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2900" tabRatio="976" firstSheet="10" activeTab="21"/>
  </bookViews>
  <sheets>
    <sheet name="RM_TARTALOMJEGYZÉK" sheetId="1" r:id="rId1"/>
    <sheet name="RM_ALAPADATOK" sheetId="2" r:id="rId2"/>
    <sheet name="RM_ÖSSZEFÜGGÉSEK" sheetId="3" r:id="rId3"/>
    <sheet name="Önk. összesen 1.1.sz.mell." sheetId="4" r:id="rId4"/>
    <sheet name="Önk. összesen köt.1.2.sz.mell" sheetId="5" r:id="rId5"/>
    <sheet name="Önk.összesen önkét.1.3.sz.mell." sheetId="6" r:id="rId6"/>
    <sheet name="RM_1.4.sz.mell." sheetId="7" state="hidden" r:id="rId7"/>
    <sheet name="Működési mér. 2.1.sz.mell." sheetId="8" r:id="rId8"/>
    <sheet name="Felhalmozási mér._2.2.sz.mell." sheetId="9" r:id="rId9"/>
    <sheet name="RM_ELLENŐRZÉS" sheetId="10" r:id="rId10"/>
    <sheet name=" Beruházások 3.sz.mell." sheetId="11" r:id="rId11"/>
    <sheet name="Felújítások_4.sz.mell." sheetId="12" r:id="rId12"/>
    <sheet name=" Önk. 5.1.sz.mell" sheetId="13" r:id="rId13"/>
    <sheet name="Önk. kötelező 5.1.1.sz.mell" sheetId="14" r:id="rId14"/>
    <sheet name="Önk. önként.váll. 5.1.2.sz.mell" sheetId="15" r:id="rId15"/>
    <sheet name="RM_5.1.3.sz.mell" sheetId="16" state="hidden" r:id="rId16"/>
    <sheet name="Közös Hiv. 5.2.sz.mell" sheetId="17" r:id="rId17"/>
    <sheet name="Közös Hiv. köt. 5.2.1.sz.mell" sheetId="18" r:id="rId18"/>
    <sheet name="RM_5.2.2.sz.mell" sheetId="19" state="hidden" r:id="rId19"/>
    <sheet name="RM_5.2.3.sz.mell" sheetId="20" state="hidden" r:id="rId20"/>
    <sheet name="Műv. Ház 5.3.sz.mell" sheetId="21" r:id="rId21"/>
    <sheet name="Műv.Ház köt. 5.3.1.sz.mell" sheetId="22" r:id="rId22"/>
    <sheet name="RM_5.3.2.sz.mell" sheetId="23" state="hidden" r:id="rId23"/>
    <sheet name="RM_5.3.3.sz.mell" sheetId="24" state="hidden" r:id="rId24"/>
    <sheet name="RM_6.sz.mell" sheetId="25" state="hidden" r:id="rId25"/>
    <sheet name="Munka1" sheetId="26" r:id="rId26"/>
    <sheet name="Munka3" sheetId="27" r:id="rId27"/>
  </sheets>
  <definedNames>
    <definedName name="_xlfn.IFERROR" hidden="1">#NAME?</definedName>
    <definedName name="_xlnm.Print_Titles" localSheetId="12">' Önk. 5.1.sz.mell'!$1:$6</definedName>
    <definedName name="_xlnm.Print_Titles" localSheetId="16">'Közös Hiv. 5.2.sz.mell'!$1:$7</definedName>
    <definedName name="_xlnm.Print_Titles" localSheetId="17">'Közös Hiv. köt. 5.2.1.sz.mell'!$1:$7</definedName>
    <definedName name="_xlnm.Print_Titles" localSheetId="20">'Műv. Ház 5.3.sz.mell'!$1:$7</definedName>
    <definedName name="_xlnm.Print_Titles" localSheetId="21">'Műv.Ház köt. 5.3.1.sz.mell'!$1:$7</definedName>
    <definedName name="_xlnm.Print_Titles" localSheetId="13">'Önk. kötelező 5.1.1.sz.mell'!$1:$6</definedName>
    <definedName name="_xlnm.Print_Titles" localSheetId="14">'Önk. önként.váll. 5.1.2.sz.mell'!$1:$6</definedName>
    <definedName name="_xlnm.Print_Titles" localSheetId="15">'RM_5.1.3.sz.mell'!$1:$6</definedName>
    <definedName name="_xlnm.Print_Titles" localSheetId="18">'RM_5.2.2.sz.mell'!$1:$7</definedName>
    <definedName name="_xlnm.Print_Titles" localSheetId="19">'RM_5.2.3.sz.mell'!$1:$7</definedName>
    <definedName name="_xlnm.Print_Titles" localSheetId="22">'RM_5.3.2.sz.mell'!$1:$7</definedName>
    <definedName name="_xlnm.Print_Titles" localSheetId="23">'RM_5.3.3.sz.mell'!$1:$7</definedName>
    <definedName name="_xlnm.Print_Area" localSheetId="8">'Felhalmozási mér._2.2.sz.mell.'!$A$1:$L$35</definedName>
    <definedName name="_xlnm.Print_Area" localSheetId="7">'Működési mér. 2.1.sz.mell.'!$A$2:$L$34</definedName>
    <definedName name="_xlnm.Print_Area" localSheetId="3">'Önk. összesen 1.1.sz.mell.'!$A$1:$L$166</definedName>
    <definedName name="_xlnm.Print_Area" localSheetId="4">'Önk. összesen köt.1.2.sz.mell'!$A$1:$L$166</definedName>
    <definedName name="_xlnm.Print_Area" localSheetId="5">'Önk.összesen önkét.1.3.sz.mell.'!$A$1:$K$166</definedName>
    <definedName name="_xlnm.Print_Area" localSheetId="6">'RM_1.4.sz.mell.'!$A$1:$K$166</definedName>
  </definedNames>
  <calcPr fullCalcOnLoad="1"/>
</workbook>
</file>

<file path=xl/sharedStrings.xml><?xml version="1.0" encoding="utf-8"?>
<sst xmlns="http://schemas.openxmlformats.org/spreadsheetml/2006/main" count="3959" uniqueCount="605">
  <si>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</si>
  <si>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</si>
  <si>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</si>
  <si>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</si>
  <si>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</si>
  <si>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</si>
  <si>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</si>
  <si>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</si>
  <si>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</si>
  <si>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</si>
  <si>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</si>
  <si>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</si>
  <si>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</si>
  <si>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</si>
  <si>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</si>
  <si>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</si>
  <si>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</si>
  <si>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</si>
  <si>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</si>
  <si>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</si>
  <si>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</si>
  <si>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</si>
  <si>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</si>
  <si>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</si>
  <si>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</si>
  <si>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</si>
  <si>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</si>
  <si>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</si>
  <si>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</si>
  <si>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</si>
  <si>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</si>
  <si>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</si>
  <si>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</si>
  <si>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</si>
  <si>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</si>
  <si>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</si>
  <si>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</si>
  <si>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</si>
  <si>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</si>
  <si>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</si>
  <si>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</si>
  <si>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</si>
  <si>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</si>
  <si>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</si>
  <si>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</si>
  <si>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</si>
  <si>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</si>
  <si>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</si>
  <si>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</si>
  <si>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</si>
  <si>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</si>
  <si>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</si>
  <si>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</si>
  <si>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</si>
  <si>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</si>
  <si>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</si>
  <si>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</si>
  <si>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</si>
  <si>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</si>
  <si>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</si>
  <si>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</si>
  <si>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</si>
  <si>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</si>
  <si>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</si>
  <si>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</si>
  <si>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</si>
  <si>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</si>
  <si>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</si>
  <si>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</si>
  <si>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</si>
  <si>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</si>
  <si>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</si>
  <si>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</si>
  <si>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</si>
  <si>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</si>
  <si>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</si>
  <si>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</si>
  <si>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</si>
  <si>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</si>
  <si>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</si>
  <si>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</si>
  <si>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</si>
  <si>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</si>
  <si>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</si>
  <si>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</si>
  <si>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</si>
  <si>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</si>
  <si>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</si>
  <si>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</si>
  <si>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</si>
  <si>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</si>
  <si>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</si>
  <si>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</si>
  <si>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</si>
  <si>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</si>
  <si>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</si>
  <si>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</si>
  <si>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</si>
  <si>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</si>
  <si>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</si>
  <si>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</si>
  <si>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</si>
  <si>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</si>
  <si>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</si>
  <si>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</si>
  <si>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</si>
  <si>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</si>
  <si>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</si>
  <si>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</si>
  <si>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</si>
  <si>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</si>
  <si>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</si>
  <si>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</si>
  <si>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</si>
  <si>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</si>
  <si>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</si>
  <si>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</si>
  <si>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</si>
  <si>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</si>
  <si>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</si>
  <si>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</si>
  <si>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</si>
  <si>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</si>
  <si>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</si>
  <si>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</si>
  <si>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</si>
  <si>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</si>
  <si>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</si>
  <si>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</si>
  <si>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</si>
  <si>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</si>
  <si>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</si>
  <si>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</si>
  <si>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</si>
  <si>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</si>
  <si>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</si>
  <si>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</si>
  <si>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</si>
  <si>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</si>
  <si>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</si>
  <si>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</si>
  <si>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</si>
  <si>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</si>
  <si>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</si>
  <si>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</si>
  <si>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</si>
  <si>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</si>
  <si>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</si>
  <si>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</si>
  <si>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</si>
  <si>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</si>
  <si>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</si>
  <si>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</si>
  <si>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</si>
  <si>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</si>
  <si>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</si>
  <si>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</si>
  <si>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</si>
  <si>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</si>
  <si>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</si>
  <si>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</si>
  <si>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</si>
  <si>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</si>
  <si>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</si>
  <si>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</si>
  <si>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</si>
  <si>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</si>
  <si>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</si>
  <si>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</si>
  <si>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</si>
  <si>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</si>
  <si>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</si>
  <si>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</si>
  <si>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</si>
  <si>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</si>
  <si>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</si>
  <si>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</si>
  <si>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</si>
  <si>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</si>
  <si>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</si>
  <si>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</si>
  <si>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</si>
  <si>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</si>
  <si>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</si>
  <si>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</si>
  <si>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</si>
  <si>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</si>
  <si>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</si>
  <si>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</si>
  <si>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</si>
  <si>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</si>
  <si>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</si>
  <si>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</si>
  <si>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</si>
  <si>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</si>
  <si>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</si>
  <si>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</si>
  <si>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</si>
  <si>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</si>
  <si>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</si>
  <si>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</si>
  <si>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</si>
  <si>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</si>
  <si>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</si>
  <si>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</si>
  <si>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</si>
  <si>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</si>
  <si>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</si>
  <si>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</si>
  <si>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</si>
  <si>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</si>
  <si>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</si>
  <si>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</si>
  <si>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</si>
  <si>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</si>
  <si>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</si>
  <si>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</si>
  <si>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</si>
  <si>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</si>
  <si>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</si>
  <si>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</si>
  <si>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</si>
  <si>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</si>
  <si>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</si>
  <si>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</si>
  <si>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</si>
  <si>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</si>
  <si>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</si>
  <si>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</si>
  <si>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</si>
  <si>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</si>
  <si>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</si>
  <si>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</si>
  <si>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</si>
  <si>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</si>
  <si>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</si>
  <si>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</si>
  <si>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</si>
  <si>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</si>
  <si>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</si>
  <si>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</si>
  <si>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</si>
  <si>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</si>
  <si>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</si>
  <si>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</si>
  <si>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</si>
  <si>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</si>
  <si>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</si>
  <si>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</si>
  <si>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</si>
  <si>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</si>
  <si>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</si>
  <si>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</si>
  <si>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</si>
  <si>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</si>
  <si>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</si>
  <si>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</si>
  <si>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</si>
  <si>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</si>
  <si>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</si>
  <si>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</si>
  <si>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</si>
  <si>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</si>
  <si>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</si>
  <si>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</si>
  <si>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</si>
  <si>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</si>
  <si>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</si>
  <si>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</si>
  <si>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</si>
  <si>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</si>
  <si>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</si>
  <si>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</si>
  <si>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</si>
  <si>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</si>
  <si>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</si>
  <si>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</si>
  <si>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</si>
  <si>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</si>
  <si>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</si>
  <si>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</si>
  <si>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</si>
  <si>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</si>
  <si>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</si>
  <si>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</si>
  <si>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</si>
  <si>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</si>
  <si>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</si>
  <si>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</si>
  <si>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</si>
  <si>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</si>
  <si>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</si>
  <si>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</si>
  <si>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</si>
  <si>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</si>
  <si>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</si>
  <si>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</si>
  <si>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</si>
  <si>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</si>
  <si>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</si>
  <si>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</si>
  <si>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</si>
  <si>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</si>
  <si>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</si>
  <si>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</si>
  <si>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</si>
  <si>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</si>
  <si>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</si>
  <si>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</si>
  <si>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</si>
  <si>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</si>
  <si>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</si>
  <si>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</si>
  <si>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</si>
  <si>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</si>
  <si>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</si>
  <si>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</si>
  <si>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</si>
  <si>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</si>
  <si>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</si>
  <si>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</si>
  <si>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</si>
  <si>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</si>
  <si>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</si>
  <si>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</si>
  <si>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</si>
  <si>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</si>
  <si>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</si>
  <si>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</si>
  <si>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</si>
  <si>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</si>
  <si>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</si>
  <si>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</si>
  <si>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</si>
  <si>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</si>
  <si>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</si>
  <si>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</si>
  <si>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</si>
  <si>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</si>
  <si>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</si>
  <si>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</si>
  <si>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</si>
  <si>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</si>
  <si>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</si>
  <si>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</si>
  <si>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</si>
  <si>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</si>
  <si>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</si>
  <si>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</si>
  <si>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</si>
  <si>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</si>
  <si>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</si>
  <si>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</si>
  <si>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</si>
  <si>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</si>
  <si>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</si>
  <si>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</si>
  <si>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</si>
  <si>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</si>
  <si>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</si>
  <si>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</si>
  <si>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</si>
  <si>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</si>
  <si>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</si>
  <si>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</si>
  <si>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</si>
  <si>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</si>
  <si>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</si>
  <si>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</si>
  <si>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</si>
  <si>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</si>
  <si>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</si>
  <si>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</si>
  <si>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</si>
  <si>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</si>
  <si>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</si>
  <si>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</si>
  <si>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</si>
  <si>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</si>
  <si>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</si>
  <si>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</si>
  <si>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</si>
  <si>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</si>
  <si>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</si>
  <si>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</si>
  <si>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</si>
  <si>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</si>
  <si>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</si>
  <si>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</si>
  <si>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</si>
  <si>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</si>
  <si>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</si>
  <si>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</si>
  <si>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</si>
  <si>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</si>
  <si>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</si>
  <si>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</si>
  <si>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</si>
  <si>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</si>
  <si>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</si>
  <si>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</si>
  <si>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</si>
  <si>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</si>
  <si>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</si>
  <si>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</si>
  <si>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</si>
  <si>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</si>
  <si>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</si>
  <si>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</si>
  <si>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</si>
  <si>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</si>
  <si>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</si>
  <si>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</si>
  <si>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</si>
  <si>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</si>
  <si>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</si>
  <si>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</si>
  <si>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</si>
  <si>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</si>
  <si>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</si>
  <si>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</si>
  <si>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</si>
  <si>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</si>
  <si>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</si>
  <si>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</si>
  <si>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</si>
  <si>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</si>
  <si>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</si>
  <si>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</si>
  <si>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</si>
  <si>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</si>
  <si>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</si>
  <si>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</si>
  <si>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</si>
  <si>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</si>
  <si>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</si>
  <si>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</si>
  <si>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</si>
  <si>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ALAPADATOK</t>
  </si>
  <si>
    <t>1. költségvetési szerv neve</t>
  </si>
  <si>
    <t>1 kvi név</t>
  </si>
  <si>
    <t>2. költségvetési szerv neve</t>
  </si>
  <si>
    <t>2 kvi név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</si>
  <si>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</si>
  <si>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</si>
  <si>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</si>
  <si>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</si>
  <si>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</si>
  <si>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</si>
  <si>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</si>
  <si>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</si>
  <si>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</si>
  <si>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</si>
  <si>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</si>
  <si>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</si>
  <si>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</si>
  <si>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</si>
  <si>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</si>
  <si>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2019. ÉVI KÖLTSÉGVETÉSI RENDELET ÖSSZEVONT BEVÉTELEINEK KIADÁSAINAK MÓDOSÍTÁSA</t>
  </si>
  <si>
    <t>2019. évi eredeti előirányzat BEVÉTELEK</t>
  </si>
  <si>
    <t>I</t>
  </si>
  <si>
    <t>J=(D+…+I)</t>
  </si>
  <si>
    <t>K=(C+J)</t>
  </si>
  <si>
    <t>2019. ÉVI KÖLTSÉGVETÉSI RENDELET KÖTELEZŐ FELADATOK BEVÉTELEINEK KIADÁSAINAK MÓDOSÍTÁSA</t>
  </si>
  <si>
    <t>2019. ÉVI KÖLTSÉGVETÉSI RENDELET ÖNKÉNT VÁLLALT FELADATOK BEVÉTELEINEK KIADÁSAINAK MÓDOSÍTÁSA</t>
  </si>
  <si>
    <t>2019. ÉVI KÖLTSÉGVETÉSI RENDELET ÁLLAMIGAZGATÁSI FELADATOK BEVÉTELEINEK KIADÁSAINAK MÓDOSÍTÁSA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</si>
  <si>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</si>
  <si>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</si>
  <si>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</si>
  <si>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</si>
  <si>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Eddigi módosítások összege 2019-ben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</si>
  <si>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</si>
  <si>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</si>
  <si>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</si>
  <si>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</si>
  <si>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</si>
  <si>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</si>
  <si>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</si>
  <si>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</si>
  <si>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</si>
  <si>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</si>
  <si>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</si>
  <si>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</si>
  <si>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</si>
  <si>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</si>
  <si>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</si>
  <si>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</si>
  <si>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</si>
  <si>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</si>
  <si>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</si>
  <si>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</si>
  <si>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</si>
  <si>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</si>
  <si>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</si>
  <si>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</si>
  <si>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</si>
  <si>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</si>
  <si>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</si>
  <si>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</si>
  <si>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</si>
  <si>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</si>
  <si>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</si>
  <si>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</si>
  <si>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</si>
  <si>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</si>
  <si>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</si>
  <si>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</si>
  <si>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</si>
  <si>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</si>
  <si>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</si>
  <si>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</si>
  <si>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</si>
  <si>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</si>
  <si>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</si>
  <si>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</si>
  <si>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</si>
  <si>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</si>
  <si>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</si>
  <si>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</si>
  <si>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</si>
  <si>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</si>
  <si>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</si>
  <si>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</si>
  <si>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</si>
  <si>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</si>
  <si>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</si>
  <si>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</si>
  <si>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</si>
  <si>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</si>
  <si>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</si>
  <si>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</si>
  <si>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</si>
  <si>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5.1. melléklet</t>
  </si>
  <si>
    <t>5.1.1. melléklet</t>
  </si>
  <si>
    <t>5.1.2. melléklet</t>
  </si>
  <si>
    <t>5.1.3. melléklet</t>
  </si>
  <si>
    <t>5.2. melléklet</t>
  </si>
  <si>
    <t>5.3. melléklet</t>
  </si>
  <si>
    <t>5.4. melléklet</t>
  </si>
  <si>
    <t>5.5. melléklet</t>
  </si>
  <si>
    <t>5.6. melléklet</t>
  </si>
  <si>
    <t>5.7. melléklet</t>
  </si>
  <si>
    <t>5.8. melléklet</t>
  </si>
  <si>
    <t>5.9. melléklet</t>
  </si>
  <si>
    <t>5.10. melléklet</t>
  </si>
  <si>
    <t>5.11. melléklet</t>
  </si>
  <si>
    <t>5.12. melléklet</t>
  </si>
  <si>
    <t>KÖLTSÉGVETÉSI RENDLET MÓDOSÍTÁSA</t>
  </si>
  <si>
    <t>2019. évi költségvetési rendelet összevont bevételeinek kiadásainak módosítása</t>
  </si>
  <si>
    <t>2019. évi költségvetési rendelet kötelező feladatok bevételeinek kiadásainak módosítása</t>
  </si>
  <si>
    <t>2019. évi költségvetési rendelet önként vállalt feladatok bevételeinek kiadásainak módosítása</t>
  </si>
  <si>
    <t>2019. évi költségvetési rendelet államigazgatási feladatok bevételeinek kiadásainak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</si>
  <si>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</si>
  <si>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</si>
  <si>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</si>
  <si>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</si>
  <si>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 xml:space="preserve">.2. sz. módosítás </t>
  </si>
  <si>
    <t xml:space="preserve">.5. sz. módosítás </t>
  </si>
  <si>
    <t>Forintban</t>
  </si>
  <si>
    <t>Jogcím</t>
  </si>
  <si>
    <t>Módosított támogatás</t>
  </si>
  <si>
    <t>Összesen:</t>
  </si>
  <si>
    <t>2018. évi L.
törvény 2. sz. melléklete száma*</t>
  </si>
  <si>
    <t>6. melléklet</t>
  </si>
  <si>
    <t>Egyéb</t>
  </si>
  <si>
    <t>* Magyarország 2019. évi központi költségvetéséról szóló törvény</t>
  </si>
  <si>
    <t>Balatonszárszó Nagyközség Önkormányzata</t>
  </si>
  <si>
    <t>Balatonszárszói Közös Önkormányzati Hivatal</t>
  </si>
  <si>
    <t>Telekadó</t>
  </si>
  <si>
    <t>Magánszeélyek kommunális adója</t>
  </si>
  <si>
    <t>Magánszemélyek kommunális adója</t>
  </si>
  <si>
    <t>Közös Önkormányzati Hivatal kazáncseréje</t>
  </si>
  <si>
    <t>2019</t>
  </si>
  <si>
    <t>TOP-1.2.1-15-SO1-2016-00020</t>
  </si>
  <si>
    <t>2018-2020</t>
  </si>
  <si>
    <t>TOP-1.1.3-16-SO1-2017-00004</t>
  </si>
  <si>
    <t>TOP-3.2.1-15-SO1-2016-00014</t>
  </si>
  <si>
    <t>Utak, járdák felújítása, pályázati önerő</t>
  </si>
  <si>
    <t>Balatonszársztói József Attila Művelődési ház</t>
  </si>
  <si>
    <t>2019-2020</t>
  </si>
  <si>
    <t>Ingatlan vásárlás</t>
  </si>
  <si>
    <t>Orvosi eszköz vásárlás</t>
  </si>
  <si>
    <t>Móricz Zs.u.szabadstrand strandfejlesztés</t>
  </si>
  <si>
    <t>Bendegúz téri szabadstrand strandfejlesztés</t>
  </si>
  <si>
    <t xml:space="preserve">MFP Művelődési Ház </t>
  </si>
  <si>
    <t>Utak, járdák felújítása</t>
  </si>
  <si>
    <t>Tóparti park zöldterület rehabilitációja</t>
  </si>
  <si>
    <t>Piac pályázat</t>
  </si>
  <si>
    <t>Művelődési Ház oldalfal felújítása</t>
  </si>
  <si>
    <t>1.számú módosítás utáni előirányzat</t>
  </si>
  <si>
    <t>Módosítás összesen</t>
  </si>
  <si>
    <t>1. számú módosítás utáni előirányzat</t>
  </si>
  <si>
    <t>1. sz. módosítás</t>
  </si>
  <si>
    <t xml:space="preserve">Módosítások összesen </t>
  </si>
  <si>
    <t>2. sz. módosítás</t>
  </si>
  <si>
    <t>K=(D+J)</t>
  </si>
  <si>
    <t>L=(C+K)</t>
  </si>
  <si>
    <t>2.számú módsítás után</t>
  </si>
  <si>
    <t>2sz. Módosítás</t>
  </si>
  <si>
    <t>2.sz. módosítás</t>
  </si>
  <si>
    <t>2.sz módosítás</t>
  </si>
  <si>
    <t>2.számú módosítás utáni előirányzat</t>
  </si>
  <si>
    <t>2. számú módosítás utáni előirányzat</t>
  </si>
  <si>
    <t>Államháztartáson belüli finanszírozás</t>
  </si>
  <si>
    <t>VII.16.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</si>
</sst>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</numFmts>
  <fonts count="8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1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4" fillId="0" borderId="0" xfId="0" applyNumberFormat="1" applyFont="1" applyFill="1" applyAlignment="1" applyProtection="1">
      <alignment horizontal="right" wrapText="1"/>
      <protection/>
    </xf>
    <xf numFmtId="166" fontId="12" fillId="0" borderId="26" xfId="0" applyNumberFormat="1" applyFont="1" applyFill="1" applyBorder="1" applyAlignment="1" applyProtection="1">
      <alignment horizontal="center" vertical="center" wrapText="1"/>
      <protection/>
    </xf>
    <xf numFmtId="166" fontId="12" fillId="0" borderId="27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8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9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30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6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6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36" xfId="0" applyNumberFormat="1" applyFont="1" applyFill="1" applyBorder="1" applyAlignment="1" applyProtection="1">
      <alignment horizontal="center" vertical="center" wrapText="1"/>
      <protection/>
    </xf>
    <xf numFmtId="166" fontId="12" fillId="0" borderId="22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7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8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6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6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/>
    </xf>
    <xf numFmtId="166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6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66" fontId="12" fillId="0" borderId="33" xfId="0" applyNumberFormat="1" applyFont="1" applyFill="1" applyBorder="1" applyAlignment="1" applyProtection="1">
      <alignment horizontal="center" vertical="center" wrapTex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48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43" xfId="0" applyNumberFormat="1" applyFont="1" applyFill="1" applyBorder="1" applyAlignment="1" applyProtection="1">
      <alignment horizontal="centerContinuous" vertical="center" wrapTex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5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9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0" xfId="0" applyNumberFormat="1" applyFont="1" applyBorder="1" applyAlignment="1" applyProtection="1">
      <alignment horizontal="right" vertical="center" wrapText="1" indent="1"/>
      <protection/>
    </xf>
    <xf numFmtId="166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wrapText="1"/>
      <protection/>
    </xf>
    <xf numFmtId="166" fontId="13" fillId="0" borderId="59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Border="1" applyAlignment="1" applyProtection="1">
      <alignment horizontal="right" vertical="center" wrapText="1" indent="1"/>
      <protection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/>
    </xf>
    <xf numFmtId="0" fontId="76" fillId="0" borderId="49" xfId="60" applyFont="1" applyFill="1" applyBorder="1" applyAlignment="1" applyProtection="1">
      <alignment horizontal="center" vertical="center" wrapText="1"/>
      <protection locked="0"/>
    </xf>
    <xf numFmtId="0" fontId="77" fillId="0" borderId="25" xfId="60" applyFont="1" applyFill="1" applyBorder="1" applyAlignment="1" applyProtection="1">
      <alignment horizontal="center" vertical="center" wrapText="1"/>
      <protection/>
    </xf>
    <xf numFmtId="0" fontId="77" fillId="0" borderId="60" xfId="60" applyFont="1" applyFill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vertical="center" wrapText="1"/>
      <protection/>
    </xf>
    <xf numFmtId="166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0" fontId="78" fillId="0" borderId="23" xfId="0" applyFont="1" applyBorder="1" applyAlignment="1" applyProtection="1">
      <alignment horizontal="center" vertical="center" wrapText="1"/>
      <protection locked="0"/>
    </xf>
    <xf numFmtId="0" fontId="78" fillId="0" borderId="33" xfId="0" applyFont="1" applyBorder="1" applyAlignment="1" applyProtection="1">
      <alignment horizontal="center" vertical="center" wrapText="1"/>
      <protection locked="0"/>
    </xf>
    <xf numFmtId="0" fontId="78" fillId="0" borderId="34" xfId="0" applyFont="1" applyBorder="1" applyAlignment="1" applyProtection="1">
      <alignment horizontal="center" vertical="center" wrapText="1"/>
      <protection locked="0"/>
    </xf>
    <xf numFmtId="166" fontId="76" fillId="0" borderId="23" xfId="0" applyNumberFormat="1" applyFont="1" applyFill="1" applyBorder="1" applyAlignment="1" applyProtection="1">
      <alignment horizontal="center" vertical="center" wrapText="1"/>
      <protection/>
    </xf>
    <xf numFmtId="166" fontId="76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76" fillId="0" borderId="22" xfId="0" applyNumberFormat="1" applyFont="1" applyFill="1" applyBorder="1" applyAlignment="1" applyProtection="1">
      <alignment horizontal="center" vertical="center" wrapText="1"/>
      <protection/>
    </xf>
    <xf numFmtId="166" fontId="7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76" fillId="0" borderId="30" xfId="0" applyNumberFormat="1" applyFont="1" applyFill="1" applyBorder="1" applyAlignment="1" applyProtection="1">
      <alignment horizontal="center" vertical="center" wrapText="1"/>
      <protection locked="0"/>
    </xf>
    <xf numFmtId="166" fontId="77" fillId="0" borderId="27" xfId="0" applyNumberFormat="1" applyFont="1" applyFill="1" applyBorder="1" applyAlignment="1" applyProtection="1">
      <alignment horizontal="center" vertical="center" wrapText="1"/>
      <protection/>
    </xf>
    <xf numFmtId="166" fontId="77" fillId="0" borderId="6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66" fontId="17" fillId="0" borderId="62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horizontal="left" vertical="center" wrapText="1" indent="1"/>
      <protection/>
    </xf>
    <xf numFmtId="166" fontId="77" fillId="0" borderId="30" xfId="0" applyNumberFormat="1" applyFont="1" applyBorder="1" applyAlignment="1" applyProtection="1">
      <alignment horizontal="center" vertical="center" wrapText="1"/>
      <protection/>
    </xf>
    <xf numFmtId="0" fontId="76" fillId="0" borderId="32" xfId="60" applyFont="1" applyFill="1" applyBorder="1" applyAlignment="1" applyProtection="1">
      <alignment horizontal="center" vertical="center" wrapText="1"/>
      <protection locked="0"/>
    </xf>
    <xf numFmtId="0" fontId="76" fillId="0" borderId="32" xfId="0" applyFont="1" applyBorder="1" applyAlignment="1" applyProtection="1">
      <alignment horizontal="center" vertical="center" wrapText="1"/>
      <protection locked="0"/>
    </xf>
    <xf numFmtId="0" fontId="76" fillId="0" borderId="59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17" fillId="0" borderId="45" xfId="0" applyNumberFormat="1" applyFont="1" applyBorder="1" applyAlignment="1" applyProtection="1">
      <alignment horizontal="right" vertical="center" wrapText="1" indent="1"/>
      <protection/>
    </xf>
    <xf numFmtId="0" fontId="16" fillId="0" borderId="32" xfId="0" applyFont="1" applyBorder="1" applyAlignment="1" applyProtection="1">
      <alignment horizontal="left" wrapText="1" indent="1"/>
      <protection/>
    </xf>
    <xf numFmtId="166" fontId="2" fillId="0" borderId="0" xfId="0" applyNumberFormat="1" applyFont="1" applyFill="1" applyAlignment="1">
      <alignment vertical="center" wrapText="1" readingOrder="2"/>
    </xf>
    <xf numFmtId="0" fontId="6" fillId="0" borderId="36" xfId="0" applyFont="1" applyFill="1" applyBorder="1" applyAlignment="1" applyProtection="1" quotePrefix="1">
      <alignment horizontal="right" vertical="center" readingOrder="2"/>
      <protection locked="0"/>
    </xf>
    <xf numFmtId="0" fontId="5" fillId="0" borderId="0" xfId="0" applyFont="1" applyFill="1" applyAlignment="1">
      <alignment vertical="center" readingOrder="2"/>
    </xf>
    <xf numFmtId="49" fontId="6" fillId="0" borderId="36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6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66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6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3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6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6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64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5" xfId="60" applyNumberFormat="1" applyFont="1" applyFill="1" applyBorder="1" applyAlignment="1" applyProtection="1">
      <alignment horizontal="right" vertical="center" wrapText="1" indent="1"/>
      <protection/>
    </xf>
    <xf numFmtId="166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3" xfId="0" applyNumberFormat="1" applyFont="1" applyFill="1" applyBorder="1" applyAlignment="1" applyProtection="1">
      <alignment horizontal="right" vertical="center" wrapTex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4" xfId="60" applyFont="1" applyFill="1" applyBorder="1" applyAlignment="1" applyProtection="1">
      <alignment horizontal="right" vertical="center" wrapText="1" indent="1"/>
      <protection locked="0"/>
    </xf>
    <xf numFmtId="0" fontId="13" fillId="0" borderId="35" xfId="60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5" xfId="0" applyFont="1" applyFill="1" applyBorder="1" applyAlignment="1" applyProtection="1">
      <alignment horizontal="center" vertical="center" wrapText="1"/>
      <protection locked="0"/>
    </xf>
    <xf numFmtId="49" fontId="6" fillId="0" borderId="58" xfId="0" applyNumberFormat="1" applyFont="1" applyFill="1" applyBorder="1" applyAlignment="1" applyProtection="1">
      <alignment horizontal="right" vertical="center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49" fontId="6" fillId="0" borderId="6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77" fillId="0" borderId="23" xfId="60" applyFont="1" applyFill="1" applyBorder="1" applyAlignment="1" applyProtection="1">
      <alignment horizontal="center" vertical="center" wrapText="1"/>
      <protection locked="0"/>
    </xf>
    <xf numFmtId="166" fontId="77" fillId="0" borderId="30" xfId="0" applyNumberFormat="1" applyFont="1" applyBorder="1" applyAlignment="1" applyProtection="1">
      <alignment horizontal="center" vertical="center" wrapText="1"/>
      <protection locked="0"/>
    </xf>
    <xf numFmtId="166" fontId="78" fillId="0" borderId="33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right" vertical="center" readingOrder="2"/>
      <protection locked="0"/>
    </xf>
    <xf numFmtId="166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6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7" xfId="0" applyFont="1" applyFill="1" applyBorder="1" applyAlignment="1" applyProtection="1">
      <alignment horizontal="right"/>
      <protection locked="0"/>
    </xf>
    <xf numFmtId="0" fontId="6" fillId="0" borderId="68" xfId="0" applyFont="1" applyFill="1" applyBorder="1" applyAlignment="1" applyProtection="1">
      <alignment horizontal="center" vertical="center" wrapText="1"/>
      <protection locked="0"/>
    </xf>
    <xf numFmtId="0" fontId="77" fillId="0" borderId="25" xfId="60" applyFont="1" applyFill="1" applyBorder="1" applyAlignment="1" applyProtection="1">
      <alignment horizontal="center" vertical="center" wrapText="1"/>
      <protection locked="0"/>
    </xf>
    <xf numFmtId="0" fontId="77" fillId="0" borderId="60" xfId="60" applyFont="1" applyFill="1" applyBorder="1" applyAlignment="1" applyProtection="1">
      <alignment horizontal="center" vertical="center" wrapText="1"/>
      <protection locked="0"/>
    </xf>
    <xf numFmtId="0" fontId="12" fillId="0" borderId="45" xfId="60" applyFont="1" applyFill="1" applyBorder="1" applyAlignment="1" applyProtection="1">
      <alignment horizontal="right" vertical="center" wrapText="1" indent="1"/>
      <protection locked="0"/>
    </xf>
    <xf numFmtId="0" fontId="79" fillId="0" borderId="0" xfId="0" applyFont="1" applyAlignment="1">
      <alignment/>
    </xf>
    <xf numFmtId="0" fontId="79" fillId="0" borderId="0" xfId="0" applyFont="1" applyAlignment="1">
      <alignment horizontal="justify" vertical="top" wrapText="1"/>
    </xf>
    <xf numFmtId="0" fontId="80" fillId="34" borderId="0" xfId="0" applyFont="1" applyFill="1" applyAlignment="1">
      <alignment horizontal="center" vertical="center"/>
    </xf>
    <xf numFmtId="0" fontId="80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0" fontId="66" fillId="0" borderId="0" xfId="46" applyAlignment="1" applyProtection="1">
      <alignment/>
      <protection/>
    </xf>
    <xf numFmtId="166" fontId="81" fillId="0" borderId="0" xfId="60" applyNumberFormat="1" applyFont="1" applyFill="1" applyAlignment="1" applyProtection="1">
      <alignment horizontal="right" vertical="center" indent="1"/>
      <protection/>
    </xf>
    <xf numFmtId="0" fontId="81" fillId="0" borderId="0" xfId="60" applyFont="1" applyFill="1" applyProtection="1">
      <alignment/>
      <protection/>
    </xf>
    <xf numFmtId="166" fontId="81" fillId="0" borderId="0" xfId="60" applyNumberFormat="1" applyFont="1" applyFill="1" applyProtection="1">
      <alignment/>
      <protection/>
    </xf>
    <xf numFmtId="166" fontId="82" fillId="0" borderId="0" xfId="0" applyNumberFormat="1" applyFont="1" applyFill="1" applyAlignment="1" applyProtection="1">
      <alignment horizontal="right" vertical="center" wrapText="1" indent="1"/>
      <protection/>
    </xf>
    <xf numFmtId="0" fontId="82" fillId="0" borderId="0" xfId="0" applyFont="1" applyFill="1" applyAlignment="1" applyProtection="1">
      <alignment horizontal="right" vertical="center" wrapText="1" indent="1"/>
      <protection/>
    </xf>
    <xf numFmtId="0" fontId="82" fillId="0" borderId="67" xfId="0" applyFont="1" applyFill="1" applyBorder="1" applyAlignment="1" applyProtection="1">
      <alignment horizontal="right" vertical="center" wrapText="1" indent="1"/>
      <protection/>
    </xf>
    <xf numFmtId="166" fontId="82" fillId="0" borderId="67" xfId="0" applyNumberFormat="1" applyFont="1" applyFill="1" applyBorder="1" applyAlignment="1" applyProtection="1">
      <alignment horizontal="right" vertical="center" wrapText="1" indent="1"/>
      <protection/>
    </xf>
    <xf numFmtId="166" fontId="82" fillId="0" borderId="0" xfId="0" applyNumberFormat="1" applyFont="1" applyFill="1" applyAlignment="1" applyProtection="1">
      <alignment horizontal="right" vertical="center" wrapText="1"/>
      <protection/>
    </xf>
    <xf numFmtId="0" fontId="82" fillId="0" borderId="0" xfId="0" applyFont="1" applyFill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6" fontId="76" fillId="0" borderId="34" xfId="0" applyNumberFormat="1" applyFont="1" applyFill="1" applyBorder="1" applyAlignment="1" applyProtection="1">
      <alignment horizontal="center" vertical="center" wrapText="1"/>
      <protection/>
    </xf>
    <xf numFmtId="166" fontId="76" fillId="0" borderId="33" xfId="0" applyNumberFormat="1" applyFont="1" applyFill="1" applyBorder="1" applyAlignment="1" applyProtection="1">
      <alignment horizontal="center" vertical="center" wrapText="1"/>
      <protection/>
    </xf>
    <xf numFmtId="166" fontId="76" fillId="0" borderId="23" xfId="0" applyNumberFormat="1" applyFont="1" applyBorder="1" applyAlignment="1" applyProtection="1">
      <alignment horizontal="center" vertical="center" wrapText="1"/>
      <protection/>
    </xf>
    <xf numFmtId="166" fontId="76" fillId="0" borderId="33" xfId="0" applyNumberFormat="1" applyFont="1" applyBorder="1" applyAlignment="1" applyProtection="1">
      <alignment horizontal="center" vertical="center" wrapText="1"/>
      <protection/>
    </xf>
    <xf numFmtId="166" fontId="76" fillId="0" borderId="34" xfId="0" applyNumberFormat="1" applyFont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23" xfId="0" applyFont="1" applyBorder="1" applyAlignment="1" applyProtection="1">
      <alignment horizontal="center" vertical="center" wrapText="1"/>
      <protection/>
    </xf>
    <xf numFmtId="0" fontId="78" fillId="0" borderId="33" xfId="0" applyFont="1" applyBorder="1" applyAlignment="1" applyProtection="1">
      <alignment horizontal="center" vertical="center" wrapText="1"/>
      <protection/>
    </xf>
    <xf numFmtId="0" fontId="78" fillId="0" borderId="34" xfId="0" applyFont="1" applyBorder="1" applyAlignment="1" applyProtection="1">
      <alignment horizontal="center" vertical="center" wrapText="1"/>
      <protection/>
    </xf>
    <xf numFmtId="0" fontId="76" fillId="0" borderId="49" xfId="60" applyFont="1" applyFill="1" applyBorder="1" applyAlignment="1" applyProtection="1">
      <alignment horizontal="center" vertical="center" wrapText="1"/>
      <protection/>
    </xf>
    <xf numFmtId="0" fontId="76" fillId="0" borderId="32" xfId="60" applyFont="1" applyFill="1" applyBorder="1" applyAlignment="1" applyProtection="1">
      <alignment horizontal="center" vertical="center" wrapText="1"/>
      <protection/>
    </xf>
    <xf numFmtId="0" fontId="76" fillId="0" borderId="32" xfId="0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3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5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2" fillId="0" borderId="36" xfId="0" applyFont="1" applyFill="1" applyBorder="1" applyAlignment="1">
      <alignment horizontal="center" vertical="center"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67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69" xfId="0" applyFill="1" applyBorder="1" applyAlignment="1">
      <alignment/>
    </xf>
    <xf numFmtId="0" fontId="16" fillId="0" borderId="70" xfId="0" applyFont="1" applyFill="1" applyBorder="1" applyAlignment="1" applyProtection="1">
      <alignment horizontal="left" vertical="center" wrapText="1"/>
      <protection locked="0"/>
    </xf>
    <xf numFmtId="0" fontId="16" fillId="0" borderId="71" xfId="0" applyFont="1" applyFill="1" applyBorder="1" applyAlignment="1" applyProtection="1">
      <alignment horizontal="left" vertical="center" wrapText="1"/>
      <protection locked="0"/>
    </xf>
    <xf numFmtId="166" fontId="16" fillId="0" borderId="7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3" xfId="0" applyFill="1" applyBorder="1" applyAlignment="1">
      <alignment/>
    </xf>
    <xf numFmtId="0" fontId="16" fillId="0" borderId="74" xfId="0" applyFont="1" applyFill="1" applyBorder="1" applyAlignment="1" applyProtection="1">
      <alignment horizontal="left" vertical="center" wrapText="1"/>
      <protection locked="0"/>
    </xf>
    <xf numFmtId="0" fontId="0" fillId="0" borderId="75" xfId="0" applyFill="1" applyBorder="1" applyAlignment="1">
      <alignment/>
    </xf>
    <xf numFmtId="0" fontId="16" fillId="0" borderId="76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36" xfId="0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vertical="center" wrapText="1"/>
      <protection/>
    </xf>
    <xf numFmtId="0" fontId="15" fillId="0" borderId="67" xfId="0" applyFont="1" applyFill="1" applyBorder="1" applyAlignment="1" applyProtection="1">
      <alignment vertical="center" wrapText="1"/>
      <protection/>
    </xf>
    <xf numFmtId="166" fontId="17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3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77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3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5" xfId="0" applyNumberFormat="1" applyFont="1" applyFill="1" applyBorder="1" applyAlignment="1" applyProtection="1">
      <alignment horizontal="center" vertical="center" wrapText="1"/>
      <protection/>
    </xf>
    <xf numFmtId="166" fontId="12" fillId="0" borderId="67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67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0" applyNumberFormat="1" applyFont="1" applyFill="1" applyBorder="1" applyAlignment="1" applyProtection="1">
      <alignment horizontal="centerContinuous" vertical="center" wrapText="1"/>
      <protection/>
    </xf>
    <xf numFmtId="166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6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62" xfId="0" applyNumberFormat="1" applyFont="1" applyFill="1" applyBorder="1" applyAlignment="1" applyProtection="1">
      <alignment horizontal="right" vertical="center" wrapText="1" indent="1"/>
      <protection/>
    </xf>
    <xf numFmtId="166" fontId="18" fillId="0" borderId="46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6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6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78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79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78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1" xfId="0" applyNumberFormat="1" applyFont="1" applyFill="1" applyBorder="1" applyAlignment="1" applyProtection="1">
      <alignment horizontal="center" vertical="center" wrapText="1"/>
      <protection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7" xfId="0" applyNumberFormat="1" applyFont="1" applyFill="1" applyBorder="1" applyAlignment="1" applyProtection="1">
      <alignment horizontal="right" vertical="center" wrapText="1" indent="1"/>
      <protection/>
    </xf>
    <xf numFmtId="166" fontId="18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79" xfId="0" applyNumberFormat="1" applyFont="1" applyFill="1" applyBorder="1" applyAlignment="1" applyProtection="1">
      <alignment horizontal="right" vertical="center" wrapText="1" indent="1"/>
      <protection/>
    </xf>
    <xf numFmtId="166" fontId="76" fillId="0" borderId="43" xfId="0" applyNumberFormat="1" applyFont="1" applyFill="1" applyBorder="1" applyAlignment="1" applyProtection="1">
      <alignment horizontal="center" vertical="center" wrapText="1"/>
      <protection/>
    </xf>
    <xf numFmtId="0" fontId="83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166" fontId="20" fillId="0" borderId="31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80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6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6" fontId="5" fillId="0" borderId="0" xfId="60" applyNumberFormat="1" applyFont="1" applyFill="1" applyBorder="1" applyAlignment="1" applyProtection="1">
      <alignment horizontal="center" vertical="center"/>
      <protection locked="0"/>
    </xf>
    <xf numFmtId="166" fontId="5" fillId="0" borderId="0" xfId="60" applyNumberFormat="1" applyFont="1" applyFill="1" applyBorder="1" applyAlignment="1" applyProtection="1">
      <alignment horizontal="center" vertical="center"/>
      <protection/>
    </xf>
    <xf numFmtId="166" fontId="20" fillId="0" borderId="31" xfId="60" applyNumberFormat="1" applyFont="1" applyFill="1" applyBorder="1" applyAlignment="1" applyProtection="1">
      <alignment horizontal="left" vertical="center"/>
      <protection locked="0"/>
    </xf>
    <xf numFmtId="166" fontId="20" fillId="0" borderId="31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6" fontId="6" fillId="0" borderId="69" xfId="0" applyNumberFormat="1" applyFont="1" applyFill="1" applyBorder="1" applyAlignment="1" applyProtection="1">
      <alignment horizontal="center" vertical="center" wrapText="1"/>
      <protection/>
    </xf>
    <xf numFmtId="166" fontId="6" fillId="0" borderId="81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84" fillId="0" borderId="4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60" applyFont="1" applyFill="1" applyAlignment="1" applyProtection="1">
      <alignment horizontal="center" vertical="center"/>
      <protection locked="0"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 readingOrder="2"/>
      <protection locked="0"/>
    </xf>
    <xf numFmtId="0" fontId="5" fillId="0" borderId="67" xfId="0" applyFont="1" applyFill="1" applyBorder="1" applyAlignment="1" applyProtection="1">
      <alignment horizontal="center" vertical="center" readingOrder="2"/>
      <protection locked="0"/>
    </xf>
    <xf numFmtId="0" fontId="2" fillId="0" borderId="67" xfId="0" applyFont="1" applyBorder="1" applyAlignment="1" applyProtection="1">
      <alignment horizontal="center" vertical="center" readingOrder="2"/>
      <protection locked="0"/>
    </xf>
    <xf numFmtId="0" fontId="2" fillId="0" borderId="34" xfId="0" applyFont="1" applyBorder="1" applyAlignment="1" applyProtection="1">
      <alignment horizontal="center" vertical="center" readingOrder="2"/>
      <protection locked="0"/>
    </xf>
    <xf numFmtId="166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wrapText="1"/>
      <protection locked="0"/>
    </xf>
    <xf numFmtId="0" fontId="6" fillId="0" borderId="63" xfId="0" applyFont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 applyProtection="1">
      <alignment horizontal="center"/>
      <protection locked="0"/>
    </xf>
    <xf numFmtId="0" fontId="0" fillId="0" borderId="6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6" fillId="0" borderId="82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5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7" fillId="0" borderId="48" xfId="0" applyFont="1" applyBorder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zoomScale="130" zoomScaleNormal="130" zoomScalePageLayoutView="0" workbookViewId="0" topLeftCell="A1">
      <selection activeCell="C33" sqref="C33"/>
    </sheetView>
  </sheetViews>
  <sheetFormatPr defaultColWidth="9.00390625" defaultRowHeight="12.75"/>
  <cols>
    <col min="1" max="1" width="24.125" style="0" customWidth="1"/>
    <col min="2" max="2" width="105.50390625" style="0" customWidth="1"/>
    <col min="3" max="3" width="39.00390625" style="0" customWidth="1"/>
  </cols>
  <sheetData>
    <row r="2" spans="1:3" ht="18.75">
      <c r="A2" s="499" t="s">
        <v>514</v>
      </c>
      <c r="B2" s="499"/>
      <c r="C2" s="499"/>
    </row>
    <row r="3" spans="1:3" ht="15">
      <c r="A3" s="402"/>
      <c r="B3" s="403"/>
      <c r="C3" s="402"/>
    </row>
    <row r="4" spans="1:3" ht="14.25">
      <c r="A4" s="404" t="s">
        <v>515</v>
      </c>
      <c r="B4" s="405" t="s">
        <v>516</v>
      </c>
      <c r="C4" s="404" t="s">
        <v>517</v>
      </c>
    </row>
    <row r="5" spans="1:3" ht="12.75">
      <c r="A5" s="406"/>
      <c r="B5" s="406"/>
      <c r="C5" s="406"/>
    </row>
    <row r="6" spans="1:3" ht="18.75">
      <c r="A6" s="500" t="s">
        <v>547</v>
      </c>
      <c r="B6" s="500"/>
      <c r="C6" s="500"/>
    </row>
    <row r="7" spans="1:3" ht="12.75">
      <c r="A7" s="406" t="s">
        <v>518</v>
      </c>
      <c r="B7" s="406" t="s">
        <v>519</v>
      </c>
      <c r="C7" s="407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406" t="s">
        <v>520</v>
      </c>
      <c r="B8" s="406" t="s">
        <v>521</v>
      </c>
      <c r="C8" s="407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406" t="s">
        <v>522</v>
      </c>
      <c r="B9" s="406" t="s">
        <v>548</v>
      </c>
      <c r="C9" s="407" t="str">
        <f ca="1">HYPERLINK(SUBSTITUTE(CELL("address",'Önk. összesen 1.1.sz.mell.'!A1),"'",""),SUBSTITUTE(MID(CELL("address",'Önk. összesen 1.1.sz.mell.'!A1),SEARCH("]",CELL("address",'Önk. összesen 1.1.sz.mell.'!A1),1)+1,LEN(CELL("address",'Önk. összesen 1.1.sz.mell.'!A1))-SEARCH("]",CELL("address",'Önk. összesen 1.1.sz.mell.'!A1),1)),"'",""))</f>
        <v>Önk. összesen 1.1.sz.mell.!$A$1</v>
      </c>
    </row>
    <row r="10" spans="1:3" ht="12.75">
      <c r="A10" s="406" t="s">
        <v>523</v>
      </c>
      <c r="B10" s="406" t="s">
        <v>549</v>
      </c>
      <c r="C10" s="407" t="str">
        <f ca="1">HYPERLINK(SUBSTITUTE(CELL("address",'Önk. összesen köt.1.2.sz.mell'!A1),"'",""),SUBSTITUTE(MID(CELL("address",'Önk. összesen köt.1.2.sz.mell'!A1),SEARCH("]",CELL("address",'Önk. összesen köt.1.2.sz.mell'!A1),1)+1,LEN(CELL("address",'Önk. összesen köt.1.2.sz.mell'!A1))-SEARCH("]",CELL("address",'Önk. összesen köt.1.2.sz.mell'!A1),1)),"'",""))</f>
        <v>Önk. összesen köt.1.2.sz.mell!$A$1</v>
      </c>
    </row>
    <row r="11" spans="1:3" ht="12.75">
      <c r="A11" s="406" t="s">
        <v>524</v>
      </c>
      <c r="B11" s="406" t="s">
        <v>550</v>
      </c>
      <c r="C11" s="407" t="str">
        <f ca="1">HYPERLINK(SUBSTITUTE(CELL("address",'Önk.összesen önkét.1.3.sz.mell.'!A1),"'",""),SUBSTITUTE(MID(CELL("address",'Önk.összesen önkét.1.3.sz.mell.'!A1),SEARCH("]",CELL("address",'Önk.összesen önkét.1.3.sz.mell.'!A1),1)+1,LEN(CELL("address",'Önk.összesen önkét.1.3.sz.mell.'!A1))-SEARCH("]",CELL("address",'Önk.összesen önkét.1.3.sz.mell.'!A1),1)),"'",""))</f>
        <v>Önk.összesen önkét.1.3.sz.mell.!$A$1</v>
      </c>
    </row>
    <row r="12" spans="1:3" ht="12.75">
      <c r="A12" s="406" t="s">
        <v>525</v>
      </c>
      <c r="B12" s="406" t="s">
        <v>551</v>
      </c>
      <c r="C12" s="407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ht="12.75">
      <c r="A13" s="406" t="s">
        <v>526</v>
      </c>
      <c r="B13" s="406" t="s">
        <v>552</v>
      </c>
      <c r="C13" s="407" t="str">
        <f ca="1">HYPERLINK(SUBSTITUTE(CELL("address",'Működési mér. 2.1.sz.mell.'!A3),"'",""),SUBSTITUTE(MID(CELL("address",'Működési mér. 2.1.sz.mell.'!A3),SEARCH("]",CELL("address",'Működési mér. 2.1.sz.mell.'!A3),1)+1,LEN(CELL("address",'Működési mér. 2.1.sz.mell.'!A3))-SEARCH("]",CELL("address",'Működési mér. 2.1.sz.mell.'!A3),1)),"'",""))</f>
        <v>Működési mér. 2.1.sz.mell.!$A$3</v>
      </c>
    </row>
    <row r="14" spans="1:3" ht="12.75">
      <c r="A14" s="406" t="s">
        <v>527</v>
      </c>
      <c r="B14" s="406" t="s">
        <v>553</v>
      </c>
      <c r="C14" s="407" t="str">
        <f ca="1">HYPERLINK(SUBSTITUTE(CELL("address",'Felhalmozási mér._2.2.sz.mell.'!A3),"'",""),SUBSTITUTE(MID(CELL("address",'Felhalmozási mér._2.2.sz.mell.'!A3),SEARCH("]",CELL("address",'Felhalmozási mér._2.2.sz.mell.'!A3),1)+1,LEN(CELL("address",'Felhalmozási mér._2.2.sz.mell.'!A3))-SEARCH("]",CELL("address",'Felhalmozási mér._2.2.sz.mell.'!A3),1)),"'",""))</f>
        <v>Felhalmozási mér._2.2.sz.mell.!$A$3</v>
      </c>
    </row>
    <row r="15" spans="1:3" ht="12.75">
      <c r="A15" s="406" t="s">
        <v>528</v>
      </c>
      <c r="B15" s="406" t="s">
        <v>529</v>
      </c>
      <c r="C15" s="407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406" t="s">
        <v>530</v>
      </c>
      <c r="B16" s="406" t="s">
        <v>466</v>
      </c>
      <c r="C16" s="407" t="str">
        <f ca="1">HYPERLINK(SUBSTITUTE(CELL("address",' Beruházások 3.sz.mell.'!A1),"'",""),SUBSTITUTE(MID(CELL("address",' Beruházások 3.sz.mell.'!A1),SEARCH("]",CELL("address",' Beruházások 3.sz.mell.'!A1),1)+1,LEN(CELL("address",' Beruházások 3.sz.mell.'!A1))-SEARCH("]",CELL("address",' Beruházások 3.sz.mell.'!A1),1)),"'",""))</f>
        <v> Beruházások 3.sz.mell.!$A$1</v>
      </c>
    </row>
    <row r="17" spans="1:3" ht="12.75">
      <c r="A17" s="406" t="s">
        <v>531</v>
      </c>
      <c r="B17" s="406" t="s">
        <v>469</v>
      </c>
      <c r="C17" s="407" t="str">
        <f ca="1">HYPERLINK(SUBSTITUTE(CELL("address",'Felújítások_4.sz.mell.'!A1),"'",""),SUBSTITUTE(MID(CELL("address",'Felújítások_4.sz.mell.'!A1),SEARCH("]",CELL("address",'Felújítások_4.sz.mell.'!A1),1)+1,LEN(CELL("address",'Felújítások_4.sz.mell.'!A1))-SEARCH("]",CELL("address",'Felújítások_4.sz.mell.'!A1),1)),"'",""))</f>
        <v>Felújítások_4.sz.mell.!$A$1</v>
      </c>
    </row>
    <row r="18" spans="1:3" ht="12.75">
      <c r="A18" s="406" t="s">
        <v>532</v>
      </c>
      <c r="B18" s="406" t="s">
        <v>473</v>
      </c>
      <c r="C18" s="407" t="str">
        <f ca="1">HYPERLINK(SUBSTITUTE(CELL("address",' Önk. 5.1.sz.mell'!A1),"'",""),SUBSTITUTE(MID(CELL("address",' Önk. 5.1.sz.mell'!A1),SEARCH("]",CELL("address",' Önk. 5.1.sz.mell'!A1),1)+1,LEN(CELL("address",' Önk. 5.1.sz.mell'!A1))-SEARCH("]",CELL("address",' Önk. 5.1.sz.mell'!A1),1)),"'",""))</f>
        <v> Önk. 5.1.sz.mell!$A$1</v>
      </c>
    </row>
    <row r="19" spans="1:3" ht="12.75">
      <c r="A19" s="406" t="s">
        <v>533</v>
      </c>
      <c r="B19" s="406" t="s">
        <v>471</v>
      </c>
      <c r="C19" s="407" t="str">
        <f ca="1">HYPERLINK(SUBSTITUTE(CELL("address",'Önk. kötelező 5.1.1.sz.mell'!A1),"'",""),SUBSTITUTE(MID(CELL("address",'Önk. kötelező 5.1.1.sz.mell'!A1),SEARCH("]",CELL("address",'Önk. kötelező 5.1.1.sz.mell'!A1),1)+1,LEN(CELL("address",'Önk. kötelező 5.1.1.sz.mell'!A1))-SEARCH("]",CELL("address",'Önk. kötelező 5.1.1.sz.mell'!A1),1)),"'",""))</f>
        <v>Önk. kötelező 5.1.1.sz.mell!$A$1</v>
      </c>
    </row>
    <row r="20" spans="1:3" ht="12.75">
      <c r="A20" s="406" t="s">
        <v>534</v>
      </c>
      <c r="B20" s="406" t="s">
        <v>472</v>
      </c>
      <c r="C20" s="407" t="str">
        <f ca="1">HYPERLINK(SUBSTITUTE(CELL("address",'Önk. önként.váll. 5.1.2.sz.mell'!A1),"'",""),SUBSTITUTE(MID(CELL("address",'Önk. önként.váll. 5.1.2.sz.mell'!A1),SEARCH("]",CELL("address",'Önk. önként.váll. 5.1.2.sz.mell'!A1),1)+1,LEN(CELL("address",'Önk. önként.váll. 5.1.2.sz.mell'!A1))-SEARCH("]",CELL("address",'Önk. önként.váll. 5.1.2.sz.mell'!A1),1)),"'",""))</f>
        <v>Önk. önként.váll. 5.1.2.sz.mell!$A$1</v>
      </c>
    </row>
    <row r="21" spans="1:3" ht="12.75">
      <c r="A21" s="406" t="s">
        <v>535</v>
      </c>
      <c r="B21" s="406" t="s">
        <v>474</v>
      </c>
      <c r="C21" s="407" t="str">
        <f ca="1">HYPERLINK(SUBSTITUTE(CELL("address",'RM_5.1.3.sz.mell'!A1),"'",""),SUBSTITUTE(MID(CELL("address",'RM_5.1.3.sz.mell'!A1),SEARCH("]",CELL("address",'RM_5.1.3.sz.mell'!A1),1)+1,LEN(CELL("address",'RM_5.1.3.sz.mell'!A1))-SEARCH("]",CELL("address",'RM_5.1.3.sz.mell'!A1),1)),"'",""))</f>
        <v>RM_5.1.3.sz.mell!$A$1</v>
      </c>
    </row>
    <row r="22" spans="1:3" ht="12.75">
      <c r="A22" s="406" t="s">
        <v>536</v>
      </c>
      <c r="B22" s="406" t="str">
        <f>RM_ALAPADATOK!A11</f>
        <v>Balatonszárszói Közös Önkormányzati Hivatal</v>
      </c>
      <c r="C22" s="407" t="str">
        <f ca="1">HYPERLINK(SUBSTITUTE(CELL("address",'Közös Hiv. 5.2.sz.mell'!A1),"'",""),SUBSTITUTE(MID(CELL("address",'Közös Hiv. 5.2.sz.mell'!A1),SEARCH("]",CELL("address",'Közös Hiv. 5.2.sz.mell'!A1),1)+1,LEN(CELL("address",'Közös Hiv. 5.2.sz.mell'!A1))-SEARCH("]",CELL("address",'Közös Hiv. 5.2.sz.mell'!A1),1)),"'",""))</f>
        <v>Közös Hiv. 5.2.sz.mell!$A$1</v>
      </c>
    </row>
    <row r="23" spans="1:3" ht="12.75">
      <c r="A23" s="406" t="s">
        <v>537</v>
      </c>
      <c r="B23" t="str">
        <f>RM_ALAPADATOK!B13</f>
        <v>1 kvi név</v>
      </c>
      <c r="C23" s="407" t="str">
        <f ca="1">HYPERLINK(SUBSTITUTE(CELL("address",'Műv. Ház 5.3.sz.mell'!A1),"'",""),SUBSTITUTE(MID(CELL("address",'Műv. Ház 5.3.sz.mell'!A1),SEARCH("]",CELL("address",'Műv. Ház 5.3.sz.mell'!A1),1)+1,LEN(CELL("address",'Műv. Ház 5.3.sz.mell'!A1))-SEARCH("]",CELL("address",'Műv. Ház 5.3.sz.mell'!A1),1)),"'",""))</f>
        <v>Műv. Ház 5.3.sz.mell!$A$1</v>
      </c>
    </row>
    <row r="24" spans="1:3" ht="12.75">
      <c r="A24" s="406" t="s">
        <v>538</v>
      </c>
      <c r="B24" t="str">
        <f>RM_ALAPADATOK!B15</f>
        <v>2 kvi név</v>
      </c>
      <c r="C24" s="40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5" spans="1:3" ht="12.75">
      <c r="A25" s="406" t="s">
        <v>539</v>
      </c>
      <c r="B25" t="str">
        <f>RM_ALAPADATOK!B17</f>
        <v>3 kvi név</v>
      </c>
      <c r="C25" s="40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406" t="s">
        <v>540</v>
      </c>
      <c r="B26" t="str">
        <f>RM_ALAPADATOK!B19</f>
        <v>4 kvi név</v>
      </c>
      <c r="C26" s="40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406" t="s">
        <v>541</v>
      </c>
      <c r="B27" t="str">
        <f>RM_ALAPADATOK!B21</f>
        <v>5 kvi név</v>
      </c>
      <c r="C27" s="40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406" t="s">
        <v>542</v>
      </c>
      <c r="B28" t="str">
        <f>RM_ALAPADATOK!B23</f>
        <v>6 kvi név</v>
      </c>
      <c r="C28" s="40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406" t="s">
        <v>543</v>
      </c>
      <c r="B29" t="str">
        <f>RM_ALAPADATOK!B25</f>
        <v>7 kvi név</v>
      </c>
      <c r="C29" s="40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406" t="s">
        <v>544</v>
      </c>
      <c r="B30" t="str">
        <f>RM_ALAPADATOK!B27</f>
        <v>8 kvi név</v>
      </c>
      <c r="C30" s="40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406" t="s">
        <v>545</v>
      </c>
      <c r="B31" t="str">
        <f>RM_ALAPADATOK!B29</f>
        <v>9 kvi név</v>
      </c>
      <c r="C31" s="40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406" t="s">
        <v>546</v>
      </c>
      <c r="B32" t="str">
        <f>RM_ALAPADATOK!B31</f>
        <v>10 kvi név</v>
      </c>
      <c r="C32" s="407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406" t="s">
        <v>563</v>
      </c>
      <c r="B33" t="str">
        <f>'RM_6.sz.mell'!B1</f>
        <v>A 2020. évi általános működés és ágazati feladatok támogatásának alakulása jogcímenként</v>
      </c>
      <c r="C33" s="407" t="str">
        <f ca="1">HYPERLINK(SUBSTITUTE(CELL("address",'RM_6.sz.mell'!A1),"'",""),SUBSTITUTE(MID(CELL("address",'RM_6.sz.mell'!A1),SEARCH("]",CELL("address",'RM_6.sz.mell'!A1),1)+1,LEN(CELL("address",'RM_6.sz.mell'!A1))-SEARCH("]",CELL("address",'RM_6.sz.mell'!A1),1)),"'",""))</f>
        <v>RM_6.sz.mell!$A$1</v>
      </c>
    </row>
  </sheetData>
  <sheetProtection sheet="1"/>
  <mergeCells count="2">
    <mergeCell ref="A2:C2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4">
      <selection activeCell="G20" sqref="G20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09" t="s">
        <v>425</v>
      </c>
      <c r="B1" s="60"/>
      <c r="C1" s="60"/>
      <c r="D1" s="60"/>
      <c r="E1" s="210" t="s">
        <v>84</v>
      </c>
    </row>
    <row r="2" spans="1:5" ht="12.75">
      <c r="A2" s="60"/>
      <c r="B2" s="60"/>
      <c r="C2" s="60"/>
      <c r="D2" s="60"/>
      <c r="E2" s="60"/>
    </row>
    <row r="3" spans="1:5" ht="12.75">
      <c r="A3" s="211"/>
      <c r="B3" s="212"/>
      <c r="C3" s="211"/>
      <c r="D3" s="213"/>
      <c r="E3" s="212"/>
    </row>
    <row r="4" spans="1:5" ht="15.75">
      <c r="A4" s="62" t="str">
        <f>+RM_ÖSSZEFÜGGÉSEK!A6</f>
        <v>2019. évi eredeti előirányzat BEVÉTELEK</v>
      </c>
      <c r="B4" s="214"/>
      <c r="C4" s="215"/>
      <c r="D4" s="213"/>
      <c r="E4" s="212"/>
    </row>
    <row r="5" spans="1:5" ht="12.75">
      <c r="A5" s="211"/>
      <c r="B5" s="212"/>
      <c r="C5" s="211"/>
      <c r="D5" s="213"/>
      <c r="E5" s="212"/>
    </row>
    <row r="6" spans="1:5" ht="12.75">
      <c r="A6" s="211" t="s">
        <v>394</v>
      </c>
      <c r="B6" s="212">
        <f>+'Önk. összesen 1.1.sz.mell.'!C68</f>
        <v>563632085</v>
      </c>
      <c r="C6" s="211" t="s">
        <v>374</v>
      </c>
      <c r="D6" s="213">
        <f>+'Működési mér. 2.1.sz.mell.'!C20+'Felhalmozási mér._2.2.sz.mell.'!C19</f>
        <v>563632085</v>
      </c>
      <c r="E6" s="212">
        <f>+B6-D6</f>
        <v>0</v>
      </c>
    </row>
    <row r="7" spans="1:5" ht="12.75">
      <c r="A7" s="211" t="s">
        <v>410</v>
      </c>
      <c r="B7" s="212">
        <f>+'Önk. összesen 1.1.sz.mell.'!C92</f>
        <v>340398211</v>
      </c>
      <c r="C7" s="211" t="s">
        <v>380</v>
      </c>
      <c r="D7" s="213">
        <f>+'Működési mér. 2.1.sz.mell.'!C31+'Felhalmozási mér._2.2.sz.mell.'!C32</f>
        <v>340398211</v>
      </c>
      <c r="E7" s="212">
        <f>+B7-D7</f>
        <v>0</v>
      </c>
    </row>
    <row r="8" spans="1:5" ht="12.75">
      <c r="A8" s="211" t="s">
        <v>411</v>
      </c>
      <c r="B8" s="212">
        <f>+'Önk. összesen 1.1.sz.mell.'!C93</f>
        <v>904030296</v>
      </c>
      <c r="C8" s="211" t="s">
        <v>381</v>
      </c>
      <c r="D8" s="213">
        <f>+'Működési mér. 2.1.sz.mell.'!C32+'Felhalmozási mér._2.2.sz.mell.'!C33</f>
        <v>904030296</v>
      </c>
      <c r="E8" s="212">
        <f>+B8-D8</f>
        <v>0</v>
      </c>
    </row>
    <row r="9" spans="1:5" ht="12.75">
      <c r="A9" s="211"/>
      <c r="B9" s="212"/>
      <c r="C9" s="211"/>
      <c r="D9" s="213"/>
      <c r="E9" s="212"/>
    </row>
    <row r="10" spans="1:5" ht="15.75">
      <c r="A10" s="62" t="str">
        <f>+RM_ÖSSZEFÜGGÉSEK!A13</f>
        <v>2019. évi előirányzat módosítások BEVÉTELEK</v>
      </c>
      <c r="B10" s="214"/>
      <c r="C10" s="215"/>
      <c r="D10" s="213"/>
      <c r="E10" s="212"/>
    </row>
    <row r="11" spans="1:5" ht="12.75">
      <c r="A11" s="211"/>
      <c r="B11" s="212"/>
      <c r="C11" s="211"/>
      <c r="D11" s="213"/>
      <c r="E11" s="212"/>
    </row>
    <row r="12" spans="1:5" ht="12.75">
      <c r="A12" s="211" t="s">
        <v>395</v>
      </c>
      <c r="B12" s="212">
        <f>+'Önk. összesen 1.1.sz.mell.'!K68</f>
        <v>207491854</v>
      </c>
      <c r="C12" s="211" t="s">
        <v>375</v>
      </c>
      <c r="D12" s="213">
        <f>+'Működési mér. 2.1.sz.mell.'!D20+'Felhalmozási mér._2.2.sz.mell.'!D19</f>
        <v>169882627</v>
      </c>
      <c r="E12" s="212">
        <f>+B12-D12</f>
        <v>37609227</v>
      </c>
    </row>
    <row r="13" spans="1:5" ht="12.75">
      <c r="A13" s="211" t="s">
        <v>396</v>
      </c>
      <c r="B13" s="212">
        <f>+'Önk. összesen 1.1.sz.mell.'!K92</f>
        <v>9182676</v>
      </c>
      <c r="C13" s="211" t="s">
        <v>382</v>
      </c>
      <c r="D13" s="213">
        <f>+'Működési mér. 2.1.sz.mell.'!D31+'Felhalmozási mér._2.2.sz.mell.'!D32</f>
        <v>-6210799</v>
      </c>
      <c r="E13" s="212">
        <f>+B13-D13</f>
        <v>15393475</v>
      </c>
    </row>
    <row r="14" spans="1:5" ht="12.75">
      <c r="A14" s="211" t="s">
        <v>397</v>
      </c>
      <c r="B14" s="212">
        <f>+'Önk. összesen 1.1.sz.mell.'!K93</f>
        <v>216674530</v>
      </c>
      <c r="C14" s="211" t="s">
        <v>383</v>
      </c>
      <c r="D14" s="213">
        <f>+'Működési mér. 2.1.sz.mell.'!D32+'Felhalmozási mér._2.2.sz.mell.'!D33</f>
        <v>163671828</v>
      </c>
      <c r="E14" s="212">
        <f>+B14-D14</f>
        <v>53002702</v>
      </c>
    </row>
    <row r="15" spans="1:5" ht="12.75">
      <c r="A15" s="211"/>
      <c r="B15" s="212"/>
      <c r="C15" s="211"/>
      <c r="D15" s="213"/>
      <c r="E15" s="212"/>
    </row>
    <row r="16" spans="1:5" ht="14.25">
      <c r="A16" s="216" t="str">
        <f>+RM_ÖSSZEFÜGGÉSEK!A19</f>
        <v>2019. módosítás utáni módosított előrirányzatok BEVÉTELEK</v>
      </c>
      <c r="B16" s="61"/>
      <c r="C16" s="215"/>
      <c r="D16" s="213"/>
      <c r="E16" s="212"/>
    </row>
    <row r="17" spans="1:5" ht="12.75">
      <c r="A17" s="211"/>
      <c r="B17" s="212"/>
      <c r="C17" s="211"/>
      <c r="D17" s="213"/>
      <c r="E17" s="212"/>
    </row>
    <row r="18" spans="1:5" ht="12.75">
      <c r="A18" s="211" t="s">
        <v>398</v>
      </c>
      <c r="B18" s="212">
        <f>+'Önk. összesen 1.1.sz.mell.'!L68</f>
        <v>771123939</v>
      </c>
      <c r="C18" s="211" t="s">
        <v>376</v>
      </c>
      <c r="D18" s="213">
        <f>+'Működési mér. 2.1.sz.mell.'!E20+'Felhalmozási mér._2.2.sz.mell.'!E19</f>
        <v>733514712</v>
      </c>
      <c r="E18" s="212">
        <f>+B18-D18</f>
        <v>37609227</v>
      </c>
    </row>
    <row r="19" spans="1:5" ht="12.75">
      <c r="A19" s="211" t="s">
        <v>399</v>
      </c>
      <c r="B19" s="212">
        <f>+'Önk. összesen 1.1.sz.mell.'!L92</f>
        <v>349580887</v>
      </c>
      <c r="C19" s="211" t="s">
        <v>384</v>
      </c>
      <c r="D19" s="213">
        <f>+'Működési mér. 2.1.sz.mell.'!E31+'Felhalmozási mér._2.2.sz.mell.'!E32</f>
        <v>334187412</v>
      </c>
      <c r="E19" s="212">
        <f>+B19-D19</f>
        <v>15393475</v>
      </c>
    </row>
    <row r="20" spans="1:5" ht="12.75">
      <c r="A20" s="211" t="s">
        <v>400</v>
      </c>
      <c r="B20" s="212">
        <f>+'Önk. összesen 1.1.sz.mell.'!L93</f>
        <v>1120704826</v>
      </c>
      <c r="C20" s="211" t="s">
        <v>385</v>
      </c>
      <c r="D20" s="213">
        <f>+'Működési mér. 2.1.sz.mell.'!E32+'Felhalmozási mér._2.2.sz.mell.'!E33</f>
        <v>1067702124</v>
      </c>
      <c r="E20" s="212">
        <f>+B20-D20</f>
        <v>53002702</v>
      </c>
    </row>
    <row r="21" spans="1:5" ht="12.75">
      <c r="A21" s="211"/>
      <c r="B21" s="212"/>
      <c r="C21" s="211"/>
      <c r="D21" s="213"/>
      <c r="E21" s="212"/>
    </row>
    <row r="22" spans="1:5" ht="15.75">
      <c r="A22" s="62" t="str">
        <f>+RM_ÖSSZEFÜGGÉSEK!A25</f>
        <v>2019. évi eredeti előirányzat KIADÁSOK</v>
      </c>
      <c r="B22" s="214"/>
      <c r="C22" s="215"/>
      <c r="D22" s="213"/>
      <c r="E22" s="212"/>
    </row>
    <row r="23" spans="1:5" ht="12.75">
      <c r="A23" s="211"/>
      <c r="B23" s="212"/>
      <c r="C23" s="211"/>
      <c r="D23" s="213"/>
      <c r="E23" s="212"/>
    </row>
    <row r="24" spans="1:5" ht="12.75">
      <c r="A24" s="211" t="s">
        <v>412</v>
      </c>
      <c r="B24" s="212">
        <f>+'Önk. összesen 1.1.sz.mell.'!C135</f>
        <v>896780925</v>
      </c>
      <c r="C24" s="211" t="s">
        <v>377</v>
      </c>
      <c r="D24" s="213">
        <f>+'Működési mér. 2.1.sz.mell.'!H20+'Felhalmozási mér._2.2.sz.mell.'!H19</f>
        <v>896780925</v>
      </c>
      <c r="E24" s="212">
        <f>+B24-D24</f>
        <v>0</v>
      </c>
    </row>
    <row r="25" spans="1:5" ht="12.75">
      <c r="A25" s="211" t="s">
        <v>402</v>
      </c>
      <c r="B25" s="212">
        <f>+'Önk. összesen 1.1.sz.mell.'!C160</f>
        <v>7249371</v>
      </c>
      <c r="C25" s="211" t="s">
        <v>386</v>
      </c>
      <c r="D25" s="213">
        <f>+'Működési mér. 2.1.sz.mell.'!H31+'Felhalmozási mér._2.2.sz.mell.'!H32</f>
        <v>7249371</v>
      </c>
      <c r="E25" s="212">
        <f>+B25-D25</f>
        <v>0</v>
      </c>
    </row>
    <row r="26" spans="1:5" ht="12.75">
      <c r="A26" s="211" t="s">
        <v>403</v>
      </c>
      <c r="B26" s="212">
        <f>+'Önk. összesen 1.1.sz.mell.'!C161</f>
        <v>904030296</v>
      </c>
      <c r="C26" s="211" t="s">
        <v>387</v>
      </c>
      <c r="D26" s="213">
        <f>+'Működési mér. 2.1.sz.mell.'!H32+'Felhalmozási mér._2.2.sz.mell.'!H33</f>
        <v>904030296</v>
      </c>
      <c r="E26" s="212">
        <f>+B26-D26</f>
        <v>0</v>
      </c>
    </row>
    <row r="27" spans="1:5" ht="12.75">
      <c r="A27" s="211"/>
      <c r="B27" s="212"/>
      <c r="C27" s="211"/>
      <c r="D27" s="213"/>
      <c r="E27" s="212"/>
    </row>
    <row r="28" spans="1:5" ht="15.75">
      <c r="A28" s="62" t="str">
        <f>+RM_ÖSSZEFÜGGÉSEK!A31</f>
        <v>2019. évi előirányzat módosítások KIADÁSOK</v>
      </c>
      <c r="B28" s="214"/>
      <c r="C28" s="215"/>
      <c r="D28" s="213"/>
      <c r="E28" s="212"/>
    </row>
    <row r="29" spans="1:5" ht="12.75">
      <c r="A29" s="211"/>
      <c r="B29" s="212"/>
      <c r="C29" s="211"/>
      <c r="D29" s="213"/>
      <c r="E29" s="212"/>
    </row>
    <row r="30" spans="1:5" ht="12.75">
      <c r="A30" s="211" t="s">
        <v>404</v>
      </c>
      <c r="B30" s="212">
        <f>+'Önk. összesen 1.1.sz.mell.'!K135</f>
        <v>216674530</v>
      </c>
      <c r="C30" s="211" t="s">
        <v>378</v>
      </c>
      <c r="D30" s="213">
        <f>+'Működési mér. 2.1.sz.mell.'!I20+'Felhalmozási mér._2.2.sz.mell.'!I19</f>
        <v>158897952</v>
      </c>
      <c r="E30" s="212">
        <f>+B30-D30</f>
        <v>57776578</v>
      </c>
    </row>
    <row r="31" spans="1:5" ht="12.75">
      <c r="A31" s="211" t="s">
        <v>405</v>
      </c>
      <c r="B31" s="212">
        <f>+'Önk. összesen 1.1.sz.mell.'!K160</f>
        <v>0</v>
      </c>
      <c r="C31" s="211" t="s">
        <v>388</v>
      </c>
      <c r="D31" s="213">
        <f>+'Működési mér. 2.1.sz.mell.'!I31+'Felhalmozási mér._2.2.sz.mell.'!I32</f>
        <v>0</v>
      </c>
      <c r="E31" s="212">
        <f>+B31-D31</f>
        <v>0</v>
      </c>
    </row>
    <row r="32" spans="1:5" ht="12.75">
      <c r="A32" s="211" t="s">
        <v>406</v>
      </c>
      <c r="B32" s="212">
        <f>+'Önk. összesen 1.1.sz.mell.'!K161</f>
        <v>216674530</v>
      </c>
      <c r="C32" s="211" t="s">
        <v>389</v>
      </c>
      <c r="D32" s="213">
        <f>+'Működési mér. 2.1.sz.mell.'!I32+'Felhalmozási mér._2.2.sz.mell.'!I33</f>
        <v>158897952</v>
      </c>
      <c r="E32" s="212">
        <f>+B32-D32</f>
        <v>57776578</v>
      </c>
    </row>
    <row r="33" spans="1:5" ht="12.75">
      <c r="A33" s="211"/>
      <c r="B33" s="212"/>
      <c r="C33" s="211"/>
      <c r="D33" s="213"/>
      <c r="E33" s="212"/>
    </row>
    <row r="34" spans="1:5" ht="15.75">
      <c r="A34" s="217" t="str">
        <f>+RM_ÖSSZEFÜGGÉSEK!A37</f>
        <v>2019. módosítás utáni módosított előirányzatok KIADÁSOK</v>
      </c>
      <c r="B34" s="214"/>
      <c r="C34" s="215"/>
      <c r="D34" s="213"/>
      <c r="E34" s="212"/>
    </row>
    <row r="35" spans="1:5" ht="12.75">
      <c r="A35" s="211"/>
      <c r="B35" s="212"/>
      <c r="C35" s="211"/>
      <c r="D35" s="213"/>
      <c r="E35" s="212"/>
    </row>
    <row r="36" spans="1:5" ht="12.75">
      <c r="A36" s="211" t="s">
        <v>407</v>
      </c>
      <c r="B36" s="212">
        <f>+'Önk. összesen 1.1.sz.mell.'!L135</f>
        <v>1113455455</v>
      </c>
      <c r="C36" s="211" t="s">
        <v>379</v>
      </c>
      <c r="D36" s="213">
        <f>+'Működési mér. 2.1.sz.mell.'!J20+'Felhalmozási mér._2.2.sz.mell.'!J19</f>
        <v>1055678877</v>
      </c>
      <c r="E36" s="212">
        <f>+B36-D36</f>
        <v>57776578</v>
      </c>
    </row>
    <row r="37" spans="1:5" ht="12.75">
      <c r="A37" s="211" t="s">
        <v>408</v>
      </c>
      <c r="B37" s="212">
        <f>+'Önk. összesen 1.1.sz.mell.'!L160</f>
        <v>7249371</v>
      </c>
      <c r="C37" s="211" t="s">
        <v>390</v>
      </c>
      <c r="D37" s="213">
        <f>+'Működési mér. 2.1.sz.mell.'!J31+'Felhalmozási mér._2.2.sz.mell.'!J32</f>
        <v>7249371</v>
      </c>
      <c r="E37" s="212">
        <f>+B37-D37</f>
        <v>0</v>
      </c>
    </row>
    <row r="38" spans="1:5" ht="12.75">
      <c r="A38" s="211" t="s">
        <v>413</v>
      </c>
      <c r="B38" s="212">
        <f>+'Önk. összesen 1.1.sz.mell.'!L161</f>
        <v>1120704826</v>
      </c>
      <c r="C38" s="211" t="s">
        <v>391</v>
      </c>
      <c r="D38" s="213">
        <f>+'Működési mér. 2.1.sz.mell.'!J32+'Felhalmozási mér._2.2.sz.mell.'!J33</f>
        <v>1062928248</v>
      </c>
      <c r="E38" s="212">
        <f>+B38-D38</f>
        <v>57776578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view="pageBreakPreview" zoomScale="60" zoomScaleNormal="89" workbookViewId="0" topLeftCell="A1">
      <selection activeCell="AD56" sqref="AD56"/>
    </sheetView>
  </sheetViews>
  <sheetFormatPr defaultColWidth="9.00390625" defaultRowHeight="12.75"/>
  <cols>
    <col min="1" max="1" width="38.875" style="27" customWidth="1"/>
    <col min="2" max="8" width="15.875" style="26" customWidth="1"/>
    <col min="9" max="9" width="15.875" style="33" customWidth="1"/>
    <col min="10" max="11" width="12.875" style="26" customWidth="1"/>
    <col min="12" max="12" width="13.875" style="26" customWidth="1"/>
    <col min="13" max="16384" width="9.375" style="26" customWidth="1"/>
  </cols>
  <sheetData>
    <row r="1" spans="3:9" ht="15">
      <c r="C1" s="531" t="str">
        <f>CONCATENATE("3. melléklet ",RM_ALAPADATOK!A7," ",RM_ALAPADATOK!B7," ",RM_ALAPADATOK!C7," ",RM_ALAPADATOK!D7," ",RM_ALAPADATOK!E7," ",RM_ALAPADATOK!F7," ",RM_ALAPADATOK!G7," ",RM_ALAPADATOK!H7)</f>
        <v>3. melléklet a 8 / 2020 ( VII.16. ) önkormányzati rendelethez</v>
      </c>
      <c r="D1" s="532"/>
      <c r="E1" s="532"/>
      <c r="F1" s="532"/>
      <c r="G1" s="532"/>
      <c r="H1" s="532"/>
      <c r="I1" s="532"/>
    </row>
    <row r="3" spans="1:9" ht="25.5" customHeight="1">
      <c r="A3" s="530" t="s">
        <v>466</v>
      </c>
      <c r="B3" s="530"/>
      <c r="C3" s="530"/>
      <c r="D3" s="530"/>
      <c r="E3" s="530"/>
      <c r="F3" s="530"/>
      <c r="G3" s="530"/>
      <c r="H3" s="530"/>
      <c r="I3" s="530"/>
    </row>
    <row r="4" spans="1:9" ht="22.5" customHeight="1" thickBot="1">
      <c r="A4" s="55"/>
      <c r="B4" s="33"/>
      <c r="C4" s="33"/>
      <c r="D4" s="33"/>
      <c r="E4" s="33"/>
      <c r="F4" s="33"/>
      <c r="G4" s="33"/>
      <c r="H4" s="33"/>
      <c r="I4" s="30" t="str">
        <f>'Felhalmozási mér._2.2.sz.mell.'!J4</f>
        <v>Forintban!</v>
      </c>
    </row>
    <row r="5" spans="1:9" s="28" customFormat="1" ht="44.25" customHeight="1" thickBot="1">
      <c r="A5" s="56" t="s">
        <v>42</v>
      </c>
      <c r="B5" s="427" t="s">
        <v>43</v>
      </c>
      <c r="C5" s="427" t="s">
        <v>44</v>
      </c>
      <c r="D5" s="427" t="str">
        <f>+CONCATENATE("Felhasználás   ",LEFT(RM_ÖSSZEFÜGGÉSEK!A6,4)-1,". XII. 31-ig")</f>
        <v>Felhasználás   2018. XII. 31-ig</v>
      </c>
      <c r="E5" s="427" t="str">
        <f>+CONCATENATE(LEFT(RM_ÖSSZEFÜGGÉSEK!A6,4),". évi",CHAR(10),"eredeti előirányzat")</f>
        <v>2019. évi
eredeti előirányzat</v>
      </c>
      <c r="F5" s="286" t="s">
        <v>470</v>
      </c>
      <c r="G5" s="286" t="s">
        <v>592</v>
      </c>
      <c r="H5" s="286" t="s">
        <v>593</v>
      </c>
      <c r="I5" s="287" t="s">
        <v>591</v>
      </c>
    </row>
    <row r="6" spans="1:9" s="33" customFormat="1" ht="12" customHeight="1" thickBot="1">
      <c r="A6" s="31" t="s">
        <v>346</v>
      </c>
      <c r="B6" s="32" t="s">
        <v>347</v>
      </c>
      <c r="C6" s="32" t="s">
        <v>348</v>
      </c>
      <c r="D6" s="32" t="s">
        <v>350</v>
      </c>
      <c r="E6" s="32" t="s">
        <v>349</v>
      </c>
      <c r="F6" s="32" t="s">
        <v>351</v>
      </c>
      <c r="G6" s="32" t="s">
        <v>352</v>
      </c>
      <c r="H6" s="288" t="s">
        <v>437</v>
      </c>
      <c r="I6" s="289" t="s">
        <v>436</v>
      </c>
    </row>
    <row r="7" spans="1:9" ht="24.75" customHeight="1">
      <c r="A7" s="172" t="s">
        <v>571</v>
      </c>
      <c r="B7" s="20">
        <v>5000000</v>
      </c>
      <c r="C7" s="174" t="s">
        <v>572</v>
      </c>
      <c r="D7" s="20"/>
      <c r="E7" s="20">
        <v>5000000</v>
      </c>
      <c r="F7" s="20"/>
      <c r="G7" s="20"/>
      <c r="H7" s="20">
        <f>F7+G7</f>
        <v>0</v>
      </c>
      <c r="I7" s="34">
        <f>E7+H7</f>
        <v>5000000</v>
      </c>
    </row>
    <row r="8" spans="1:9" ht="24.75" customHeight="1">
      <c r="A8" s="172" t="s">
        <v>573</v>
      </c>
      <c r="B8" s="20">
        <v>82000000</v>
      </c>
      <c r="C8" s="174" t="s">
        <v>574</v>
      </c>
      <c r="D8" s="20">
        <v>3115350</v>
      </c>
      <c r="E8" s="20">
        <v>78884650</v>
      </c>
      <c r="F8" s="20"/>
      <c r="G8" s="20"/>
      <c r="H8" s="20">
        <f>F8+G8</f>
        <v>0</v>
      </c>
      <c r="I8" s="34">
        <f>E8+H8</f>
        <v>78884650</v>
      </c>
    </row>
    <row r="9" spans="1:9" ht="24.75" customHeight="1">
      <c r="A9" s="172" t="s">
        <v>581</v>
      </c>
      <c r="B9" s="20">
        <v>4998211</v>
      </c>
      <c r="C9" s="174" t="s">
        <v>579</v>
      </c>
      <c r="D9" s="20"/>
      <c r="E9" s="20"/>
      <c r="F9" s="20"/>
      <c r="G9" s="20">
        <v>4998211</v>
      </c>
      <c r="H9" s="20">
        <f aca="true" t="shared" si="0" ref="H9:H24">F9+G9</f>
        <v>4998211</v>
      </c>
      <c r="I9" s="34">
        <f aca="true" t="shared" si="1" ref="I9:I24">E9+H9</f>
        <v>4998211</v>
      </c>
    </row>
    <row r="10" spans="1:9" ht="24.75" customHeight="1">
      <c r="A10" s="173" t="s">
        <v>580</v>
      </c>
      <c r="B10" s="20">
        <v>2500000</v>
      </c>
      <c r="C10" s="174" t="s">
        <v>572</v>
      </c>
      <c r="D10" s="20"/>
      <c r="E10" s="20"/>
      <c r="F10" s="20"/>
      <c r="G10" s="20">
        <v>2500000</v>
      </c>
      <c r="H10" s="20">
        <f t="shared" si="0"/>
        <v>2500000</v>
      </c>
      <c r="I10" s="34">
        <f t="shared" si="1"/>
        <v>2500000</v>
      </c>
    </row>
    <row r="11" spans="1:9" ht="24.75" customHeight="1">
      <c r="A11" s="173" t="s">
        <v>582</v>
      </c>
      <c r="B11" s="20">
        <v>101998394</v>
      </c>
      <c r="C11" s="174" t="s">
        <v>572</v>
      </c>
      <c r="D11" s="20"/>
      <c r="E11" s="20"/>
      <c r="F11" s="20"/>
      <c r="G11" s="20">
        <v>101998394</v>
      </c>
      <c r="H11" s="20">
        <f t="shared" si="0"/>
        <v>101998394</v>
      </c>
      <c r="I11" s="34">
        <f t="shared" si="1"/>
        <v>101998394</v>
      </c>
    </row>
    <row r="12" spans="1:9" ht="24.75" customHeight="1">
      <c r="A12" s="172" t="s">
        <v>583</v>
      </c>
      <c r="B12" s="20">
        <v>51944897</v>
      </c>
      <c r="C12" s="174" t="s">
        <v>572</v>
      </c>
      <c r="D12" s="20"/>
      <c r="E12" s="20"/>
      <c r="F12" s="20"/>
      <c r="G12" s="20">
        <v>51944897</v>
      </c>
      <c r="H12" s="20">
        <f t="shared" si="0"/>
        <v>51944897</v>
      </c>
      <c r="I12" s="34">
        <f t="shared" si="1"/>
        <v>51944897</v>
      </c>
    </row>
    <row r="13" spans="1:9" ht="24.75" customHeight="1">
      <c r="A13" s="172"/>
      <c r="B13" s="20"/>
      <c r="C13" s="174"/>
      <c r="D13" s="20"/>
      <c r="E13" s="20"/>
      <c r="F13" s="20"/>
      <c r="G13" s="20"/>
      <c r="H13" s="20">
        <f t="shared" si="0"/>
        <v>0</v>
      </c>
      <c r="I13" s="34">
        <f t="shared" si="1"/>
        <v>0</v>
      </c>
    </row>
    <row r="14" spans="1:9" ht="24.75" customHeight="1">
      <c r="A14" s="172"/>
      <c r="B14" s="20"/>
      <c r="C14" s="174"/>
      <c r="D14" s="20"/>
      <c r="E14" s="20"/>
      <c r="F14" s="20"/>
      <c r="G14" s="20"/>
      <c r="H14" s="20">
        <f t="shared" si="0"/>
        <v>0</v>
      </c>
      <c r="I14" s="34">
        <f t="shared" si="1"/>
        <v>0</v>
      </c>
    </row>
    <row r="15" spans="1:9" ht="24.75" customHeight="1">
      <c r="A15" s="172"/>
      <c r="B15" s="20"/>
      <c r="C15" s="174"/>
      <c r="D15" s="20"/>
      <c r="E15" s="20"/>
      <c r="F15" s="20"/>
      <c r="G15" s="20"/>
      <c r="H15" s="20">
        <f t="shared" si="0"/>
        <v>0</v>
      </c>
      <c r="I15" s="34">
        <f t="shared" si="1"/>
        <v>0</v>
      </c>
    </row>
    <row r="16" spans="1:9" ht="24.75" customHeight="1">
      <c r="A16" s="172"/>
      <c r="B16" s="20"/>
      <c r="C16" s="174"/>
      <c r="D16" s="20"/>
      <c r="E16" s="20"/>
      <c r="F16" s="20"/>
      <c r="G16" s="20"/>
      <c r="H16" s="20">
        <f t="shared" si="0"/>
        <v>0</v>
      </c>
      <c r="I16" s="34">
        <f t="shared" si="1"/>
        <v>0</v>
      </c>
    </row>
    <row r="17" spans="1:9" ht="24.75" customHeight="1">
      <c r="A17" s="172"/>
      <c r="B17" s="20"/>
      <c r="C17" s="174"/>
      <c r="D17" s="20"/>
      <c r="E17" s="20"/>
      <c r="F17" s="20"/>
      <c r="G17" s="20"/>
      <c r="H17" s="20">
        <f t="shared" si="0"/>
        <v>0</v>
      </c>
      <c r="I17" s="34">
        <f t="shared" si="1"/>
        <v>0</v>
      </c>
    </row>
    <row r="18" spans="1:9" ht="24.75" customHeight="1">
      <c r="A18" s="172"/>
      <c r="B18" s="20"/>
      <c r="C18" s="174"/>
      <c r="D18" s="20"/>
      <c r="E18" s="20"/>
      <c r="F18" s="20"/>
      <c r="G18" s="20"/>
      <c r="H18" s="20">
        <f t="shared" si="0"/>
        <v>0</v>
      </c>
      <c r="I18" s="34">
        <f t="shared" si="1"/>
        <v>0</v>
      </c>
    </row>
    <row r="19" spans="1:9" ht="24.75" customHeight="1">
      <c r="A19" s="172"/>
      <c r="B19" s="20"/>
      <c r="C19" s="174"/>
      <c r="D19" s="20"/>
      <c r="E19" s="20"/>
      <c r="F19" s="20"/>
      <c r="G19" s="20"/>
      <c r="H19" s="20">
        <f t="shared" si="0"/>
        <v>0</v>
      </c>
      <c r="I19" s="34">
        <f t="shared" si="1"/>
        <v>0</v>
      </c>
    </row>
    <row r="20" spans="1:9" ht="24.75" customHeight="1">
      <c r="A20" s="172"/>
      <c r="B20" s="20"/>
      <c r="C20" s="174"/>
      <c r="D20" s="20"/>
      <c r="E20" s="20"/>
      <c r="F20" s="20"/>
      <c r="G20" s="20"/>
      <c r="H20" s="20">
        <f t="shared" si="0"/>
        <v>0</v>
      </c>
      <c r="I20" s="34">
        <f t="shared" si="1"/>
        <v>0</v>
      </c>
    </row>
    <row r="21" spans="1:9" ht="24.75" customHeight="1">
      <c r="A21" s="172"/>
      <c r="B21" s="20"/>
      <c r="C21" s="174"/>
      <c r="D21" s="20"/>
      <c r="E21" s="20"/>
      <c r="F21" s="20"/>
      <c r="G21" s="20"/>
      <c r="H21" s="20">
        <f t="shared" si="0"/>
        <v>0</v>
      </c>
      <c r="I21" s="34">
        <f t="shared" si="1"/>
        <v>0</v>
      </c>
    </row>
    <row r="22" spans="1:9" ht="24.75" customHeight="1">
      <c r="A22" s="172"/>
      <c r="B22" s="20"/>
      <c r="C22" s="174"/>
      <c r="D22" s="20"/>
      <c r="E22" s="20"/>
      <c r="F22" s="20"/>
      <c r="G22" s="20"/>
      <c r="H22" s="20">
        <f t="shared" si="0"/>
        <v>0</v>
      </c>
      <c r="I22" s="34">
        <f t="shared" si="1"/>
        <v>0</v>
      </c>
    </row>
    <row r="23" spans="1:9" ht="24.75" customHeight="1">
      <c r="A23" s="172"/>
      <c r="B23" s="20"/>
      <c r="C23" s="174"/>
      <c r="D23" s="20"/>
      <c r="E23" s="20"/>
      <c r="F23" s="20"/>
      <c r="G23" s="20"/>
      <c r="H23" s="20">
        <f t="shared" si="0"/>
        <v>0</v>
      </c>
      <c r="I23" s="34">
        <f t="shared" si="1"/>
        <v>0</v>
      </c>
    </row>
    <row r="24" spans="1:9" ht="24.75" customHeight="1" thickBot="1">
      <c r="A24" s="35"/>
      <c r="B24" s="21"/>
      <c r="C24" s="175"/>
      <c r="D24" s="21"/>
      <c r="E24" s="21"/>
      <c r="F24" s="21"/>
      <c r="G24" s="21"/>
      <c r="H24" s="20">
        <f t="shared" si="0"/>
        <v>0</v>
      </c>
      <c r="I24" s="36">
        <f t="shared" si="1"/>
        <v>0</v>
      </c>
    </row>
    <row r="25" spans="1:9" s="39" customFormat="1" ht="18" customHeight="1" thickBot="1">
      <c r="A25" s="58" t="s">
        <v>41</v>
      </c>
      <c r="B25" s="37">
        <f>SUM(B7:B24)</f>
        <v>248441502</v>
      </c>
      <c r="C25" s="45"/>
      <c r="D25" s="37">
        <f>SUM(D7:D24)</f>
        <v>3115350</v>
      </c>
      <c r="E25" s="37">
        <f>SUM(E7:E24)</f>
        <v>83884650</v>
      </c>
      <c r="F25" s="37"/>
      <c r="G25" s="37"/>
      <c r="H25" s="37">
        <f>SUM(H7:H24)</f>
        <v>161441502</v>
      </c>
      <c r="I25" s="38">
        <f>SUM(I7:I24)</f>
        <v>245326152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"/>
  <sheetViews>
    <sheetView view="pageBreakPreview" zoomScale="60" zoomScaleNormal="120" workbookViewId="0" topLeftCell="A1">
      <selection activeCell="L26" sqref="L26"/>
    </sheetView>
  </sheetViews>
  <sheetFormatPr defaultColWidth="9.00390625" defaultRowHeight="12.75"/>
  <cols>
    <col min="1" max="1" width="38.875" style="27" customWidth="1"/>
    <col min="2" max="9" width="15.875" style="26" customWidth="1"/>
    <col min="10" max="10" width="15.875" style="33" customWidth="1"/>
    <col min="11" max="12" width="12.875" style="26" customWidth="1"/>
    <col min="13" max="13" width="13.875" style="26" customWidth="1"/>
    <col min="14" max="16384" width="9.375" style="26" customWidth="1"/>
  </cols>
  <sheetData>
    <row r="1" spans="3:10" ht="15">
      <c r="C1" s="531" t="str">
        <f>CONCATENATE("4. melléklet ",RM_ALAPADATOK!A7," ",RM_ALAPADATOK!B7," ",RM_ALAPADATOK!C7," ",RM_ALAPADATOK!D7," ",RM_ALAPADATOK!E7," ",RM_ALAPADATOK!F7," ",RM_ALAPADATOK!G7," ",RM_ALAPADATOK!H7)</f>
        <v>4. melléklet a 8 / 2020 ( VII.16. ) önkormányzati rendelethez</v>
      </c>
      <c r="D1" s="532"/>
      <c r="E1" s="532"/>
      <c r="F1" s="532"/>
      <c r="G1" s="532"/>
      <c r="H1" s="532"/>
      <c r="I1" s="532"/>
      <c r="J1" s="532"/>
    </row>
    <row r="2" spans="1:10" ht="12.75">
      <c r="A2" s="303"/>
      <c r="B2" s="304"/>
      <c r="C2" s="304"/>
      <c r="D2" s="304"/>
      <c r="E2" s="304"/>
      <c r="F2" s="304"/>
      <c r="G2" s="304"/>
      <c r="H2" s="304"/>
      <c r="I2" s="304"/>
      <c r="J2" s="304"/>
    </row>
    <row r="3" spans="1:10" ht="25.5" customHeight="1">
      <c r="A3" s="530" t="s">
        <v>469</v>
      </c>
      <c r="B3" s="530"/>
      <c r="C3" s="530"/>
      <c r="D3" s="530"/>
      <c r="E3" s="530"/>
      <c r="F3" s="530"/>
      <c r="G3" s="530"/>
      <c r="H3" s="530"/>
      <c r="I3" s="530"/>
      <c r="J3" s="530"/>
    </row>
    <row r="4" spans="1:10" ht="22.5" customHeight="1" thickBot="1">
      <c r="A4" s="303"/>
      <c r="B4" s="304"/>
      <c r="C4" s="304"/>
      <c r="D4" s="304"/>
      <c r="E4" s="304"/>
      <c r="F4" s="304"/>
      <c r="G4" s="304"/>
      <c r="H4" s="304"/>
      <c r="I4" s="304"/>
      <c r="J4" s="305" t="str">
        <f>'Felhalmozási mér._2.2.sz.mell.'!J4</f>
        <v>Forintban!</v>
      </c>
    </row>
    <row r="5" spans="1:10" s="28" customFormat="1" ht="44.25" customHeight="1" thickBot="1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2018. XII. 31-ig</v>
      </c>
      <c r="E5" s="57" t="str">
        <f>+CONCATENATE(LEFT(RM_ÖSSZEFÜGGÉSEK!A6,4),". évi",CHAR(10),"eredeti előirányzat")</f>
        <v>2019. évi
eredeti előirányzat</v>
      </c>
      <c r="F5" s="283" t="str">
        <f>CONCATENATE(' Beruházások 3.sz.mell.'!F5)</f>
        <v>Eddigi módosítások összege 2019-ben</v>
      </c>
      <c r="G5" s="424" t="str">
        <f>CONCATENATE(' Beruházások 3.sz.mell.'!G5)</f>
        <v>1. sz. módosítás</v>
      </c>
      <c r="H5" s="425" t="s">
        <v>600</v>
      </c>
      <c r="I5" s="425" t="str">
        <f>CONCATENATE(' Beruházások 3.sz.mell.'!H5)</f>
        <v>Módosítások összesen </v>
      </c>
      <c r="J5" s="426" t="str">
        <f>CONCATENATE(' Beruházások 3.sz.mell.'!I5)</f>
        <v>1. számú módosítás utáni előirányzat</v>
      </c>
    </row>
    <row r="6" spans="1:10" s="33" customFormat="1" ht="12" customHeight="1" thickBot="1">
      <c r="A6" s="31" t="s">
        <v>346</v>
      </c>
      <c r="B6" s="32" t="s">
        <v>347</v>
      </c>
      <c r="C6" s="32" t="s">
        <v>348</v>
      </c>
      <c r="D6" s="32" t="s">
        <v>350</v>
      </c>
      <c r="E6" s="32" t="s">
        <v>349</v>
      </c>
      <c r="F6" s="288" t="s">
        <v>351</v>
      </c>
      <c r="G6" s="288" t="s">
        <v>352</v>
      </c>
      <c r="H6" s="288"/>
      <c r="I6" s="288" t="s">
        <v>437</v>
      </c>
      <c r="J6" s="289" t="s">
        <v>436</v>
      </c>
    </row>
    <row r="7" spans="1:10" ht="15.75" customHeight="1">
      <c r="A7" s="172" t="s">
        <v>575</v>
      </c>
      <c r="B7" s="20">
        <v>46065740</v>
      </c>
      <c r="C7" s="174" t="s">
        <v>572</v>
      </c>
      <c r="D7" s="20"/>
      <c r="E7" s="20">
        <v>46065740</v>
      </c>
      <c r="F7" s="20"/>
      <c r="G7" s="20"/>
      <c r="H7" s="20"/>
      <c r="I7" s="274">
        <f>F7+G7</f>
        <v>0</v>
      </c>
      <c r="J7" s="34">
        <f>E7+I7</f>
        <v>46065740</v>
      </c>
    </row>
    <row r="8" spans="1:10" ht="15.75" customHeight="1">
      <c r="A8" s="172" t="s">
        <v>576</v>
      </c>
      <c r="B8" s="20">
        <v>44999910</v>
      </c>
      <c r="C8" s="174" t="s">
        <v>572</v>
      </c>
      <c r="D8" s="20"/>
      <c r="E8" s="20">
        <v>44999910</v>
      </c>
      <c r="F8" s="20"/>
      <c r="G8" s="20"/>
      <c r="H8" s="20"/>
      <c r="I8" s="274">
        <f>F8+G8</f>
        <v>0</v>
      </c>
      <c r="J8" s="34">
        <f>E8+I8</f>
        <v>44999910</v>
      </c>
    </row>
    <row r="9" spans="1:10" ht="15.75" customHeight="1">
      <c r="A9" s="172" t="s">
        <v>577</v>
      </c>
      <c r="B9" s="20">
        <v>82894032</v>
      </c>
      <c r="C9" s="174" t="s">
        <v>572</v>
      </c>
      <c r="D9" s="20"/>
      <c r="E9" s="20">
        <v>82894032</v>
      </c>
      <c r="F9" s="20"/>
      <c r="G9" s="20"/>
      <c r="H9" s="20">
        <v>-11019667</v>
      </c>
      <c r="I9" s="274">
        <f>F9+G9</f>
        <v>0</v>
      </c>
      <c r="J9" s="34">
        <f>E9+I9+H9</f>
        <v>71874365</v>
      </c>
    </row>
    <row r="10" spans="1:10" ht="15.75" customHeight="1">
      <c r="A10" s="173" t="s">
        <v>584</v>
      </c>
      <c r="B10" s="20">
        <v>14998700</v>
      </c>
      <c r="C10" s="174" t="s">
        <v>579</v>
      </c>
      <c r="D10" s="20"/>
      <c r="E10" s="20"/>
      <c r="F10" s="20"/>
      <c r="G10" s="20">
        <v>14998700</v>
      </c>
      <c r="H10" s="20"/>
      <c r="I10" s="274">
        <f aca="true" t="shared" si="0" ref="I10:I22">F10+G10</f>
        <v>14998700</v>
      </c>
      <c r="J10" s="34">
        <f aca="true" t="shared" si="1" ref="J10:J22">E10+I10</f>
        <v>14998700</v>
      </c>
    </row>
    <row r="11" spans="1:10" ht="15.75" customHeight="1">
      <c r="A11" s="172" t="s">
        <v>585</v>
      </c>
      <c r="B11" s="20">
        <v>2112469</v>
      </c>
      <c r="C11" s="174" t="s">
        <v>572</v>
      </c>
      <c r="D11" s="20"/>
      <c r="E11" s="20"/>
      <c r="F11" s="20"/>
      <c r="G11" s="20">
        <v>2112469</v>
      </c>
      <c r="H11" s="20"/>
      <c r="I11" s="274">
        <f t="shared" si="0"/>
        <v>2112469</v>
      </c>
      <c r="J11" s="34">
        <f t="shared" si="1"/>
        <v>2112469</v>
      </c>
    </row>
    <row r="12" spans="1:10" ht="15.75" customHeight="1">
      <c r="A12" s="172" t="s">
        <v>586</v>
      </c>
      <c r="B12" s="20">
        <v>4650715</v>
      </c>
      <c r="C12" s="174" t="s">
        <v>572</v>
      </c>
      <c r="D12" s="20"/>
      <c r="E12" s="20"/>
      <c r="F12" s="20"/>
      <c r="G12" s="20">
        <v>4650715</v>
      </c>
      <c r="H12" s="20"/>
      <c r="I12" s="274">
        <f t="shared" si="0"/>
        <v>4650715</v>
      </c>
      <c r="J12" s="34">
        <f t="shared" si="1"/>
        <v>4650715</v>
      </c>
    </row>
    <row r="13" spans="1:10" ht="15.75" customHeight="1">
      <c r="A13" s="172" t="s">
        <v>586</v>
      </c>
      <c r="B13" s="20">
        <v>10348207</v>
      </c>
      <c r="C13" s="174" t="s">
        <v>572</v>
      </c>
      <c r="D13" s="20"/>
      <c r="E13" s="20"/>
      <c r="F13" s="20"/>
      <c r="G13" s="20">
        <v>10348207</v>
      </c>
      <c r="H13" s="20"/>
      <c r="I13" s="274">
        <f t="shared" si="0"/>
        <v>10348207</v>
      </c>
      <c r="J13" s="34">
        <f t="shared" si="1"/>
        <v>10348207</v>
      </c>
    </row>
    <row r="14" spans="1:10" ht="15.75" customHeight="1">
      <c r="A14" s="172" t="s">
        <v>587</v>
      </c>
      <c r="B14" s="20">
        <v>909356</v>
      </c>
      <c r="C14" s="174" t="s">
        <v>572</v>
      </c>
      <c r="D14" s="20"/>
      <c r="E14" s="20"/>
      <c r="F14" s="20"/>
      <c r="G14" s="20">
        <v>909356</v>
      </c>
      <c r="H14" s="20"/>
      <c r="I14" s="274">
        <f t="shared" si="0"/>
        <v>909356</v>
      </c>
      <c r="J14" s="34">
        <f t="shared" si="1"/>
        <v>909356</v>
      </c>
    </row>
    <row r="15" spans="1:10" ht="15.75" customHeight="1">
      <c r="A15" s="172" t="s">
        <v>588</v>
      </c>
      <c r="B15" s="20">
        <v>5019675</v>
      </c>
      <c r="C15" s="174" t="s">
        <v>572</v>
      </c>
      <c r="D15" s="20"/>
      <c r="E15" s="20">
        <v>5019675</v>
      </c>
      <c r="F15" s="20"/>
      <c r="G15" s="20"/>
      <c r="H15" s="20"/>
      <c r="I15" s="274">
        <f t="shared" si="0"/>
        <v>0</v>
      </c>
      <c r="J15" s="34">
        <f t="shared" si="1"/>
        <v>5019675</v>
      </c>
    </row>
    <row r="16" spans="1:10" ht="15.75" customHeight="1">
      <c r="A16" s="172"/>
      <c r="B16" s="20"/>
      <c r="C16" s="174"/>
      <c r="D16" s="20"/>
      <c r="E16" s="20"/>
      <c r="F16" s="20"/>
      <c r="G16" s="20"/>
      <c r="H16" s="20"/>
      <c r="I16" s="274">
        <f t="shared" si="0"/>
        <v>0</v>
      </c>
      <c r="J16" s="34">
        <f t="shared" si="1"/>
        <v>0</v>
      </c>
    </row>
    <row r="17" spans="1:10" ht="15.75" customHeight="1">
      <c r="A17" s="172"/>
      <c r="B17" s="20"/>
      <c r="C17" s="174"/>
      <c r="D17" s="20"/>
      <c r="E17" s="20"/>
      <c r="F17" s="20"/>
      <c r="G17" s="20"/>
      <c r="H17" s="20"/>
      <c r="I17" s="274">
        <f t="shared" si="0"/>
        <v>0</v>
      </c>
      <c r="J17" s="34">
        <f t="shared" si="1"/>
        <v>0</v>
      </c>
    </row>
    <row r="18" spans="1:10" ht="15.75" customHeight="1">
      <c r="A18" s="172"/>
      <c r="B18" s="20"/>
      <c r="C18" s="174"/>
      <c r="D18" s="20"/>
      <c r="E18" s="20"/>
      <c r="F18" s="20"/>
      <c r="G18" s="20"/>
      <c r="H18" s="20"/>
      <c r="I18" s="274">
        <f t="shared" si="0"/>
        <v>0</v>
      </c>
      <c r="J18" s="34">
        <f t="shared" si="1"/>
        <v>0</v>
      </c>
    </row>
    <row r="19" spans="1:10" ht="15.75" customHeight="1">
      <c r="A19" s="172"/>
      <c r="B19" s="20"/>
      <c r="C19" s="174"/>
      <c r="D19" s="20"/>
      <c r="E19" s="20"/>
      <c r="F19" s="20"/>
      <c r="G19" s="20"/>
      <c r="H19" s="20"/>
      <c r="I19" s="274">
        <f t="shared" si="0"/>
        <v>0</v>
      </c>
      <c r="J19" s="34">
        <f t="shared" si="1"/>
        <v>0</v>
      </c>
    </row>
    <row r="20" spans="1:10" ht="15.75" customHeight="1">
      <c r="A20" s="172"/>
      <c r="B20" s="20"/>
      <c r="C20" s="174"/>
      <c r="D20" s="20"/>
      <c r="E20" s="20"/>
      <c r="F20" s="20"/>
      <c r="G20" s="20"/>
      <c r="H20" s="20"/>
      <c r="I20" s="274">
        <f t="shared" si="0"/>
        <v>0</v>
      </c>
      <c r="J20" s="34">
        <f t="shared" si="1"/>
        <v>0</v>
      </c>
    </row>
    <row r="21" spans="1:10" ht="15.75" customHeight="1">
      <c r="A21" s="172"/>
      <c r="B21" s="20"/>
      <c r="C21" s="174"/>
      <c r="D21" s="20"/>
      <c r="E21" s="20"/>
      <c r="F21" s="20"/>
      <c r="G21" s="20"/>
      <c r="H21" s="20"/>
      <c r="I21" s="274">
        <f t="shared" si="0"/>
        <v>0</v>
      </c>
      <c r="J21" s="34">
        <f t="shared" si="1"/>
        <v>0</v>
      </c>
    </row>
    <row r="22" spans="1:10" ht="15.75" customHeight="1" thickBot="1">
      <c r="A22" s="35"/>
      <c r="B22" s="21"/>
      <c r="C22" s="175"/>
      <c r="D22" s="21"/>
      <c r="E22" s="21"/>
      <c r="F22" s="21"/>
      <c r="G22" s="21"/>
      <c r="H22" s="21"/>
      <c r="I22" s="274">
        <f t="shared" si="0"/>
        <v>0</v>
      </c>
      <c r="J22" s="36">
        <f t="shared" si="1"/>
        <v>0</v>
      </c>
    </row>
    <row r="23" spans="1:10" s="39" customFormat="1" ht="18" customHeight="1" thickBot="1">
      <c r="A23" s="58" t="s">
        <v>41</v>
      </c>
      <c r="B23" s="37">
        <f>SUM(B7:B22)</f>
        <v>211998804</v>
      </c>
      <c r="C23" s="45"/>
      <c r="D23" s="37">
        <f>SUM(D7:D22)</f>
        <v>0</v>
      </c>
      <c r="E23" s="37">
        <f>SUM(E7:E22)</f>
        <v>178979357</v>
      </c>
      <c r="F23" s="37"/>
      <c r="G23" s="37"/>
      <c r="H23" s="37"/>
      <c r="I23" s="37">
        <f>SUM(I7:I22)</f>
        <v>33019447</v>
      </c>
      <c r="J23" s="38">
        <f>SUM(J7:J22)</f>
        <v>200979137</v>
      </c>
    </row>
  </sheetData>
  <sheetProtection/>
  <mergeCells count="2">
    <mergeCell ref="A3:J3"/>
    <mergeCell ref="C1:J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R158"/>
  <sheetViews>
    <sheetView view="pageBreakPreview" zoomScaleNormal="120" zoomScaleSheetLayoutView="100" workbookViewId="0" topLeftCell="A1">
      <selection activeCell="O4" sqref="O4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4" width="14.875" style="121" customWidth="1"/>
    <col min="5" max="7" width="14.875" style="121" hidden="1" customWidth="1"/>
    <col min="8" max="9" width="14.875" style="1" hidden="1" customWidth="1"/>
    <col min="10" max="10" width="14.875" style="1" customWidth="1"/>
    <col min="11" max="12" width="15.875" style="1" customWidth="1"/>
    <col min="13" max="16384" width="9.375" style="1" customWidth="1"/>
  </cols>
  <sheetData>
    <row r="1" spans="1:12" s="308" customFormat="1" ht="16.5" customHeight="1" thickBot="1">
      <c r="A1" s="392"/>
      <c r="B1" s="544" t="str">
        <f>CONCATENATE("5.1. melléklet ",RM_ALAPADATOK!A7," ",RM_ALAPADATOK!B7," ",RM_ALAPADATOK!C7," ",RM_ALAPADATOK!D7," ",RM_ALAPADATOK!E7," ",RM_ALAPADATOK!F7," ",RM_ALAPADATOK!G7," ",RM_ALAPADATOK!H7)</f>
        <v>5.1. melléklet a 8 / 2020 ( VII.16. ) önkormányzati rendelethez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</row>
    <row r="2" spans="1:12" s="310" customFormat="1" ht="16.5" thickBot="1">
      <c r="A2" s="393" t="s">
        <v>39</v>
      </c>
      <c r="B2" s="536" t="str">
        <f>CONCATENATE(RM_ALAPADATOK!A3)</f>
        <v>Balatonszárszó Nagyközség Önkormányzata</v>
      </c>
      <c r="C2" s="537"/>
      <c r="D2" s="537"/>
      <c r="E2" s="537"/>
      <c r="F2" s="537"/>
      <c r="G2" s="537"/>
      <c r="H2" s="537"/>
      <c r="I2" s="538"/>
      <c r="J2" s="538"/>
      <c r="K2" s="539"/>
      <c r="L2" s="391" t="s">
        <v>504</v>
      </c>
    </row>
    <row r="3" spans="1:12" s="310" customFormat="1" ht="36.75" thickBot="1">
      <c r="A3" s="393" t="s">
        <v>114</v>
      </c>
      <c r="B3" s="540" t="s">
        <v>473</v>
      </c>
      <c r="C3" s="541"/>
      <c r="D3" s="541"/>
      <c r="E3" s="541"/>
      <c r="F3" s="541"/>
      <c r="G3" s="541"/>
      <c r="H3" s="541"/>
      <c r="I3" s="542"/>
      <c r="J3" s="542"/>
      <c r="K3" s="543"/>
      <c r="L3" s="311" t="s">
        <v>34</v>
      </c>
    </row>
    <row r="4" spans="1:12" s="312" customFormat="1" ht="15.75" customHeight="1" thickBot="1">
      <c r="A4" s="394"/>
      <c r="B4" s="394"/>
      <c r="C4" s="395"/>
      <c r="D4" s="395"/>
      <c r="E4" s="395"/>
      <c r="F4" s="395"/>
      <c r="G4" s="395"/>
      <c r="H4" s="396"/>
      <c r="I4" s="396"/>
      <c r="J4" s="396"/>
      <c r="K4" s="396"/>
      <c r="L4" s="397" t="str">
        <f>CONCATENATE('Felhalmozási mér._2.2.sz.mell.'!J4)</f>
        <v>Forintban!</v>
      </c>
    </row>
    <row r="5" spans="1:12" ht="40.5" customHeight="1" thickBot="1">
      <c r="A5" s="398" t="s">
        <v>115</v>
      </c>
      <c r="B5" s="385" t="s">
        <v>428</v>
      </c>
      <c r="C5" s="280" t="str">
        <f>CONCATENATE('Önk. összesen 1.1.sz.mell.'!C9:L9)</f>
        <v>Eredeti
előirányzat</v>
      </c>
      <c r="D5" s="281" t="str">
        <f>CONCATENATE('Önk. összesen 1.1.sz.mell.'!D9)</f>
        <v>1. sz. módosítás </v>
      </c>
      <c r="E5" s="281" t="str">
        <f>CONCATENATE('Önk. összesen 1.1.sz.mell.'!E9)</f>
        <v>.2. sz. módosítás </v>
      </c>
      <c r="F5" s="281" t="str">
        <f>CONCATENATE('Önk. összesen 1.1.sz.mell.'!F9)</f>
        <v>3. sz. módosítás </v>
      </c>
      <c r="G5" s="281" t="str">
        <f>CONCATENATE('Önk. összesen 1.1.sz.mell.'!G9)</f>
        <v>4. sz. módosítás </v>
      </c>
      <c r="H5" s="281" t="str">
        <f>CONCATENATE('Önk. összesen 1.1.sz.mell.'!H9)</f>
        <v>.5. sz. módosítás </v>
      </c>
      <c r="I5" s="281" t="str">
        <f>CONCATENATE('Önk. összesen 1.1.sz.mell.'!I9)</f>
        <v>6. sz. módosítás </v>
      </c>
      <c r="J5" s="281" t="s">
        <v>594</v>
      </c>
      <c r="K5" s="281" t="s">
        <v>435</v>
      </c>
      <c r="L5" s="282" t="s">
        <v>589</v>
      </c>
    </row>
    <row r="6" spans="1:12" s="40" customFormat="1" ht="12.75" customHeight="1" thickBot="1">
      <c r="A6" s="386" t="s">
        <v>346</v>
      </c>
      <c r="B6" s="387" t="s">
        <v>347</v>
      </c>
      <c r="C6" s="399" t="s">
        <v>348</v>
      </c>
      <c r="D6" s="399" t="s">
        <v>350</v>
      </c>
      <c r="E6" s="400" t="s">
        <v>349</v>
      </c>
      <c r="F6" s="400" t="s">
        <v>351</v>
      </c>
      <c r="G6" s="400" t="s">
        <v>352</v>
      </c>
      <c r="H6" s="400" t="s">
        <v>353</v>
      </c>
      <c r="I6" s="400" t="s">
        <v>460</v>
      </c>
      <c r="J6" s="400"/>
      <c r="K6" s="400" t="s">
        <v>461</v>
      </c>
      <c r="L6" s="389" t="s">
        <v>462</v>
      </c>
    </row>
    <row r="7" spans="1:12" s="40" customFormat="1" ht="15.75" customHeight="1" thickBot="1">
      <c r="A7" s="533" t="s">
        <v>35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5"/>
    </row>
    <row r="8" spans="1:12" s="40" customFormat="1" ht="12" customHeight="1" thickBot="1">
      <c r="A8" s="24" t="s">
        <v>3</v>
      </c>
      <c r="B8" s="18" t="s">
        <v>137</v>
      </c>
      <c r="C8" s="126">
        <f>+C9+C10+C11+C12+C13+C14</f>
        <v>200652469</v>
      </c>
      <c r="D8" s="193">
        <f aca="true" t="shared" si="0" ref="D8:J8">+D9+D10+D11+D12+D13+D14</f>
        <v>8464540</v>
      </c>
      <c r="E8" s="193">
        <f t="shared" si="0"/>
        <v>0</v>
      </c>
      <c r="F8" s="193">
        <f t="shared" si="0"/>
        <v>0</v>
      </c>
      <c r="G8" s="193">
        <f t="shared" si="0"/>
        <v>0</v>
      </c>
      <c r="H8" s="193">
        <f t="shared" si="0"/>
        <v>0</v>
      </c>
      <c r="I8" s="193">
        <f t="shared" si="0"/>
        <v>0</v>
      </c>
      <c r="J8" s="193">
        <f t="shared" si="0"/>
        <v>25458053</v>
      </c>
      <c r="K8" s="126">
        <f>+K9+K10+K11+K12+K13+K14</f>
        <v>33922593</v>
      </c>
      <c r="L8" s="244">
        <f>+L9+L10+L11+L12+L13+L14</f>
        <v>234575062</v>
      </c>
    </row>
    <row r="9" spans="1:12" s="42" customFormat="1" ht="12" customHeight="1">
      <c r="A9" s="153" t="s">
        <v>58</v>
      </c>
      <c r="B9" s="139" t="s">
        <v>138</v>
      </c>
      <c r="C9" s="128">
        <v>98754022</v>
      </c>
      <c r="D9" s="194"/>
      <c r="E9" s="194"/>
      <c r="F9" s="194"/>
      <c r="G9" s="194"/>
      <c r="H9" s="194"/>
      <c r="I9" s="128"/>
      <c r="J9" s="128">
        <v>2443553</v>
      </c>
      <c r="K9" s="167">
        <f>D9+E9+F9+G9+H9+I9+J9</f>
        <v>2443553</v>
      </c>
      <c r="L9" s="245">
        <f aca="true" t="shared" si="1" ref="L9:L14">C9+K9</f>
        <v>101197575</v>
      </c>
    </row>
    <row r="10" spans="1:12" s="43" customFormat="1" ht="12" customHeight="1">
      <c r="A10" s="154" t="s">
        <v>59</v>
      </c>
      <c r="B10" s="140" t="s">
        <v>139</v>
      </c>
      <c r="C10" s="128">
        <v>46062600</v>
      </c>
      <c r="D10" s="195"/>
      <c r="E10" s="195"/>
      <c r="F10" s="195"/>
      <c r="G10" s="195"/>
      <c r="H10" s="195"/>
      <c r="I10" s="127"/>
      <c r="J10" s="128">
        <v>574199</v>
      </c>
      <c r="K10" s="167">
        <f>D10+E10+F10+G10+H10+I10+J10</f>
        <v>574199</v>
      </c>
      <c r="L10" s="245">
        <f t="shared" si="1"/>
        <v>46636799</v>
      </c>
    </row>
    <row r="11" spans="1:12" s="43" customFormat="1" ht="12" customHeight="1">
      <c r="A11" s="154" t="s">
        <v>60</v>
      </c>
      <c r="B11" s="140" t="s">
        <v>140</v>
      </c>
      <c r="C11" s="128">
        <v>47762727</v>
      </c>
      <c r="D11" s="195"/>
      <c r="E11" s="195"/>
      <c r="F11" s="195"/>
      <c r="G11" s="195"/>
      <c r="H11" s="195"/>
      <c r="I11" s="127"/>
      <c r="J11" s="128">
        <v>2737740</v>
      </c>
      <c r="K11" s="167">
        <f>D11+E11+F11+G11+H11+I11+J11</f>
        <v>2737740</v>
      </c>
      <c r="L11" s="245">
        <f t="shared" si="1"/>
        <v>50500467</v>
      </c>
    </row>
    <row r="12" spans="1:12" s="43" customFormat="1" ht="12" customHeight="1">
      <c r="A12" s="154" t="s">
        <v>61</v>
      </c>
      <c r="B12" s="140" t="s">
        <v>141</v>
      </c>
      <c r="C12" s="128">
        <v>8073120</v>
      </c>
      <c r="D12" s="195"/>
      <c r="E12" s="195"/>
      <c r="F12" s="195"/>
      <c r="G12" s="195"/>
      <c r="H12" s="195"/>
      <c r="I12" s="127"/>
      <c r="J12" s="128">
        <v>369761</v>
      </c>
      <c r="K12" s="167">
        <f>D12+E12+F12+G12+H12+I12+J12</f>
        <v>369761</v>
      </c>
      <c r="L12" s="245">
        <f t="shared" si="1"/>
        <v>8442881</v>
      </c>
    </row>
    <row r="13" spans="1:12" s="43" customFormat="1" ht="12" customHeight="1">
      <c r="A13" s="154" t="s">
        <v>78</v>
      </c>
      <c r="B13" s="140" t="s">
        <v>354</v>
      </c>
      <c r="C13" s="128"/>
      <c r="D13" s="195">
        <v>8464540</v>
      </c>
      <c r="E13" s="195"/>
      <c r="F13" s="195"/>
      <c r="G13" s="195"/>
      <c r="H13" s="195"/>
      <c r="I13" s="127"/>
      <c r="J13" s="128">
        <v>19332800</v>
      </c>
      <c r="K13" s="167">
        <f>D13+E13+F13+G13+H13+I13+J13</f>
        <v>27797340</v>
      </c>
      <c r="L13" s="245">
        <f t="shared" si="1"/>
        <v>27797340</v>
      </c>
    </row>
    <row r="14" spans="1:12" s="42" customFormat="1" ht="12" customHeight="1" thickBot="1">
      <c r="A14" s="155" t="s">
        <v>62</v>
      </c>
      <c r="B14" s="141" t="s">
        <v>292</v>
      </c>
      <c r="C14" s="128"/>
      <c r="D14" s="195"/>
      <c r="E14" s="195"/>
      <c r="F14" s="195"/>
      <c r="G14" s="195"/>
      <c r="H14" s="195"/>
      <c r="I14" s="127"/>
      <c r="J14" s="128"/>
      <c r="K14" s="167">
        <f aca="true" t="shared" si="2" ref="K14:K64">D14+E14+F14+G14+H14+I14</f>
        <v>0</v>
      </c>
      <c r="L14" s="245">
        <f t="shared" si="1"/>
        <v>0</v>
      </c>
    </row>
    <row r="15" spans="1:12" s="42" customFormat="1" ht="12" customHeight="1" thickBot="1">
      <c r="A15" s="24" t="s">
        <v>4</v>
      </c>
      <c r="B15" s="69" t="s">
        <v>142</v>
      </c>
      <c r="C15" s="126">
        <f>+C16+C17+C18+C19+C20</f>
        <v>62991409</v>
      </c>
      <c r="D15" s="193">
        <f aca="true" t="shared" si="3" ref="D15:L15">+D16+D17+D18+D19+D20</f>
        <v>5163304</v>
      </c>
      <c r="E15" s="193">
        <f t="shared" si="3"/>
        <v>0</v>
      </c>
      <c r="F15" s="193">
        <f t="shared" si="3"/>
        <v>0</v>
      </c>
      <c r="G15" s="193">
        <f t="shared" si="3"/>
        <v>0</v>
      </c>
      <c r="H15" s="193">
        <f t="shared" si="3"/>
        <v>0</v>
      </c>
      <c r="I15" s="193">
        <f t="shared" si="3"/>
        <v>0</v>
      </c>
      <c r="J15" s="193">
        <f t="shared" si="3"/>
        <v>0</v>
      </c>
      <c r="K15" s="126">
        <f t="shared" si="3"/>
        <v>5163304</v>
      </c>
      <c r="L15" s="244">
        <f t="shared" si="3"/>
        <v>68154713</v>
      </c>
    </row>
    <row r="16" spans="1:12" s="42" customFormat="1" ht="12" customHeight="1">
      <c r="A16" s="153" t="s">
        <v>64</v>
      </c>
      <c r="B16" s="139" t="s">
        <v>143</v>
      </c>
      <c r="C16" s="128"/>
      <c r="D16" s="194"/>
      <c r="E16" s="194"/>
      <c r="F16" s="194"/>
      <c r="G16" s="194"/>
      <c r="H16" s="194"/>
      <c r="I16" s="128"/>
      <c r="J16" s="128"/>
      <c r="K16" s="167">
        <f t="shared" si="2"/>
        <v>0</v>
      </c>
      <c r="L16" s="245">
        <f aca="true" t="shared" si="4" ref="L16:L21">C16+K16</f>
        <v>0</v>
      </c>
    </row>
    <row r="17" spans="1:12" s="42" customFormat="1" ht="12" customHeight="1">
      <c r="A17" s="154" t="s">
        <v>65</v>
      </c>
      <c r="B17" s="140" t="s">
        <v>144</v>
      </c>
      <c r="C17" s="128"/>
      <c r="D17" s="195"/>
      <c r="E17" s="195"/>
      <c r="F17" s="195"/>
      <c r="G17" s="195"/>
      <c r="H17" s="195"/>
      <c r="I17" s="127"/>
      <c r="J17" s="127"/>
      <c r="K17" s="269">
        <f t="shared" si="2"/>
        <v>0</v>
      </c>
      <c r="L17" s="246">
        <f t="shared" si="4"/>
        <v>0</v>
      </c>
    </row>
    <row r="18" spans="1:12" s="42" customFormat="1" ht="12" customHeight="1">
      <c r="A18" s="154" t="s">
        <v>66</v>
      </c>
      <c r="B18" s="140" t="s">
        <v>283</v>
      </c>
      <c r="C18" s="128"/>
      <c r="D18" s="195"/>
      <c r="E18" s="195"/>
      <c r="F18" s="195"/>
      <c r="G18" s="195"/>
      <c r="H18" s="195"/>
      <c r="I18" s="127"/>
      <c r="J18" s="127"/>
      <c r="K18" s="269">
        <f t="shared" si="2"/>
        <v>0</v>
      </c>
      <c r="L18" s="246">
        <f t="shared" si="4"/>
        <v>0</v>
      </c>
    </row>
    <row r="19" spans="1:12" s="42" customFormat="1" ht="12" customHeight="1">
      <c r="A19" s="154" t="s">
        <v>67</v>
      </c>
      <c r="B19" s="140" t="s">
        <v>284</v>
      </c>
      <c r="C19" s="128"/>
      <c r="D19" s="195"/>
      <c r="E19" s="195"/>
      <c r="F19" s="195"/>
      <c r="G19" s="195"/>
      <c r="H19" s="195"/>
      <c r="I19" s="127"/>
      <c r="J19" s="127"/>
      <c r="K19" s="269">
        <f t="shared" si="2"/>
        <v>0</v>
      </c>
      <c r="L19" s="246">
        <f t="shared" si="4"/>
        <v>0</v>
      </c>
    </row>
    <row r="20" spans="1:12" s="42" customFormat="1" ht="12" customHeight="1">
      <c r="A20" s="154" t="s">
        <v>68</v>
      </c>
      <c r="B20" s="140" t="s">
        <v>145</v>
      </c>
      <c r="C20" s="128">
        <v>62991409</v>
      </c>
      <c r="D20" s="195">
        <v>5163304</v>
      </c>
      <c r="E20" s="195"/>
      <c r="F20" s="195"/>
      <c r="G20" s="195"/>
      <c r="H20" s="195"/>
      <c r="I20" s="127"/>
      <c r="J20" s="127"/>
      <c r="K20" s="269">
        <f t="shared" si="2"/>
        <v>5163304</v>
      </c>
      <c r="L20" s="246">
        <f t="shared" si="4"/>
        <v>68154713</v>
      </c>
    </row>
    <row r="21" spans="1:12" s="43" customFormat="1" ht="12" customHeight="1" thickBot="1">
      <c r="A21" s="155" t="s">
        <v>74</v>
      </c>
      <c r="B21" s="141" t="s">
        <v>146</v>
      </c>
      <c r="C21" s="128"/>
      <c r="D21" s="196"/>
      <c r="E21" s="196"/>
      <c r="F21" s="196"/>
      <c r="G21" s="196"/>
      <c r="H21" s="196"/>
      <c r="I21" s="129"/>
      <c r="J21" s="129"/>
      <c r="K21" s="270">
        <f t="shared" si="2"/>
        <v>0</v>
      </c>
      <c r="L21" s="247">
        <f t="shared" si="4"/>
        <v>0</v>
      </c>
    </row>
    <row r="22" spans="1:12" s="43" customFormat="1" ht="12" customHeight="1" thickBot="1">
      <c r="A22" s="24" t="s">
        <v>5</v>
      </c>
      <c r="B22" s="18" t="s">
        <v>147</v>
      </c>
      <c r="C22" s="126">
        <f>+C23+C24+C25+C26+C27</f>
        <v>0</v>
      </c>
      <c r="D22" s="193">
        <f aca="true" t="shared" si="5" ref="D22:L22">+D23+D24+D25+D26+D27</f>
        <v>182368718</v>
      </c>
      <c r="E22" s="193">
        <f t="shared" si="5"/>
        <v>0</v>
      </c>
      <c r="F22" s="193">
        <f t="shared" si="5"/>
        <v>0</v>
      </c>
      <c r="G22" s="193">
        <f t="shared" si="5"/>
        <v>0</v>
      </c>
      <c r="H22" s="193">
        <f t="shared" si="5"/>
        <v>0</v>
      </c>
      <c r="I22" s="193">
        <f t="shared" si="5"/>
        <v>0</v>
      </c>
      <c r="J22" s="193">
        <f t="shared" si="5"/>
        <v>0</v>
      </c>
      <c r="K22" s="126">
        <f t="shared" si="5"/>
        <v>182368718</v>
      </c>
      <c r="L22" s="244">
        <f t="shared" si="5"/>
        <v>182368718</v>
      </c>
    </row>
    <row r="23" spans="1:12" s="43" customFormat="1" ht="12" customHeight="1">
      <c r="A23" s="153" t="s">
        <v>47</v>
      </c>
      <c r="B23" s="139" t="s">
        <v>148</v>
      </c>
      <c r="C23" s="128"/>
      <c r="D23" s="194"/>
      <c r="E23" s="194"/>
      <c r="F23" s="194"/>
      <c r="G23" s="194"/>
      <c r="H23" s="194"/>
      <c r="I23" s="128"/>
      <c r="J23" s="128"/>
      <c r="K23" s="167">
        <f t="shared" si="2"/>
        <v>0</v>
      </c>
      <c r="L23" s="245">
        <f aca="true" t="shared" si="6" ref="L23:L28">C23+K23</f>
        <v>0</v>
      </c>
    </row>
    <row r="24" spans="1:12" s="42" customFormat="1" ht="12" customHeight="1">
      <c r="A24" s="154" t="s">
        <v>48</v>
      </c>
      <c r="B24" s="140" t="s">
        <v>149</v>
      </c>
      <c r="C24" s="127"/>
      <c r="D24" s="195"/>
      <c r="E24" s="195"/>
      <c r="F24" s="195"/>
      <c r="G24" s="195"/>
      <c r="H24" s="195"/>
      <c r="I24" s="127"/>
      <c r="J24" s="127"/>
      <c r="K24" s="269">
        <f t="shared" si="2"/>
        <v>0</v>
      </c>
      <c r="L24" s="246">
        <f t="shared" si="6"/>
        <v>0</v>
      </c>
    </row>
    <row r="25" spans="1:12" s="43" customFormat="1" ht="12" customHeight="1">
      <c r="A25" s="154" t="s">
        <v>49</v>
      </c>
      <c r="B25" s="140" t="s">
        <v>285</v>
      </c>
      <c r="C25" s="127"/>
      <c r="D25" s="195"/>
      <c r="E25" s="195"/>
      <c r="F25" s="195"/>
      <c r="G25" s="195"/>
      <c r="H25" s="195"/>
      <c r="I25" s="127"/>
      <c r="J25" s="127"/>
      <c r="K25" s="269">
        <f t="shared" si="2"/>
        <v>0</v>
      </c>
      <c r="L25" s="246">
        <f t="shared" si="6"/>
        <v>0</v>
      </c>
    </row>
    <row r="26" spans="1:12" s="43" customFormat="1" ht="12" customHeight="1">
      <c r="A26" s="154" t="s">
        <v>50</v>
      </c>
      <c r="B26" s="140" t="s">
        <v>286</v>
      </c>
      <c r="C26" s="127"/>
      <c r="D26" s="195"/>
      <c r="E26" s="195"/>
      <c r="F26" s="195"/>
      <c r="G26" s="195"/>
      <c r="H26" s="195"/>
      <c r="I26" s="127"/>
      <c r="J26" s="127"/>
      <c r="K26" s="269">
        <f t="shared" si="2"/>
        <v>0</v>
      </c>
      <c r="L26" s="246">
        <f t="shared" si="6"/>
        <v>0</v>
      </c>
    </row>
    <row r="27" spans="1:12" s="43" customFormat="1" ht="12" customHeight="1">
      <c r="A27" s="154" t="s">
        <v>89</v>
      </c>
      <c r="B27" s="140" t="s">
        <v>150</v>
      </c>
      <c r="C27" s="127"/>
      <c r="D27" s="195">
        <v>182368718</v>
      </c>
      <c r="E27" s="195"/>
      <c r="F27" s="195"/>
      <c r="G27" s="195"/>
      <c r="H27" s="195"/>
      <c r="I27" s="127"/>
      <c r="J27" s="127"/>
      <c r="K27" s="269">
        <f t="shared" si="2"/>
        <v>182368718</v>
      </c>
      <c r="L27" s="246">
        <f t="shared" si="6"/>
        <v>182368718</v>
      </c>
    </row>
    <row r="28" spans="1:12" s="43" customFormat="1" ht="12" customHeight="1" thickBot="1">
      <c r="A28" s="155" t="s">
        <v>90</v>
      </c>
      <c r="B28" s="141" t="s">
        <v>151</v>
      </c>
      <c r="C28" s="129"/>
      <c r="D28" s="196"/>
      <c r="E28" s="196"/>
      <c r="F28" s="196"/>
      <c r="G28" s="196"/>
      <c r="H28" s="196"/>
      <c r="I28" s="129"/>
      <c r="J28" s="129"/>
      <c r="K28" s="270">
        <f t="shared" si="2"/>
        <v>0</v>
      </c>
      <c r="L28" s="247">
        <f t="shared" si="6"/>
        <v>0</v>
      </c>
    </row>
    <row r="29" spans="1:12" s="43" customFormat="1" ht="12" customHeight="1" thickBot="1">
      <c r="A29" s="24" t="s">
        <v>91</v>
      </c>
      <c r="B29" s="18" t="s">
        <v>421</v>
      </c>
      <c r="C29" s="132">
        <f>+C30+C31+C32+C33+C34+C35+C36</f>
        <v>252300000</v>
      </c>
      <c r="D29" s="132">
        <f aca="true" t="shared" si="7" ref="D29:L29">+D30+D31+D32+D33+D34+D35+D36</f>
        <v>-30000000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10000000</v>
      </c>
      <c r="K29" s="132">
        <f t="shared" si="7"/>
        <v>-20000000</v>
      </c>
      <c r="L29" s="248">
        <f t="shared" si="7"/>
        <v>232300000</v>
      </c>
    </row>
    <row r="30" spans="1:12" s="43" customFormat="1" ht="12" customHeight="1">
      <c r="A30" s="153" t="s">
        <v>152</v>
      </c>
      <c r="B30" s="139" t="s">
        <v>414</v>
      </c>
      <c r="C30" s="128">
        <v>145000000</v>
      </c>
      <c r="D30" s="128"/>
      <c r="E30" s="128"/>
      <c r="F30" s="128"/>
      <c r="G30" s="128"/>
      <c r="H30" s="128"/>
      <c r="I30" s="128"/>
      <c r="J30" s="128"/>
      <c r="K30" s="167">
        <f t="shared" si="2"/>
        <v>0</v>
      </c>
      <c r="L30" s="245">
        <f aca="true" t="shared" si="8" ref="L30:L36">C30+K30</f>
        <v>145000000</v>
      </c>
    </row>
    <row r="31" spans="1:12" s="43" customFormat="1" ht="12" customHeight="1">
      <c r="A31" s="154" t="s">
        <v>153</v>
      </c>
      <c r="B31" s="140" t="s">
        <v>415</v>
      </c>
      <c r="C31" s="127">
        <v>30000000</v>
      </c>
      <c r="D31" s="127"/>
      <c r="E31" s="127"/>
      <c r="F31" s="127"/>
      <c r="G31" s="127"/>
      <c r="H31" s="127"/>
      <c r="I31" s="127"/>
      <c r="J31" s="127"/>
      <c r="K31" s="269">
        <f t="shared" si="2"/>
        <v>0</v>
      </c>
      <c r="L31" s="246">
        <f t="shared" si="8"/>
        <v>30000000</v>
      </c>
    </row>
    <row r="32" spans="1:12" s="43" customFormat="1" ht="12" customHeight="1">
      <c r="A32" s="154" t="s">
        <v>154</v>
      </c>
      <c r="B32" s="140" t="s">
        <v>416</v>
      </c>
      <c r="C32" s="127">
        <v>45000000</v>
      </c>
      <c r="D32" s="127">
        <v>-30000000</v>
      </c>
      <c r="E32" s="127"/>
      <c r="F32" s="127"/>
      <c r="G32" s="127"/>
      <c r="H32" s="127"/>
      <c r="I32" s="127"/>
      <c r="J32" s="127">
        <v>10000000</v>
      </c>
      <c r="K32" s="269">
        <f>D32+E32+F32+G32+H32+I32+J32</f>
        <v>-20000000</v>
      </c>
      <c r="L32" s="246">
        <f t="shared" si="8"/>
        <v>25000000</v>
      </c>
    </row>
    <row r="33" spans="1:12" s="43" customFormat="1" ht="12" customHeight="1">
      <c r="A33" s="154" t="s">
        <v>155</v>
      </c>
      <c r="B33" s="140" t="s">
        <v>568</v>
      </c>
      <c r="C33" s="127">
        <v>11000000</v>
      </c>
      <c r="D33" s="127"/>
      <c r="E33" s="127"/>
      <c r="F33" s="127"/>
      <c r="G33" s="127"/>
      <c r="H33" s="127"/>
      <c r="I33" s="127"/>
      <c r="J33" s="127"/>
      <c r="K33" s="269">
        <f t="shared" si="2"/>
        <v>0</v>
      </c>
      <c r="L33" s="246">
        <f t="shared" si="8"/>
        <v>11000000</v>
      </c>
    </row>
    <row r="34" spans="1:12" s="43" customFormat="1" ht="12" customHeight="1">
      <c r="A34" s="154" t="s">
        <v>418</v>
      </c>
      <c r="B34" s="140" t="s">
        <v>156</v>
      </c>
      <c r="C34" s="127">
        <v>6800000</v>
      </c>
      <c r="D34" s="127"/>
      <c r="E34" s="127"/>
      <c r="F34" s="127"/>
      <c r="G34" s="127"/>
      <c r="H34" s="127"/>
      <c r="I34" s="127"/>
      <c r="J34" s="127"/>
      <c r="K34" s="269">
        <f t="shared" si="2"/>
        <v>0</v>
      </c>
      <c r="L34" s="246">
        <f t="shared" si="8"/>
        <v>6800000</v>
      </c>
    </row>
    <row r="35" spans="1:12" s="43" customFormat="1" ht="12" customHeight="1">
      <c r="A35" s="154" t="s">
        <v>419</v>
      </c>
      <c r="B35" s="140" t="s">
        <v>570</v>
      </c>
      <c r="C35" s="127">
        <v>13700000</v>
      </c>
      <c r="D35" s="127"/>
      <c r="E35" s="127"/>
      <c r="F35" s="127"/>
      <c r="G35" s="127"/>
      <c r="H35" s="127"/>
      <c r="I35" s="127"/>
      <c r="J35" s="127"/>
      <c r="K35" s="269">
        <f t="shared" si="2"/>
        <v>0</v>
      </c>
      <c r="L35" s="246">
        <f t="shared" si="8"/>
        <v>13700000</v>
      </c>
    </row>
    <row r="36" spans="1:12" s="43" customFormat="1" ht="12" customHeight="1" thickBot="1">
      <c r="A36" s="155" t="s">
        <v>420</v>
      </c>
      <c r="B36" s="141" t="s">
        <v>158</v>
      </c>
      <c r="C36" s="129">
        <v>800000</v>
      </c>
      <c r="D36" s="129"/>
      <c r="E36" s="129"/>
      <c r="F36" s="129"/>
      <c r="G36" s="129"/>
      <c r="H36" s="129"/>
      <c r="I36" s="129"/>
      <c r="J36" s="129"/>
      <c r="K36" s="270">
        <f t="shared" si="2"/>
        <v>0</v>
      </c>
      <c r="L36" s="247">
        <f t="shared" si="8"/>
        <v>800000</v>
      </c>
    </row>
    <row r="37" spans="1:12" s="43" customFormat="1" ht="12" customHeight="1" thickBot="1">
      <c r="A37" s="24" t="s">
        <v>7</v>
      </c>
      <c r="B37" s="18" t="s">
        <v>293</v>
      </c>
      <c r="C37" s="126">
        <f>SUM(C38:C48)</f>
        <v>29153220</v>
      </c>
      <c r="D37" s="193">
        <f aca="true" t="shared" si="9" ref="D37:L37">SUM(D38:D48)</f>
        <v>2112469</v>
      </c>
      <c r="E37" s="193">
        <f t="shared" si="9"/>
        <v>0</v>
      </c>
      <c r="F37" s="193">
        <f t="shared" si="9"/>
        <v>0</v>
      </c>
      <c r="G37" s="193">
        <f t="shared" si="9"/>
        <v>0</v>
      </c>
      <c r="H37" s="193">
        <f t="shared" si="9"/>
        <v>0</v>
      </c>
      <c r="I37" s="193">
        <f t="shared" si="9"/>
        <v>0</v>
      </c>
      <c r="J37" s="193">
        <f t="shared" si="9"/>
        <v>0</v>
      </c>
      <c r="K37" s="126">
        <f t="shared" si="9"/>
        <v>2112469</v>
      </c>
      <c r="L37" s="244">
        <f t="shared" si="9"/>
        <v>31265689</v>
      </c>
    </row>
    <row r="38" spans="1:12" s="43" customFormat="1" ht="12" customHeight="1">
      <c r="A38" s="153" t="s">
        <v>51</v>
      </c>
      <c r="B38" s="139" t="s">
        <v>161</v>
      </c>
      <c r="C38" s="128"/>
      <c r="D38" s="194"/>
      <c r="E38" s="194"/>
      <c r="F38" s="194"/>
      <c r="G38" s="194"/>
      <c r="H38" s="194"/>
      <c r="I38" s="128"/>
      <c r="J38" s="128"/>
      <c r="K38" s="167">
        <f t="shared" si="2"/>
        <v>0</v>
      </c>
      <c r="L38" s="245">
        <f aca="true" t="shared" si="10" ref="L38:L48">C38+K38</f>
        <v>0</v>
      </c>
    </row>
    <row r="39" spans="1:12" s="43" customFormat="1" ht="12" customHeight="1">
      <c r="A39" s="154" t="s">
        <v>52</v>
      </c>
      <c r="B39" s="140" t="s">
        <v>162</v>
      </c>
      <c r="C39" s="127">
        <v>6500000</v>
      </c>
      <c r="D39" s="195"/>
      <c r="E39" s="195"/>
      <c r="F39" s="195"/>
      <c r="G39" s="195"/>
      <c r="H39" s="195"/>
      <c r="I39" s="127"/>
      <c r="J39" s="127"/>
      <c r="K39" s="269">
        <f t="shared" si="2"/>
        <v>0</v>
      </c>
      <c r="L39" s="246">
        <f t="shared" si="10"/>
        <v>6500000</v>
      </c>
    </row>
    <row r="40" spans="1:12" s="43" customFormat="1" ht="12" customHeight="1">
      <c r="A40" s="154" t="s">
        <v>53</v>
      </c>
      <c r="B40" s="140" t="s">
        <v>163</v>
      </c>
      <c r="C40" s="127">
        <v>3000000</v>
      </c>
      <c r="D40" s="195"/>
      <c r="E40" s="195"/>
      <c r="F40" s="195"/>
      <c r="G40" s="195"/>
      <c r="H40" s="195"/>
      <c r="I40" s="127"/>
      <c r="J40" s="127"/>
      <c r="K40" s="269">
        <f t="shared" si="2"/>
        <v>0</v>
      </c>
      <c r="L40" s="246">
        <f t="shared" si="10"/>
        <v>3000000</v>
      </c>
    </row>
    <row r="41" spans="1:12" s="43" customFormat="1" ht="12" customHeight="1">
      <c r="A41" s="154" t="s">
        <v>93</v>
      </c>
      <c r="B41" s="140" t="s">
        <v>164</v>
      </c>
      <c r="C41" s="127">
        <v>15603220</v>
      </c>
      <c r="D41" s="195"/>
      <c r="E41" s="195"/>
      <c r="F41" s="195"/>
      <c r="G41" s="195"/>
      <c r="H41" s="195"/>
      <c r="I41" s="127"/>
      <c r="J41" s="127"/>
      <c r="K41" s="269">
        <f t="shared" si="2"/>
        <v>0</v>
      </c>
      <c r="L41" s="246">
        <f t="shared" si="10"/>
        <v>15603220</v>
      </c>
    </row>
    <row r="42" spans="1:12" s="43" customFormat="1" ht="12" customHeight="1">
      <c r="A42" s="154" t="s">
        <v>94</v>
      </c>
      <c r="B42" s="140" t="s">
        <v>165</v>
      </c>
      <c r="C42" s="127"/>
      <c r="D42" s="195"/>
      <c r="E42" s="195"/>
      <c r="F42" s="195"/>
      <c r="G42" s="195"/>
      <c r="H42" s="195"/>
      <c r="I42" s="127"/>
      <c r="J42" s="127"/>
      <c r="K42" s="269">
        <f t="shared" si="2"/>
        <v>0</v>
      </c>
      <c r="L42" s="246">
        <f t="shared" si="10"/>
        <v>0</v>
      </c>
    </row>
    <row r="43" spans="1:12" s="43" customFormat="1" ht="12" customHeight="1">
      <c r="A43" s="154" t="s">
        <v>95</v>
      </c>
      <c r="B43" s="140" t="s">
        <v>166</v>
      </c>
      <c r="C43" s="127">
        <v>3000000</v>
      </c>
      <c r="D43" s="195"/>
      <c r="E43" s="195"/>
      <c r="F43" s="195"/>
      <c r="G43" s="195"/>
      <c r="H43" s="195"/>
      <c r="I43" s="127"/>
      <c r="J43" s="127"/>
      <c r="K43" s="269">
        <f t="shared" si="2"/>
        <v>0</v>
      </c>
      <c r="L43" s="246">
        <f t="shared" si="10"/>
        <v>3000000</v>
      </c>
    </row>
    <row r="44" spans="1:12" s="43" customFormat="1" ht="12" customHeight="1">
      <c r="A44" s="154" t="s">
        <v>96</v>
      </c>
      <c r="B44" s="140" t="s">
        <v>167</v>
      </c>
      <c r="C44" s="127"/>
      <c r="D44" s="195"/>
      <c r="E44" s="195"/>
      <c r="F44" s="195"/>
      <c r="G44" s="195"/>
      <c r="H44" s="195"/>
      <c r="I44" s="127"/>
      <c r="J44" s="127"/>
      <c r="K44" s="269">
        <f t="shared" si="2"/>
        <v>0</v>
      </c>
      <c r="L44" s="246">
        <f t="shared" si="10"/>
        <v>0</v>
      </c>
    </row>
    <row r="45" spans="1:12" s="43" customFormat="1" ht="12" customHeight="1">
      <c r="A45" s="154" t="s">
        <v>97</v>
      </c>
      <c r="B45" s="140" t="s">
        <v>168</v>
      </c>
      <c r="C45" s="127">
        <v>50000</v>
      </c>
      <c r="D45" s="195"/>
      <c r="E45" s="195"/>
      <c r="F45" s="195"/>
      <c r="G45" s="195"/>
      <c r="H45" s="195"/>
      <c r="I45" s="127"/>
      <c r="J45" s="127"/>
      <c r="K45" s="269">
        <f t="shared" si="2"/>
        <v>0</v>
      </c>
      <c r="L45" s="246">
        <f t="shared" si="10"/>
        <v>50000</v>
      </c>
    </row>
    <row r="46" spans="1:12" s="43" customFormat="1" ht="12" customHeight="1">
      <c r="A46" s="154" t="s">
        <v>159</v>
      </c>
      <c r="B46" s="140" t="s">
        <v>169</v>
      </c>
      <c r="C46" s="130"/>
      <c r="D46" s="219"/>
      <c r="E46" s="219"/>
      <c r="F46" s="219"/>
      <c r="G46" s="219"/>
      <c r="H46" s="219"/>
      <c r="I46" s="130"/>
      <c r="J46" s="130"/>
      <c r="K46" s="267">
        <f t="shared" si="2"/>
        <v>0</v>
      </c>
      <c r="L46" s="249">
        <f t="shared" si="10"/>
        <v>0</v>
      </c>
    </row>
    <row r="47" spans="1:12" s="43" customFormat="1" ht="12" customHeight="1">
      <c r="A47" s="155" t="s">
        <v>160</v>
      </c>
      <c r="B47" s="141" t="s">
        <v>295</v>
      </c>
      <c r="C47" s="131"/>
      <c r="D47" s="220"/>
      <c r="E47" s="220"/>
      <c r="F47" s="220"/>
      <c r="G47" s="220"/>
      <c r="H47" s="220"/>
      <c r="I47" s="131"/>
      <c r="J47" s="131"/>
      <c r="K47" s="273">
        <f t="shared" si="2"/>
        <v>0</v>
      </c>
      <c r="L47" s="250">
        <f t="shared" si="10"/>
        <v>0</v>
      </c>
    </row>
    <row r="48" spans="1:12" s="43" customFormat="1" ht="12" customHeight="1" thickBot="1">
      <c r="A48" s="155" t="s">
        <v>294</v>
      </c>
      <c r="B48" s="141" t="s">
        <v>170</v>
      </c>
      <c r="C48" s="131">
        <v>1000000</v>
      </c>
      <c r="D48" s="220">
        <v>2112469</v>
      </c>
      <c r="E48" s="220"/>
      <c r="F48" s="220"/>
      <c r="G48" s="220"/>
      <c r="H48" s="220"/>
      <c r="I48" s="131"/>
      <c r="J48" s="131"/>
      <c r="K48" s="273">
        <f t="shared" si="2"/>
        <v>2112469</v>
      </c>
      <c r="L48" s="250">
        <f t="shared" si="10"/>
        <v>3112469</v>
      </c>
    </row>
    <row r="49" spans="1:12" s="43" customFormat="1" ht="12" customHeight="1" thickBot="1">
      <c r="A49" s="24" t="s">
        <v>8</v>
      </c>
      <c r="B49" s="18" t="s">
        <v>171</v>
      </c>
      <c r="C49" s="126">
        <f>SUM(C50:C54)</f>
        <v>0</v>
      </c>
      <c r="D49" s="193">
        <f aca="true" t="shared" si="11" ref="D49:L49">SUM(D50:D54)</f>
        <v>0</v>
      </c>
      <c r="E49" s="193">
        <f t="shared" si="11"/>
        <v>0</v>
      </c>
      <c r="F49" s="193">
        <f t="shared" si="11"/>
        <v>0</v>
      </c>
      <c r="G49" s="193">
        <f t="shared" si="11"/>
        <v>0</v>
      </c>
      <c r="H49" s="193">
        <f t="shared" si="11"/>
        <v>0</v>
      </c>
      <c r="I49" s="126">
        <f t="shared" si="11"/>
        <v>0</v>
      </c>
      <c r="J49" s="126"/>
      <c r="K49" s="126">
        <f t="shared" si="11"/>
        <v>0</v>
      </c>
      <c r="L49" s="244">
        <f t="shared" si="11"/>
        <v>0</v>
      </c>
    </row>
    <row r="50" spans="1:12" s="43" customFormat="1" ht="12" customHeight="1">
      <c r="A50" s="153" t="s">
        <v>54</v>
      </c>
      <c r="B50" s="139" t="s">
        <v>175</v>
      </c>
      <c r="C50" s="168"/>
      <c r="D50" s="221"/>
      <c r="E50" s="221"/>
      <c r="F50" s="221"/>
      <c r="G50" s="221"/>
      <c r="H50" s="221"/>
      <c r="I50" s="168"/>
      <c r="J50" s="168"/>
      <c r="K50" s="264">
        <f t="shared" si="2"/>
        <v>0</v>
      </c>
      <c r="L50" s="251">
        <f>C50+K50</f>
        <v>0</v>
      </c>
    </row>
    <row r="51" spans="1:12" s="43" customFormat="1" ht="12" customHeight="1">
      <c r="A51" s="154" t="s">
        <v>55</v>
      </c>
      <c r="B51" s="140" t="s">
        <v>176</v>
      </c>
      <c r="C51" s="130"/>
      <c r="D51" s="219"/>
      <c r="E51" s="219"/>
      <c r="F51" s="219"/>
      <c r="G51" s="219"/>
      <c r="H51" s="219"/>
      <c r="I51" s="130"/>
      <c r="J51" s="130"/>
      <c r="K51" s="267">
        <f t="shared" si="2"/>
        <v>0</v>
      </c>
      <c r="L51" s="249">
        <f>C51+K51</f>
        <v>0</v>
      </c>
    </row>
    <row r="52" spans="1:12" s="43" customFormat="1" ht="12" customHeight="1">
      <c r="A52" s="154" t="s">
        <v>172</v>
      </c>
      <c r="B52" s="140" t="s">
        <v>177</v>
      </c>
      <c r="C52" s="130"/>
      <c r="D52" s="219"/>
      <c r="E52" s="219"/>
      <c r="F52" s="219"/>
      <c r="G52" s="219"/>
      <c r="H52" s="219"/>
      <c r="I52" s="130"/>
      <c r="J52" s="130"/>
      <c r="K52" s="267">
        <f t="shared" si="2"/>
        <v>0</v>
      </c>
      <c r="L52" s="249">
        <f>C52+K52</f>
        <v>0</v>
      </c>
    </row>
    <row r="53" spans="1:12" s="43" customFormat="1" ht="12" customHeight="1">
      <c r="A53" s="154" t="s">
        <v>173</v>
      </c>
      <c r="B53" s="140" t="s">
        <v>178</v>
      </c>
      <c r="C53" s="130"/>
      <c r="D53" s="219"/>
      <c r="E53" s="219"/>
      <c r="F53" s="219"/>
      <c r="G53" s="219"/>
      <c r="H53" s="219"/>
      <c r="I53" s="130"/>
      <c r="J53" s="130"/>
      <c r="K53" s="267">
        <f t="shared" si="2"/>
        <v>0</v>
      </c>
      <c r="L53" s="249">
        <f>C53+K53</f>
        <v>0</v>
      </c>
    </row>
    <row r="54" spans="1:12" s="43" customFormat="1" ht="12" customHeight="1" thickBot="1">
      <c r="A54" s="163" t="s">
        <v>174</v>
      </c>
      <c r="B54" s="307" t="s">
        <v>179</v>
      </c>
      <c r="C54" s="243"/>
      <c r="D54" s="222"/>
      <c r="E54" s="222"/>
      <c r="F54" s="222"/>
      <c r="G54" s="222"/>
      <c r="H54" s="222"/>
      <c r="I54" s="243"/>
      <c r="J54" s="243"/>
      <c r="K54" s="266">
        <f t="shared" si="2"/>
        <v>0</v>
      </c>
      <c r="L54" s="262">
        <f>C54+K54</f>
        <v>0</v>
      </c>
    </row>
    <row r="55" spans="1:12" s="43" customFormat="1" ht="12" customHeight="1" thickBot="1">
      <c r="A55" s="24" t="s">
        <v>98</v>
      </c>
      <c r="B55" s="18" t="s">
        <v>180</v>
      </c>
      <c r="C55" s="126">
        <f>SUM(C56:C58)</f>
        <v>9332987</v>
      </c>
      <c r="D55" s="193">
        <f aca="true" t="shared" si="12" ref="D55:L55">SUM(D56:D58)</f>
        <v>0</v>
      </c>
      <c r="E55" s="193">
        <f t="shared" si="12"/>
        <v>0</v>
      </c>
      <c r="F55" s="193">
        <f t="shared" si="12"/>
        <v>0</v>
      </c>
      <c r="G55" s="193">
        <f t="shared" si="12"/>
        <v>0</v>
      </c>
      <c r="H55" s="193">
        <f t="shared" si="12"/>
        <v>0</v>
      </c>
      <c r="I55" s="193">
        <f t="shared" si="12"/>
        <v>0</v>
      </c>
      <c r="J55" s="193">
        <f t="shared" si="12"/>
        <v>0</v>
      </c>
      <c r="K55" s="126">
        <f t="shared" si="12"/>
        <v>0</v>
      </c>
      <c r="L55" s="244">
        <f t="shared" si="12"/>
        <v>9332987</v>
      </c>
    </row>
    <row r="56" spans="1:12" s="43" customFormat="1" ht="12" customHeight="1">
      <c r="A56" s="153" t="s">
        <v>56</v>
      </c>
      <c r="B56" s="139" t="s">
        <v>181</v>
      </c>
      <c r="C56" s="128"/>
      <c r="D56" s="194"/>
      <c r="E56" s="194"/>
      <c r="F56" s="194"/>
      <c r="G56" s="194"/>
      <c r="H56" s="194"/>
      <c r="I56" s="128"/>
      <c r="J56" s="128"/>
      <c r="K56" s="167">
        <f t="shared" si="2"/>
        <v>0</v>
      </c>
      <c r="L56" s="245">
        <f>C56+K56</f>
        <v>0</v>
      </c>
    </row>
    <row r="57" spans="1:12" s="43" customFormat="1" ht="12" customHeight="1">
      <c r="A57" s="154" t="s">
        <v>57</v>
      </c>
      <c r="B57" s="140" t="s">
        <v>287</v>
      </c>
      <c r="C57" s="127">
        <v>9332987</v>
      </c>
      <c r="D57" s="195"/>
      <c r="E57" s="195"/>
      <c r="F57" s="195"/>
      <c r="G57" s="195"/>
      <c r="H57" s="195"/>
      <c r="I57" s="127"/>
      <c r="J57" s="127"/>
      <c r="K57" s="269">
        <f t="shared" si="2"/>
        <v>0</v>
      </c>
      <c r="L57" s="246">
        <f>C57+K57</f>
        <v>9332987</v>
      </c>
    </row>
    <row r="58" spans="1:12" s="43" customFormat="1" ht="12" customHeight="1">
      <c r="A58" s="154" t="s">
        <v>184</v>
      </c>
      <c r="B58" s="140" t="s">
        <v>182</v>
      </c>
      <c r="C58" s="127"/>
      <c r="D58" s="195"/>
      <c r="E58" s="195"/>
      <c r="F58" s="195"/>
      <c r="G58" s="195"/>
      <c r="H58" s="195"/>
      <c r="I58" s="127"/>
      <c r="J58" s="127"/>
      <c r="K58" s="269">
        <f t="shared" si="2"/>
        <v>0</v>
      </c>
      <c r="L58" s="246">
        <f>C58+K58</f>
        <v>0</v>
      </c>
    </row>
    <row r="59" spans="1:12" s="43" customFormat="1" ht="12" customHeight="1" thickBot="1">
      <c r="A59" s="155" t="s">
        <v>185</v>
      </c>
      <c r="B59" s="141" t="s">
        <v>183</v>
      </c>
      <c r="C59" s="129"/>
      <c r="D59" s="196"/>
      <c r="E59" s="196"/>
      <c r="F59" s="196"/>
      <c r="G59" s="196"/>
      <c r="H59" s="196"/>
      <c r="I59" s="129"/>
      <c r="J59" s="129"/>
      <c r="K59" s="270">
        <f t="shared" si="2"/>
        <v>0</v>
      </c>
      <c r="L59" s="247">
        <f>C59+K59</f>
        <v>0</v>
      </c>
    </row>
    <row r="60" spans="1:12" s="43" customFormat="1" ht="12" customHeight="1" thickBot="1">
      <c r="A60" s="24" t="s">
        <v>10</v>
      </c>
      <c r="B60" s="69" t="s">
        <v>186</v>
      </c>
      <c r="C60" s="126">
        <f>SUM(C61:C63)</f>
        <v>200000</v>
      </c>
      <c r="D60" s="193">
        <f aca="true" t="shared" si="13" ref="D60:L60">SUM(D61:D63)</f>
        <v>0</v>
      </c>
      <c r="E60" s="193">
        <f t="shared" si="13"/>
        <v>0</v>
      </c>
      <c r="F60" s="193">
        <f t="shared" si="13"/>
        <v>0</v>
      </c>
      <c r="G60" s="193">
        <f t="shared" si="13"/>
        <v>0</v>
      </c>
      <c r="H60" s="193">
        <f t="shared" si="13"/>
        <v>0</v>
      </c>
      <c r="I60" s="126">
        <f t="shared" si="13"/>
        <v>0</v>
      </c>
      <c r="J60" s="126"/>
      <c r="K60" s="126">
        <f t="shared" si="13"/>
        <v>0</v>
      </c>
      <c r="L60" s="244">
        <f t="shared" si="13"/>
        <v>200000</v>
      </c>
    </row>
    <row r="61" spans="1:12" s="43" customFormat="1" ht="12" customHeight="1">
      <c r="A61" s="153" t="s">
        <v>99</v>
      </c>
      <c r="B61" s="139" t="s">
        <v>188</v>
      </c>
      <c r="C61" s="130"/>
      <c r="D61" s="219"/>
      <c r="E61" s="219"/>
      <c r="F61" s="219"/>
      <c r="G61" s="219"/>
      <c r="H61" s="219"/>
      <c r="I61" s="130"/>
      <c r="J61" s="130"/>
      <c r="K61" s="267">
        <f t="shared" si="2"/>
        <v>0</v>
      </c>
      <c r="L61" s="249">
        <f>C61+K61</f>
        <v>0</v>
      </c>
    </row>
    <row r="62" spans="1:12" s="43" customFormat="1" ht="12" customHeight="1">
      <c r="A62" s="154" t="s">
        <v>100</v>
      </c>
      <c r="B62" s="140" t="s">
        <v>288</v>
      </c>
      <c r="C62" s="130">
        <v>200000</v>
      </c>
      <c r="D62" s="219"/>
      <c r="E62" s="219"/>
      <c r="F62" s="219"/>
      <c r="G62" s="219"/>
      <c r="H62" s="219"/>
      <c r="I62" s="130"/>
      <c r="J62" s="130"/>
      <c r="K62" s="267">
        <f t="shared" si="2"/>
        <v>0</v>
      </c>
      <c r="L62" s="249">
        <f>C62+K62</f>
        <v>200000</v>
      </c>
    </row>
    <row r="63" spans="1:12" s="43" customFormat="1" ht="12" customHeight="1">
      <c r="A63" s="154" t="s">
        <v>120</v>
      </c>
      <c r="B63" s="140" t="s">
        <v>189</v>
      </c>
      <c r="C63" s="130"/>
      <c r="D63" s="219"/>
      <c r="E63" s="219"/>
      <c r="F63" s="219"/>
      <c r="G63" s="219"/>
      <c r="H63" s="219"/>
      <c r="I63" s="130"/>
      <c r="J63" s="130"/>
      <c r="K63" s="267">
        <f t="shared" si="2"/>
        <v>0</v>
      </c>
      <c r="L63" s="249">
        <f>C63+K63</f>
        <v>0</v>
      </c>
    </row>
    <row r="64" spans="1:12" s="43" customFormat="1" ht="12" customHeight="1" thickBot="1">
      <c r="A64" s="155" t="s">
        <v>187</v>
      </c>
      <c r="B64" s="141" t="s">
        <v>190</v>
      </c>
      <c r="C64" s="130"/>
      <c r="D64" s="219"/>
      <c r="E64" s="219"/>
      <c r="F64" s="219"/>
      <c r="G64" s="219"/>
      <c r="H64" s="219"/>
      <c r="I64" s="130"/>
      <c r="J64" s="130"/>
      <c r="K64" s="267">
        <f t="shared" si="2"/>
        <v>0</v>
      </c>
      <c r="L64" s="249">
        <f>C64+K64</f>
        <v>0</v>
      </c>
    </row>
    <row r="65" spans="1:12" s="43" customFormat="1" ht="12" customHeight="1" thickBot="1">
      <c r="A65" s="24" t="s">
        <v>11</v>
      </c>
      <c r="B65" s="18" t="s">
        <v>191</v>
      </c>
      <c r="C65" s="132">
        <f>+C8+C15+C22+C29+C37+C49+C55+C60</f>
        <v>554630085</v>
      </c>
      <c r="D65" s="197">
        <f aca="true" t="shared" si="14" ref="D65:L65">+D8+D15+D22+D29+D37+D49+D55+D60</f>
        <v>168109031</v>
      </c>
      <c r="E65" s="197">
        <f t="shared" si="14"/>
        <v>0</v>
      </c>
      <c r="F65" s="197">
        <f t="shared" si="14"/>
        <v>0</v>
      </c>
      <c r="G65" s="197">
        <f t="shared" si="14"/>
        <v>0</v>
      </c>
      <c r="H65" s="197">
        <f t="shared" si="14"/>
        <v>0</v>
      </c>
      <c r="I65" s="197">
        <f t="shared" si="14"/>
        <v>0</v>
      </c>
      <c r="J65" s="197">
        <f t="shared" si="14"/>
        <v>35458053</v>
      </c>
      <c r="K65" s="132">
        <f t="shared" si="14"/>
        <v>203567084</v>
      </c>
      <c r="L65" s="248">
        <f t="shared" si="14"/>
        <v>758197169</v>
      </c>
    </row>
    <row r="66" spans="1:12" s="43" customFormat="1" ht="12" customHeight="1" thickBot="1">
      <c r="A66" s="156" t="s">
        <v>278</v>
      </c>
      <c r="B66" s="69" t="s">
        <v>193</v>
      </c>
      <c r="C66" s="126">
        <f>SUM(C67:C69)</f>
        <v>0</v>
      </c>
      <c r="D66" s="193">
        <f aca="true" t="shared" si="15" ref="D66:L66">SUM(D67:D69)</f>
        <v>0</v>
      </c>
      <c r="E66" s="193">
        <f t="shared" si="15"/>
        <v>0</v>
      </c>
      <c r="F66" s="193">
        <f t="shared" si="15"/>
        <v>0</v>
      </c>
      <c r="G66" s="193">
        <f t="shared" si="15"/>
        <v>0</v>
      </c>
      <c r="H66" s="193">
        <f t="shared" si="15"/>
        <v>0</v>
      </c>
      <c r="I66" s="126">
        <f t="shared" si="15"/>
        <v>0</v>
      </c>
      <c r="J66" s="126"/>
      <c r="K66" s="126">
        <f t="shared" si="15"/>
        <v>0</v>
      </c>
      <c r="L66" s="244">
        <f t="shared" si="15"/>
        <v>0</v>
      </c>
    </row>
    <row r="67" spans="1:12" s="43" customFormat="1" ht="12" customHeight="1">
      <c r="A67" s="153" t="s">
        <v>221</v>
      </c>
      <c r="B67" s="139" t="s">
        <v>194</v>
      </c>
      <c r="C67" s="130"/>
      <c r="D67" s="219"/>
      <c r="E67" s="219"/>
      <c r="F67" s="219"/>
      <c r="G67" s="219"/>
      <c r="H67" s="219"/>
      <c r="I67" s="130"/>
      <c r="J67" s="130"/>
      <c r="K67" s="267">
        <f>D67+E67+F67+G67+H67+I67</f>
        <v>0</v>
      </c>
      <c r="L67" s="249">
        <f>C67+K67</f>
        <v>0</v>
      </c>
    </row>
    <row r="68" spans="1:12" s="43" customFormat="1" ht="12" customHeight="1">
      <c r="A68" s="154" t="s">
        <v>230</v>
      </c>
      <c r="B68" s="140" t="s">
        <v>195</v>
      </c>
      <c r="C68" s="130"/>
      <c r="D68" s="219"/>
      <c r="E68" s="219"/>
      <c r="F68" s="219"/>
      <c r="G68" s="219"/>
      <c r="H68" s="219"/>
      <c r="I68" s="130"/>
      <c r="J68" s="130"/>
      <c r="K68" s="267">
        <f>D68+E68+F68+G68+H68+I68</f>
        <v>0</v>
      </c>
      <c r="L68" s="249">
        <f>C68+K68</f>
        <v>0</v>
      </c>
    </row>
    <row r="69" spans="1:12" s="43" customFormat="1" ht="12" customHeight="1" thickBot="1">
      <c r="A69" s="163" t="s">
        <v>231</v>
      </c>
      <c r="B69" s="261" t="s">
        <v>196</v>
      </c>
      <c r="C69" s="243"/>
      <c r="D69" s="222"/>
      <c r="E69" s="222"/>
      <c r="F69" s="222"/>
      <c r="G69" s="222"/>
      <c r="H69" s="222"/>
      <c r="I69" s="243"/>
      <c r="J69" s="243"/>
      <c r="K69" s="266">
        <f>D69+E69+F69+G69+H69+I69</f>
        <v>0</v>
      </c>
      <c r="L69" s="262">
        <f>C69+K69</f>
        <v>0</v>
      </c>
    </row>
    <row r="70" spans="1:12" s="43" customFormat="1" ht="12" customHeight="1" thickBot="1">
      <c r="A70" s="156" t="s">
        <v>197</v>
      </c>
      <c r="B70" s="69" t="s">
        <v>198</v>
      </c>
      <c r="C70" s="126">
        <f>SUM(C71:C74)</f>
        <v>0</v>
      </c>
      <c r="D70" s="126">
        <f aca="true" t="shared" si="16" ref="D70:L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/>
      <c r="K70" s="126">
        <f t="shared" si="16"/>
        <v>0</v>
      </c>
      <c r="L70" s="244">
        <f t="shared" si="16"/>
        <v>0</v>
      </c>
    </row>
    <row r="71" spans="1:12" s="43" customFormat="1" ht="12" customHeight="1">
      <c r="A71" s="153" t="s">
        <v>79</v>
      </c>
      <c r="B71" s="236" t="s">
        <v>199</v>
      </c>
      <c r="C71" s="130"/>
      <c r="D71" s="130"/>
      <c r="E71" s="130"/>
      <c r="F71" s="130"/>
      <c r="G71" s="130"/>
      <c r="H71" s="130"/>
      <c r="I71" s="130"/>
      <c r="J71" s="130"/>
      <c r="K71" s="267">
        <f>D71+E71+F71+G71+H71+I71</f>
        <v>0</v>
      </c>
      <c r="L71" s="249">
        <f>C71+K71</f>
        <v>0</v>
      </c>
    </row>
    <row r="72" spans="1:12" s="43" customFormat="1" ht="12" customHeight="1">
      <c r="A72" s="154" t="s">
        <v>80</v>
      </c>
      <c r="B72" s="236" t="s">
        <v>432</v>
      </c>
      <c r="C72" s="130"/>
      <c r="D72" s="130"/>
      <c r="E72" s="130"/>
      <c r="F72" s="130"/>
      <c r="G72" s="130"/>
      <c r="H72" s="130"/>
      <c r="I72" s="130"/>
      <c r="J72" s="130"/>
      <c r="K72" s="267">
        <f>D72+E72+F72+G72+H72+I72</f>
        <v>0</v>
      </c>
      <c r="L72" s="249">
        <f>C72+K72</f>
        <v>0</v>
      </c>
    </row>
    <row r="73" spans="1:12" s="43" customFormat="1" ht="12" customHeight="1">
      <c r="A73" s="154" t="s">
        <v>222</v>
      </c>
      <c r="B73" s="236" t="s">
        <v>200</v>
      </c>
      <c r="C73" s="130"/>
      <c r="D73" s="130"/>
      <c r="E73" s="130"/>
      <c r="F73" s="130"/>
      <c r="G73" s="130"/>
      <c r="H73" s="130"/>
      <c r="I73" s="130"/>
      <c r="J73" s="130"/>
      <c r="K73" s="267">
        <f>D73+E73+F73+G73+H73+I73</f>
        <v>0</v>
      </c>
      <c r="L73" s="249">
        <f>C73+K73</f>
        <v>0</v>
      </c>
    </row>
    <row r="74" spans="1:12" s="43" customFormat="1" ht="12" customHeight="1" thickBot="1">
      <c r="A74" s="155" t="s">
        <v>223</v>
      </c>
      <c r="B74" s="237" t="s">
        <v>433</v>
      </c>
      <c r="C74" s="130"/>
      <c r="D74" s="130"/>
      <c r="E74" s="130"/>
      <c r="F74" s="130"/>
      <c r="G74" s="130"/>
      <c r="H74" s="130"/>
      <c r="I74" s="130"/>
      <c r="J74" s="130"/>
      <c r="K74" s="267">
        <f>D74+E74+F74+G74+H74+I74</f>
        <v>0</v>
      </c>
      <c r="L74" s="249">
        <f>C74+K74</f>
        <v>0</v>
      </c>
    </row>
    <row r="75" spans="1:12" s="43" customFormat="1" ht="12" customHeight="1" thickBot="1">
      <c r="A75" s="156" t="s">
        <v>201</v>
      </c>
      <c r="B75" s="69" t="s">
        <v>202</v>
      </c>
      <c r="C75" s="126">
        <f>SUM(C76:C77)</f>
        <v>337232594</v>
      </c>
      <c r="D75" s="126">
        <f aca="true" t="shared" si="17" ref="D75:L75">SUM(D76:D77)</f>
        <v>35000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/>
      <c r="K75" s="126">
        <f t="shared" si="17"/>
        <v>35000</v>
      </c>
      <c r="L75" s="244">
        <f t="shared" si="17"/>
        <v>337267594</v>
      </c>
    </row>
    <row r="76" spans="1:12" s="43" customFormat="1" ht="12" customHeight="1">
      <c r="A76" s="153" t="s">
        <v>224</v>
      </c>
      <c r="B76" s="139" t="s">
        <v>203</v>
      </c>
      <c r="C76" s="130">
        <v>337232594</v>
      </c>
      <c r="D76" s="130">
        <v>35000</v>
      </c>
      <c r="E76" s="130"/>
      <c r="F76" s="130"/>
      <c r="G76" s="130"/>
      <c r="H76" s="130"/>
      <c r="I76" s="130"/>
      <c r="J76" s="130"/>
      <c r="K76" s="267">
        <f>D76+E76+F76+G76+H76+I76</f>
        <v>35000</v>
      </c>
      <c r="L76" s="249">
        <f>C76+K76</f>
        <v>337267594</v>
      </c>
    </row>
    <row r="77" spans="1:12" s="43" customFormat="1" ht="12" customHeight="1" thickBot="1">
      <c r="A77" s="155" t="s">
        <v>225</v>
      </c>
      <c r="B77" s="141" t="s">
        <v>204</v>
      </c>
      <c r="C77" s="130"/>
      <c r="D77" s="130"/>
      <c r="E77" s="130"/>
      <c r="F77" s="130"/>
      <c r="G77" s="130"/>
      <c r="H77" s="130"/>
      <c r="I77" s="130"/>
      <c r="J77" s="130"/>
      <c r="K77" s="267">
        <f>D77+E77+F77+G77+H77+I77</f>
        <v>0</v>
      </c>
      <c r="L77" s="249">
        <f>C77+K77</f>
        <v>0</v>
      </c>
    </row>
    <row r="78" spans="1:12" s="42" customFormat="1" ht="12" customHeight="1" thickBot="1">
      <c r="A78" s="156" t="s">
        <v>205</v>
      </c>
      <c r="B78" s="69" t="s">
        <v>206</v>
      </c>
      <c r="C78" s="126">
        <f>SUM(C79:C81)</f>
        <v>0</v>
      </c>
      <c r="D78" s="126">
        <f aca="true" t="shared" si="18" ref="D78:L7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9147676</v>
      </c>
      <c r="K78" s="126">
        <f t="shared" si="18"/>
        <v>9147676</v>
      </c>
      <c r="L78" s="244">
        <f t="shared" si="18"/>
        <v>9147676</v>
      </c>
    </row>
    <row r="79" spans="1:12" s="43" customFormat="1" ht="12" customHeight="1">
      <c r="A79" s="153" t="s">
        <v>226</v>
      </c>
      <c r="B79" s="139" t="s">
        <v>207</v>
      </c>
      <c r="C79" s="130"/>
      <c r="D79" s="130"/>
      <c r="E79" s="130"/>
      <c r="F79" s="130"/>
      <c r="G79" s="130"/>
      <c r="H79" s="130"/>
      <c r="I79" s="130"/>
      <c r="J79" s="130">
        <v>9147676</v>
      </c>
      <c r="K79" s="267">
        <f>D79+E79+F79+G79+H79+I79+J79</f>
        <v>9147676</v>
      </c>
      <c r="L79" s="249">
        <f>C79+K79</f>
        <v>9147676</v>
      </c>
    </row>
    <row r="80" spans="1:12" s="43" customFormat="1" ht="12" customHeight="1">
      <c r="A80" s="154" t="s">
        <v>227</v>
      </c>
      <c r="B80" s="140" t="s">
        <v>208</v>
      </c>
      <c r="C80" s="130"/>
      <c r="D80" s="130"/>
      <c r="E80" s="130"/>
      <c r="F80" s="130"/>
      <c r="G80" s="130"/>
      <c r="H80" s="130"/>
      <c r="I80" s="130"/>
      <c r="J80" s="130"/>
      <c r="K80" s="267">
        <f>D80+E80+F80+G80+H80+I80</f>
        <v>0</v>
      </c>
      <c r="L80" s="249">
        <f>C80+K80</f>
        <v>0</v>
      </c>
    </row>
    <row r="81" spans="1:12" s="43" customFormat="1" ht="12" customHeight="1" thickBot="1">
      <c r="A81" s="155" t="s">
        <v>228</v>
      </c>
      <c r="B81" s="238" t="s">
        <v>434</v>
      </c>
      <c r="C81" s="130"/>
      <c r="D81" s="130"/>
      <c r="E81" s="130"/>
      <c r="F81" s="130"/>
      <c r="G81" s="130"/>
      <c r="H81" s="130"/>
      <c r="I81" s="130"/>
      <c r="J81" s="130"/>
      <c r="K81" s="267">
        <f>D81+E81+F81+G81+H81+I81</f>
        <v>0</v>
      </c>
      <c r="L81" s="249">
        <f>C81+K81</f>
        <v>0</v>
      </c>
    </row>
    <row r="82" spans="1:12" s="43" customFormat="1" ht="12" customHeight="1" thickBot="1">
      <c r="A82" s="156" t="s">
        <v>209</v>
      </c>
      <c r="B82" s="69" t="s">
        <v>229</v>
      </c>
      <c r="C82" s="126">
        <f>SUM(C83:C86)</f>
        <v>0</v>
      </c>
      <c r="D82" s="126">
        <f aca="true" t="shared" si="19" ref="D82:L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/>
      <c r="K82" s="126">
        <f t="shared" si="19"/>
        <v>0</v>
      </c>
      <c r="L82" s="244">
        <f t="shared" si="19"/>
        <v>0</v>
      </c>
    </row>
    <row r="83" spans="1:12" s="43" customFormat="1" ht="12" customHeight="1">
      <c r="A83" s="157" t="s">
        <v>210</v>
      </c>
      <c r="B83" s="139" t="s">
        <v>211</v>
      </c>
      <c r="C83" s="130"/>
      <c r="D83" s="130"/>
      <c r="E83" s="130"/>
      <c r="F83" s="130"/>
      <c r="G83" s="130"/>
      <c r="H83" s="130"/>
      <c r="I83" s="130"/>
      <c r="J83" s="130"/>
      <c r="K83" s="267">
        <f aca="true" t="shared" si="20" ref="K83:K88">D83+E83+F83+G83+H83+I83</f>
        <v>0</v>
      </c>
      <c r="L83" s="249">
        <f aca="true" t="shared" si="21" ref="L83:L88">C83+K83</f>
        <v>0</v>
      </c>
    </row>
    <row r="84" spans="1:12" s="43" customFormat="1" ht="12" customHeight="1">
      <c r="A84" s="158" t="s">
        <v>212</v>
      </c>
      <c r="B84" s="140" t="s">
        <v>213</v>
      </c>
      <c r="C84" s="130"/>
      <c r="D84" s="130"/>
      <c r="E84" s="130"/>
      <c r="F84" s="130"/>
      <c r="G84" s="130"/>
      <c r="H84" s="130"/>
      <c r="I84" s="130"/>
      <c r="J84" s="130"/>
      <c r="K84" s="267">
        <f t="shared" si="20"/>
        <v>0</v>
      </c>
      <c r="L84" s="249">
        <f t="shared" si="21"/>
        <v>0</v>
      </c>
    </row>
    <row r="85" spans="1:12" s="43" customFormat="1" ht="12" customHeight="1">
      <c r="A85" s="158" t="s">
        <v>214</v>
      </c>
      <c r="B85" s="140" t="s">
        <v>215</v>
      </c>
      <c r="C85" s="130"/>
      <c r="D85" s="130"/>
      <c r="E85" s="130"/>
      <c r="F85" s="130"/>
      <c r="G85" s="130"/>
      <c r="H85" s="130"/>
      <c r="I85" s="130"/>
      <c r="J85" s="130"/>
      <c r="K85" s="267">
        <f t="shared" si="20"/>
        <v>0</v>
      </c>
      <c r="L85" s="249">
        <f t="shared" si="21"/>
        <v>0</v>
      </c>
    </row>
    <row r="86" spans="1:12" s="42" customFormat="1" ht="12" customHeight="1" thickBot="1">
      <c r="A86" s="159" t="s">
        <v>216</v>
      </c>
      <c r="B86" s="141" t="s">
        <v>217</v>
      </c>
      <c r="C86" s="130"/>
      <c r="D86" s="130"/>
      <c r="E86" s="130"/>
      <c r="F86" s="130"/>
      <c r="G86" s="130"/>
      <c r="H86" s="130"/>
      <c r="I86" s="130"/>
      <c r="J86" s="130"/>
      <c r="K86" s="267">
        <f t="shared" si="20"/>
        <v>0</v>
      </c>
      <c r="L86" s="249">
        <f t="shared" si="21"/>
        <v>0</v>
      </c>
    </row>
    <row r="87" spans="1:12" s="42" customFormat="1" ht="12" customHeight="1" thickBot="1">
      <c r="A87" s="156" t="s">
        <v>218</v>
      </c>
      <c r="B87" s="69" t="s">
        <v>334</v>
      </c>
      <c r="C87" s="171"/>
      <c r="D87" s="171"/>
      <c r="E87" s="171"/>
      <c r="F87" s="171"/>
      <c r="G87" s="171"/>
      <c r="H87" s="171"/>
      <c r="I87" s="171"/>
      <c r="J87" s="171"/>
      <c r="K87" s="126">
        <f t="shared" si="20"/>
        <v>0</v>
      </c>
      <c r="L87" s="244">
        <f t="shared" si="21"/>
        <v>0</v>
      </c>
    </row>
    <row r="88" spans="1:12" s="42" customFormat="1" ht="12" customHeight="1" thickBot="1">
      <c r="A88" s="156" t="s">
        <v>355</v>
      </c>
      <c r="B88" s="69" t="s">
        <v>219</v>
      </c>
      <c r="C88" s="171"/>
      <c r="D88" s="171"/>
      <c r="E88" s="171"/>
      <c r="F88" s="171"/>
      <c r="G88" s="171"/>
      <c r="H88" s="171"/>
      <c r="I88" s="171"/>
      <c r="J88" s="171"/>
      <c r="K88" s="126">
        <f t="shared" si="20"/>
        <v>0</v>
      </c>
      <c r="L88" s="244">
        <f t="shared" si="21"/>
        <v>0</v>
      </c>
    </row>
    <row r="89" spans="1:12" s="42" customFormat="1" ht="12" customHeight="1" thickBot="1">
      <c r="A89" s="156" t="s">
        <v>356</v>
      </c>
      <c r="B89" s="69" t="s">
        <v>337</v>
      </c>
      <c r="C89" s="132">
        <f>+C66+C70+C75+C78+C82+C88+C87</f>
        <v>337232594</v>
      </c>
      <c r="D89" s="132">
        <f aca="true" t="shared" si="22" ref="D89:L89">+D66+D70+D75+D78+D82+D88+D87</f>
        <v>35000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9147676</v>
      </c>
      <c r="K89" s="132">
        <f t="shared" si="22"/>
        <v>9182676</v>
      </c>
      <c r="L89" s="248">
        <f t="shared" si="22"/>
        <v>346415270</v>
      </c>
    </row>
    <row r="90" spans="1:12" s="42" customFormat="1" ht="12" customHeight="1" thickBot="1">
      <c r="A90" s="160" t="s">
        <v>357</v>
      </c>
      <c r="B90" s="313" t="s">
        <v>358</v>
      </c>
      <c r="C90" s="132">
        <f>+C65+C89</f>
        <v>891862679</v>
      </c>
      <c r="D90" s="132">
        <f aca="true" t="shared" si="23" ref="D90:L90">+D65+D89</f>
        <v>168144031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44605729</v>
      </c>
      <c r="K90" s="132">
        <f t="shared" si="23"/>
        <v>212749760</v>
      </c>
      <c r="L90" s="248">
        <f t="shared" si="23"/>
        <v>1104612439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2" s="40" customFormat="1" ht="16.5" customHeight="1" thickBot="1">
      <c r="A92" s="533" t="s">
        <v>36</v>
      </c>
      <c r="B92" s="534"/>
      <c r="C92" s="534"/>
      <c r="D92" s="534"/>
      <c r="E92" s="534"/>
      <c r="F92" s="534"/>
      <c r="G92" s="534"/>
      <c r="H92" s="534"/>
      <c r="I92" s="534"/>
      <c r="J92" s="534"/>
      <c r="K92" s="534"/>
      <c r="L92" s="535"/>
    </row>
    <row r="93" spans="1:12" s="44" customFormat="1" ht="12" customHeight="1" thickBot="1">
      <c r="A93" s="133" t="s">
        <v>3</v>
      </c>
      <c r="B93" s="23" t="s">
        <v>362</v>
      </c>
      <c r="C93" s="125">
        <f>+C94+C95+C96+C97+C98+C111</f>
        <v>485851078</v>
      </c>
      <c r="D93" s="252">
        <f aca="true" t="shared" si="24" ref="D93:L93">+D94+D95+D96+D97+D98+D111</f>
        <v>-28372798</v>
      </c>
      <c r="E93" s="252">
        <f t="shared" si="24"/>
        <v>0</v>
      </c>
      <c r="F93" s="252">
        <f t="shared" si="24"/>
        <v>0</v>
      </c>
      <c r="G93" s="252">
        <f t="shared" si="24"/>
        <v>0</v>
      </c>
      <c r="H93" s="252">
        <f t="shared" si="24"/>
        <v>0</v>
      </c>
      <c r="I93" s="252">
        <f t="shared" si="24"/>
        <v>0</v>
      </c>
      <c r="J93" s="252">
        <f t="shared" si="24"/>
        <v>50605729</v>
      </c>
      <c r="K93" s="125">
        <f t="shared" si="24"/>
        <v>22232931</v>
      </c>
      <c r="L93" s="255">
        <f t="shared" si="24"/>
        <v>508084009</v>
      </c>
    </row>
    <row r="94" spans="1:12" ht="12" customHeight="1">
      <c r="A94" s="161" t="s">
        <v>58</v>
      </c>
      <c r="B94" s="7" t="s">
        <v>32</v>
      </c>
      <c r="C94" s="186">
        <v>81439572</v>
      </c>
      <c r="D94" s="253">
        <v>-1333570</v>
      </c>
      <c r="E94" s="253"/>
      <c r="F94" s="253"/>
      <c r="G94" s="253"/>
      <c r="H94" s="253"/>
      <c r="I94" s="186"/>
      <c r="J94" s="186">
        <v>14820557</v>
      </c>
      <c r="K94" s="268">
        <f>D94+E94+F94+G94+H94+I94+J94</f>
        <v>13486987</v>
      </c>
      <c r="L94" s="256">
        <f aca="true" t="shared" si="25" ref="L94:L113">C94+K94</f>
        <v>94926559</v>
      </c>
    </row>
    <row r="95" spans="1:12" ht="12" customHeight="1">
      <c r="A95" s="154" t="s">
        <v>59</v>
      </c>
      <c r="B95" s="5" t="s">
        <v>101</v>
      </c>
      <c r="C95" s="127">
        <v>15991889</v>
      </c>
      <c r="D95" s="127">
        <v>-372310</v>
      </c>
      <c r="E95" s="127"/>
      <c r="F95" s="127"/>
      <c r="G95" s="127"/>
      <c r="H95" s="127"/>
      <c r="I95" s="127"/>
      <c r="J95" s="127"/>
      <c r="K95" s="269">
        <f aca="true" t="shared" si="26" ref="K95:K113">D95+E95+F95+G95+H95+I95</f>
        <v>-372310</v>
      </c>
      <c r="L95" s="246">
        <f t="shared" si="25"/>
        <v>15619579</v>
      </c>
    </row>
    <row r="96" spans="1:12" ht="12" customHeight="1">
      <c r="A96" s="154" t="s">
        <v>60</v>
      </c>
      <c r="B96" s="5" t="s">
        <v>77</v>
      </c>
      <c r="C96" s="129">
        <v>155490565</v>
      </c>
      <c r="D96" s="129">
        <v>17416650</v>
      </c>
      <c r="E96" s="129"/>
      <c r="F96" s="129"/>
      <c r="G96" s="129"/>
      <c r="H96" s="127"/>
      <c r="I96" s="129"/>
      <c r="J96" s="129">
        <v>10997639</v>
      </c>
      <c r="K96" s="270">
        <f>D96+E96+F96+G96+H96+I96+J96</f>
        <v>28414289</v>
      </c>
      <c r="L96" s="247">
        <f t="shared" si="25"/>
        <v>183904854</v>
      </c>
    </row>
    <row r="97" spans="1:12" ht="12" customHeight="1">
      <c r="A97" s="154" t="s">
        <v>61</v>
      </c>
      <c r="B97" s="8" t="s">
        <v>102</v>
      </c>
      <c r="C97" s="129">
        <v>9400000</v>
      </c>
      <c r="D97" s="129">
        <v>2288540</v>
      </c>
      <c r="E97" s="129"/>
      <c r="F97" s="129"/>
      <c r="G97" s="129"/>
      <c r="H97" s="129"/>
      <c r="I97" s="129"/>
      <c r="J97" s="129"/>
      <c r="K97" s="270">
        <f t="shared" si="26"/>
        <v>2288540</v>
      </c>
      <c r="L97" s="247">
        <f t="shared" si="25"/>
        <v>11688540</v>
      </c>
    </row>
    <row r="98" spans="1:12" ht="12" customHeight="1">
      <c r="A98" s="154" t="s">
        <v>69</v>
      </c>
      <c r="B98" s="16" t="s">
        <v>103</v>
      </c>
      <c r="C98" s="129">
        <v>173529052</v>
      </c>
      <c r="D98" s="129">
        <v>2011000</v>
      </c>
      <c r="E98" s="129"/>
      <c r="F98" s="129"/>
      <c r="G98" s="129"/>
      <c r="H98" s="129"/>
      <c r="I98" s="129"/>
      <c r="J98" s="129">
        <v>24787533</v>
      </c>
      <c r="K98" s="270">
        <f>D98+E98+F98+G98+H98+I98+J98</f>
        <v>26798533</v>
      </c>
      <c r="L98" s="247">
        <f t="shared" si="25"/>
        <v>200327585</v>
      </c>
    </row>
    <row r="99" spans="1:12" ht="12" customHeight="1">
      <c r="A99" s="154" t="s">
        <v>62</v>
      </c>
      <c r="B99" s="5" t="s">
        <v>359</v>
      </c>
      <c r="C99" s="129"/>
      <c r="D99" s="129"/>
      <c r="E99" s="129"/>
      <c r="F99" s="129"/>
      <c r="G99" s="129"/>
      <c r="H99" s="129"/>
      <c r="I99" s="129"/>
      <c r="J99" s="129">
        <v>4404733</v>
      </c>
      <c r="K99" s="270">
        <f>D99+E99+F99+G99+H99+I99+J99</f>
        <v>4404733</v>
      </c>
      <c r="L99" s="247">
        <f t="shared" si="25"/>
        <v>4404733</v>
      </c>
    </row>
    <row r="100" spans="1:12" ht="12" customHeight="1">
      <c r="A100" s="154" t="s">
        <v>63</v>
      </c>
      <c r="B100" s="50" t="s">
        <v>300</v>
      </c>
      <c r="C100" s="129"/>
      <c r="D100" s="129"/>
      <c r="E100" s="129"/>
      <c r="F100" s="129"/>
      <c r="G100" s="129"/>
      <c r="H100" s="129"/>
      <c r="I100" s="129"/>
      <c r="J100" s="129"/>
      <c r="K100" s="270">
        <f t="shared" si="26"/>
        <v>0</v>
      </c>
      <c r="L100" s="247">
        <f t="shared" si="25"/>
        <v>0</v>
      </c>
    </row>
    <row r="101" spans="1:12" ht="12" customHeight="1">
      <c r="A101" s="154" t="s">
        <v>70</v>
      </c>
      <c r="B101" s="50" t="s">
        <v>299</v>
      </c>
      <c r="C101" s="129"/>
      <c r="D101" s="129"/>
      <c r="E101" s="129"/>
      <c r="F101" s="129"/>
      <c r="G101" s="129"/>
      <c r="H101" s="129"/>
      <c r="I101" s="129"/>
      <c r="J101" s="129"/>
      <c r="K101" s="270">
        <f t="shared" si="26"/>
        <v>0</v>
      </c>
      <c r="L101" s="247">
        <f t="shared" si="25"/>
        <v>0</v>
      </c>
    </row>
    <row r="102" spans="1:12" ht="12" customHeight="1">
      <c r="A102" s="154" t="s">
        <v>71</v>
      </c>
      <c r="B102" s="50" t="s">
        <v>235</v>
      </c>
      <c r="C102" s="129"/>
      <c r="D102" s="129"/>
      <c r="E102" s="129"/>
      <c r="F102" s="129"/>
      <c r="G102" s="129"/>
      <c r="H102" s="129"/>
      <c r="I102" s="129"/>
      <c r="J102" s="129"/>
      <c r="K102" s="270">
        <f t="shared" si="26"/>
        <v>0</v>
      </c>
      <c r="L102" s="247">
        <f t="shared" si="25"/>
        <v>0</v>
      </c>
    </row>
    <row r="103" spans="1:12" ht="12" customHeight="1">
      <c r="A103" s="154" t="s">
        <v>72</v>
      </c>
      <c r="B103" s="51" t="s">
        <v>236</v>
      </c>
      <c r="C103" s="129"/>
      <c r="D103" s="129"/>
      <c r="E103" s="129"/>
      <c r="F103" s="129"/>
      <c r="G103" s="129"/>
      <c r="H103" s="129"/>
      <c r="I103" s="129"/>
      <c r="J103" s="129"/>
      <c r="K103" s="270">
        <f t="shared" si="26"/>
        <v>0</v>
      </c>
      <c r="L103" s="247">
        <f t="shared" si="25"/>
        <v>0</v>
      </c>
    </row>
    <row r="104" spans="1:12" ht="12" customHeight="1">
      <c r="A104" s="154" t="s">
        <v>73</v>
      </c>
      <c r="B104" s="51" t="s">
        <v>237</v>
      </c>
      <c r="C104" s="129"/>
      <c r="D104" s="129"/>
      <c r="E104" s="129"/>
      <c r="F104" s="129"/>
      <c r="G104" s="129"/>
      <c r="H104" s="129"/>
      <c r="I104" s="129"/>
      <c r="J104" s="129"/>
      <c r="K104" s="270">
        <f t="shared" si="26"/>
        <v>0</v>
      </c>
      <c r="L104" s="247">
        <f t="shared" si="25"/>
        <v>0</v>
      </c>
    </row>
    <row r="105" spans="1:12" ht="12" customHeight="1">
      <c r="A105" s="154" t="s">
        <v>75</v>
      </c>
      <c r="B105" s="50" t="s">
        <v>238</v>
      </c>
      <c r="C105" s="129">
        <v>103029052</v>
      </c>
      <c r="D105" s="129">
        <v>1311000</v>
      </c>
      <c r="E105" s="129"/>
      <c r="F105" s="129"/>
      <c r="G105" s="129"/>
      <c r="H105" s="129"/>
      <c r="I105" s="129"/>
      <c r="J105" s="129">
        <v>-80000</v>
      </c>
      <c r="K105" s="270">
        <f>D105+E105+F105+G105+H105+I105+J105</f>
        <v>1231000</v>
      </c>
      <c r="L105" s="247">
        <f t="shared" si="25"/>
        <v>104260052</v>
      </c>
    </row>
    <row r="106" spans="1:12" ht="12" customHeight="1">
      <c r="A106" s="154" t="s">
        <v>104</v>
      </c>
      <c r="B106" s="50" t="s">
        <v>239</v>
      </c>
      <c r="C106" s="129"/>
      <c r="D106" s="129"/>
      <c r="E106" s="129"/>
      <c r="F106" s="129"/>
      <c r="G106" s="129"/>
      <c r="H106" s="129"/>
      <c r="I106" s="129"/>
      <c r="J106" s="129"/>
      <c r="K106" s="270">
        <f t="shared" si="26"/>
        <v>0</v>
      </c>
      <c r="L106" s="247">
        <f t="shared" si="25"/>
        <v>0</v>
      </c>
    </row>
    <row r="107" spans="1:12" ht="12" customHeight="1">
      <c r="A107" s="154" t="s">
        <v>233</v>
      </c>
      <c r="B107" s="51" t="s">
        <v>240</v>
      </c>
      <c r="C107" s="127"/>
      <c r="D107" s="129"/>
      <c r="E107" s="129"/>
      <c r="F107" s="129"/>
      <c r="G107" s="129"/>
      <c r="H107" s="129"/>
      <c r="I107" s="129"/>
      <c r="J107" s="129"/>
      <c r="K107" s="270">
        <f t="shared" si="26"/>
        <v>0</v>
      </c>
      <c r="L107" s="247">
        <f t="shared" si="25"/>
        <v>0</v>
      </c>
    </row>
    <row r="108" spans="1:12" ht="12" customHeight="1">
      <c r="A108" s="162" t="s">
        <v>234</v>
      </c>
      <c r="B108" s="52" t="s">
        <v>241</v>
      </c>
      <c r="C108" s="129"/>
      <c r="D108" s="129"/>
      <c r="E108" s="129"/>
      <c r="F108" s="129"/>
      <c r="G108" s="129"/>
      <c r="H108" s="129"/>
      <c r="I108" s="129"/>
      <c r="J108" s="129"/>
      <c r="K108" s="270">
        <f t="shared" si="26"/>
        <v>0</v>
      </c>
      <c r="L108" s="247">
        <f t="shared" si="25"/>
        <v>0</v>
      </c>
    </row>
    <row r="109" spans="1:12" ht="12" customHeight="1">
      <c r="A109" s="154" t="s">
        <v>297</v>
      </c>
      <c r="B109" s="52" t="s">
        <v>242</v>
      </c>
      <c r="C109" s="129"/>
      <c r="D109" s="129"/>
      <c r="E109" s="129"/>
      <c r="F109" s="129"/>
      <c r="G109" s="129"/>
      <c r="H109" s="129"/>
      <c r="I109" s="129"/>
      <c r="J109" s="129"/>
      <c r="K109" s="270">
        <f t="shared" si="26"/>
        <v>0</v>
      </c>
      <c r="L109" s="247">
        <f t="shared" si="25"/>
        <v>0</v>
      </c>
    </row>
    <row r="110" spans="1:12" ht="12" customHeight="1">
      <c r="A110" s="154" t="s">
        <v>298</v>
      </c>
      <c r="B110" s="51" t="s">
        <v>243</v>
      </c>
      <c r="C110" s="127">
        <v>70500000</v>
      </c>
      <c r="D110" s="127">
        <v>700000</v>
      </c>
      <c r="E110" s="127"/>
      <c r="F110" s="127"/>
      <c r="G110" s="127"/>
      <c r="H110" s="127"/>
      <c r="I110" s="127"/>
      <c r="J110" s="127">
        <v>20462800</v>
      </c>
      <c r="K110" s="269">
        <f>D110+E110+F110+G110+H110+I110+J110</f>
        <v>21162800</v>
      </c>
      <c r="L110" s="246">
        <f t="shared" si="25"/>
        <v>91662800</v>
      </c>
    </row>
    <row r="111" spans="1:12" ht="12" customHeight="1">
      <c r="A111" s="154" t="s">
        <v>302</v>
      </c>
      <c r="B111" s="8" t="s">
        <v>33</v>
      </c>
      <c r="C111" s="127">
        <v>50000000</v>
      </c>
      <c r="D111" s="127">
        <v>-48383108</v>
      </c>
      <c r="E111" s="127"/>
      <c r="F111" s="127"/>
      <c r="G111" s="127"/>
      <c r="H111" s="127"/>
      <c r="I111" s="127"/>
      <c r="J111" s="127"/>
      <c r="K111" s="269">
        <f t="shared" si="26"/>
        <v>-48383108</v>
      </c>
      <c r="L111" s="246">
        <f t="shared" si="25"/>
        <v>1616892</v>
      </c>
    </row>
    <row r="112" spans="1:12" ht="12" customHeight="1">
      <c r="A112" s="155" t="s">
        <v>303</v>
      </c>
      <c r="B112" s="5" t="s">
        <v>360</v>
      </c>
      <c r="C112" s="129">
        <v>50000000</v>
      </c>
      <c r="D112" s="129">
        <v>-48383108</v>
      </c>
      <c r="E112" s="129"/>
      <c r="F112" s="129"/>
      <c r="G112" s="129"/>
      <c r="H112" s="129"/>
      <c r="I112" s="129"/>
      <c r="J112" s="129"/>
      <c r="K112" s="270">
        <f t="shared" si="26"/>
        <v>-48383108</v>
      </c>
      <c r="L112" s="247">
        <f t="shared" si="25"/>
        <v>1616892</v>
      </c>
    </row>
    <row r="113" spans="1:12" ht="12" customHeight="1" thickBot="1">
      <c r="A113" s="163" t="s">
        <v>304</v>
      </c>
      <c r="B113" s="53" t="s">
        <v>361</v>
      </c>
      <c r="C113" s="187"/>
      <c r="D113" s="187"/>
      <c r="E113" s="187"/>
      <c r="F113" s="187"/>
      <c r="G113" s="187"/>
      <c r="H113" s="187"/>
      <c r="I113" s="187"/>
      <c r="J113" s="187"/>
      <c r="K113" s="271">
        <f t="shared" si="26"/>
        <v>0</v>
      </c>
      <c r="L113" s="257">
        <f t="shared" si="25"/>
        <v>0</v>
      </c>
    </row>
    <row r="114" spans="1:12" ht="12" customHeight="1" thickBot="1">
      <c r="A114" s="24" t="s">
        <v>4</v>
      </c>
      <c r="B114" s="22" t="s">
        <v>244</v>
      </c>
      <c r="C114" s="126">
        <f>+C115+C117+C119</f>
        <v>258144340</v>
      </c>
      <c r="D114" s="126">
        <f aca="true" t="shared" si="27" ref="D114:L114">+D115+D117+D119</f>
        <v>194460949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-6000000</v>
      </c>
      <c r="K114" s="126">
        <f t="shared" si="27"/>
        <v>188460949</v>
      </c>
      <c r="L114" s="244">
        <f t="shared" si="27"/>
        <v>446605289</v>
      </c>
    </row>
    <row r="115" spans="1:12" ht="12" customHeight="1">
      <c r="A115" s="153" t="s">
        <v>64</v>
      </c>
      <c r="B115" s="5" t="s">
        <v>119</v>
      </c>
      <c r="C115" s="128">
        <v>83884650</v>
      </c>
      <c r="D115" s="128">
        <v>161441502</v>
      </c>
      <c r="E115" s="128"/>
      <c r="F115" s="128"/>
      <c r="G115" s="128"/>
      <c r="H115" s="128"/>
      <c r="I115" s="128"/>
      <c r="J115" s="128"/>
      <c r="K115" s="167">
        <f aca="true" t="shared" si="28" ref="K115:K127">D115+E115+F115+G115+H115+I115</f>
        <v>161441502</v>
      </c>
      <c r="L115" s="245">
        <f aca="true" t="shared" si="29" ref="L115:L127">C115+K115</f>
        <v>245326152</v>
      </c>
    </row>
    <row r="116" spans="1:12" ht="12" customHeight="1">
      <c r="A116" s="153" t="s">
        <v>65</v>
      </c>
      <c r="B116" s="9" t="s">
        <v>248</v>
      </c>
      <c r="C116" s="128">
        <v>78884650</v>
      </c>
      <c r="D116" s="128"/>
      <c r="E116" s="128"/>
      <c r="F116" s="128"/>
      <c r="G116" s="128"/>
      <c r="H116" s="128"/>
      <c r="I116" s="128"/>
      <c r="J116" s="128"/>
      <c r="K116" s="167">
        <f t="shared" si="28"/>
        <v>0</v>
      </c>
      <c r="L116" s="245">
        <f t="shared" si="29"/>
        <v>78884650</v>
      </c>
    </row>
    <row r="117" spans="1:12" ht="12" customHeight="1">
      <c r="A117" s="153" t="s">
        <v>66</v>
      </c>
      <c r="B117" s="9" t="s">
        <v>105</v>
      </c>
      <c r="C117" s="127">
        <v>173959690</v>
      </c>
      <c r="D117" s="127">
        <v>33019447</v>
      </c>
      <c r="E117" s="127"/>
      <c r="F117" s="127"/>
      <c r="G117" s="127"/>
      <c r="H117" s="127"/>
      <c r="I117" s="127"/>
      <c r="J117" s="127">
        <v>-6000000</v>
      </c>
      <c r="K117" s="269">
        <f>D117+E117+F117+G117+H117+I117+J117</f>
        <v>27019447</v>
      </c>
      <c r="L117" s="246">
        <f t="shared" si="29"/>
        <v>200979137</v>
      </c>
    </row>
    <row r="118" spans="1:12" ht="12" customHeight="1">
      <c r="A118" s="153" t="s">
        <v>67</v>
      </c>
      <c r="B118" s="9" t="s">
        <v>249</v>
      </c>
      <c r="C118" s="127">
        <v>91065650</v>
      </c>
      <c r="D118" s="127"/>
      <c r="E118" s="127"/>
      <c r="F118" s="127"/>
      <c r="G118" s="127"/>
      <c r="H118" s="127"/>
      <c r="I118" s="127"/>
      <c r="J118" s="127"/>
      <c r="K118" s="269">
        <f t="shared" si="28"/>
        <v>0</v>
      </c>
      <c r="L118" s="246">
        <f t="shared" si="29"/>
        <v>91065650</v>
      </c>
    </row>
    <row r="119" spans="1:12" ht="12" customHeight="1">
      <c r="A119" s="153" t="s">
        <v>68</v>
      </c>
      <c r="B119" s="71" t="s">
        <v>121</v>
      </c>
      <c r="C119" s="127">
        <v>300000</v>
      </c>
      <c r="D119" s="127"/>
      <c r="E119" s="127"/>
      <c r="F119" s="127"/>
      <c r="G119" s="127"/>
      <c r="H119" s="127"/>
      <c r="I119" s="127"/>
      <c r="J119" s="127"/>
      <c r="K119" s="269">
        <f t="shared" si="28"/>
        <v>0</v>
      </c>
      <c r="L119" s="246">
        <f t="shared" si="29"/>
        <v>300000</v>
      </c>
    </row>
    <row r="120" spans="1:12" ht="12" customHeight="1">
      <c r="A120" s="153" t="s">
        <v>74</v>
      </c>
      <c r="B120" s="70" t="s">
        <v>289</v>
      </c>
      <c r="C120" s="127"/>
      <c r="D120" s="127"/>
      <c r="E120" s="127"/>
      <c r="F120" s="127"/>
      <c r="G120" s="127"/>
      <c r="H120" s="127"/>
      <c r="I120" s="127"/>
      <c r="J120" s="127"/>
      <c r="K120" s="269">
        <f t="shared" si="28"/>
        <v>0</v>
      </c>
      <c r="L120" s="246">
        <f t="shared" si="29"/>
        <v>0</v>
      </c>
    </row>
    <row r="121" spans="1:12" ht="12" customHeight="1">
      <c r="A121" s="153" t="s">
        <v>76</v>
      </c>
      <c r="B121" s="135" t="s">
        <v>254</v>
      </c>
      <c r="C121" s="127"/>
      <c r="D121" s="127"/>
      <c r="E121" s="127"/>
      <c r="F121" s="127"/>
      <c r="G121" s="127"/>
      <c r="H121" s="127"/>
      <c r="I121" s="127"/>
      <c r="J121" s="127"/>
      <c r="K121" s="269">
        <f t="shared" si="28"/>
        <v>0</v>
      </c>
      <c r="L121" s="246">
        <f t="shared" si="29"/>
        <v>0</v>
      </c>
    </row>
    <row r="122" spans="1:12" ht="12" customHeight="1">
      <c r="A122" s="153" t="s">
        <v>106</v>
      </c>
      <c r="B122" s="51" t="s">
        <v>237</v>
      </c>
      <c r="C122" s="127"/>
      <c r="D122" s="127"/>
      <c r="E122" s="127"/>
      <c r="F122" s="127"/>
      <c r="G122" s="127"/>
      <c r="H122" s="127"/>
      <c r="I122" s="127"/>
      <c r="J122" s="127"/>
      <c r="K122" s="269">
        <f t="shared" si="28"/>
        <v>0</v>
      </c>
      <c r="L122" s="246">
        <f t="shared" si="29"/>
        <v>0</v>
      </c>
    </row>
    <row r="123" spans="1:12" ht="12" customHeight="1">
      <c r="A123" s="153" t="s">
        <v>107</v>
      </c>
      <c r="B123" s="51" t="s">
        <v>253</v>
      </c>
      <c r="C123" s="127"/>
      <c r="D123" s="127"/>
      <c r="E123" s="127"/>
      <c r="F123" s="127"/>
      <c r="G123" s="127"/>
      <c r="H123" s="127"/>
      <c r="I123" s="127"/>
      <c r="J123" s="127"/>
      <c r="K123" s="269">
        <f t="shared" si="28"/>
        <v>0</v>
      </c>
      <c r="L123" s="246">
        <f t="shared" si="29"/>
        <v>0</v>
      </c>
    </row>
    <row r="124" spans="1:12" ht="12" customHeight="1">
      <c r="A124" s="153" t="s">
        <v>108</v>
      </c>
      <c r="B124" s="51" t="s">
        <v>252</v>
      </c>
      <c r="C124" s="127"/>
      <c r="D124" s="127"/>
      <c r="E124" s="127"/>
      <c r="F124" s="127"/>
      <c r="G124" s="127"/>
      <c r="H124" s="127"/>
      <c r="I124" s="127"/>
      <c r="J124" s="127"/>
      <c r="K124" s="269">
        <f t="shared" si="28"/>
        <v>0</v>
      </c>
      <c r="L124" s="246">
        <f t="shared" si="29"/>
        <v>0</v>
      </c>
    </row>
    <row r="125" spans="1:12" ht="12" customHeight="1">
      <c r="A125" s="153" t="s">
        <v>245</v>
      </c>
      <c r="B125" s="51" t="s">
        <v>240</v>
      </c>
      <c r="C125" s="127"/>
      <c r="D125" s="127"/>
      <c r="E125" s="127"/>
      <c r="F125" s="127"/>
      <c r="G125" s="127"/>
      <c r="H125" s="127"/>
      <c r="I125" s="127"/>
      <c r="J125" s="127"/>
      <c r="K125" s="269">
        <f t="shared" si="28"/>
        <v>0</v>
      </c>
      <c r="L125" s="246">
        <f t="shared" si="29"/>
        <v>0</v>
      </c>
    </row>
    <row r="126" spans="1:12" ht="12" customHeight="1">
      <c r="A126" s="153" t="s">
        <v>246</v>
      </c>
      <c r="B126" s="51" t="s">
        <v>251</v>
      </c>
      <c r="C126" s="127"/>
      <c r="D126" s="127"/>
      <c r="E126" s="127"/>
      <c r="F126" s="127"/>
      <c r="G126" s="127"/>
      <c r="H126" s="127"/>
      <c r="I126" s="127"/>
      <c r="J126" s="127"/>
      <c r="K126" s="269">
        <f t="shared" si="28"/>
        <v>0</v>
      </c>
      <c r="L126" s="246">
        <f t="shared" si="29"/>
        <v>0</v>
      </c>
    </row>
    <row r="127" spans="1:12" ht="12" customHeight="1" thickBot="1">
      <c r="A127" s="162" t="s">
        <v>247</v>
      </c>
      <c r="B127" s="51" t="s">
        <v>250</v>
      </c>
      <c r="C127" s="129">
        <v>300000</v>
      </c>
      <c r="D127" s="129"/>
      <c r="E127" s="129"/>
      <c r="F127" s="129"/>
      <c r="G127" s="129"/>
      <c r="H127" s="129"/>
      <c r="I127" s="129"/>
      <c r="J127" s="129"/>
      <c r="K127" s="270">
        <f t="shared" si="28"/>
        <v>0</v>
      </c>
      <c r="L127" s="247">
        <f t="shared" si="29"/>
        <v>300000</v>
      </c>
    </row>
    <row r="128" spans="1:12" ht="12" customHeight="1" thickBot="1">
      <c r="A128" s="24" t="s">
        <v>5</v>
      </c>
      <c r="B128" s="47" t="s">
        <v>307</v>
      </c>
      <c r="C128" s="126">
        <f>+C93+C114</f>
        <v>743995418</v>
      </c>
      <c r="D128" s="126">
        <f aca="true" t="shared" si="30" ref="D128:L128">+D93+D114</f>
        <v>166088151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44605729</v>
      </c>
      <c r="K128" s="126">
        <f t="shared" si="30"/>
        <v>210693880</v>
      </c>
      <c r="L128" s="244">
        <f t="shared" si="30"/>
        <v>954689298</v>
      </c>
    </row>
    <row r="129" spans="1:12" ht="12" customHeight="1" thickBot="1">
      <c r="A129" s="24" t="s">
        <v>6</v>
      </c>
      <c r="B129" s="47" t="s">
        <v>308</v>
      </c>
      <c r="C129" s="126">
        <f>+C130+C131+C132</f>
        <v>0</v>
      </c>
      <c r="D129" s="126">
        <f aca="true" t="shared" si="31" ref="D129:L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/>
      <c r="K129" s="126">
        <f t="shared" si="31"/>
        <v>0</v>
      </c>
      <c r="L129" s="244">
        <f t="shared" si="31"/>
        <v>0</v>
      </c>
    </row>
    <row r="130" spans="1:12" s="44" customFormat="1" ht="12" customHeight="1">
      <c r="A130" s="153" t="s">
        <v>152</v>
      </c>
      <c r="B130" s="6" t="s">
        <v>365</v>
      </c>
      <c r="C130" s="127"/>
      <c r="D130" s="127"/>
      <c r="E130" s="127"/>
      <c r="F130" s="127"/>
      <c r="G130" s="127"/>
      <c r="H130" s="127"/>
      <c r="I130" s="127"/>
      <c r="J130" s="127"/>
      <c r="K130" s="269">
        <f>D130+E130+F130+G130+H130+I130</f>
        <v>0</v>
      </c>
      <c r="L130" s="246">
        <f>C130+K130</f>
        <v>0</v>
      </c>
    </row>
    <row r="131" spans="1:12" ht="12" customHeight="1">
      <c r="A131" s="153" t="s">
        <v>153</v>
      </c>
      <c r="B131" s="6" t="s">
        <v>316</v>
      </c>
      <c r="C131" s="127"/>
      <c r="D131" s="127"/>
      <c r="E131" s="127"/>
      <c r="F131" s="127"/>
      <c r="G131" s="127"/>
      <c r="H131" s="127"/>
      <c r="I131" s="127"/>
      <c r="J131" s="127"/>
      <c r="K131" s="269">
        <f>D131+E131+F131+G131+H131+I131</f>
        <v>0</v>
      </c>
      <c r="L131" s="246">
        <f>C131+K131</f>
        <v>0</v>
      </c>
    </row>
    <row r="132" spans="1:12" ht="12" customHeight="1" thickBot="1">
      <c r="A132" s="162" t="s">
        <v>154</v>
      </c>
      <c r="B132" s="4" t="s">
        <v>364</v>
      </c>
      <c r="C132" s="127"/>
      <c r="D132" s="127"/>
      <c r="E132" s="127"/>
      <c r="F132" s="127"/>
      <c r="G132" s="127"/>
      <c r="H132" s="127"/>
      <c r="I132" s="127"/>
      <c r="J132" s="127"/>
      <c r="K132" s="269">
        <f>D132+E132+F132+G132+H132+I132</f>
        <v>0</v>
      </c>
      <c r="L132" s="246">
        <f>C132+K132</f>
        <v>0</v>
      </c>
    </row>
    <row r="133" spans="1:12" ht="12" customHeight="1" thickBot="1">
      <c r="A133" s="24" t="s">
        <v>7</v>
      </c>
      <c r="B133" s="47" t="s">
        <v>309</v>
      </c>
      <c r="C133" s="126">
        <f>+C134+C135+C136+C137+C138+C139</f>
        <v>0</v>
      </c>
      <c r="D133" s="126">
        <f aca="true" t="shared" si="32" ref="D133:L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/>
      <c r="K133" s="126">
        <f t="shared" si="32"/>
        <v>0</v>
      </c>
      <c r="L133" s="244">
        <f t="shared" si="32"/>
        <v>0</v>
      </c>
    </row>
    <row r="134" spans="1:12" ht="12" customHeight="1">
      <c r="A134" s="153" t="s">
        <v>51</v>
      </c>
      <c r="B134" s="6" t="s">
        <v>318</v>
      </c>
      <c r="C134" s="127"/>
      <c r="D134" s="127"/>
      <c r="E134" s="127"/>
      <c r="F134" s="127"/>
      <c r="G134" s="127"/>
      <c r="H134" s="127"/>
      <c r="I134" s="127"/>
      <c r="J134" s="127"/>
      <c r="K134" s="269">
        <f aca="true" t="shared" si="33" ref="K134:K139">D134+E134+F134+G134+H134+I134</f>
        <v>0</v>
      </c>
      <c r="L134" s="246">
        <f aca="true" t="shared" si="34" ref="L134:L139">C134+K134</f>
        <v>0</v>
      </c>
    </row>
    <row r="135" spans="1:12" ht="12" customHeight="1">
      <c r="A135" s="153" t="s">
        <v>52</v>
      </c>
      <c r="B135" s="6" t="s">
        <v>310</v>
      </c>
      <c r="C135" s="127"/>
      <c r="D135" s="127"/>
      <c r="E135" s="127"/>
      <c r="F135" s="127"/>
      <c r="G135" s="127"/>
      <c r="H135" s="127"/>
      <c r="I135" s="127"/>
      <c r="J135" s="127"/>
      <c r="K135" s="269">
        <f t="shared" si="33"/>
        <v>0</v>
      </c>
      <c r="L135" s="246">
        <f t="shared" si="34"/>
        <v>0</v>
      </c>
    </row>
    <row r="136" spans="1:12" ht="12" customHeight="1">
      <c r="A136" s="153" t="s">
        <v>53</v>
      </c>
      <c r="B136" s="6" t="s">
        <v>311</v>
      </c>
      <c r="C136" s="127"/>
      <c r="D136" s="127"/>
      <c r="E136" s="127"/>
      <c r="F136" s="127"/>
      <c r="G136" s="127"/>
      <c r="H136" s="127"/>
      <c r="I136" s="127"/>
      <c r="J136" s="127"/>
      <c r="K136" s="269">
        <f t="shared" si="33"/>
        <v>0</v>
      </c>
      <c r="L136" s="246">
        <f t="shared" si="34"/>
        <v>0</v>
      </c>
    </row>
    <row r="137" spans="1:12" ht="12" customHeight="1">
      <c r="A137" s="153" t="s">
        <v>93</v>
      </c>
      <c r="B137" s="6" t="s">
        <v>363</v>
      </c>
      <c r="C137" s="127"/>
      <c r="D137" s="127"/>
      <c r="E137" s="127"/>
      <c r="F137" s="127"/>
      <c r="G137" s="127"/>
      <c r="H137" s="127"/>
      <c r="I137" s="127"/>
      <c r="J137" s="127"/>
      <c r="K137" s="269">
        <f t="shared" si="33"/>
        <v>0</v>
      </c>
      <c r="L137" s="246">
        <f t="shared" si="34"/>
        <v>0</v>
      </c>
    </row>
    <row r="138" spans="1:12" ht="12" customHeight="1">
      <c r="A138" s="153" t="s">
        <v>94</v>
      </c>
      <c r="B138" s="6" t="s">
        <v>313</v>
      </c>
      <c r="C138" s="127"/>
      <c r="D138" s="127"/>
      <c r="E138" s="127"/>
      <c r="F138" s="127"/>
      <c r="G138" s="127"/>
      <c r="H138" s="127"/>
      <c r="I138" s="127"/>
      <c r="J138" s="127"/>
      <c r="K138" s="269">
        <f t="shared" si="33"/>
        <v>0</v>
      </c>
      <c r="L138" s="246">
        <f t="shared" si="34"/>
        <v>0</v>
      </c>
    </row>
    <row r="139" spans="1:12" s="44" customFormat="1" ht="12" customHeight="1" thickBot="1">
      <c r="A139" s="162" t="s">
        <v>95</v>
      </c>
      <c r="B139" s="4" t="s">
        <v>314</v>
      </c>
      <c r="C139" s="127"/>
      <c r="D139" s="127"/>
      <c r="E139" s="127"/>
      <c r="F139" s="127"/>
      <c r="G139" s="127"/>
      <c r="H139" s="127"/>
      <c r="I139" s="127"/>
      <c r="J139" s="127"/>
      <c r="K139" s="269">
        <f t="shared" si="33"/>
        <v>0</v>
      </c>
      <c r="L139" s="246">
        <f t="shared" si="34"/>
        <v>0</v>
      </c>
    </row>
    <row r="140" spans="1:18" ht="12" customHeight="1" thickBot="1">
      <c r="A140" s="24" t="s">
        <v>8</v>
      </c>
      <c r="B140" s="47" t="s">
        <v>369</v>
      </c>
      <c r="C140" s="132">
        <f>+C141+C142+C144+C145+C143</f>
        <v>147867261</v>
      </c>
      <c r="D140" s="132">
        <f aca="true" t="shared" si="35" ref="D140:L140">+D141+D142+D144+D145+D143</f>
        <v>2055880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/>
      <c r="K140" s="132">
        <f t="shared" si="35"/>
        <v>2055880</v>
      </c>
      <c r="L140" s="248">
        <f t="shared" si="35"/>
        <v>149923141</v>
      </c>
      <c r="R140" s="67"/>
    </row>
    <row r="141" spans="1:12" ht="12.75">
      <c r="A141" s="153" t="s">
        <v>54</v>
      </c>
      <c r="B141" s="6" t="s">
        <v>255</v>
      </c>
      <c r="C141" s="127"/>
      <c r="D141" s="127"/>
      <c r="E141" s="127"/>
      <c r="F141" s="127"/>
      <c r="G141" s="127"/>
      <c r="H141" s="127"/>
      <c r="I141" s="127"/>
      <c r="J141" s="127"/>
      <c r="K141" s="269">
        <f>D141+E141+F141+G141+H141+I141</f>
        <v>0</v>
      </c>
      <c r="L141" s="246">
        <f>C141+K141</f>
        <v>0</v>
      </c>
    </row>
    <row r="142" spans="1:12" ht="12" customHeight="1">
      <c r="A142" s="153" t="s">
        <v>55</v>
      </c>
      <c r="B142" s="6" t="s">
        <v>256</v>
      </c>
      <c r="C142" s="127">
        <v>7249371</v>
      </c>
      <c r="D142" s="127"/>
      <c r="E142" s="127"/>
      <c r="F142" s="127"/>
      <c r="G142" s="127"/>
      <c r="H142" s="127"/>
      <c r="I142" s="127"/>
      <c r="J142" s="127"/>
      <c r="K142" s="269">
        <f>D142+E142+F142+G142+H142+I142</f>
        <v>0</v>
      </c>
      <c r="L142" s="246">
        <f>C142+K142</f>
        <v>7249371</v>
      </c>
    </row>
    <row r="143" spans="1:12" ht="12" customHeight="1">
      <c r="A143" s="153" t="s">
        <v>172</v>
      </c>
      <c r="B143" s="6" t="s">
        <v>368</v>
      </c>
      <c r="C143" s="127">
        <v>140617890</v>
      </c>
      <c r="D143" s="127">
        <v>2055880</v>
      </c>
      <c r="E143" s="127"/>
      <c r="F143" s="127"/>
      <c r="G143" s="127"/>
      <c r="H143" s="127"/>
      <c r="I143" s="127"/>
      <c r="J143" s="127"/>
      <c r="K143" s="269">
        <f>D143+E143+F143+G143+H143+I143</f>
        <v>2055880</v>
      </c>
      <c r="L143" s="246">
        <f>C143+K143</f>
        <v>142673770</v>
      </c>
    </row>
    <row r="144" spans="1:12" s="44" customFormat="1" ht="12" customHeight="1">
      <c r="A144" s="153" t="s">
        <v>173</v>
      </c>
      <c r="B144" s="6" t="s">
        <v>323</v>
      </c>
      <c r="C144" s="127"/>
      <c r="D144" s="127"/>
      <c r="E144" s="127"/>
      <c r="F144" s="127"/>
      <c r="G144" s="127"/>
      <c r="H144" s="127"/>
      <c r="I144" s="127"/>
      <c r="J144" s="127"/>
      <c r="K144" s="269">
        <f>D144+E144+F144+G144+H144+I144</f>
        <v>0</v>
      </c>
      <c r="L144" s="246">
        <f>C144+K144</f>
        <v>0</v>
      </c>
    </row>
    <row r="145" spans="1:12" s="44" customFormat="1" ht="12" customHeight="1" thickBot="1">
      <c r="A145" s="162" t="s">
        <v>174</v>
      </c>
      <c r="B145" s="4" t="s">
        <v>274</v>
      </c>
      <c r="C145" s="127"/>
      <c r="D145" s="127"/>
      <c r="E145" s="127"/>
      <c r="F145" s="127"/>
      <c r="G145" s="127"/>
      <c r="H145" s="127"/>
      <c r="I145" s="127"/>
      <c r="J145" s="127"/>
      <c r="K145" s="269">
        <f>D145+E145+F145+G145+H145+I145</f>
        <v>0</v>
      </c>
      <c r="L145" s="246">
        <f>C145+K145</f>
        <v>0</v>
      </c>
    </row>
    <row r="146" spans="1:12" s="44" customFormat="1" ht="12" customHeight="1" thickBot="1">
      <c r="A146" s="24" t="s">
        <v>9</v>
      </c>
      <c r="B146" s="47" t="s">
        <v>324</v>
      </c>
      <c r="C146" s="189">
        <f>+C147+C148+C149+C150+C151</f>
        <v>0</v>
      </c>
      <c r="D146" s="189">
        <f aca="true" t="shared" si="36" ref="D146:L146">+D147+D148+D149+D150+D151</f>
        <v>0</v>
      </c>
      <c r="E146" s="189">
        <f t="shared" si="36"/>
        <v>0</v>
      </c>
      <c r="F146" s="189">
        <f t="shared" si="36"/>
        <v>0</v>
      </c>
      <c r="G146" s="189">
        <f t="shared" si="36"/>
        <v>0</v>
      </c>
      <c r="H146" s="189">
        <f t="shared" si="36"/>
        <v>0</v>
      </c>
      <c r="I146" s="189">
        <f t="shared" si="36"/>
        <v>0</v>
      </c>
      <c r="J146" s="189"/>
      <c r="K146" s="189">
        <f t="shared" si="36"/>
        <v>0</v>
      </c>
      <c r="L146" s="258">
        <f t="shared" si="36"/>
        <v>0</v>
      </c>
    </row>
    <row r="147" spans="1:12" s="44" customFormat="1" ht="12" customHeight="1">
      <c r="A147" s="153" t="s">
        <v>56</v>
      </c>
      <c r="B147" s="6" t="s">
        <v>319</v>
      </c>
      <c r="C147" s="127"/>
      <c r="D147" s="127"/>
      <c r="E147" s="127"/>
      <c r="F147" s="127"/>
      <c r="G147" s="127"/>
      <c r="H147" s="127"/>
      <c r="I147" s="127"/>
      <c r="J147" s="127"/>
      <c r="K147" s="269">
        <f aca="true" t="shared" si="37" ref="K147:K153">D147+E147+F147+G147+H147+I147</f>
        <v>0</v>
      </c>
      <c r="L147" s="246">
        <f aca="true" t="shared" si="38" ref="L147:L153">C147+K147</f>
        <v>0</v>
      </c>
    </row>
    <row r="148" spans="1:12" s="44" customFormat="1" ht="12" customHeight="1">
      <c r="A148" s="153" t="s">
        <v>57</v>
      </c>
      <c r="B148" s="6" t="s">
        <v>326</v>
      </c>
      <c r="C148" s="127"/>
      <c r="D148" s="127"/>
      <c r="E148" s="127"/>
      <c r="F148" s="127"/>
      <c r="G148" s="127"/>
      <c r="H148" s="127"/>
      <c r="I148" s="127"/>
      <c r="J148" s="127"/>
      <c r="K148" s="269">
        <f t="shared" si="37"/>
        <v>0</v>
      </c>
      <c r="L148" s="246">
        <f t="shared" si="38"/>
        <v>0</v>
      </c>
    </row>
    <row r="149" spans="1:12" s="44" customFormat="1" ht="12" customHeight="1">
      <c r="A149" s="153" t="s">
        <v>184</v>
      </c>
      <c r="B149" s="6" t="s">
        <v>321</v>
      </c>
      <c r="C149" s="127"/>
      <c r="D149" s="127"/>
      <c r="E149" s="127"/>
      <c r="F149" s="127"/>
      <c r="G149" s="127"/>
      <c r="H149" s="127"/>
      <c r="I149" s="127"/>
      <c r="J149" s="127"/>
      <c r="K149" s="269">
        <f t="shared" si="37"/>
        <v>0</v>
      </c>
      <c r="L149" s="246">
        <f t="shared" si="38"/>
        <v>0</v>
      </c>
    </row>
    <row r="150" spans="1:12" s="44" customFormat="1" ht="12" customHeight="1">
      <c r="A150" s="153" t="s">
        <v>185</v>
      </c>
      <c r="B150" s="6" t="s">
        <v>366</v>
      </c>
      <c r="C150" s="127"/>
      <c r="D150" s="127"/>
      <c r="E150" s="127"/>
      <c r="F150" s="127"/>
      <c r="G150" s="127"/>
      <c r="H150" s="127"/>
      <c r="I150" s="127"/>
      <c r="J150" s="127"/>
      <c r="K150" s="269">
        <f t="shared" si="37"/>
        <v>0</v>
      </c>
      <c r="L150" s="246">
        <f t="shared" si="38"/>
        <v>0</v>
      </c>
    </row>
    <row r="151" spans="1:12" ht="12.75" customHeight="1" thickBot="1">
      <c r="A151" s="162" t="s">
        <v>325</v>
      </c>
      <c r="B151" s="4" t="s">
        <v>328</v>
      </c>
      <c r="C151" s="129"/>
      <c r="D151" s="129"/>
      <c r="E151" s="129"/>
      <c r="F151" s="129"/>
      <c r="G151" s="129"/>
      <c r="H151" s="129"/>
      <c r="I151" s="129"/>
      <c r="J151" s="129"/>
      <c r="K151" s="270">
        <f t="shared" si="37"/>
        <v>0</v>
      </c>
      <c r="L151" s="247">
        <f t="shared" si="38"/>
        <v>0</v>
      </c>
    </row>
    <row r="152" spans="1:12" ht="12.75" customHeight="1" thickBot="1">
      <c r="A152" s="181" t="s">
        <v>10</v>
      </c>
      <c r="B152" s="47" t="s">
        <v>329</v>
      </c>
      <c r="C152" s="190"/>
      <c r="D152" s="190"/>
      <c r="E152" s="190"/>
      <c r="F152" s="190"/>
      <c r="G152" s="190"/>
      <c r="H152" s="190"/>
      <c r="I152" s="190"/>
      <c r="J152" s="190"/>
      <c r="K152" s="189">
        <f t="shared" si="37"/>
        <v>0</v>
      </c>
      <c r="L152" s="258">
        <f t="shared" si="38"/>
        <v>0</v>
      </c>
    </row>
    <row r="153" spans="1:12" ht="12.75" customHeight="1" thickBot="1">
      <c r="A153" s="181" t="s">
        <v>11</v>
      </c>
      <c r="B153" s="47" t="s">
        <v>330</v>
      </c>
      <c r="C153" s="190"/>
      <c r="D153" s="190"/>
      <c r="E153" s="190"/>
      <c r="F153" s="190"/>
      <c r="G153" s="190"/>
      <c r="H153" s="190"/>
      <c r="I153" s="190"/>
      <c r="J153" s="190"/>
      <c r="K153" s="189">
        <f t="shared" si="37"/>
        <v>0</v>
      </c>
      <c r="L153" s="258">
        <f t="shared" si="38"/>
        <v>0</v>
      </c>
    </row>
    <row r="154" spans="1:12" ht="12" customHeight="1" thickBot="1">
      <c r="A154" s="24" t="s">
        <v>12</v>
      </c>
      <c r="B154" s="47" t="s">
        <v>332</v>
      </c>
      <c r="C154" s="191">
        <f>+C129+C133+C140+C146+C152+C153</f>
        <v>147867261</v>
      </c>
      <c r="D154" s="191">
        <f aca="true" t="shared" si="39" ref="D154:L154">+D129+D133+D140+D146+D152+D153</f>
        <v>2055880</v>
      </c>
      <c r="E154" s="191">
        <f t="shared" si="39"/>
        <v>0</v>
      </c>
      <c r="F154" s="191">
        <f t="shared" si="39"/>
        <v>0</v>
      </c>
      <c r="G154" s="191">
        <f t="shared" si="39"/>
        <v>0</v>
      </c>
      <c r="H154" s="191">
        <f t="shared" si="39"/>
        <v>0</v>
      </c>
      <c r="I154" s="191">
        <f t="shared" si="39"/>
        <v>0</v>
      </c>
      <c r="J154" s="191">
        <f t="shared" si="39"/>
        <v>0</v>
      </c>
      <c r="K154" s="191">
        <f t="shared" si="39"/>
        <v>2055880</v>
      </c>
      <c r="L154" s="259">
        <f t="shared" si="39"/>
        <v>149923141</v>
      </c>
    </row>
    <row r="155" spans="1:12" ht="15" customHeight="1" thickBot="1">
      <c r="A155" s="164" t="s">
        <v>13</v>
      </c>
      <c r="B155" s="114" t="s">
        <v>331</v>
      </c>
      <c r="C155" s="191">
        <f>+C128+C154</f>
        <v>891862679</v>
      </c>
      <c r="D155" s="191">
        <f aca="true" t="shared" si="40" ref="D155:L155">+D128+D154</f>
        <v>168144031</v>
      </c>
      <c r="E155" s="191">
        <f t="shared" si="40"/>
        <v>0</v>
      </c>
      <c r="F155" s="191">
        <f t="shared" si="40"/>
        <v>0</v>
      </c>
      <c r="G155" s="191">
        <f t="shared" si="40"/>
        <v>0</v>
      </c>
      <c r="H155" s="191">
        <f t="shared" si="40"/>
        <v>0</v>
      </c>
      <c r="I155" s="191">
        <f t="shared" si="40"/>
        <v>0</v>
      </c>
      <c r="J155" s="191">
        <f t="shared" si="40"/>
        <v>44605729</v>
      </c>
      <c r="K155" s="191">
        <f t="shared" si="40"/>
        <v>212749760</v>
      </c>
      <c r="L155" s="259">
        <f t="shared" si="40"/>
        <v>1104612439</v>
      </c>
    </row>
    <row r="156" spans="1:12" ht="13.5" thickBot="1">
      <c r="A156" s="117"/>
      <c r="B156" s="118"/>
      <c r="C156" s="411">
        <f>C90-C155</f>
        <v>0</v>
      </c>
      <c r="D156" s="412"/>
      <c r="E156" s="412"/>
      <c r="F156" s="412"/>
      <c r="G156" s="412"/>
      <c r="H156" s="412"/>
      <c r="I156" s="413"/>
      <c r="J156" s="413"/>
      <c r="K156" s="413"/>
      <c r="L156" s="414">
        <f>L90-L155</f>
        <v>0</v>
      </c>
    </row>
    <row r="157" spans="1:12" ht="15" customHeight="1" thickBot="1">
      <c r="A157" s="65" t="s">
        <v>367</v>
      </c>
      <c r="B157" s="66"/>
      <c r="C157" s="223">
        <v>13</v>
      </c>
      <c r="D157" s="254"/>
      <c r="E157" s="254"/>
      <c r="F157" s="254"/>
      <c r="G157" s="254"/>
      <c r="H157" s="254"/>
      <c r="I157" s="223"/>
      <c r="J157" s="254"/>
      <c r="K157" s="306">
        <f>D157+E157+F157+G157+H157+I157</f>
        <v>0</v>
      </c>
      <c r="L157" s="258">
        <f>C157+K157</f>
        <v>13</v>
      </c>
    </row>
    <row r="158" spans="1:12" ht="14.25" customHeight="1" thickBot="1">
      <c r="A158" s="65" t="s">
        <v>116</v>
      </c>
      <c r="B158" s="66"/>
      <c r="C158" s="223"/>
      <c r="D158" s="254"/>
      <c r="E158" s="254"/>
      <c r="F158" s="254"/>
      <c r="G158" s="254"/>
      <c r="H158" s="254"/>
      <c r="I158" s="223"/>
      <c r="J158" s="254"/>
      <c r="K158" s="306">
        <f>D158+E158+F158+G158+H158+I158</f>
        <v>0</v>
      </c>
      <c r="L158" s="258">
        <f>C158+K158</f>
        <v>0</v>
      </c>
    </row>
  </sheetData>
  <sheetProtection formatCells="0"/>
  <mergeCells count="5">
    <mergeCell ref="A7:L7"/>
    <mergeCell ref="A92:L92"/>
    <mergeCell ref="B2:K2"/>
    <mergeCell ref="B3:K3"/>
    <mergeCell ref="B1:L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65" r:id="rId1"/>
  <rowBreaks count="1" manualBreakCount="1">
    <brk id="9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R158"/>
  <sheetViews>
    <sheetView view="pageBreakPreview" zoomScaleNormal="120" zoomScaleSheetLayoutView="100" workbookViewId="0" topLeftCell="A1">
      <selection activeCell="M128" sqref="M128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4" width="14.875" style="121" customWidth="1"/>
    <col min="5" max="7" width="14.875" style="121" hidden="1" customWidth="1"/>
    <col min="8" max="9" width="14.875" style="1" hidden="1" customWidth="1"/>
    <col min="10" max="10" width="14.875" style="1" customWidth="1"/>
    <col min="11" max="12" width="15.875" style="1" customWidth="1"/>
    <col min="13" max="16384" width="9.375" style="1" customWidth="1"/>
  </cols>
  <sheetData>
    <row r="1" spans="1:12" s="308" customFormat="1" ht="16.5" customHeight="1" thickBot="1">
      <c r="A1" s="392"/>
      <c r="B1" s="544" t="str">
        <f>CONCATENATE("5.1.1. melléklet ",RM_ALAPADATOK!A7," ",RM_ALAPADATOK!B7," ",RM_ALAPADATOK!C7," ",RM_ALAPADATOK!D7," ",RM_ALAPADATOK!E7," ",RM_ALAPADATOK!F7," ",RM_ALAPADATOK!G7," ",RM_ALAPADATOK!H7)</f>
        <v>5.1.1. melléklet a 8 / 2020 ( VII.16. ) önkormányzati rendelethez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</row>
    <row r="2" spans="1:12" s="310" customFormat="1" ht="21" customHeight="1" thickBot="1">
      <c r="A2" s="393" t="s">
        <v>39</v>
      </c>
      <c r="B2" s="536" t="str">
        <f>CONCATENATE(RM_ALAPADATOK!A3)</f>
        <v>Balatonszárszó Nagyközség Önkormányzata</v>
      </c>
      <c r="C2" s="537"/>
      <c r="D2" s="537"/>
      <c r="E2" s="537"/>
      <c r="F2" s="537"/>
      <c r="G2" s="537"/>
      <c r="H2" s="537"/>
      <c r="I2" s="538"/>
      <c r="J2" s="538"/>
      <c r="K2" s="539"/>
      <c r="L2" s="309" t="s">
        <v>34</v>
      </c>
    </row>
    <row r="3" spans="1:12" s="310" customFormat="1" ht="36.75" thickBot="1">
      <c r="A3" s="393" t="s">
        <v>114</v>
      </c>
      <c r="B3" s="540" t="s">
        <v>471</v>
      </c>
      <c r="C3" s="541"/>
      <c r="D3" s="541"/>
      <c r="E3" s="541"/>
      <c r="F3" s="541"/>
      <c r="G3" s="541"/>
      <c r="H3" s="541"/>
      <c r="I3" s="542"/>
      <c r="J3" s="542"/>
      <c r="K3" s="543"/>
      <c r="L3" s="311" t="s">
        <v>37</v>
      </c>
    </row>
    <row r="4" spans="1:12" s="312" customFormat="1" ht="15.75" customHeight="1" thickBot="1">
      <c r="A4" s="394"/>
      <c r="B4" s="394"/>
      <c r="C4" s="395"/>
      <c r="D4" s="395"/>
      <c r="E4" s="395"/>
      <c r="F4" s="395"/>
      <c r="G4" s="395"/>
      <c r="H4" s="396"/>
      <c r="I4" s="396"/>
      <c r="J4" s="396"/>
      <c r="K4" s="396"/>
      <c r="L4" s="397" t="str">
        <f>CONCATENATE('Felhalmozási mér._2.2.sz.mell.'!J4)</f>
        <v>Forintban!</v>
      </c>
    </row>
    <row r="5" spans="1:12" ht="40.5" customHeight="1" thickBot="1">
      <c r="A5" s="398" t="s">
        <v>115</v>
      </c>
      <c r="B5" s="385" t="s">
        <v>428</v>
      </c>
      <c r="C5" s="428" t="str">
        <f>CONCATENATE('Önk. összesen 1.1.sz.mell.'!C9:L9)</f>
        <v>Eredeti
előirányzat</v>
      </c>
      <c r="D5" s="429" t="str">
        <f>CONCATENATE('Önk. összesen 1.1.sz.mell.'!D9)</f>
        <v>1. sz. módosítás </v>
      </c>
      <c r="E5" s="429" t="str">
        <f>CONCATENATE('Önk. összesen 1.1.sz.mell.'!E9)</f>
        <v>.2. sz. módosítás </v>
      </c>
      <c r="F5" s="429" t="str">
        <f>CONCATENATE('Önk. összesen 1.1.sz.mell.'!F9)</f>
        <v>3. sz. módosítás </v>
      </c>
      <c r="G5" s="429" t="str">
        <f>CONCATENATE('Önk. összesen 1.1.sz.mell.'!G9)</f>
        <v>4. sz. módosítás </v>
      </c>
      <c r="H5" s="429" t="str">
        <f>CONCATENATE('Önk. összesen 1.1.sz.mell.'!H9)</f>
        <v>.5. sz. módosítás </v>
      </c>
      <c r="I5" s="429" t="str">
        <f>CONCATENATE('Önk. összesen 1.1.sz.mell.'!I9)</f>
        <v>6. sz. módosítás </v>
      </c>
      <c r="J5" s="429" t="s">
        <v>594</v>
      </c>
      <c r="K5" s="429" t="s">
        <v>435</v>
      </c>
      <c r="L5" s="430" t="str">
        <f>CONCATENATE(' Önk. 5.1.sz.mell'!L5)</f>
        <v>1.számú módosítás utáni előirányzat</v>
      </c>
    </row>
    <row r="6" spans="1:12" s="40" customFormat="1" ht="12.75" customHeight="1" thickBot="1">
      <c r="A6" s="386" t="s">
        <v>346</v>
      </c>
      <c r="B6" s="387" t="s">
        <v>347</v>
      </c>
      <c r="C6" s="399" t="s">
        <v>348</v>
      </c>
      <c r="D6" s="399" t="s">
        <v>350</v>
      </c>
      <c r="E6" s="400" t="s">
        <v>349</v>
      </c>
      <c r="F6" s="400" t="s">
        <v>351</v>
      </c>
      <c r="G6" s="400" t="s">
        <v>352</v>
      </c>
      <c r="H6" s="400" t="s">
        <v>353</v>
      </c>
      <c r="I6" s="400" t="s">
        <v>460</v>
      </c>
      <c r="J6" s="400"/>
      <c r="K6" s="400" t="s">
        <v>595</v>
      </c>
      <c r="L6" s="389" t="s">
        <v>596</v>
      </c>
    </row>
    <row r="7" spans="1:12" s="40" customFormat="1" ht="15.75" customHeight="1" thickBot="1">
      <c r="A7" s="533" t="s">
        <v>35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5"/>
    </row>
    <row r="8" spans="1:12" s="40" customFormat="1" ht="12" customHeight="1" thickBot="1">
      <c r="A8" s="24" t="s">
        <v>3</v>
      </c>
      <c r="B8" s="18" t="s">
        <v>137</v>
      </c>
      <c r="C8" s="126">
        <f>+C9+C10+C11+C12+C13+C14</f>
        <v>200652469</v>
      </c>
      <c r="D8" s="193">
        <f>+D9+D10+D11+D12+D13+D14</f>
        <v>8464540</v>
      </c>
      <c r="E8" s="193">
        <f aca="true" t="shared" si="0" ref="E8:J8">+E9+E10+E11+E12+E13+E14</f>
        <v>8464541</v>
      </c>
      <c r="F8" s="193">
        <f t="shared" si="0"/>
        <v>8464542</v>
      </c>
      <c r="G8" s="193">
        <f t="shared" si="0"/>
        <v>8464543</v>
      </c>
      <c r="H8" s="193">
        <f t="shared" si="0"/>
        <v>8464544</v>
      </c>
      <c r="I8" s="193">
        <f t="shared" si="0"/>
        <v>8464545</v>
      </c>
      <c r="J8" s="193">
        <f t="shared" si="0"/>
        <v>25458053</v>
      </c>
      <c r="K8" s="126">
        <f>+K9+K10+K11+K12+K13+K14</f>
        <v>33922593</v>
      </c>
      <c r="L8" s="244">
        <f>+L9+L10+L11+L12+L13+L14</f>
        <v>234575062</v>
      </c>
    </row>
    <row r="9" spans="1:12" s="42" customFormat="1" ht="12" customHeight="1">
      <c r="A9" s="153" t="s">
        <v>58</v>
      </c>
      <c r="B9" s="139" t="s">
        <v>138</v>
      </c>
      <c r="C9" s="128">
        <v>98754022</v>
      </c>
      <c r="D9" s="194"/>
      <c r="E9" s="194"/>
      <c r="F9" s="194"/>
      <c r="G9" s="194"/>
      <c r="H9" s="194"/>
      <c r="I9" s="194"/>
      <c r="J9" s="128">
        <v>2443553</v>
      </c>
      <c r="K9" s="167">
        <f>D9+E9+F9+G9+H9+I9+J9</f>
        <v>2443553</v>
      </c>
      <c r="L9" s="245">
        <f aca="true" t="shared" si="1" ref="L9:L14">C9+K9</f>
        <v>101197575</v>
      </c>
    </row>
    <row r="10" spans="1:12" s="43" customFormat="1" ht="12" customHeight="1">
      <c r="A10" s="154" t="s">
        <v>59</v>
      </c>
      <c r="B10" s="140" t="s">
        <v>139</v>
      </c>
      <c r="C10" s="128">
        <v>46062600</v>
      </c>
      <c r="D10" s="195"/>
      <c r="E10" s="195"/>
      <c r="F10" s="195"/>
      <c r="G10" s="195"/>
      <c r="H10" s="195"/>
      <c r="I10" s="195"/>
      <c r="J10" s="128">
        <v>574199</v>
      </c>
      <c r="K10" s="167">
        <f>D10+E10+F10+G10+H10+I10+J10</f>
        <v>574199</v>
      </c>
      <c r="L10" s="245">
        <f t="shared" si="1"/>
        <v>46636799</v>
      </c>
    </row>
    <row r="11" spans="1:12" s="43" customFormat="1" ht="12" customHeight="1">
      <c r="A11" s="154" t="s">
        <v>60</v>
      </c>
      <c r="B11" s="140" t="s">
        <v>140</v>
      </c>
      <c r="C11" s="128">
        <v>47762727</v>
      </c>
      <c r="D11" s="195"/>
      <c r="E11" s="195"/>
      <c r="F11" s="195"/>
      <c r="G11" s="195"/>
      <c r="H11" s="195"/>
      <c r="I11" s="195"/>
      <c r="J11" s="128">
        <v>2737740</v>
      </c>
      <c r="K11" s="167">
        <f>D11+E11+F11+G11+H11+I11+J11</f>
        <v>2737740</v>
      </c>
      <c r="L11" s="245">
        <f t="shared" si="1"/>
        <v>50500467</v>
      </c>
    </row>
    <row r="12" spans="1:12" s="43" customFormat="1" ht="12" customHeight="1">
      <c r="A12" s="154" t="s">
        <v>61</v>
      </c>
      <c r="B12" s="140" t="s">
        <v>141</v>
      </c>
      <c r="C12" s="128">
        <v>8073120</v>
      </c>
      <c r="D12" s="195"/>
      <c r="E12" s="195"/>
      <c r="F12" s="195"/>
      <c r="G12" s="195"/>
      <c r="H12" s="195"/>
      <c r="I12" s="195"/>
      <c r="J12" s="128">
        <v>369761</v>
      </c>
      <c r="K12" s="167">
        <f>D12+E12+F12+G12+H12+I12+J12</f>
        <v>369761</v>
      </c>
      <c r="L12" s="245">
        <f t="shared" si="1"/>
        <v>8442881</v>
      </c>
    </row>
    <row r="13" spans="1:12" s="43" customFormat="1" ht="12" customHeight="1">
      <c r="A13" s="154" t="s">
        <v>78</v>
      </c>
      <c r="B13" s="140" t="s">
        <v>354</v>
      </c>
      <c r="C13" s="128"/>
      <c r="D13" s="195">
        <v>8464540</v>
      </c>
      <c r="E13" s="195">
        <v>8464541</v>
      </c>
      <c r="F13" s="195">
        <v>8464542</v>
      </c>
      <c r="G13" s="195">
        <v>8464543</v>
      </c>
      <c r="H13" s="195">
        <v>8464544</v>
      </c>
      <c r="I13" s="195">
        <v>8464545</v>
      </c>
      <c r="J13" s="128">
        <v>19332800</v>
      </c>
      <c r="K13" s="167">
        <f>D13+J13</f>
        <v>27797340</v>
      </c>
      <c r="L13" s="245">
        <f t="shared" si="1"/>
        <v>27797340</v>
      </c>
    </row>
    <row r="14" spans="1:12" s="42" customFormat="1" ht="12" customHeight="1" thickBot="1">
      <c r="A14" s="155" t="s">
        <v>62</v>
      </c>
      <c r="B14" s="141" t="s">
        <v>292</v>
      </c>
      <c r="C14" s="128"/>
      <c r="D14" s="195"/>
      <c r="E14" s="195"/>
      <c r="F14" s="195"/>
      <c r="G14" s="195"/>
      <c r="H14" s="195"/>
      <c r="I14" s="195"/>
      <c r="J14" s="195"/>
      <c r="K14" s="167">
        <f>D14+E14+F14+G14+H14+I14+J14</f>
        <v>0</v>
      </c>
      <c r="L14" s="245">
        <f t="shared" si="1"/>
        <v>0</v>
      </c>
    </row>
    <row r="15" spans="1:12" s="42" customFormat="1" ht="12" customHeight="1" thickBot="1">
      <c r="A15" s="24" t="s">
        <v>4</v>
      </c>
      <c r="B15" s="69" t="s">
        <v>142</v>
      </c>
      <c r="C15" s="126">
        <f>+C16+C17+C18+C19+C20</f>
        <v>50321409</v>
      </c>
      <c r="D15" s="193">
        <f>+D16+D17+D18+D19+D20</f>
        <v>5163304</v>
      </c>
      <c r="E15" s="193">
        <f aca="true" t="shared" si="2" ref="E15:J15">+E16+E17+E18+E19+E20</f>
        <v>5163305</v>
      </c>
      <c r="F15" s="193">
        <f t="shared" si="2"/>
        <v>5163306</v>
      </c>
      <c r="G15" s="193">
        <f t="shared" si="2"/>
        <v>5163307</v>
      </c>
      <c r="H15" s="193">
        <f t="shared" si="2"/>
        <v>5163308</v>
      </c>
      <c r="I15" s="193">
        <f t="shared" si="2"/>
        <v>5163309</v>
      </c>
      <c r="J15" s="193">
        <f t="shared" si="2"/>
        <v>0</v>
      </c>
      <c r="K15" s="126">
        <f>+K16+K17+K18+K19+K20</f>
        <v>5163304</v>
      </c>
      <c r="L15" s="244">
        <f>+L16+L17+L18+L19+L20</f>
        <v>55484713</v>
      </c>
    </row>
    <row r="16" spans="1:12" s="42" customFormat="1" ht="12" customHeight="1">
      <c r="A16" s="153" t="s">
        <v>64</v>
      </c>
      <c r="B16" s="139" t="s">
        <v>143</v>
      </c>
      <c r="C16" s="128"/>
      <c r="D16" s="194"/>
      <c r="E16" s="194"/>
      <c r="F16" s="194"/>
      <c r="G16" s="194"/>
      <c r="H16" s="194"/>
      <c r="I16" s="194"/>
      <c r="J16" s="194"/>
      <c r="K16" s="167">
        <f aca="true" t="shared" si="3" ref="K16:K64">D16+E16+F16+G16+H16+I16</f>
        <v>0</v>
      </c>
      <c r="L16" s="245">
        <f aca="true" t="shared" si="4" ref="L16:L21">C16+K16</f>
        <v>0</v>
      </c>
    </row>
    <row r="17" spans="1:12" s="42" customFormat="1" ht="12" customHeight="1">
      <c r="A17" s="154" t="s">
        <v>65</v>
      </c>
      <c r="B17" s="140" t="s">
        <v>144</v>
      </c>
      <c r="C17" s="128"/>
      <c r="D17" s="195"/>
      <c r="E17" s="195"/>
      <c r="F17" s="195"/>
      <c r="G17" s="195"/>
      <c r="H17" s="195"/>
      <c r="I17" s="195"/>
      <c r="J17" s="195"/>
      <c r="K17" s="269">
        <f t="shared" si="3"/>
        <v>0</v>
      </c>
      <c r="L17" s="246">
        <f t="shared" si="4"/>
        <v>0</v>
      </c>
    </row>
    <row r="18" spans="1:12" s="42" customFormat="1" ht="12" customHeight="1">
      <c r="A18" s="154" t="s">
        <v>66</v>
      </c>
      <c r="B18" s="140" t="s">
        <v>283</v>
      </c>
      <c r="C18" s="128"/>
      <c r="D18" s="195"/>
      <c r="E18" s="195"/>
      <c r="F18" s="195"/>
      <c r="G18" s="195"/>
      <c r="H18" s="195"/>
      <c r="I18" s="195"/>
      <c r="J18" s="195"/>
      <c r="K18" s="269">
        <f t="shared" si="3"/>
        <v>0</v>
      </c>
      <c r="L18" s="246">
        <f t="shared" si="4"/>
        <v>0</v>
      </c>
    </row>
    <row r="19" spans="1:12" s="42" customFormat="1" ht="12" customHeight="1">
      <c r="A19" s="154" t="s">
        <v>67</v>
      </c>
      <c r="B19" s="140" t="s">
        <v>284</v>
      </c>
      <c r="C19" s="128"/>
      <c r="D19" s="195"/>
      <c r="E19" s="195"/>
      <c r="F19" s="195"/>
      <c r="G19" s="195"/>
      <c r="H19" s="195"/>
      <c r="I19" s="195"/>
      <c r="J19" s="195"/>
      <c r="K19" s="269">
        <f t="shared" si="3"/>
        <v>0</v>
      </c>
      <c r="L19" s="246">
        <f t="shared" si="4"/>
        <v>0</v>
      </c>
    </row>
    <row r="20" spans="1:12" s="42" customFormat="1" ht="12" customHeight="1">
      <c r="A20" s="154" t="s">
        <v>68</v>
      </c>
      <c r="B20" s="140" t="s">
        <v>145</v>
      </c>
      <c r="C20" s="128">
        <v>50321409</v>
      </c>
      <c r="D20" s="195">
        <v>5163304</v>
      </c>
      <c r="E20" s="195">
        <v>5163305</v>
      </c>
      <c r="F20" s="195">
        <v>5163306</v>
      </c>
      <c r="G20" s="195">
        <v>5163307</v>
      </c>
      <c r="H20" s="195">
        <v>5163308</v>
      </c>
      <c r="I20" s="195">
        <v>5163309</v>
      </c>
      <c r="J20" s="195"/>
      <c r="K20" s="269">
        <f>D20+J20</f>
        <v>5163304</v>
      </c>
      <c r="L20" s="246">
        <f t="shared" si="4"/>
        <v>55484713</v>
      </c>
    </row>
    <row r="21" spans="1:12" s="43" customFormat="1" ht="12" customHeight="1" thickBot="1">
      <c r="A21" s="155" t="s">
        <v>74</v>
      </c>
      <c r="B21" s="141" t="s">
        <v>146</v>
      </c>
      <c r="C21" s="128"/>
      <c r="D21" s="196"/>
      <c r="E21" s="196"/>
      <c r="F21" s="196"/>
      <c r="G21" s="196"/>
      <c r="H21" s="196"/>
      <c r="I21" s="196"/>
      <c r="J21" s="196"/>
      <c r="K21" s="270">
        <f t="shared" si="3"/>
        <v>0</v>
      </c>
      <c r="L21" s="247">
        <f t="shared" si="4"/>
        <v>0</v>
      </c>
    </row>
    <row r="22" spans="1:12" s="43" customFormat="1" ht="12" customHeight="1" thickBot="1">
      <c r="A22" s="24" t="s">
        <v>5</v>
      </c>
      <c r="B22" s="18" t="s">
        <v>147</v>
      </c>
      <c r="C22" s="126">
        <f>+C23+C24+C25+C26+C27</f>
        <v>0</v>
      </c>
      <c r="D22" s="193">
        <f>+D23+D24+D25+D26+D27</f>
        <v>182368718</v>
      </c>
      <c r="E22" s="193">
        <f aca="true" t="shared" si="5" ref="E22:J22">+E23+E24+E25+E26+E27</f>
        <v>182368719</v>
      </c>
      <c r="F22" s="193">
        <f t="shared" si="5"/>
        <v>182368720</v>
      </c>
      <c r="G22" s="193">
        <f t="shared" si="5"/>
        <v>182368721</v>
      </c>
      <c r="H22" s="193">
        <f t="shared" si="5"/>
        <v>182368722</v>
      </c>
      <c r="I22" s="193">
        <f t="shared" si="5"/>
        <v>182368723</v>
      </c>
      <c r="J22" s="193">
        <f t="shared" si="5"/>
        <v>0</v>
      </c>
      <c r="K22" s="126">
        <f>+K23+K24+K25+K26+K27</f>
        <v>182368718</v>
      </c>
      <c r="L22" s="244">
        <f>+L23+L24+L25+L26+L27</f>
        <v>182368718</v>
      </c>
    </row>
    <row r="23" spans="1:12" s="43" customFormat="1" ht="12" customHeight="1">
      <c r="A23" s="153" t="s">
        <v>47</v>
      </c>
      <c r="B23" s="139" t="s">
        <v>148</v>
      </c>
      <c r="C23" s="128"/>
      <c r="D23" s="194"/>
      <c r="E23" s="194"/>
      <c r="F23" s="194"/>
      <c r="G23" s="194"/>
      <c r="H23" s="194"/>
      <c r="I23" s="194"/>
      <c r="J23" s="194"/>
      <c r="K23" s="167">
        <f t="shared" si="3"/>
        <v>0</v>
      </c>
      <c r="L23" s="245">
        <f aca="true" t="shared" si="6" ref="L23:L28">C23+K23</f>
        <v>0</v>
      </c>
    </row>
    <row r="24" spans="1:12" s="42" customFormat="1" ht="12" customHeight="1">
      <c r="A24" s="154" t="s">
        <v>48</v>
      </c>
      <c r="B24" s="140" t="s">
        <v>149</v>
      </c>
      <c r="C24" s="127"/>
      <c r="D24" s="195"/>
      <c r="E24" s="195"/>
      <c r="F24" s="195"/>
      <c r="G24" s="195"/>
      <c r="H24" s="195"/>
      <c r="I24" s="195"/>
      <c r="J24" s="195"/>
      <c r="K24" s="269">
        <f t="shared" si="3"/>
        <v>0</v>
      </c>
      <c r="L24" s="246">
        <f t="shared" si="6"/>
        <v>0</v>
      </c>
    </row>
    <row r="25" spans="1:12" s="43" customFormat="1" ht="12" customHeight="1">
      <c r="A25" s="154" t="s">
        <v>49</v>
      </c>
      <c r="B25" s="140" t="s">
        <v>285</v>
      </c>
      <c r="C25" s="127"/>
      <c r="D25" s="195"/>
      <c r="E25" s="195"/>
      <c r="F25" s="195"/>
      <c r="G25" s="195"/>
      <c r="H25" s="195"/>
      <c r="I25" s="195"/>
      <c r="J25" s="195"/>
      <c r="K25" s="269">
        <f t="shared" si="3"/>
        <v>0</v>
      </c>
      <c r="L25" s="246">
        <f t="shared" si="6"/>
        <v>0</v>
      </c>
    </row>
    <row r="26" spans="1:12" s="43" customFormat="1" ht="12" customHeight="1">
      <c r="A26" s="154" t="s">
        <v>50</v>
      </c>
      <c r="B26" s="140" t="s">
        <v>286</v>
      </c>
      <c r="C26" s="127"/>
      <c r="D26" s="195"/>
      <c r="E26" s="195"/>
      <c r="F26" s="195"/>
      <c r="G26" s="195"/>
      <c r="H26" s="195"/>
      <c r="I26" s="195"/>
      <c r="J26" s="195"/>
      <c r="K26" s="269">
        <f t="shared" si="3"/>
        <v>0</v>
      </c>
      <c r="L26" s="246">
        <f t="shared" si="6"/>
        <v>0</v>
      </c>
    </row>
    <row r="27" spans="1:12" s="43" customFormat="1" ht="12" customHeight="1">
      <c r="A27" s="154" t="s">
        <v>89</v>
      </c>
      <c r="B27" s="140" t="s">
        <v>150</v>
      </c>
      <c r="C27" s="127"/>
      <c r="D27" s="195">
        <v>182368718</v>
      </c>
      <c r="E27" s="195">
        <v>182368719</v>
      </c>
      <c r="F27" s="195">
        <v>182368720</v>
      </c>
      <c r="G27" s="195">
        <v>182368721</v>
      </c>
      <c r="H27" s="195">
        <v>182368722</v>
      </c>
      <c r="I27" s="195">
        <v>182368723</v>
      </c>
      <c r="J27" s="195"/>
      <c r="K27" s="269">
        <f>D27+J27</f>
        <v>182368718</v>
      </c>
      <c r="L27" s="246">
        <f t="shared" si="6"/>
        <v>182368718</v>
      </c>
    </row>
    <row r="28" spans="1:12" s="43" customFormat="1" ht="12" customHeight="1" thickBot="1">
      <c r="A28" s="155" t="s">
        <v>90</v>
      </c>
      <c r="B28" s="141" t="s">
        <v>151</v>
      </c>
      <c r="C28" s="129"/>
      <c r="D28" s="196"/>
      <c r="E28" s="196"/>
      <c r="F28" s="196"/>
      <c r="G28" s="196"/>
      <c r="H28" s="196"/>
      <c r="I28" s="196"/>
      <c r="J28" s="196"/>
      <c r="K28" s="270">
        <f t="shared" si="3"/>
        <v>0</v>
      </c>
      <c r="L28" s="247">
        <f t="shared" si="6"/>
        <v>0</v>
      </c>
    </row>
    <row r="29" spans="1:12" s="43" customFormat="1" ht="12" customHeight="1" thickBot="1">
      <c r="A29" s="24" t="s">
        <v>91</v>
      </c>
      <c r="B29" s="18" t="s">
        <v>421</v>
      </c>
      <c r="C29" s="132">
        <f>+C30+C31+C32+C33+C34+C35+C36</f>
        <v>252300000</v>
      </c>
      <c r="D29" s="132">
        <f>+D30+D31+D32+D33+D34+D35+D36</f>
        <v>-30000000</v>
      </c>
      <c r="E29" s="132">
        <f aca="true" t="shared" si="7" ref="E29:J29">+E30+E31+E32+E33+E34+E35+E36</f>
        <v>-29999999</v>
      </c>
      <c r="F29" s="132">
        <f t="shared" si="7"/>
        <v>-29999998</v>
      </c>
      <c r="G29" s="132">
        <f t="shared" si="7"/>
        <v>-29999997</v>
      </c>
      <c r="H29" s="132">
        <f t="shared" si="7"/>
        <v>-29999996</v>
      </c>
      <c r="I29" s="132">
        <f t="shared" si="7"/>
        <v>-29999995</v>
      </c>
      <c r="J29" s="132">
        <f t="shared" si="7"/>
        <v>10000000</v>
      </c>
      <c r="K29" s="132">
        <f>+K30+K31+K32+K33+K34+K35+K36</f>
        <v>-20000000</v>
      </c>
      <c r="L29" s="248">
        <f>+L30+L31+L32+L33+L34+L35+L36</f>
        <v>232300000</v>
      </c>
    </row>
    <row r="30" spans="1:12" s="43" customFormat="1" ht="12" customHeight="1">
      <c r="A30" s="153" t="s">
        <v>152</v>
      </c>
      <c r="B30" s="139" t="s">
        <v>414</v>
      </c>
      <c r="C30" s="128">
        <v>145000000</v>
      </c>
      <c r="D30" s="128"/>
      <c r="E30" s="128"/>
      <c r="F30" s="128"/>
      <c r="G30" s="128"/>
      <c r="H30" s="128"/>
      <c r="I30" s="128"/>
      <c r="J30" s="128"/>
      <c r="K30" s="167">
        <f t="shared" si="3"/>
        <v>0</v>
      </c>
      <c r="L30" s="245">
        <f aca="true" t="shared" si="8" ref="L30:L36">C30+K30</f>
        <v>145000000</v>
      </c>
    </row>
    <row r="31" spans="1:12" s="43" customFormat="1" ht="12" customHeight="1">
      <c r="A31" s="154" t="s">
        <v>153</v>
      </c>
      <c r="B31" s="140" t="s">
        <v>415</v>
      </c>
      <c r="C31" s="127">
        <v>30000000</v>
      </c>
      <c r="D31" s="127"/>
      <c r="E31" s="127"/>
      <c r="F31" s="127"/>
      <c r="G31" s="127"/>
      <c r="H31" s="127"/>
      <c r="I31" s="127"/>
      <c r="J31" s="127"/>
      <c r="K31" s="269">
        <f t="shared" si="3"/>
        <v>0</v>
      </c>
      <c r="L31" s="246">
        <f t="shared" si="8"/>
        <v>30000000</v>
      </c>
    </row>
    <row r="32" spans="1:12" s="43" customFormat="1" ht="12" customHeight="1">
      <c r="A32" s="154" t="s">
        <v>154</v>
      </c>
      <c r="B32" s="140" t="s">
        <v>416</v>
      </c>
      <c r="C32" s="127">
        <v>45000000</v>
      </c>
      <c r="D32" s="127">
        <v>-30000000</v>
      </c>
      <c r="E32" s="127">
        <v>-29999999</v>
      </c>
      <c r="F32" s="127">
        <v>-29999998</v>
      </c>
      <c r="G32" s="127">
        <v>-29999997</v>
      </c>
      <c r="H32" s="127">
        <v>-29999996</v>
      </c>
      <c r="I32" s="127">
        <v>-29999995</v>
      </c>
      <c r="J32" s="127">
        <v>10000000</v>
      </c>
      <c r="K32" s="269">
        <f>D32+J32</f>
        <v>-20000000</v>
      </c>
      <c r="L32" s="246">
        <f t="shared" si="8"/>
        <v>25000000</v>
      </c>
    </row>
    <row r="33" spans="1:12" s="43" customFormat="1" ht="12" customHeight="1">
      <c r="A33" s="154" t="s">
        <v>155</v>
      </c>
      <c r="B33" s="140" t="s">
        <v>568</v>
      </c>
      <c r="C33" s="127">
        <v>11000000</v>
      </c>
      <c r="D33" s="127"/>
      <c r="E33" s="127"/>
      <c r="F33" s="127"/>
      <c r="G33" s="127"/>
      <c r="H33" s="127"/>
      <c r="I33" s="127"/>
      <c r="J33" s="127"/>
      <c r="K33" s="269">
        <f t="shared" si="3"/>
        <v>0</v>
      </c>
      <c r="L33" s="246">
        <f t="shared" si="8"/>
        <v>11000000</v>
      </c>
    </row>
    <row r="34" spans="1:12" s="43" customFormat="1" ht="12" customHeight="1">
      <c r="A34" s="154" t="s">
        <v>418</v>
      </c>
      <c r="B34" s="140" t="s">
        <v>156</v>
      </c>
      <c r="C34" s="127">
        <v>6800000</v>
      </c>
      <c r="D34" s="127"/>
      <c r="E34" s="127"/>
      <c r="F34" s="127"/>
      <c r="G34" s="127"/>
      <c r="H34" s="127"/>
      <c r="I34" s="127"/>
      <c r="J34" s="127"/>
      <c r="K34" s="269">
        <f t="shared" si="3"/>
        <v>0</v>
      </c>
      <c r="L34" s="246">
        <f t="shared" si="8"/>
        <v>6800000</v>
      </c>
    </row>
    <row r="35" spans="1:12" s="43" customFormat="1" ht="12" customHeight="1">
      <c r="A35" s="154" t="s">
        <v>419</v>
      </c>
      <c r="B35" s="140" t="s">
        <v>570</v>
      </c>
      <c r="C35" s="127">
        <v>13700000</v>
      </c>
      <c r="D35" s="127"/>
      <c r="E35" s="127"/>
      <c r="F35" s="127"/>
      <c r="G35" s="127"/>
      <c r="H35" s="127"/>
      <c r="I35" s="127"/>
      <c r="J35" s="127"/>
      <c r="K35" s="269">
        <f t="shared" si="3"/>
        <v>0</v>
      </c>
      <c r="L35" s="246">
        <f t="shared" si="8"/>
        <v>13700000</v>
      </c>
    </row>
    <row r="36" spans="1:12" s="43" customFormat="1" ht="12" customHeight="1" thickBot="1">
      <c r="A36" s="155" t="s">
        <v>420</v>
      </c>
      <c r="B36" s="141" t="s">
        <v>158</v>
      </c>
      <c r="C36" s="129">
        <v>800000</v>
      </c>
      <c r="D36" s="129"/>
      <c r="E36" s="129"/>
      <c r="F36" s="129"/>
      <c r="G36" s="129"/>
      <c r="H36" s="129"/>
      <c r="I36" s="129"/>
      <c r="J36" s="129"/>
      <c r="K36" s="270">
        <f t="shared" si="3"/>
        <v>0</v>
      </c>
      <c r="L36" s="247">
        <f t="shared" si="8"/>
        <v>800000</v>
      </c>
    </row>
    <row r="37" spans="1:12" s="43" customFormat="1" ht="12" customHeight="1" thickBot="1">
      <c r="A37" s="24" t="s">
        <v>7</v>
      </c>
      <c r="B37" s="18" t="s">
        <v>293</v>
      </c>
      <c r="C37" s="126">
        <f>SUM(C38:C48)</f>
        <v>27886207</v>
      </c>
      <c r="D37" s="193">
        <f>SUM(D38:D48)</f>
        <v>2112469</v>
      </c>
      <c r="E37" s="193">
        <f aca="true" t="shared" si="9" ref="E37:J37">SUM(E38:E48)</f>
        <v>2112470</v>
      </c>
      <c r="F37" s="193">
        <f t="shared" si="9"/>
        <v>2112471</v>
      </c>
      <c r="G37" s="193">
        <f t="shared" si="9"/>
        <v>2112472</v>
      </c>
      <c r="H37" s="193">
        <f t="shared" si="9"/>
        <v>2112473</v>
      </c>
      <c r="I37" s="193">
        <f t="shared" si="9"/>
        <v>2112474</v>
      </c>
      <c r="J37" s="193">
        <f t="shared" si="9"/>
        <v>0</v>
      </c>
      <c r="K37" s="126">
        <f>SUM(K38:K48)</f>
        <v>2112469</v>
      </c>
      <c r="L37" s="244">
        <f>SUM(L38:L48)</f>
        <v>29998676</v>
      </c>
    </row>
    <row r="38" spans="1:12" s="43" customFormat="1" ht="12" customHeight="1">
      <c r="A38" s="153" t="s">
        <v>51</v>
      </c>
      <c r="B38" s="139" t="s">
        <v>161</v>
      </c>
      <c r="C38" s="128"/>
      <c r="D38" s="194"/>
      <c r="E38" s="194"/>
      <c r="F38" s="194"/>
      <c r="G38" s="194"/>
      <c r="H38" s="194"/>
      <c r="I38" s="194"/>
      <c r="J38" s="194"/>
      <c r="K38" s="167">
        <f t="shared" si="3"/>
        <v>0</v>
      </c>
      <c r="L38" s="245">
        <f aca="true" t="shared" si="10" ref="L38:L48">C38+K38</f>
        <v>0</v>
      </c>
    </row>
    <row r="39" spans="1:12" s="43" customFormat="1" ht="12" customHeight="1">
      <c r="A39" s="154" t="s">
        <v>52</v>
      </c>
      <c r="B39" s="140" t="s">
        <v>162</v>
      </c>
      <c r="C39" s="127">
        <v>5500000</v>
      </c>
      <c r="D39" s="195"/>
      <c r="E39" s="195"/>
      <c r="F39" s="195"/>
      <c r="G39" s="195"/>
      <c r="H39" s="195"/>
      <c r="I39" s="195"/>
      <c r="J39" s="195"/>
      <c r="K39" s="269">
        <f t="shared" si="3"/>
        <v>0</v>
      </c>
      <c r="L39" s="246">
        <f t="shared" si="10"/>
        <v>5500000</v>
      </c>
    </row>
    <row r="40" spans="1:12" s="43" customFormat="1" ht="12" customHeight="1">
      <c r="A40" s="154" t="s">
        <v>53</v>
      </c>
      <c r="B40" s="140" t="s">
        <v>163</v>
      </c>
      <c r="C40" s="127">
        <v>3000000</v>
      </c>
      <c r="D40" s="195"/>
      <c r="E40" s="195"/>
      <c r="F40" s="195"/>
      <c r="G40" s="195"/>
      <c r="H40" s="195"/>
      <c r="I40" s="195"/>
      <c r="J40" s="195"/>
      <c r="K40" s="269">
        <f t="shared" si="3"/>
        <v>0</v>
      </c>
      <c r="L40" s="246">
        <f t="shared" si="10"/>
        <v>3000000</v>
      </c>
    </row>
    <row r="41" spans="1:12" s="43" customFormat="1" ht="12" customHeight="1">
      <c r="A41" s="154" t="s">
        <v>93</v>
      </c>
      <c r="B41" s="140" t="s">
        <v>164</v>
      </c>
      <c r="C41" s="127">
        <v>15603220</v>
      </c>
      <c r="D41" s="195"/>
      <c r="E41" s="195"/>
      <c r="F41" s="195"/>
      <c r="G41" s="195"/>
      <c r="H41" s="195"/>
      <c r="I41" s="195"/>
      <c r="J41" s="195"/>
      <c r="K41" s="269">
        <f t="shared" si="3"/>
        <v>0</v>
      </c>
      <c r="L41" s="246">
        <f t="shared" si="10"/>
        <v>15603220</v>
      </c>
    </row>
    <row r="42" spans="1:12" s="43" customFormat="1" ht="12" customHeight="1">
      <c r="A42" s="154" t="s">
        <v>94</v>
      </c>
      <c r="B42" s="140" t="s">
        <v>165</v>
      </c>
      <c r="C42" s="127"/>
      <c r="D42" s="195"/>
      <c r="E42" s="195"/>
      <c r="F42" s="195"/>
      <c r="G42" s="195"/>
      <c r="H42" s="195"/>
      <c r="I42" s="195"/>
      <c r="J42" s="195"/>
      <c r="K42" s="269">
        <f t="shared" si="3"/>
        <v>0</v>
      </c>
      <c r="L42" s="246">
        <f t="shared" si="10"/>
        <v>0</v>
      </c>
    </row>
    <row r="43" spans="1:12" s="43" customFormat="1" ht="12" customHeight="1">
      <c r="A43" s="154" t="s">
        <v>95</v>
      </c>
      <c r="B43" s="140" t="s">
        <v>166</v>
      </c>
      <c r="C43" s="127">
        <v>2732987</v>
      </c>
      <c r="D43" s="195"/>
      <c r="E43" s="195"/>
      <c r="F43" s="195"/>
      <c r="G43" s="195"/>
      <c r="H43" s="195"/>
      <c r="I43" s="195"/>
      <c r="J43" s="195"/>
      <c r="K43" s="269">
        <f t="shared" si="3"/>
        <v>0</v>
      </c>
      <c r="L43" s="246">
        <f t="shared" si="10"/>
        <v>2732987</v>
      </c>
    </row>
    <row r="44" spans="1:12" s="43" customFormat="1" ht="12" customHeight="1">
      <c r="A44" s="154" t="s">
        <v>96</v>
      </c>
      <c r="B44" s="140" t="s">
        <v>167</v>
      </c>
      <c r="C44" s="127"/>
      <c r="D44" s="195"/>
      <c r="E44" s="195"/>
      <c r="F44" s="195"/>
      <c r="G44" s="195"/>
      <c r="H44" s="195"/>
      <c r="I44" s="195"/>
      <c r="J44" s="195"/>
      <c r="K44" s="269">
        <f t="shared" si="3"/>
        <v>0</v>
      </c>
      <c r="L44" s="246">
        <f t="shared" si="10"/>
        <v>0</v>
      </c>
    </row>
    <row r="45" spans="1:12" s="43" customFormat="1" ht="12" customHeight="1">
      <c r="A45" s="154" t="s">
        <v>97</v>
      </c>
      <c r="B45" s="140" t="s">
        <v>168</v>
      </c>
      <c r="C45" s="127">
        <v>50000</v>
      </c>
      <c r="D45" s="195"/>
      <c r="E45" s="195"/>
      <c r="F45" s="195"/>
      <c r="G45" s="195"/>
      <c r="H45" s="195"/>
      <c r="I45" s="195"/>
      <c r="J45" s="195"/>
      <c r="K45" s="269">
        <f t="shared" si="3"/>
        <v>0</v>
      </c>
      <c r="L45" s="246">
        <f t="shared" si="10"/>
        <v>50000</v>
      </c>
    </row>
    <row r="46" spans="1:12" s="43" customFormat="1" ht="12" customHeight="1">
      <c r="A46" s="154" t="s">
        <v>159</v>
      </c>
      <c r="B46" s="140" t="s">
        <v>169</v>
      </c>
      <c r="C46" s="130"/>
      <c r="D46" s="219"/>
      <c r="E46" s="219"/>
      <c r="F46" s="219"/>
      <c r="G46" s="219"/>
      <c r="H46" s="219"/>
      <c r="I46" s="219"/>
      <c r="J46" s="219"/>
      <c r="K46" s="267">
        <f t="shared" si="3"/>
        <v>0</v>
      </c>
      <c r="L46" s="249">
        <f t="shared" si="10"/>
        <v>0</v>
      </c>
    </row>
    <row r="47" spans="1:12" s="43" customFormat="1" ht="12" customHeight="1">
      <c r="A47" s="155" t="s">
        <v>160</v>
      </c>
      <c r="B47" s="141" t="s">
        <v>295</v>
      </c>
      <c r="C47" s="131"/>
      <c r="D47" s="220"/>
      <c r="E47" s="220"/>
      <c r="F47" s="220"/>
      <c r="G47" s="220"/>
      <c r="H47" s="220"/>
      <c r="I47" s="220"/>
      <c r="J47" s="220"/>
      <c r="K47" s="273">
        <f t="shared" si="3"/>
        <v>0</v>
      </c>
      <c r="L47" s="250">
        <f t="shared" si="10"/>
        <v>0</v>
      </c>
    </row>
    <row r="48" spans="1:12" s="43" customFormat="1" ht="12" customHeight="1" thickBot="1">
      <c r="A48" s="155" t="s">
        <v>294</v>
      </c>
      <c r="B48" s="141" t="s">
        <v>170</v>
      </c>
      <c r="C48" s="131">
        <v>1000000</v>
      </c>
      <c r="D48" s="220">
        <v>2112469</v>
      </c>
      <c r="E48" s="220">
        <v>2112470</v>
      </c>
      <c r="F48" s="220">
        <v>2112471</v>
      </c>
      <c r="G48" s="220">
        <v>2112472</v>
      </c>
      <c r="H48" s="220">
        <v>2112473</v>
      </c>
      <c r="I48" s="220">
        <v>2112474</v>
      </c>
      <c r="J48" s="220"/>
      <c r="K48" s="273">
        <f>D48+J48</f>
        <v>2112469</v>
      </c>
      <c r="L48" s="250">
        <f t="shared" si="10"/>
        <v>3112469</v>
      </c>
    </row>
    <row r="49" spans="1:12" s="43" customFormat="1" ht="12" customHeight="1" thickBot="1">
      <c r="A49" s="24" t="s">
        <v>8</v>
      </c>
      <c r="B49" s="18" t="s">
        <v>171</v>
      </c>
      <c r="C49" s="126">
        <f>SUM(C50:C54)</f>
        <v>0</v>
      </c>
      <c r="D49" s="193">
        <f>SUM(D50:D54)</f>
        <v>0</v>
      </c>
      <c r="E49" s="193">
        <f aca="true" t="shared" si="11" ref="E49:J49">SUM(E50:E54)</f>
        <v>0</v>
      </c>
      <c r="F49" s="193">
        <f t="shared" si="11"/>
        <v>0</v>
      </c>
      <c r="G49" s="193">
        <f t="shared" si="11"/>
        <v>0</v>
      </c>
      <c r="H49" s="193">
        <f t="shared" si="11"/>
        <v>0</v>
      </c>
      <c r="I49" s="193">
        <f t="shared" si="11"/>
        <v>0</v>
      </c>
      <c r="J49" s="193">
        <f t="shared" si="11"/>
        <v>0</v>
      </c>
      <c r="K49" s="126">
        <f>SUM(K50:K54)</f>
        <v>0</v>
      </c>
      <c r="L49" s="244">
        <f>SUM(L50:L54)</f>
        <v>0</v>
      </c>
    </row>
    <row r="50" spans="1:12" s="43" customFormat="1" ht="12" customHeight="1">
      <c r="A50" s="153" t="s">
        <v>54</v>
      </c>
      <c r="B50" s="139" t="s">
        <v>175</v>
      </c>
      <c r="C50" s="168"/>
      <c r="D50" s="221"/>
      <c r="E50" s="221"/>
      <c r="F50" s="221"/>
      <c r="G50" s="221"/>
      <c r="H50" s="221"/>
      <c r="I50" s="221"/>
      <c r="J50" s="221"/>
      <c r="K50" s="264">
        <f t="shared" si="3"/>
        <v>0</v>
      </c>
      <c r="L50" s="251">
        <f>C50+K50</f>
        <v>0</v>
      </c>
    </row>
    <row r="51" spans="1:12" s="43" customFormat="1" ht="12" customHeight="1">
      <c r="A51" s="154" t="s">
        <v>55</v>
      </c>
      <c r="B51" s="140" t="s">
        <v>176</v>
      </c>
      <c r="C51" s="130"/>
      <c r="D51" s="219"/>
      <c r="E51" s="219"/>
      <c r="F51" s="219"/>
      <c r="G51" s="219"/>
      <c r="H51" s="219"/>
      <c r="I51" s="219"/>
      <c r="J51" s="219"/>
      <c r="K51" s="267">
        <f t="shared" si="3"/>
        <v>0</v>
      </c>
      <c r="L51" s="249">
        <f>C51+K51</f>
        <v>0</v>
      </c>
    </row>
    <row r="52" spans="1:12" s="43" customFormat="1" ht="12" customHeight="1">
      <c r="A52" s="154" t="s">
        <v>172</v>
      </c>
      <c r="B52" s="140" t="s">
        <v>177</v>
      </c>
      <c r="C52" s="130"/>
      <c r="D52" s="219"/>
      <c r="E52" s="219"/>
      <c r="F52" s="219"/>
      <c r="G52" s="219"/>
      <c r="H52" s="219"/>
      <c r="I52" s="219"/>
      <c r="J52" s="219"/>
      <c r="K52" s="267">
        <f t="shared" si="3"/>
        <v>0</v>
      </c>
      <c r="L52" s="249">
        <f>C52+K52</f>
        <v>0</v>
      </c>
    </row>
    <row r="53" spans="1:12" s="43" customFormat="1" ht="12" customHeight="1">
      <c r="A53" s="154" t="s">
        <v>173</v>
      </c>
      <c r="B53" s="140" t="s">
        <v>178</v>
      </c>
      <c r="C53" s="130"/>
      <c r="D53" s="219"/>
      <c r="E53" s="219"/>
      <c r="F53" s="219"/>
      <c r="G53" s="219"/>
      <c r="H53" s="219"/>
      <c r="I53" s="219"/>
      <c r="J53" s="219"/>
      <c r="K53" s="267">
        <f t="shared" si="3"/>
        <v>0</v>
      </c>
      <c r="L53" s="249">
        <f>C53+K53</f>
        <v>0</v>
      </c>
    </row>
    <row r="54" spans="1:12" s="43" customFormat="1" ht="12" customHeight="1" thickBot="1">
      <c r="A54" s="163" t="s">
        <v>174</v>
      </c>
      <c r="B54" s="307" t="s">
        <v>179</v>
      </c>
      <c r="C54" s="243"/>
      <c r="D54" s="222"/>
      <c r="E54" s="222"/>
      <c r="F54" s="222"/>
      <c r="G54" s="222"/>
      <c r="H54" s="222"/>
      <c r="I54" s="222"/>
      <c r="J54" s="222"/>
      <c r="K54" s="266">
        <f t="shared" si="3"/>
        <v>0</v>
      </c>
      <c r="L54" s="262">
        <f>C54+K54</f>
        <v>0</v>
      </c>
    </row>
    <row r="55" spans="1:12" s="43" customFormat="1" ht="12" customHeight="1" thickBot="1">
      <c r="A55" s="24" t="s">
        <v>98</v>
      </c>
      <c r="B55" s="18" t="s">
        <v>180</v>
      </c>
      <c r="C55" s="126">
        <f>SUM(C56:C58)</f>
        <v>0</v>
      </c>
      <c r="D55" s="193">
        <f>SUM(D56:D58)</f>
        <v>0</v>
      </c>
      <c r="E55" s="193">
        <f aca="true" t="shared" si="12" ref="E55:J55">SUM(E56:E58)</f>
        <v>0</v>
      </c>
      <c r="F55" s="193">
        <f t="shared" si="12"/>
        <v>0</v>
      </c>
      <c r="G55" s="193">
        <f t="shared" si="12"/>
        <v>0</v>
      </c>
      <c r="H55" s="193">
        <f t="shared" si="12"/>
        <v>0</v>
      </c>
      <c r="I55" s="193">
        <f t="shared" si="12"/>
        <v>0</v>
      </c>
      <c r="J55" s="193">
        <f t="shared" si="12"/>
        <v>0</v>
      </c>
      <c r="K55" s="126">
        <f>SUM(K56:K58)</f>
        <v>0</v>
      </c>
      <c r="L55" s="244">
        <f>SUM(L56:L58)</f>
        <v>0</v>
      </c>
    </row>
    <row r="56" spans="1:12" s="43" customFormat="1" ht="12" customHeight="1">
      <c r="A56" s="153" t="s">
        <v>56</v>
      </c>
      <c r="B56" s="139" t="s">
        <v>181</v>
      </c>
      <c r="C56" s="128"/>
      <c r="D56" s="194"/>
      <c r="E56" s="194"/>
      <c r="F56" s="194"/>
      <c r="G56" s="194"/>
      <c r="H56" s="194"/>
      <c r="I56" s="194"/>
      <c r="J56" s="194"/>
      <c r="K56" s="167">
        <f t="shared" si="3"/>
        <v>0</v>
      </c>
      <c r="L56" s="245">
        <f>C56+K56</f>
        <v>0</v>
      </c>
    </row>
    <row r="57" spans="1:12" s="43" customFormat="1" ht="12" customHeight="1">
      <c r="A57" s="154" t="s">
        <v>57</v>
      </c>
      <c r="B57" s="140" t="s">
        <v>287</v>
      </c>
      <c r="C57" s="127"/>
      <c r="D57" s="195"/>
      <c r="E57" s="195"/>
      <c r="F57" s="195"/>
      <c r="G57" s="195"/>
      <c r="H57" s="195"/>
      <c r="I57" s="195"/>
      <c r="J57" s="195"/>
      <c r="K57" s="269">
        <f t="shared" si="3"/>
        <v>0</v>
      </c>
      <c r="L57" s="246">
        <f>C57+K57</f>
        <v>0</v>
      </c>
    </row>
    <row r="58" spans="1:12" s="43" customFormat="1" ht="12" customHeight="1">
      <c r="A58" s="154" t="s">
        <v>184</v>
      </c>
      <c r="B58" s="140" t="s">
        <v>182</v>
      </c>
      <c r="C58" s="127"/>
      <c r="D58" s="195"/>
      <c r="E58" s="195"/>
      <c r="F58" s="195"/>
      <c r="G58" s="195"/>
      <c r="H58" s="195"/>
      <c r="I58" s="195"/>
      <c r="J58" s="195"/>
      <c r="K58" s="269">
        <f t="shared" si="3"/>
        <v>0</v>
      </c>
      <c r="L58" s="246">
        <f>C58+K58</f>
        <v>0</v>
      </c>
    </row>
    <row r="59" spans="1:12" s="43" customFormat="1" ht="12" customHeight="1" thickBot="1">
      <c r="A59" s="155" t="s">
        <v>185</v>
      </c>
      <c r="B59" s="141" t="s">
        <v>183</v>
      </c>
      <c r="C59" s="129"/>
      <c r="D59" s="196"/>
      <c r="E59" s="196"/>
      <c r="F59" s="196"/>
      <c r="G59" s="196"/>
      <c r="H59" s="196"/>
      <c r="I59" s="196"/>
      <c r="J59" s="196"/>
      <c r="K59" s="270">
        <f t="shared" si="3"/>
        <v>0</v>
      </c>
      <c r="L59" s="247">
        <f>C59+K59</f>
        <v>0</v>
      </c>
    </row>
    <row r="60" spans="1:12" s="43" customFormat="1" ht="12" customHeight="1" thickBot="1">
      <c r="A60" s="24" t="s">
        <v>10</v>
      </c>
      <c r="B60" s="69" t="s">
        <v>186</v>
      </c>
      <c r="C60" s="126">
        <f>SUM(C61:C63)</f>
        <v>0</v>
      </c>
      <c r="D60" s="193">
        <f>SUM(D61:D63)</f>
        <v>0</v>
      </c>
      <c r="E60" s="193">
        <f aca="true" t="shared" si="13" ref="E60:J60">SUM(E61:E63)</f>
        <v>0</v>
      </c>
      <c r="F60" s="193">
        <f t="shared" si="13"/>
        <v>0</v>
      </c>
      <c r="G60" s="193">
        <f t="shared" si="13"/>
        <v>0</v>
      </c>
      <c r="H60" s="193">
        <f t="shared" si="13"/>
        <v>0</v>
      </c>
      <c r="I60" s="193">
        <f t="shared" si="13"/>
        <v>0</v>
      </c>
      <c r="J60" s="193">
        <f t="shared" si="13"/>
        <v>0</v>
      </c>
      <c r="K60" s="126">
        <f>SUM(K61:K63)</f>
        <v>0</v>
      </c>
      <c r="L60" s="244">
        <f>SUM(L61:L63)</f>
        <v>0</v>
      </c>
    </row>
    <row r="61" spans="1:12" s="43" customFormat="1" ht="12" customHeight="1">
      <c r="A61" s="153" t="s">
        <v>99</v>
      </c>
      <c r="B61" s="139" t="s">
        <v>188</v>
      </c>
      <c r="C61" s="130"/>
      <c r="D61" s="219"/>
      <c r="E61" s="219"/>
      <c r="F61" s="219"/>
      <c r="G61" s="219"/>
      <c r="H61" s="219"/>
      <c r="I61" s="219"/>
      <c r="J61" s="219"/>
      <c r="K61" s="267">
        <f t="shared" si="3"/>
        <v>0</v>
      </c>
      <c r="L61" s="249">
        <f>C61+K61</f>
        <v>0</v>
      </c>
    </row>
    <row r="62" spans="1:12" s="43" customFormat="1" ht="12" customHeight="1">
      <c r="A62" s="154" t="s">
        <v>100</v>
      </c>
      <c r="B62" s="140" t="s">
        <v>288</v>
      </c>
      <c r="C62" s="130"/>
      <c r="D62" s="219"/>
      <c r="E62" s="219"/>
      <c r="F62" s="219"/>
      <c r="G62" s="219"/>
      <c r="H62" s="219"/>
      <c r="I62" s="219"/>
      <c r="J62" s="219"/>
      <c r="K62" s="267">
        <f t="shared" si="3"/>
        <v>0</v>
      </c>
      <c r="L62" s="249">
        <f>C62+K62</f>
        <v>0</v>
      </c>
    </row>
    <row r="63" spans="1:12" s="43" customFormat="1" ht="12" customHeight="1">
      <c r="A63" s="154" t="s">
        <v>120</v>
      </c>
      <c r="B63" s="140" t="s">
        <v>189</v>
      </c>
      <c r="C63" s="130"/>
      <c r="D63" s="219"/>
      <c r="E63" s="219"/>
      <c r="F63" s="219"/>
      <c r="G63" s="219"/>
      <c r="H63" s="219"/>
      <c r="I63" s="219"/>
      <c r="J63" s="219"/>
      <c r="K63" s="267">
        <f t="shared" si="3"/>
        <v>0</v>
      </c>
      <c r="L63" s="249">
        <f>C63+K63</f>
        <v>0</v>
      </c>
    </row>
    <row r="64" spans="1:12" s="43" customFormat="1" ht="12" customHeight="1" thickBot="1">
      <c r="A64" s="155" t="s">
        <v>187</v>
      </c>
      <c r="B64" s="141" t="s">
        <v>190</v>
      </c>
      <c r="C64" s="130"/>
      <c r="D64" s="219"/>
      <c r="E64" s="219"/>
      <c r="F64" s="219"/>
      <c r="G64" s="219"/>
      <c r="H64" s="219"/>
      <c r="I64" s="219"/>
      <c r="J64" s="219"/>
      <c r="K64" s="267">
        <f t="shared" si="3"/>
        <v>0</v>
      </c>
      <c r="L64" s="249">
        <f>C64+K64</f>
        <v>0</v>
      </c>
    </row>
    <row r="65" spans="1:12" s="43" customFormat="1" ht="12" customHeight="1" thickBot="1">
      <c r="A65" s="24" t="s">
        <v>11</v>
      </c>
      <c r="B65" s="18" t="s">
        <v>191</v>
      </c>
      <c r="C65" s="132">
        <f>+C8+C15+C22+C29+C37+C49+C55+C60</f>
        <v>531160085</v>
      </c>
      <c r="D65" s="197">
        <f>+D8+D15+D22+D29+D37+D49+D55+D60</f>
        <v>168109031</v>
      </c>
      <c r="E65" s="197">
        <f aca="true" t="shared" si="14" ref="E65:J65">+E8+E15+E22+E29+E37+E49+E55+E60</f>
        <v>168109036</v>
      </c>
      <c r="F65" s="197">
        <f t="shared" si="14"/>
        <v>168109041</v>
      </c>
      <c r="G65" s="197">
        <f t="shared" si="14"/>
        <v>168109046</v>
      </c>
      <c r="H65" s="197">
        <f t="shared" si="14"/>
        <v>168109051</v>
      </c>
      <c r="I65" s="197">
        <f t="shared" si="14"/>
        <v>168109056</v>
      </c>
      <c r="J65" s="197">
        <f t="shared" si="14"/>
        <v>35458053</v>
      </c>
      <c r="K65" s="132">
        <f>+K8+K15+K22+K29+K37+K49+K55+K60</f>
        <v>203567084</v>
      </c>
      <c r="L65" s="248">
        <f>+L8+L15+L22+L29+L37+L49+L55+L60</f>
        <v>734727169</v>
      </c>
    </row>
    <row r="66" spans="1:12" s="43" customFormat="1" ht="12" customHeight="1" thickBot="1">
      <c r="A66" s="156" t="s">
        <v>278</v>
      </c>
      <c r="B66" s="69" t="s">
        <v>193</v>
      </c>
      <c r="C66" s="126">
        <f>SUM(C67:C69)</f>
        <v>0</v>
      </c>
      <c r="D66" s="193">
        <f>SUM(D67:D69)</f>
        <v>0</v>
      </c>
      <c r="E66" s="193">
        <f aca="true" t="shared" si="15" ref="E66:J66">SUM(E67:E69)</f>
        <v>0</v>
      </c>
      <c r="F66" s="193">
        <f t="shared" si="15"/>
        <v>0</v>
      </c>
      <c r="G66" s="193">
        <f t="shared" si="15"/>
        <v>0</v>
      </c>
      <c r="H66" s="193">
        <f t="shared" si="15"/>
        <v>0</v>
      </c>
      <c r="I66" s="193">
        <f t="shared" si="15"/>
        <v>0</v>
      </c>
      <c r="J66" s="193">
        <f t="shared" si="15"/>
        <v>0</v>
      </c>
      <c r="K66" s="126">
        <f>SUM(K67:K69)</f>
        <v>0</v>
      </c>
      <c r="L66" s="244">
        <f>SUM(L67:L69)</f>
        <v>0</v>
      </c>
    </row>
    <row r="67" spans="1:12" s="43" customFormat="1" ht="12" customHeight="1">
      <c r="A67" s="153" t="s">
        <v>221</v>
      </c>
      <c r="B67" s="139" t="s">
        <v>194</v>
      </c>
      <c r="C67" s="130"/>
      <c r="D67" s="219"/>
      <c r="E67" s="219"/>
      <c r="F67" s="219"/>
      <c r="G67" s="219"/>
      <c r="H67" s="219"/>
      <c r="I67" s="219"/>
      <c r="J67" s="219"/>
      <c r="K67" s="267">
        <f>D67+E67+F67+G67+H67+I67</f>
        <v>0</v>
      </c>
      <c r="L67" s="249">
        <f>C67+K67</f>
        <v>0</v>
      </c>
    </row>
    <row r="68" spans="1:12" s="43" customFormat="1" ht="12" customHeight="1">
      <c r="A68" s="154" t="s">
        <v>230</v>
      </c>
      <c r="B68" s="140" t="s">
        <v>195</v>
      </c>
      <c r="C68" s="130"/>
      <c r="D68" s="219"/>
      <c r="E68" s="219"/>
      <c r="F68" s="219"/>
      <c r="G68" s="219"/>
      <c r="H68" s="219"/>
      <c r="I68" s="219"/>
      <c r="J68" s="219"/>
      <c r="K68" s="267">
        <f>D68+E68+F68+G68+H68+I68</f>
        <v>0</v>
      </c>
      <c r="L68" s="249">
        <f>C68+K68</f>
        <v>0</v>
      </c>
    </row>
    <row r="69" spans="1:12" s="43" customFormat="1" ht="12" customHeight="1" thickBot="1">
      <c r="A69" s="163" t="s">
        <v>231</v>
      </c>
      <c r="B69" s="261" t="s">
        <v>196</v>
      </c>
      <c r="C69" s="243"/>
      <c r="D69" s="222"/>
      <c r="E69" s="222"/>
      <c r="F69" s="222"/>
      <c r="G69" s="222"/>
      <c r="H69" s="222"/>
      <c r="I69" s="222"/>
      <c r="J69" s="222"/>
      <c r="K69" s="266">
        <f>D69+E69+F69+G69+H69+I69</f>
        <v>0</v>
      </c>
      <c r="L69" s="262">
        <f>C69+K69</f>
        <v>0</v>
      </c>
    </row>
    <row r="70" spans="1:12" s="43" customFormat="1" ht="12" customHeight="1" thickBot="1">
      <c r="A70" s="156" t="s">
        <v>197</v>
      </c>
      <c r="B70" s="69" t="s">
        <v>198</v>
      </c>
      <c r="C70" s="126">
        <f>SUM(C71:C74)</f>
        <v>0</v>
      </c>
      <c r="D70" s="126">
        <f>SUM(D71:D74)</f>
        <v>0</v>
      </c>
      <c r="E70" s="126">
        <f aca="true" t="shared" si="16" ref="E70:J70">SUM(E71:E74)</f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126">
        <f>SUM(K71:K74)</f>
        <v>0</v>
      </c>
      <c r="L70" s="244">
        <f>SUM(L71:L74)</f>
        <v>0</v>
      </c>
    </row>
    <row r="71" spans="1:12" s="43" customFormat="1" ht="12" customHeight="1">
      <c r="A71" s="153" t="s">
        <v>79</v>
      </c>
      <c r="B71" s="236" t="s">
        <v>199</v>
      </c>
      <c r="C71" s="130"/>
      <c r="D71" s="130"/>
      <c r="E71" s="130"/>
      <c r="F71" s="130"/>
      <c r="G71" s="130"/>
      <c r="H71" s="130"/>
      <c r="I71" s="130"/>
      <c r="J71" s="130"/>
      <c r="K71" s="267">
        <f>D71+E71+F71+G71+H71+I71</f>
        <v>0</v>
      </c>
      <c r="L71" s="249">
        <f>C71+K71</f>
        <v>0</v>
      </c>
    </row>
    <row r="72" spans="1:12" s="43" customFormat="1" ht="12" customHeight="1">
      <c r="A72" s="154" t="s">
        <v>80</v>
      </c>
      <c r="B72" s="236" t="s">
        <v>432</v>
      </c>
      <c r="C72" s="130"/>
      <c r="D72" s="130"/>
      <c r="E72" s="130"/>
      <c r="F72" s="130"/>
      <c r="G72" s="130"/>
      <c r="H72" s="130"/>
      <c r="I72" s="130"/>
      <c r="J72" s="130"/>
      <c r="K72" s="267">
        <f>D72+E72+F72+G72+H72+I72</f>
        <v>0</v>
      </c>
      <c r="L72" s="249">
        <f>C72+K72</f>
        <v>0</v>
      </c>
    </row>
    <row r="73" spans="1:12" s="43" customFormat="1" ht="12" customHeight="1">
      <c r="A73" s="154" t="s">
        <v>222</v>
      </c>
      <c r="B73" s="236" t="s">
        <v>200</v>
      </c>
      <c r="C73" s="130"/>
      <c r="D73" s="130"/>
      <c r="E73" s="130"/>
      <c r="F73" s="130"/>
      <c r="G73" s="130"/>
      <c r="H73" s="130"/>
      <c r="I73" s="130"/>
      <c r="J73" s="130"/>
      <c r="K73" s="267">
        <f>D73+E73+F73+G73+H73+I73</f>
        <v>0</v>
      </c>
      <c r="L73" s="249">
        <f>C73+K73</f>
        <v>0</v>
      </c>
    </row>
    <row r="74" spans="1:12" s="43" customFormat="1" ht="12" customHeight="1" thickBot="1">
      <c r="A74" s="155" t="s">
        <v>223</v>
      </c>
      <c r="B74" s="237" t="s">
        <v>433</v>
      </c>
      <c r="C74" s="130"/>
      <c r="D74" s="130"/>
      <c r="E74" s="130"/>
      <c r="F74" s="130"/>
      <c r="G74" s="130"/>
      <c r="H74" s="130"/>
      <c r="I74" s="130"/>
      <c r="J74" s="130"/>
      <c r="K74" s="267">
        <f>D74+E74+F74+G74+H74+I74</f>
        <v>0</v>
      </c>
      <c r="L74" s="249">
        <f>C74+K74</f>
        <v>0</v>
      </c>
    </row>
    <row r="75" spans="1:12" s="43" customFormat="1" ht="12" customHeight="1" thickBot="1">
      <c r="A75" s="156" t="s">
        <v>201</v>
      </c>
      <c r="B75" s="69" t="s">
        <v>202</v>
      </c>
      <c r="C75" s="126">
        <f>SUM(C76:C77)</f>
        <v>337232594</v>
      </c>
      <c r="D75" s="126">
        <f>SUM(D76:D77)</f>
        <v>35000</v>
      </c>
      <c r="E75" s="126">
        <f aca="true" t="shared" si="17" ref="E75:J75">SUM(E76:E77)</f>
        <v>35001</v>
      </c>
      <c r="F75" s="126">
        <f t="shared" si="17"/>
        <v>35002</v>
      </c>
      <c r="G75" s="126">
        <f t="shared" si="17"/>
        <v>35003</v>
      </c>
      <c r="H75" s="126">
        <f t="shared" si="17"/>
        <v>35004</v>
      </c>
      <c r="I75" s="126">
        <f t="shared" si="17"/>
        <v>35005</v>
      </c>
      <c r="J75" s="126">
        <f t="shared" si="17"/>
        <v>0</v>
      </c>
      <c r="K75" s="126">
        <f>SUM(K76:K77)</f>
        <v>35000</v>
      </c>
      <c r="L75" s="244">
        <f>SUM(L76:L77)</f>
        <v>337267594</v>
      </c>
    </row>
    <row r="76" spans="1:12" s="43" customFormat="1" ht="12" customHeight="1">
      <c r="A76" s="153" t="s">
        <v>224</v>
      </c>
      <c r="B76" s="139" t="s">
        <v>203</v>
      </c>
      <c r="C76" s="130">
        <v>337232594</v>
      </c>
      <c r="D76" s="130">
        <v>35000</v>
      </c>
      <c r="E76" s="130">
        <v>35001</v>
      </c>
      <c r="F76" s="130">
        <v>35002</v>
      </c>
      <c r="G76" s="130">
        <v>35003</v>
      </c>
      <c r="H76" s="130">
        <v>35004</v>
      </c>
      <c r="I76" s="130">
        <v>35005</v>
      </c>
      <c r="J76" s="130"/>
      <c r="K76" s="267">
        <f>D76+J76</f>
        <v>35000</v>
      </c>
      <c r="L76" s="249">
        <f>C76+K76</f>
        <v>337267594</v>
      </c>
    </row>
    <row r="77" spans="1:12" s="43" customFormat="1" ht="12" customHeight="1" thickBot="1">
      <c r="A77" s="155" t="s">
        <v>225</v>
      </c>
      <c r="B77" s="141" t="s">
        <v>204</v>
      </c>
      <c r="C77" s="130"/>
      <c r="D77" s="130"/>
      <c r="E77" s="130"/>
      <c r="F77" s="130"/>
      <c r="G77" s="130"/>
      <c r="H77" s="130"/>
      <c r="I77" s="130"/>
      <c r="J77" s="130"/>
      <c r="K77" s="267">
        <f>D77+E77+F77+G77+H77+I77</f>
        <v>0</v>
      </c>
      <c r="L77" s="249">
        <f>C77+K77</f>
        <v>0</v>
      </c>
    </row>
    <row r="78" spans="1:12" s="42" customFormat="1" ht="12" customHeight="1" thickBot="1">
      <c r="A78" s="156" t="s">
        <v>205</v>
      </c>
      <c r="B78" s="69" t="s">
        <v>206</v>
      </c>
      <c r="C78" s="126">
        <f>SUM(C79:C81)</f>
        <v>0</v>
      </c>
      <c r="D78" s="126">
        <f>SUM(D79:D81)</f>
        <v>0</v>
      </c>
      <c r="E78" s="126">
        <f aca="true" t="shared" si="18" ref="E78:J78">SUM(E79:E81)</f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9147676</v>
      </c>
      <c r="K78" s="126">
        <f>SUM(K79:K81)</f>
        <v>9147676</v>
      </c>
      <c r="L78" s="244">
        <f>SUM(L79:L81)</f>
        <v>9147676</v>
      </c>
    </row>
    <row r="79" spans="1:12" s="43" customFormat="1" ht="12" customHeight="1">
      <c r="A79" s="153" t="s">
        <v>226</v>
      </c>
      <c r="B79" s="139" t="s">
        <v>207</v>
      </c>
      <c r="C79" s="130"/>
      <c r="D79" s="130"/>
      <c r="E79" s="130"/>
      <c r="F79" s="130"/>
      <c r="G79" s="130"/>
      <c r="H79" s="130"/>
      <c r="I79" s="130"/>
      <c r="J79" s="130">
        <v>9147676</v>
      </c>
      <c r="K79" s="267">
        <f>D79+J79</f>
        <v>9147676</v>
      </c>
      <c r="L79" s="249">
        <f>C79+K79</f>
        <v>9147676</v>
      </c>
    </row>
    <row r="80" spans="1:12" s="43" customFormat="1" ht="12" customHeight="1">
      <c r="A80" s="154" t="s">
        <v>227</v>
      </c>
      <c r="B80" s="140" t="s">
        <v>208</v>
      </c>
      <c r="C80" s="130"/>
      <c r="D80" s="130"/>
      <c r="E80" s="130"/>
      <c r="F80" s="130"/>
      <c r="G80" s="130"/>
      <c r="H80" s="130"/>
      <c r="I80" s="130"/>
      <c r="J80" s="130"/>
      <c r="K80" s="267">
        <f>D80+E80+F80+G80+H80+I80</f>
        <v>0</v>
      </c>
      <c r="L80" s="249">
        <f>C80+K80</f>
        <v>0</v>
      </c>
    </row>
    <row r="81" spans="1:12" s="43" customFormat="1" ht="12" customHeight="1" thickBot="1">
      <c r="A81" s="155" t="s">
        <v>228</v>
      </c>
      <c r="B81" s="238" t="s">
        <v>434</v>
      </c>
      <c r="C81" s="130"/>
      <c r="D81" s="130"/>
      <c r="E81" s="130"/>
      <c r="F81" s="130"/>
      <c r="G81" s="130"/>
      <c r="H81" s="130"/>
      <c r="I81" s="130"/>
      <c r="J81" s="130"/>
      <c r="K81" s="267">
        <f>D81+E81+F81+G81+H81+I81</f>
        <v>0</v>
      </c>
      <c r="L81" s="249">
        <f>C81+K81</f>
        <v>0</v>
      </c>
    </row>
    <row r="82" spans="1:12" s="43" customFormat="1" ht="12" customHeight="1" thickBot="1">
      <c r="A82" s="156" t="s">
        <v>209</v>
      </c>
      <c r="B82" s="69" t="s">
        <v>229</v>
      </c>
      <c r="C82" s="126">
        <f>SUM(C83:C86)</f>
        <v>0</v>
      </c>
      <c r="D82" s="126">
        <f>SUM(D83:D86)</f>
        <v>0</v>
      </c>
      <c r="E82" s="126">
        <f aca="true" t="shared" si="19" ref="E82:J82">SUM(E83:E86)</f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126">
        <f>SUM(K83:K86)</f>
        <v>0</v>
      </c>
      <c r="L82" s="244">
        <f>SUM(L83:L86)</f>
        <v>0</v>
      </c>
    </row>
    <row r="83" spans="1:12" s="43" customFormat="1" ht="12" customHeight="1">
      <c r="A83" s="157" t="s">
        <v>210</v>
      </c>
      <c r="B83" s="139" t="s">
        <v>211</v>
      </c>
      <c r="C83" s="130"/>
      <c r="D83" s="130"/>
      <c r="E83" s="130"/>
      <c r="F83" s="130"/>
      <c r="G83" s="130"/>
      <c r="H83" s="130"/>
      <c r="I83" s="130"/>
      <c r="J83" s="130"/>
      <c r="K83" s="267">
        <f aca="true" t="shared" si="20" ref="K83:K88">D83+E83+F83+G83+H83+I83</f>
        <v>0</v>
      </c>
      <c r="L83" s="249">
        <f aca="true" t="shared" si="21" ref="L83:L88">C83+K83</f>
        <v>0</v>
      </c>
    </row>
    <row r="84" spans="1:12" s="43" customFormat="1" ht="12" customHeight="1">
      <c r="A84" s="158" t="s">
        <v>212</v>
      </c>
      <c r="B84" s="140" t="s">
        <v>213</v>
      </c>
      <c r="C84" s="130"/>
      <c r="D84" s="130"/>
      <c r="E84" s="130"/>
      <c r="F84" s="130"/>
      <c r="G84" s="130"/>
      <c r="H84" s="130"/>
      <c r="I84" s="130"/>
      <c r="J84" s="130"/>
      <c r="K84" s="267">
        <f t="shared" si="20"/>
        <v>0</v>
      </c>
      <c r="L84" s="249">
        <f t="shared" si="21"/>
        <v>0</v>
      </c>
    </row>
    <row r="85" spans="1:12" s="43" customFormat="1" ht="12" customHeight="1">
      <c r="A85" s="158" t="s">
        <v>214</v>
      </c>
      <c r="B85" s="140" t="s">
        <v>215</v>
      </c>
      <c r="C85" s="130"/>
      <c r="D85" s="130"/>
      <c r="E85" s="130"/>
      <c r="F85" s="130"/>
      <c r="G85" s="130"/>
      <c r="H85" s="130"/>
      <c r="I85" s="130"/>
      <c r="J85" s="130"/>
      <c r="K85" s="267">
        <f t="shared" si="20"/>
        <v>0</v>
      </c>
      <c r="L85" s="249">
        <f t="shared" si="21"/>
        <v>0</v>
      </c>
    </row>
    <row r="86" spans="1:12" s="42" customFormat="1" ht="12" customHeight="1" thickBot="1">
      <c r="A86" s="159" t="s">
        <v>216</v>
      </c>
      <c r="B86" s="141" t="s">
        <v>217</v>
      </c>
      <c r="C86" s="130"/>
      <c r="D86" s="130"/>
      <c r="E86" s="130"/>
      <c r="F86" s="130"/>
      <c r="G86" s="130"/>
      <c r="H86" s="130"/>
      <c r="I86" s="130"/>
      <c r="J86" s="130"/>
      <c r="K86" s="267">
        <f t="shared" si="20"/>
        <v>0</v>
      </c>
      <c r="L86" s="249">
        <f t="shared" si="21"/>
        <v>0</v>
      </c>
    </row>
    <row r="87" spans="1:12" s="42" customFormat="1" ht="12" customHeight="1" thickBot="1">
      <c r="A87" s="156" t="s">
        <v>218</v>
      </c>
      <c r="B87" s="69" t="s">
        <v>334</v>
      </c>
      <c r="C87" s="171"/>
      <c r="D87" s="171"/>
      <c r="E87" s="171"/>
      <c r="F87" s="171"/>
      <c r="G87" s="171"/>
      <c r="H87" s="171"/>
      <c r="I87" s="171"/>
      <c r="J87" s="171"/>
      <c r="K87" s="126">
        <f t="shared" si="20"/>
        <v>0</v>
      </c>
      <c r="L87" s="244">
        <f t="shared" si="21"/>
        <v>0</v>
      </c>
    </row>
    <row r="88" spans="1:12" s="42" customFormat="1" ht="12" customHeight="1" thickBot="1">
      <c r="A88" s="156" t="s">
        <v>355</v>
      </c>
      <c r="B88" s="69" t="s">
        <v>219</v>
      </c>
      <c r="C88" s="171"/>
      <c r="D88" s="171"/>
      <c r="E88" s="171"/>
      <c r="F88" s="171"/>
      <c r="G88" s="171"/>
      <c r="H88" s="171"/>
      <c r="I88" s="171"/>
      <c r="J88" s="171"/>
      <c r="K88" s="126">
        <f t="shared" si="20"/>
        <v>0</v>
      </c>
      <c r="L88" s="244">
        <f t="shared" si="21"/>
        <v>0</v>
      </c>
    </row>
    <row r="89" spans="1:12" s="42" customFormat="1" ht="12" customHeight="1" thickBot="1">
      <c r="A89" s="156" t="s">
        <v>356</v>
      </c>
      <c r="B89" s="69" t="s">
        <v>337</v>
      </c>
      <c r="C89" s="132">
        <f>+C66+C70+C75+C78+C82+C88+C87</f>
        <v>337232594</v>
      </c>
      <c r="D89" s="132">
        <f>+D66+D70+D75+D78+D82+D88+D87</f>
        <v>35000</v>
      </c>
      <c r="E89" s="132">
        <f aca="true" t="shared" si="22" ref="E89:J89">+E66+E70+E75+E78+E82+E88+E87</f>
        <v>35001</v>
      </c>
      <c r="F89" s="132">
        <f t="shared" si="22"/>
        <v>35002</v>
      </c>
      <c r="G89" s="132">
        <f t="shared" si="22"/>
        <v>35003</v>
      </c>
      <c r="H89" s="132">
        <f t="shared" si="22"/>
        <v>35004</v>
      </c>
      <c r="I89" s="132">
        <f t="shared" si="22"/>
        <v>35005</v>
      </c>
      <c r="J89" s="132">
        <f t="shared" si="22"/>
        <v>9147676</v>
      </c>
      <c r="K89" s="132">
        <f>+K66+K70+K75+K78+K82+K88+K87</f>
        <v>9182676</v>
      </c>
      <c r="L89" s="248">
        <f>+L66+L70+L75+L78+L82+L88+L87</f>
        <v>346415270</v>
      </c>
    </row>
    <row r="90" spans="1:12" s="42" customFormat="1" ht="12" customHeight="1" thickBot="1">
      <c r="A90" s="160" t="s">
        <v>357</v>
      </c>
      <c r="B90" s="313" t="s">
        <v>358</v>
      </c>
      <c r="C90" s="132">
        <f>+C65+C89</f>
        <v>868392679</v>
      </c>
      <c r="D90" s="132">
        <f>+D65+D89</f>
        <v>168144031</v>
      </c>
      <c r="E90" s="132">
        <f aca="true" t="shared" si="23" ref="E90:J90">+E65+E89</f>
        <v>168144037</v>
      </c>
      <c r="F90" s="132">
        <f t="shared" si="23"/>
        <v>168144043</v>
      </c>
      <c r="G90" s="132">
        <f t="shared" si="23"/>
        <v>168144049</v>
      </c>
      <c r="H90" s="132">
        <f t="shared" si="23"/>
        <v>168144055</v>
      </c>
      <c r="I90" s="132">
        <f t="shared" si="23"/>
        <v>168144061</v>
      </c>
      <c r="J90" s="132">
        <f t="shared" si="23"/>
        <v>44605729</v>
      </c>
      <c r="K90" s="132">
        <f>+K65+K89</f>
        <v>212749760</v>
      </c>
      <c r="L90" s="248">
        <f>+L65+L89</f>
        <v>1081142439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2" s="40" customFormat="1" ht="16.5" customHeight="1" thickBot="1">
      <c r="A92" s="533" t="s">
        <v>36</v>
      </c>
      <c r="B92" s="534"/>
      <c r="C92" s="534"/>
      <c r="D92" s="534"/>
      <c r="E92" s="534"/>
      <c r="F92" s="534"/>
      <c r="G92" s="534"/>
      <c r="H92" s="534"/>
      <c r="I92" s="534"/>
      <c r="J92" s="534"/>
      <c r="K92" s="534"/>
      <c r="L92" s="535"/>
    </row>
    <row r="93" spans="1:12" s="44" customFormat="1" ht="12" customHeight="1" thickBot="1">
      <c r="A93" s="133" t="s">
        <v>3</v>
      </c>
      <c r="B93" s="23" t="s">
        <v>362</v>
      </c>
      <c r="C93" s="125">
        <f>+C94+C95+C96+C97+C98+C111</f>
        <v>462681078</v>
      </c>
      <c r="D93" s="252">
        <f aca="true" t="shared" si="24" ref="D93:L93">+D94+D95+D96+D97+D98+D111</f>
        <v>-28372798</v>
      </c>
      <c r="E93" s="252">
        <f t="shared" si="24"/>
        <v>0</v>
      </c>
      <c r="F93" s="252">
        <f t="shared" si="24"/>
        <v>0</v>
      </c>
      <c r="G93" s="252">
        <f t="shared" si="24"/>
        <v>0</v>
      </c>
      <c r="H93" s="252">
        <f t="shared" si="24"/>
        <v>0</v>
      </c>
      <c r="I93" s="252">
        <f t="shared" si="24"/>
        <v>0</v>
      </c>
      <c r="J93" s="252">
        <f t="shared" si="24"/>
        <v>50605729</v>
      </c>
      <c r="K93" s="465">
        <f t="shared" si="24"/>
        <v>22232931</v>
      </c>
      <c r="L93" s="182">
        <f t="shared" si="24"/>
        <v>484914009</v>
      </c>
    </row>
    <row r="94" spans="1:12" ht="12" customHeight="1">
      <c r="A94" s="161" t="s">
        <v>58</v>
      </c>
      <c r="B94" s="7" t="s">
        <v>32</v>
      </c>
      <c r="C94" s="186">
        <v>81439572</v>
      </c>
      <c r="D94" s="253">
        <v>-1333570</v>
      </c>
      <c r="E94" s="253"/>
      <c r="F94" s="253"/>
      <c r="G94" s="253"/>
      <c r="H94" s="253"/>
      <c r="I94" s="186"/>
      <c r="J94" s="253">
        <v>14820557</v>
      </c>
      <c r="K94" s="167">
        <f>D94+J94</f>
        <v>13486987</v>
      </c>
      <c r="L94" s="228">
        <f aca="true" t="shared" si="25" ref="L94:L113">C94+K94</f>
        <v>94926559</v>
      </c>
    </row>
    <row r="95" spans="1:12" ht="12" customHeight="1">
      <c r="A95" s="154" t="s">
        <v>59</v>
      </c>
      <c r="B95" s="5" t="s">
        <v>101</v>
      </c>
      <c r="C95" s="127">
        <v>15991889</v>
      </c>
      <c r="D95" s="127">
        <v>-372310</v>
      </c>
      <c r="E95" s="127"/>
      <c r="F95" s="127"/>
      <c r="G95" s="127"/>
      <c r="H95" s="127"/>
      <c r="I95" s="127"/>
      <c r="J95" s="463"/>
      <c r="K95" s="269">
        <f aca="true" t="shared" si="26" ref="K95:K112">D95+J95</f>
        <v>-372310</v>
      </c>
      <c r="L95" s="224">
        <f t="shared" si="25"/>
        <v>15619579</v>
      </c>
    </row>
    <row r="96" spans="1:12" ht="12" customHeight="1">
      <c r="A96" s="154" t="s">
        <v>60</v>
      </c>
      <c r="B96" s="5" t="s">
        <v>77</v>
      </c>
      <c r="C96" s="129">
        <v>155490565</v>
      </c>
      <c r="D96" s="129">
        <v>17416650</v>
      </c>
      <c r="E96" s="129"/>
      <c r="F96" s="129"/>
      <c r="G96" s="129"/>
      <c r="H96" s="127"/>
      <c r="I96" s="129"/>
      <c r="J96" s="464">
        <v>10997639</v>
      </c>
      <c r="K96" s="269">
        <f t="shared" si="26"/>
        <v>28414289</v>
      </c>
      <c r="L96" s="225">
        <f t="shared" si="25"/>
        <v>183904854</v>
      </c>
    </row>
    <row r="97" spans="1:12" ht="12" customHeight="1">
      <c r="A97" s="154" t="s">
        <v>61</v>
      </c>
      <c r="B97" s="8" t="s">
        <v>102</v>
      </c>
      <c r="C97" s="129">
        <v>9400000</v>
      </c>
      <c r="D97" s="129">
        <v>2288540</v>
      </c>
      <c r="E97" s="129"/>
      <c r="F97" s="129"/>
      <c r="G97" s="129"/>
      <c r="H97" s="129"/>
      <c r="I97" s="129"/>
      <c r="J97" s="464"/>
      <c r="K97" s="269">
        <f t="shared" si="26"/>
        <v>2288540</v>
      </c>
      <c r="L97" s="225">
        <f t="shared" si="25"/>
        <v>11688540</v>
      </c>
    </row>
    <row r="98" spans="1:12" ht="12" customHeight="1">
      <c r="A98" s="154" t="s">
        <v>69</v>
      </c>
      <c r="B98" s="16" t="s">
        <v>103</v>
      </c>
      <c r="C98" s="129">
        <v>150359052</v>
      </c>
      <c r="D98" s="129">
        <v>1311000</v>
      </c>
      <c r="E98" s="129"/>
      <c r="F98" s="129"/>
      <c r="G98" s="129"/>
      <c r="H98" s="129"/>
      <c r="I98" s="129"/>
      <c r="J98" s="464">
        <f>SUM(J99:J110)</f>
        <v>24787533</v>
      </c>
      <c r="K98" s="269">
        <f t="shared" si="26"/>
        <v>26098533</v>
      </c>
      <c r="L98" s="225">
        <f t="shared" si="25"/>
        <v>176457585</v>
      </c>
    </row>
    <row r="99" spans="1:12" ht="12" customHeight="1">
      <c r="A99" s="154" t="s">
        <v>62</v>
      </c>
      <c r="B99" s="5" t="s">
        <v>359</v>
      </c>
      <c r="C99" s="129"/>
      <c r="D99" s="129"/>
      <c r="E99" s="129"/>
      <c r="F99" s="129"/>
      <c r="G99" s="129"/>
      <c r="H99" s="129"/>
      <c r="I99" s="129"/>
      <c r="J99" s="464">
        <v>4404733</v>
      </c>
      <c r="K99" s="269">
        <f t="shared" si="26"/>
        <v>4404733</v>
      </c>
      <c r="L99" s="225">
        <f t="shared" si="25"/>
        <v>4404733</v>
      </c>
    </row>
    <row r="100" spans="1:12" ht="12" customHeight="1">
      <c r="A100" s="154" t="s">
        <v>63</v>
      </c>
      <c r="B100" s="50" t="s">
        <v>300</v>
      </c>
      <c r="C100" s="129"/>
      <c r="D100" s="129"/>
      <c r="E100" s="129"/>
      <c r="F100" s="129"/>
      <c r="G100" s="129"/>
      <c r="H100" s="129"/>
      <c r="I100" s="129"/>
      <c r="J100" s="464"/>
      <c r="K100" s="269">
        <f t="shared" si="26"/>
        <v>0</v>
      </c>
      <c r="L100" s="225">
        <f t="shared" si="25"/>
        <v>0</v>
      </c>
    </row>
    <row r="101" spans="1:12" ht="12" customHeight="1">
      <c r="A101" s="154" t="s">
        <v>70</v>
      </c>
      <c r="B101" s="50" t="s">
        <v>299</v>
      </c>
      <c r="C101" s="129"/>
      <c r="D101" s="129"/>
      <c r="E101" s="129"/>
      <c r="F101" s="129"/>
      <c r="G101" s="129"/>
      <c r="H101" s="129"/>
      <c r="I101" s="129"/>
      <c r="J101" s="464"/>
      <c r="K101" s="269">
        <f t="shared" si="26"/>
        <v>0</v>
      </c>
      <c r="L101" s="225">
        <f t="shared" si="25"/>
        <v>0</v>
      </c>
    </row>
    <row r="102" spans="1:12" ht="12" customHeight="1">
      <c r="A102" s="154" t="s">
        <v>71</v>
      </c>
      <c r="B102" s="50" t="s">
        <v>235</v>
      </c>
      <c r="C102" s="129"/>
      <c r="D102" s="129"/>
      <c r="E102" s="129"/>
      <c r="F102" s="129"/>
      <c r="G102" s="129"/>
      <c r="H102" s="129"/>
      <c r="I102" s="129"/>
      <c r="J102" s="464"/>
      <c r="K102" s="269">
        <f t="shared" si="26"/>
        <v>0</v>
      </c>
      <c r="L102" s="225">
        <f t="shared" si="25"/>
        <v>0</v>
      </c>
    </row>
    <row r="103" spans="1:12" ht="12" customHeight="1">
      <c r="A103" s="154" t="s">
        <v>72</v>
      </c>
      <c r="B103" s="51" t="s">
        <v>236</v>
      </c>
      <c r="C103" s="129"/>
      <c r="D103" s="129"/>
      <c r="E103" s="129"/>
      <c r="F103" s="129"/>
      <c r="G103" s="129"/>
      <c r="H103" s="129"/>
      <c r="I103" s="129"/>
      <c r="J103" s="464"/>
      <c r="K103" s="269">
        <f t="shared" si="26"/>
        <v>0</v>
      </c>
      <c r="L103" s="225">
        <f t="shared" si="25"/>
        <v>0</v>
      </c>
    </row>
    <row r="104" spans="1:12" ht="12" customHeight="1">
      <c r="A104" s="154" t="s">
        <v>73</v>
      </c>
      <c r="B104" s="51" t="s">
        <v>237</v>
      </c>
      <c r="C104" s="129"/>
      <c r="D104" s="129"/>
      <c r="E104" s="129"/>
      <c r="F104" s="129"/>
      <c r="G104" s="129"/>
      <c r="H104" s="129"/>
      <c r="I104" s="129"/>
      <c r="J104" s="464"/>
      <c r="K104" s="269">
        <f t="shared" si="26"/>
        <v>0</v>
      </c>
      <c r="L104" s="225">
        <f t="shared" si="25"/>
        <v>0</v>
      </c>
    </row>
    <row r="105" spans="1:12" ht="12" customHeight="1">
      <c r="A105" s="154" t="s">
        <v>75</v>
      </c>
      <c r="B105" s="50" t="s">
        <v>238</v>
      </c>
      <c r="C105" s="129">
        <v>90359052</v>
      </c>
      <c r="D105" s="129">
        <v>1311000</v>
      </c>
      <c r="E105" s="129"/>
      <c r="F105" s="129"/>
      <c r="G105" s="129"/>
      <c r="H105" s="129"/>
      <c r="I105" s="129"/>
      <c r="J105" s="464">
        <v>-80000</v>
      </c>
      <c r="K105" s="269">
        <f t="shared" si="26"/>
        <v>1231000</v>
      </c>
      <c r="L105" s="225">
        <f t="shared" si="25"/>
        <v>91590052</v>
      </c>
    </row>
    <row r="106" spans="1:12" ht="12" customHeight="1">
      <c r="A106" s="154" t="s">
        <v>104</v>
      </c>
      <c r="B106" s="50" t="s">
        <v>239</v>
      </c>
      <c r="C106" s="129"/>
      <c r="D106" s="129"/>
      <c r="E106" s="129"/>
      <c r="F106" s="129"/>
      <c r="G106" s="129"/>
      <c r="H106" s="129"/>
      <c r="I106" s="129"/>
      <c r="J106" s="464"/>
      <c r="K106" s="269">
        <f t="shared" si="26"/>
        <v>0</v>
      </c>
      <c r="L106" s="225">
        <f t="shared" si="25"/>
        <v>0</v>
      </c>
    </row>
    <row r="107" spans="1:12" ht="12" customHeight="1">
      <c r="A107" s="154" t="s">
        <v>233</v>
      </c>
      <c r="B107" s="51" t="s">
        <v>240</v>
      </c>
      <c r="C107" s="127"/>
      <c r="D107" s="129"/>
      <c r="E107" s="129"/>
      <c r="F107" s="129"/>
      <c r="G107" s="129"/>
      <c r="H107" s="129"/>
      <c r="I107" s="129"/>
      <c r="J107" s="464"/>
      <c r="K107" s="269">
        <f t="shared" si="26"/>
        <v>0</v>
      </c>
      <c r="L107" s="225">
        <f t="shared" si="25"/>
        <v>0</v>
      </c>
    </row>
    <row r="108" spans="1:12" ht="12" customHeight="1">
      <c r="A108" s="162" t="s">
        <v>234</v>
      </c>
      <c r="B108" s="52" t="s">
        <v>241</v>
      </c>
      <c r="C108" s="129"/>
      <c r="D108" s="129"/>
      <c r="E108" s="129"/>
      <c r="F108" s="129"/>
      <c r="G108" s="129"/>
      <c r="H108" s="129"/>
      <c r="I108" s="129"/>
      <c r="J108" s="464"/>
      <c r="K108" s="269">
        <f t="shared" si="26"/>
        <v>0</v>
      </c>
      <c r="L108" s="225">
        <f t="shared" si="25"/>
        <v>0</v>
      </c>
    </row>
    <row r="109" spans="1:12" ht="12" customHeight="1">
      <c r="A109" s="154" t="s">
        <v>297</v>
      </c>
      <c r="B109" s="52" t="s">
        <v>242</v>
      </c>
      <c r="C109" s="129"/>
      <c r="D109" s="129"/>
      <c r="E109" s="129"/>
      <c r="F109" s="129"/>
      <c r="G109" s="129"/>
      <c r="H109" s="129"/>
      <c r="I109" s="129"/>
      <c r="J109" s="464"/>
      <c r="K109" s="269">
        <f t="shared" si="26"/>
        <v>0</v>
      </c>
      <c r="L109" s="225">
        <f t="shared" si="25"/>
        <v>0</v>
      </c>
    </row>
    <row r="110" spans="1:12" ht="12" customHeight="1">
      <c r="A110" s="154" t="s">
        <v>298</v>
      </c>
      <c r="B110" s="51" t="s">
        <v>243</v>
      </c>
      <c r="C110" s="127">
        <v>60000000</v>
      </c>
      <c r="D110" s="127"/>
      <c r="E110" s="127"/>
      <c r="F110" s="127"/>
      <c r="G110" s="127"/>
      <c r="H110" s="127"/>
      <c r="I110" s="127"/>
      <c r="J110" s="463">
        <v>20462800</v>
      </c>
      <c r="K110" s="269">
        <f t="shared" si="26"/>
        <v>20462800</v>
      </c>
      <c r="L110" s="224">
        <f t="shared" si="25"/>
        <v>80462800</v>
      </c>
    </row>
    <row r="111" spans="1:12" ht="12" customHeight="1">
      <c r="A111" s="154" t="s">
        <v>302</v>
      </c>
      <c r="B111" s="8" t="s">
        <v>33</v>
      </c>
      <c r="C111" s="127">
        <v>50000000</v>
      </c>
      <c r="D111" s="127">
        <v>-47683108</v>
      </c>
      <c r="E111" s="127"/>
      <c r="F111" s="127"/>
      <c r="G111" s="127"/>
      <c r="H111" s="127"/>
      <c r="I111" s="127"/>
      <c r="J111" s="463"/>
      <c r="K111" s="269">
        <f t="shared" si="26"/>
        <v>-47683108</v>
      </c>
      <c r="L111" s="224">
        <f t="shared" si="25"/>
        <v>2316892</v>
      </c>
    </row>
    <row r="112" spans="1:12" ht="12" customHeight="1">
      <c r="A112" s="155" t="s">
        <v>303</v>
      </c>
      <c r="B112" s="5" t="s">
        <v>360</v>
      </c>
      <c r="C112" s="129">
        <v>50000000</v>
      </c>
      <c r="D112" s="129">
        <v>-47683108</v>
      </c>
      <c r="E112" s="129"/>
      <c r="F112" s="129"/>
      <c r="G112" s="129"/>
      <c r="H112" s="129"/>
      <c r="I112" s="129"/>
      <c r="J112" s="129"/>
      <c r="K112" s="167">
        <f t="shared" si="26"/>
        <v>-47683108</v>
      </c>
      <c r="L112" s="247">
        <f t="shared" si="25"/>
        <v>2316892</v>
      </c>
    </row>
    <row r="113" spans="1:12" ht="12" customHeight="1" thickBot="1">
      <c r="A113" s="163" t="s">
        <v>304</v>
      </c>
      <c r="B113" s="53" t="s">
        <v>361</v>
      </c>
      <c r="C113" s="187"/>
      <c r="D113" s="187"/>
      <c r="E113" s="187"/>
      <c r="F113" s="187"/>
      <c r="G113" s="187"/>
      <c r="H113" s="187"/>
      <c r="I113" s="187"/>
      <c r="J113" s="187"/>
      <c r="K113" s="271">
        <f>D113+E113+F113+G113+H113+I113</f>
        <v>0</v>
      </c>
      <c r="L113" s="257">
        <f t="shared" si="25"/>
        <v>0</v>
      </c>
    </row>
    <row r="114" spans="1:12" ht="12" customHeight="1" thickBot="1">
      <c r="A114" s="24" t="s">
        <v>4</v>
      </c>
      <c r="B114" s="22" t="s">
        <v>244</v>
      </c>
      <c r="C114" s="126">
        <f>+C115+C117+C119</f>
        <v>257844340</v>
      </c>
      <c r="D114" s="126">
        <f aca="true" t="shared" si="27" ref="D114:L114">+D115+D117+D119</f>
        <v>194460949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-6000000</v>
      </c>
      <c r="K114" s="126">
        <f t="shared" si="27"/>
        <v>188460949</v>
      </c>
      <c r="L114" s="244">
        <f t="shared" si="27"/>
        <v>446305289</v>
      </c>
    </row>
    <row r="115" spans="1:12" ht="12" customHeight="1">
      <c r="A115" s="153" t="s">
        <v>64</v>
      </c>
      <c r="B115" s="5" t="s">
        <v>119</v>
      </c>
      <c r="C115" s="128">
        <v>83884650</v>
      </c>
      <c r="D115" s="128">
        <v>161441502</v>
      </c>
      <c r="E115" s="128"/>
      <c r="F115" s="128"/>
      <c r="G115" s="128"/>
      <c r="H115" s="128"/>
      <c r="I115" s="128"/>
      <c r="J115" s="128"/>
      <c r="K115" s="167">
        <f aca="true" t="shared" si="28" ref="K115:K127">D115+E115+F115+G115+H115+I115</f>
        <v>161441502</v>
      </c>
      <c r="L115" s="245">
        <f aca="true" t="shared" si="29" ref="L115:L127">C115+K115</f>
        <v>245326152</v>
      </c>
    </row>
    <row r="116" spans="1:12" ht="12" customHeight="1">
      <c r="A116" s="153" t="s">
        <v>65</v>
      </c>
      <c r="B116" s="9" t="s">
        <v>248</v>
      </c>
      <c r="C116" s="128">
        <v>78884650</v>
      </c>
      <c r="D116" s="128"/>
      <c r="E116" s="128"/>
      <c r="F116" s="128"/>
      <c r="G116" s="128"/>
      <c r="H116" s="128"/>
      <c r="I116" s="128"/>
      <c r="J116" s="128"/>
      <c r="K116" s="167">
        <f t="shared" si="28"/>
        <v>0</v>
      </c>
      <c r="L116" s="245">
        <f t="shared" si="29"/>
        <v>78884650</v>
      </c>
    </row>
    <row r="117" spans="1:12" ht="12" customHeight="1">
      <c r="A117" s="153" t="s">
        <v>66</v>
      </c>
      <c r="B117" s="9" t="s">
        <v>105</v>
      </c>
      <c r="C117" s="127">
        <v>173959690</v>
      </c>
      <c r="D117" s="127">
        <v>33019447</v>
      </c>
      <c r="E117" s="127"/>
      <c r="F117" s="127"/>
      <c r="G117" s="127"/>
      <c r="H117" s="127"/>
      <c r="I117" s="127"/>
      <c r="J117" s="127">
        <v>-6000000</v>
      </c>
      <c r="K117" s="269">
        <f>D117+J117</f>
        <v>27019447</v>
      </c>
      <c r="L117" s="246">
        <f t="shared" si="29"/>
        <v>200979137</v>
      </c>
    </row>
    <row r="118" spans="1:12" ht="12" customHeight="1">
      <c r="A118" s="153" t="s">
        <v>67</v>
      </c>
      <c r="B118" s="9" t="s">
        <v>249</v>
      </c>
      <c r="C118" s="127">
        <v>91065650</v>
      </c>
      <c r="D118" s="127"/>
      <c r="E118" s="127"/>
      <c r="F118" s="127"/>
      <c r="G118" s="127"/>
      <c r="H118" s="127"/>
      <c r="I118" s="127"/>
      <c r="J118" s="127"/>
      <c r="K118" s="269">
        <f t="shared" si="28"/>
        <v>0</v>
      </c>
      <c r="L118" s="246">
        <f t="shared" si="29"/>
        <v>91065650</v>
      </c>
    </row>
    <row r="119" spans="1:12" ht="12" customHeight="1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127"/>
      <c r="K119" s="269">
        <f t="shared" si="28"/>
        <v>0</v>
      </c>
      <c r="L119" s="246">
        <f t="shared" si="29"/>
        <v>0</v>
      </c>
    </row>
    <row r="120" spans="1:12" ht="12" customHeight="1">
      <c r="A120" s="153" t="s">
        <v>74</v>
      </c>
      <c r="B120" s="70" t="s">
        <v>289</v>
      </c>
      <c r="C120" s="127"/>
      <c r="D120" s="127"/>
      <c r="E120" s="127"/>
      <c r="F120" s="127"/>
      <c r="G120" s="127"/>
      <c r="H120" s="127"/>
      <c r="I120" s="127"/>
      <c r="J120" s="127"/>
      <c r="K120" s="269">
        <f t="shared" si="28"/>
        <v>0</v>
      </c>
      <c r="L120" s="246">
        <f t="shared" si="29"/>
        <v>0</v>
      </c>
    </row>
    <row r="121" spans="1:12" ht="12" customHeight="1">
      <c r="A121" s="153" t="s">
        <v>76</v>
      </c>
      <c r="B121" s="135" t="s">
        <v>254</v>
      </c>
      <c r="C121" s="127"/>
      <c r="D121" s="127"/>
      <c r="E121" s="127"/>
      <c r="F121" s="127"/>
      <c r="G121" s="127"/>
      <c r="H121" s="127"/>
      <c r="I121" s="127"/>
      <c r="J121" s="127"/>
      <c r="K121" s="269">
        <f t="shared" si="28"/>
        <v>0</v>
      </c>
      <c r="L121" s="246">
        <f t="shared" si="29"/>
        <v>0</v>
      </c>
    </row>
    <row r="122" spans="1:12" ht="12" customHeight="1">
      <c r="A122" s="153" t="s">
        <v>106</v>
      </c>
      <c r="B122" s="51" t="s">
        <v>237</v>
      </c>
      <c r="C122" s="127"/>
      <c r="D122" s="127"/>
      <c r="E122" s="127"/>
      <c r="F122" s="127"/>
      <c r="G122" s="127"/>
      <c r="H122" s="127"/>
      <c r="I122" s="127"/>
      <c r="J122" s="127"/>
      <c r="K122" s="269">
        <f t="shared" si="28"/>
        <v>0</v>
      </c>
      <c r="L122" s="246">
        <f t="shared" si="29"/>
        <v>0</v>
      </c>
    </row>
    <row r="123" spans="1:12" ht="12" customHeight="1">
      <c r="A123" s="153" t="s">
        <v>107</v>
      </c>
      <c r="B123" s="51" t="s">
        <v>253</v>
      </c>
      <c r="C123" s="127"/>
      <c r="D123" s="127"/>
      <c r="E123" s="127"/>
      <c r="F123" s="127"/>
      <c r="G123" s="127"/>
      <c r="H123" s="127"/>
      <c r="I123" s="127"/>
      <c r="J123" s="127"/>
      <c r="K123" s="269">
        <f t="shared" si="28"/>
        <v>0</v>
      </c>
      <c r="L123" s="246">
        <f t="shared" si="29"/>
        <v>0</v>
      </c>
    </row>
    <row r="124" spans="1:12" ht="12" customHeight="1">
      <c r="A124" s="153" t="s">
        <v>108</v>
      </c>
      <c r="B124" s="51" t="s">
        <v>252</v>
      </c>
      <c r="C124" s="127"/>
      <c r="D124" s="127"/>
      <c r="E124" s="127"/>
      <c r="F124" s="127"/>
      <c r="G124" s="127"/>
      <c r="H124" s="127"/>
      <c r="I124" s="127"/>
      <c r="J124" s="127"/>
      <c r="K124" s="269">
        <f t="shared" si="28"/>
        <v>0</v>
      </c>
      <c r="L124" s="246">
        <f t="shared" si="29"/>
        <v>0</v>
      </c>
    </row>
    <row r="125" spans="1:12" ht="12" customHeight="1">
      <c r="A125" s="153" t="s">
        <v>245</v>
      </c>
      <c r="B125" s="51" t="s">
        <v>240</v>
      </c>
      <c r="C125" s="127"/>
      <c r="D125" s="127"/>
      <c r="E125" s="127"/>
      <c r="F125" s="127"/>
      <c r="G125" s="127"/>
      <c r="H125" s="127"/>
      <c r="I125" s="127"/>
      <c r="J125" s="127"/>
      <c r="K125" s="269">
        <f t="shared" si="28"/>
        <v>0</v>
      </c>
      <c r="L125" s="246">
        <f t="shared" si="29"/>
        <v>0</v>
      </c>
    </row>
    <row r="126" spans="1:12" ht="12" customHeight="1">
      <c r="A126" s="153" t="s">
        <v>246</v>
      </c>
      <c r="B126" s="51" t="s">
        <v>251</v>
      </c>
      <c r="C126" s="127"/>
      <c r="D126" s="127"/>
      <c r="E126" s="127"/>
      <c r="F126" s="127"/>
      <c r="G126" s="127"/>
      <c r="H126" s="127"/>
      <c r="I126" s="127"/>
      <c r="J126" s="127"/>
      <c r="K126" s="269">
        <f t="shared" si="28"/>
        <v>0</v>
      </c>
      <c r="L126" s="246">
        <f t="shared" si="29"/>
        <v>0</v>
      </c>
    </row>
    <row r="127" spans="1:12" ht="12" customHeight="1" thickBot="1">
      <c r="A127" s="162" t="s">
        <v>247</v>
      </c>
      <c r="B127" s="51" t="s">
        <v>250</v>
      </c>
      <c r="C127" s="129"/>
      <c r="D127" s="129"/>
      <c r="E127" s="129"/>
      <c r="F127" s="129"/>
      <c r="G127" s="129"/>
      <c r="H127" s="129"/>
      <c r="I127" s="129"/>
      <c r="J127" s="129"/>
      <c r="K127" s="270">
        <f t="shared" si="28"/>
        <v>0</v>
      </c>
      <c r="L127" s="247">
        <f t="shared" si="29"/>
        <v>0</v>
      </c>
    </row>
    <row r="128" spans="1:12" ht="12" customHeight="1" thickBot="1">
      <c r="A128" s="24" t="s">
        <v>5</v>
      </c>
      <c r="B128" s="47" t="s">
        <v>307</v>
      </c>
      <c r="C128" s="126">
        <f>+C93+C114</f>
        <v>720525418</v>
      </c>
      <c r="D128" s="126">
        <f aca="true" t="shared" si="30" ref="D128:L128">+D93+D114</f>
        <v>166088151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44605729</v>
      </c>
      <c r="K128" s="126">
        <f t="shared" si="30"/>
        <v>210693880</v>
      </c>
      <c r="L128" s="244">
        <f t="shared" si="30"/>
        <v>931219298</v>
      </c>
    </row>
    <row r="129" spans="1:12" ht="12" customHeight="1" thickBot="1">
      <c r="A129" s="24" t="s">
        <v>6</v>
      </c>
      <c r="B129" s="47" t="s">
        <v>308</v>
      </c>
      <c r="C129" s="126">
        <f>+C130+C131+C132</f>
        <v>0</v>
      </c>
      <c r="D129" s="126">
        <f aca="true" t="shared" si="31" ref="D129:L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/>
      <c r="K129" s="126">
        <f t="shared" si="31"/>
        <v>0</v>
      </c>
      <c r="L129" s="244">
        <f t="shared" si="31"/>
        <v>0</v>
      </c>
    </row>
    <row r="130" spans="1:12" s="44" customFormat="1" ht="12" customHeight="1">
      <c r="A130" s="153" t="s">
        <v>152</v>
      </c>
      <c r="B130" s="6" t="s">
        <v>365</v>
      </c>
      <c r="C130" s="127"/>
      <c r="D130" s="127"/>
      <c r="E130" s="127"/>
      <c r="F130" s="127"/>
      <c r="G130" s="127"/>
      <c r="H130" s="127"/>
      <c r="I130" s="127"/>
      <c r="J130" s="127"/>
      <c r="K130" s="269">
        <f>D130+E130+F130+G130+H130+I130</f>
        <v>0</v>
      </c>
      <c r="L130" s="246">
        <f>C130+K130</f>
        <v>0</v>
      </c>
    </row>
    <row r="131" spans="1:12" ht="12" customHeight="1">
      <c r="A131" s="153" t="s">
        <v>153</v>
      </c>
      <c r="B131" s="6" t="s">
        <v>316</v>
      </c>
      <c r="C131" s="127"/>
      <c r="D131" s="127"/>
      <c r="E131" s="127"/>
      <c r="F131" s="127"/>
      <c r="G131" s="127"/>
      <c r="H131" s="127"/>
      <c r="I131" s="127"/>
      <c r="J131" s="127"/>
      <c r="K131" s="269">
        <f>D131+E131+F131+G131+H131+I131</f>
        <v>0</v>
      </c>
      <c r="L131" s="246">
        <f>C131+K131</f>
        <v>0</v>
      </c>
    </row>
    <row r="132" spans="1:12" ht="12" customHeight="1" thickBot="1">
      <c r="A132" s="162" t="s">
        <v>154</v>
      </c>
      <c r="B132" s="4" t="s">
        <v>364</v>
      </c>
      <c r="C132" s="127"/>
      <c r="D132" s="127"/>
      <c r="E132" s="127"/>
      <c r="F132" s="127"/>
      <c r="G132" s="127"/>
      <c r="H132" s="127"/>
      <c r="I132" s="127"/>
      <c r="J132" s="127"/>
      <c r="K132" s="269">
        <f>D132+E132+F132+G132+H132+I132</f>
        <v>0</v>
      </c>
      <c r="L132" s="246">
        <f>C132+K132</f>
        <v>0</v>
      </c>
    </row>
    <row r="133" spans="1:12" ht="12" customHeight="1" thickBot="1">
      <c r="A133" s="24" t="s">
        <v>7</v>
      </c>
      <c r="B133" s="47" t="s">
        <v>309</v>
      </c>
      <c r="C133" s="126">
        <f>+C134+C135+C136+C137+C138+C139</f>
        <v>0</v>
      </c>
      <c r="D133" s="126">
        <f aca="true" t="shared" si="32" ref="D133:L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/>
      <c r="K133" s="126">
        <f t="shared" si="32"/>
        <v>0</v>
      </c>
      <c r="L133" s="244">
        <f t="shared" si="32"/>
        <v>0</v>
      </c>
    </row>
    <row r="134" spans="1:12" ht="12" customHeight="1">
      <c r="A134" s="153" t="s">
        <v>51</v>
      </c>
      <c r="B134" s="6" t="s">
        <v>318</v>
      </c>
      <c r="C134" s="127"/>
      <c r="D134" s="127"/>
      <c r="E134" s="127"/>
      <c r="F134" s="127"/>
      <c r="G134" s="127"/>
      <c r="H134" s="127"/>
      <c r="I134" s="127"/>
      <c r="J134" s="127"/>
      <c r="K134" s="269">
        <f aca="true" t="shared" si="33" ref="K134:K139">D134+E134+F134+G134+H134+I134</f>
        <v>0</v>
      </c>
      <c r="L134" s="246">
        <f aca="true" t="shared" si="34" ref="L134:L139">C134+K134</f>
        <v>0</v>
      </c>
    </row>
    <row r="135" spans="1:12" ht="12" customHeight="1">
      <c r="A135" s="153" t="s">
        <v>52</v>
      </c>
      <c r="B135" s="6" t="s">
        <v>310</v>
      </c>
      <c r="C135" s="127"/>
      <c r="D135" s="127"/>
      <c r="E135" s="127"/>
      <c r="F135" s="127"/>
      <c r="G135" s="127"/>
      <c r="H135" s="127"/>
      <c r="I135" s="127"/>
      <c r="J135" s="127"/>
      <c r="K135" s="269">
        <f t="shared" si="33"/>
        <v>0</v>
      </c>
      <c r="L135" s="246">
        <f t="shared" si="34"/>
        <v>0</v>
      </c>
    </row>
    <row r="136" spans="1:12" ht="12" customHeight="1">
      <c r="A136" s="153" t="s">
        <v>53</v>
      </c>
      <c r="B136" s="6" t="s">
        <v>311</v>
      </c>
      <c r="C136" s="127"/>
      <c r="D136" s="127"/>
      <c r="E136" s="127"/>
      <c r="F136" s="127"/>
      <c r="G136" s="127"/>
      <c r="H136" s="127"/>
      <c r="I136" s="127"/>
      <c r="J136" s="127"/>
      <c r="K136" s="269">
        <f t="shared" si="33"/>
        <v>0</v>
      </c>
      <c r="L136" s="246">
        <f t="shared" si="34"/>
        <v>0</v>
      </c>
    </row>
    <row r="137" spans="1:12" ht="12" customHeight="1">
      <c r="A137" s="153" t="s">
        <v>93</v>
      </c>
      <c r="B137" s="6" t="s">
        <v>363</v>
      </c>
      <c r="C137" s="127"/>
      <c r="D137" s="127"/>
      <c r="E137" s="127"/>
      <c r="F137" s="127"/>
      <c r="G137" s="127"/>
      <c r="H137" s="127"/>
      <c r="I137" s="127"/>
      <c r="J137" s="127"/>
      <c r="K137" s="269">
        <f t="shared" si="33"/>
        <v>0</v>
      </c>
      <c r="L137" s="246">
        <f t="shared" si="34"/>
        <v>0</v>
      </c>
    </row>
    <row r="138" spans="1:12" ht="12" customHeight="1">
      <c r="A138" s="153" t="s">
        <v>94</v>
      </c>
      <c r="B138" s="6" t="s">
        <v>313</v>
      </c>
      <c r="C138" s="127"/>
      <c r="D138" s="127"/>
      <c r="E138" s="127"/>
      <c r="F138" s="127"/>
      <c r="G138" s="127"/>
      <c r="H138" s="127"/>
      <c r="I138" s="127"/>
      <c r="J138" s="127"/>
      <c r="K138" s="269">
        <f t="shared" si="33"/>
        <v>0</v>
      </c>
      <c r="L138" s="246">
        <f t="shared" si="34"/>
        <v>0</v>
      </c>
    </row>
    <row r="139" spans="1:12" s="44" customFormat="1" ht="12" customHeight="1" thickBot="1">
      <c r="A139" s="162" t="s">
        <v>95</v>
      </c>
      <c r="B139" s="4" t="s">
        <v>314</v>
      </c>
      <c r="C139" s="127"/>
      <c r="D139" s="127"/>
      <c r="E139" s="127"/>
      <c r="F139" s="127"/>
      <c r="G139" s="127"/>
      <c r="H139" s="127"/>
      <c r="I139" s="127"/>
      <c r="J139" s="127"/>
      <c r="K139" s="269">
        <f t="shared" si="33"/>
        <v>0</v>
      </c>
      <c r="L139" s="246">
        <f t="shared" si="34"/>
        <v>0</v>
      </c>
    </row>
    <row r="140" spans="1:18" ht="12" customHeight="1" thickBot="1">
      <c r="A140" s="24" t="s">
        <v>8</v>
      </c>
      <c r="B140" s="47" t="s">
        <v>369</v>
      </c>
      <c r="C140" s="132">
        <f>+C141+C142+C144+C145+C143</f>
        <v>147867261</v>
      </c>
      <c r="D140" s="132">
        <f aca="true" t="shared" si="35" ref="D140:L140">+D141+D142+D144+D145+D143</f>
        <v>2055880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/>
      <c r="K140" s="132">
        <f t="shared" si="35"/>
        <v>2055880</v>
      </c>
      <c r="L140" s="248">
        <f t="shared" si="35"/>
        <v>149923141</v>
      </c>
      <c r="R140" s="67"/>
    </row>
    <row r="141" spans="1:12" ht="12.75">
      <c r="A141" s="153" t="s">
        <v>54</v>
      </c>
      <c r="B141" s="6" t="s">
        <v>255</v>
      </c>
      <c r="C141" s="127"/>
      <c r="D141" s="127"/>
      <c r="E141" s="127"/>
      <c r="F141" s="127"/>
      <c r="G141" s="127"/>
      <c r="H141" s="127"/>
      <c r="I141" s="127"/>
      <c r="J141" s="127"/>
      <c r="K141" s="269">
        <f>D141+E141+F141+G141+H141+I141</f>
        <v>0</v>
      </c>
      <c r="L141" s="246">
        <f>C141+K141</f>
        <v>0</v>
      </c>
    </row>
    <row r="142" spans="1:12" ht="12" customHeight="1">
      <c r="A142" s="153" t="s">
        <v>55</v>
      </c>
      <c r="B142" s="6" t="s">
        <v>256</v>
      </c>
      <c r="C142" s="127">
        <v>7249371</v>
      </c>
      <c r="D142" s="127"/>
      <c r="E142" s="127"/>
      <c r="F142" s="127"/>
      <c r="G142" s="127"/>
      <c r="H142" s="127"/>
      <c r="I142" s="127"/>
      <c r="J142" s="127"/>
      <c r="K142" s="269">
        <f>D142+E142+F142+G142+H142+I142</f>
        <v>0</v>
      </c>
      <c r="L142" s="246">
        <f>C142+K142</f>
        <v>7249371</v>
      </c>
    </row>
    <row r="143" spans="1:12" ht="12" customHeight="1">
      <c r="A143" s="153" t="s">
        <v>172</v>
      </c>
      <c r="B143" s="6" t="s">
        <v>368</v>
      </c>
      <c r="C143" s="127">
        <v>140617890</v>
      </c>
      <c r="D143" s="127">
        <v>2055880</v>
      </c>
      <c r="E143" s="127"/>
      <c r="F143" s="127"/>
      <c r="G143" s="127"/>
      <c r="H143" s="127"/>
      <c r="I143" s="127"/>
      <c r="J143" s="127"/>
      <c r="K143" s="269">
        <f>D143+E143+F143+G143+H143+I143</f>
        <v>2055880</v>
      </c>
      <c r="L143" s="246">
        <f>C143+K143</f>
        <v>142673770</v>
      </c>
    </row>
    <row r="144" spans="1:12" s="44" customFormat="1" ht="12" customHeight="1">
      <c r="A144" s="153" t="s">
        <v>173</v>
      </c>
      <c r="B144" s="6" t="s">
        <v>323</v>
      </c>
      <c r="C144" s="127"/>
      <c r="D144" s="127"/>
      <c r="E144" s="127"/>
      <c r="F144" s="127"/>
      <c r="G144" s="127"/>
      <c r="H144" s="127"/>
      <c r="I144" s="127"/>
      <c r="J144" s="127"/>
      <c r="K144" s="269">
        <f>D144+E144+F144+G144+H144+I144</f>
        <v>0</v>
      </c>
      <c r="L144" s="246">
        <f>C144+K144</f>
        <v>0</v>
      </c>
    </row>
    <row r="145" spans="1:12" s="44" customFormat="1" ht="12" customHeight="1" thickBot="1">
      <c r="A145" s="162" t="s">
        <v>174</v>
      </c>
      <c r="B145" s="4" t="s">
        <v>274</v>
      </c>
      <c r="C145" s="127"/>
      <c r="D145" s="127"/>
      <c r="E145" s="127"/>
      <c r="F145" s="127"/>
      <c r="G145" s="127"/>
      <c r="H145" s="127"/>
      <c r="I145" s="127"/>
      <c r="J145" s="127"/>
      <c r="K145" s="269">
        <f>D145+E145+F145+G145+H145+I145</f>
        <v>0</v>
      </c>
      <c r="L145" s="246">
        <f>C145+K145</f>
        <v>0</v>
      </c>
    </row>
    <row r="146" spans="1:12" s="44" customFormat="1" ht="12" customHeight="1" thickBot="1">
      <c r="A146" s="24" t="s">
        <v>9</v>
      </c>
      <c r="B146" s="47" t="s">
        <v>324</v>
      </c>
      <c r="C146" s="189">
        <f>+C147+C148+C149+C150+C151</f>
        <v>0</v>
      </c>
      <c r="D146" s="189">
        <f aca="true" t="shared" si="36" ref="D146:L146">+D147+D148+D149+D150+D151</f>
        <v>0</v>
      </c>
      <c r="E146" s="189">
        <f t="shared" si="36"/>
        <v>0</v>
      </c>
      <c r="F146" s="189">
        <f t="shared" si="36"/>
        <v>0</v>
      </c>
      <c r="G146" s="189">
        <f t="shared" si="36"/>
        <v>0</v>
      </c>
      <c r="H146" s="189">
        <f t="shared" si="36"/>
        <v>0</v>
      </c>
      <c r="I146" s="189">
        <f t="shared" si="36"/>
        <v>0</v>
      </c>
      <c r="J146" s="189"/>
      <c r="K146" s="189">
        <f t="shared" si="36"/>
        <v>0</v>
      </c>
      <c r="L146" s="258">
        <f t="shared" si="36"/>
        <v>0</v>
      </c>
    </row>
    <row r="147" spans="1:12" s="44" customFormat="1" ht="12" customHeight="1">
      <c r="A147" s="153" t="s">
        <v>56</v>
      </c>
      <c r="B147" s="6" t="s">
        <v>319</v>
      </c>
      <c r="C147" s="127"/>
      <c r="D147" s="127"/>
      <c r="E147" s="127"/>
      <c r="F147" s="127"/>
      <c r="G147" s="127"/>
      <c r="H147" s="127"/>
      <c r="I147" s="127"/>
      <c r="J147" s="127"/>
      <c r="K147" s="269">
        <f aca="true" t="shared" si="37" ref="K147:K153">D147+E147+F147+G147+H147+I147</f>
        <v>0</v>
      </c>
      <c r="L147" s="246">
        <f aca="true" t="shared" si="38" ref="L147:L153">C147+K147</f>
        <v>0</v>
      </c>
    </row>
    <row r="148" spans="1:12" s="44" customFormat="1" ht="12" customHeight="1">
      <c r="A148" s="153" t="s">
        <v>57</v>
      </c>
      <c r="B148" s="6" t="s">
        <v>326</v>
      </c>
      <c r="C148" s="127"/>
      <c r="D148" s="127"/>
      <c r="E148" s="127"/>
      <c r="F148" s="127"/>
      <c r="G148" s="127"/>
      <c r="H148" s="127"/>
      <c r="I148" s="127"/>
      <c r="J148" s="127"/>
      <c r="K148" s="269">
        <f t="shared" si="37"/>
        <v>0</v>
      </c>
      <c r="L148" s="246">
        <f t="shared" si="38"/>
        <v>0</v>
      </c>
    </row>
    <row r="149" spans="1:12" s="44" customFormat="1" ht="12" customHeight="1">
      <c r="A149" s="153" t="s">
        <v>184</v>
      </c>
      <c r="B149" s="6" t="s">
        <v>321</v>
      </c>
      <c r="C149" s="127"/>
      <c r="D149" s="127"/>
      <c r="E149" s="127"/>
      <c r="F149" s="127"/>
      <c r="G149" s="127"/>
      <c r="H149" s="127"/>
      <c r="I149" s="127"/>
      <c r="J149" s="127"/>
      <c r="K149" s="269">
        <f t="shared" si="37"/>
        <v>0</v>
      </c>
      <c r="L149" s="246">
        <f t="shared" si="38"/>
        <v>0</v>
      </c>
    </row>
    <row r="150" spans="1:12" s="44" customFormat="1" ht="12" customHeight="1">
      <c r="A150" s="153" t="s">
        <v>185</v>
      </c>
      <c r="B150" s="6" t="s">
        <v>366</v>
      </c>
      <c r="C150" s="127"/>
      <c r="D150" s="127"/>
      <c r="E150" s="127"/>
      <c r="F150" s="127"/>
      <c r="G150" s="127"/>
      <c r="H150" s="127"/>
      <c r="I150" s="127"/>
      <c r="J150" s="127"/>
      <c r="K150" s="269">
        <f t="shared" si="37"/>
        <v>0</v>
      </c>
      <c r="L150" s="246">
        <f t="shared" si="38"/>
        <v>0</v>
      </c>
    </row>
    <row r="151" spans="1:12" ht="12.75" customHeight="1" thickBot="1">
      <c r="A151" s="162" t="s">
        <v>325</v>
      </c>
      <c r="B151" s="4" t="s">
        <v>328</v>
      </c>
      <c r="C151" s="129"/>
      <c r="D151" s="129"/>
      <c r="E151" s="129"/>
      <c r="F151" s="129"/>
      <c r="G151" s="129"/>
      <c r="H151" s="129"/>
      <c r="I151" s="129"/>
      <c r="J151" s="129"/>
      <c r="K151" s="270">
        <f t="shared" si="37"/>
        <v>0</v>
      </c>
      <c r="L151" s="247">
        <f t="shared" si="38"/>
        <v>0</v>
      </c>
    </row>
    <row r="152" spans="1:12" ht="12.75" customHeight="1" thickBot="1">
      <c r="A152" s="181" t="s">
        <v>10</v>
      </c>
      <c r="B152" s="47" t="s">
        <v>329</v>
      </c>
      <c r="C152" s="190"/>
      <c r="D152" s="190"/>
      <c r="E152" s="190"/>
      <c r="F152" s="190"/>
      <c r="G152" s="190"/>
      <c r="H152" s="190"/>
      <c r="I152" s="190"/>
      <c r="J152" s="190"/>
      <c r="K152" s="189">
        <f t="shared" si="37"/>
        <v>0</v>
      </c>
      <c r="L152" s="258">
        <f t="shared" si="38"/>
        <v>0</v>
      </c>
    </row>
    <row r="153" spans="1:12" ht="12.75" customHeight="1" thickBot="1">
      <c r="A153" s="181" t="s">
        <v>11</v>
      </c>
      <c r="B153" s="47" t="s">
        <v>330</v>
      </c>
      <c r="C153" s="190"/>
      <c r="D153" s="190"/>
      <c r="E153" s="190"/>
      <c r="F153" s="190"/>
      <c r="G153" s="190"/>
      <c r="H153" s="190"/>
      <c r="I153" s="190"/>
      <c r="J153" s="190"/>
      <c r="K153" s="189">
        <f t="shared" si="37"/>
        <v>0</v>
      </c>
      <c r="L153" s="258">
        <f t="shared" si="38"/>
        <v>0</v>
      </c>
    </row>
    <row r="154" spans="1:12" ht="12" customHeight="1" thickBot="1">
      <c r="A154" s="24" t="s">
        <v>12</v>
      </c>
      <c r="B154" s="47" t="s">
        <v>332</v>
      </c>
      <c r="C154" s="191">
        <f>+C129+C133+C140+C146+C152+C153</f>
        <v>147867261</v>
      </c>
      <c r="D154" s="191">
        <f aca="true" t="shared" si="39" ref="D154:L154">+D129+D133+D140+D146+D152+D153</f>
        <v>2055880</v>
      </c>
      <c r="E154" s="191">
        <f t="shared" si="39"/>
        <v>0</v>
      </c>
      <c r="F154" s="191">
        <f t="shared" si="39"/>
        <v>0</v>
      </c>
      <c r="G154" s="191">
        <f t="shared" si="39"/>
        <v>0</v>
      </c>
      <c r="H154" s="191">
        <f t="shared" si="39"/>
        <v>0</v>
      </c>
      <c r="I154" s="191">
        <f t="shared" si="39"/>
        <v>0</v>
      </c>
      <c r="J154" s="191">
        <f t="shared" si="39"/>
        <v>0</v>
      </c>
      <c r="K154" s="191">
        <f t="shared" si="39"/>
        <v>2055880</v>
      </c>
      <c r="L154" s="259">
        <f t="shared" si="39"/>
        <v>149923141</v>
      </c>
    </row>
    <row r="155" spans="1:12" ht="15" customHeight="1" thickBot="1">
      <c r="A155" s="164" t="s">
        <v>13</v>
      </c>
      <c r="B155" s="114" t="s">
        <v>331</v>
      </c>
      <c r="C155" s="191">
        <f>+C128+C154</f>
        <v>868392679</v>
      </c>
      <c r="D155" s="191">
        <f aca="true" t="shared" si="40" ref="D155:L155">+D128+D154</f>
        <v>168144031</v>
      </c>
      <c r="E155" s="191">
        <f t="shared" si="40"/>
        <v>0</v>
      </c>
      <c r="F155" s="191">
        <f t="shared" si="40"/>
        <v>0</v>
      </c>
      <c r="G155" s="191">
        <f t="shared" si="40"/>
        <v>0</v>
      </c>
      <c r="H155" s="191">
        <f t="shared" si="40"/>
        <v>0</v>
      </c>
      <c r="I155" s="191">
        <f t="shared" si="40"/>
        <v>0</v>
      </c>
      <c r="J155" s="191">
        <f t="shared" si="40"/>
        <v>44605729</v>
      </c>
      <c r="K155" s="191">
        <f t="shared" si="40"/>
        <v>212749760</v>
      </c>
      <c r="L155" s="259">
        <f t="shared" si="40"/>
        <v>1081142439</v>
      </c>
    </row>
    <row r="156" spans="1:12" ht="13.5" thickBot="1">
      <c r="A156" s="117"/>
      <c r="B156" s="118"/>
      <c r="C156" s="411">
        <f>C90-C155</f>
        <v>0</v>
      </c>
      <c r="D156" s="412"/>
      <c r="E156" s="412"/>
      <c r="F156" s="412"/>
      <c r="G156" s="412"/>
      <c r="H156" s="412"/>
      <c r="I156" s="413"/>
      <c r="J156" s="413"/>
      <c r="K156" s="413"/>
      <c r="L156" s="414">
        <f>L90-L155</f>
        <v>0</v>
      </c>
    </row>
    <row r="157" spans="1:12" ht="15" customHeight="1" thickBot="1">
      <c r="A157" s="65" t="s">
        <v>367</v>
      </c>
      <c r="B157" s="66"/>
      <c r="C157" s="223"/>
      <c r="D157" s="254"/>
      <c r="E157" s="254"/>
      <c r="F157" s="254"/>
      <c r="G157" s="254"/>
      <c r="H157" s="254"/>
      <c r="I157" s="223"/>
      <c r="J157" s="254"/>
      <c r="K157" s="306">
        <f>D157+E157+F157+G157+H157+I157</f>
        <v>0</v>
      </c>
      <c r="L157" s="258">
        <f>C157+K157</f>
        <v>0</v>
      </c>
    </row>
    <row r="158" spans="1:12" ht="14.25" customHeight="1" thickBot="1">
      <c r="A158" s="65" t="s">
        <v>116</v>
      </c>
      <c r="B158" s="66"/>
      <c r="C158" s="223"/>
      <c r="D158" s="254"/>
      <c r="E158" s="254"/>
      <c r="F158" s="254"/>
      <c r="G158" s="254"/>
      <c r="H158" s="254"/>
      <c r="I158" s="223"/>
      <c r="J158" s="254"/>
      <c r="K158" s="306">
        <f>D158+E158+F158+G158+H158+I158</f>
        <v>0</v>
      </c>
      <c r="L158" s="258">
        <f>C158+K158</f>
        <v>0</v>
      </c>
    </row>
  </sheetData>
  <sheetProtection formatCells="0"/>
  <mergeCells count="5">
    <mergeCell ref="B1:L1"/>
    <mergeCell ref="B2:K2"/>
    <mergeCell ref="B3:K3"/>
    <mergeCell ref="A7:L7"/>
    <mergeCell ref="A92:L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65" r:id="rId1"/>
  <rowBreaks count="1" manualBreakCount="1"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R158"/>
  <sheetViews>
    <sheetView view="pageBreakPreview" zoomScaleNormal="120" zoomScaleSheetLayoutView="100" workbookViewId="0" topLeftCell="A1">
      <selection activeCell="W29" sqref="W29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4" width="14.875" style="121" customWidth="1"/>
    <col min="5" max="7" width="14.875" style="121" hidden="1" customWidth="1"/>
    <col min="8" max="9" width="14.875" style="1" hidden="1" customWidth="1"/>
    <col min="10" max="10" width="14.875" style="1" customWidth="1"/>
    <col min="11" max="12" width="15.875" style="1" customWidth="1"/>
    <col min="13" max="16384" width="9.375" style="1" customWidth="1"/>
  </cols>
  <sheetData>
    <row r="1" spans="1:12" s="308" customFormat="1" ht="16.5" customHeight="1" thickBot="1">
      <c r="A1" s="392"/>
      <c r="B1" s="544" t="str">
        <f>CONCATENATE("5.1.2. melléklet ",RM_ALAPADATOK!A7," ",RM_ALAPADATOK!B7," ",RM_ALAPADATOK!C7," ",RM_ALAPADATOK!D7," ",RM_ALAPADATOK!E7," ",RM_ALAPADATOK!F7," ",RM_ALAPADATOK!G7," ",RM_ALAPADATOK!H7)</f>
        <v>5.1.2. melléklet a 8 / 2020 ( VII.16. ) önkormányzati rendelethez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</row>
    <row r="2" spans="1:12" s="310" customFormat="1" ht="21" customHeight="1" thickBot="1">
      <c r="A2" s="393" t="s">
        <v>39</v>
      </c>
      <c r="B2" s="536" t="str">
        <f>CONCATENATE(RM_ALAPADATOK!A3)</f>
        <v>Balatonszárszó Nagyközség Önkormányzata</v>
      </c>
      <c r="C2" s="537"/>
      <c r="D2" s="537"/>
      <c r="E2" s="537"/>
      <c r="F2" s="537"/>
      <c r="G2" s="537"/>
      <c r="H2" s="537"/>
      <c r="I2" s="538"/>
      <c r="J2" s="538"/>
      <c r="K2" s="539"/>
      <c r="L2" s="309" t="s">
        <v>34</v>
      </c>
    </row>
    <row r="3" spans="1:12" s="310" customFormat="1" ht="36.75" thickBot="1">
      <c r="A3" s="393" t="s">
        <v>114</v>
      </c>
      <c r="B3" s="540" t="s">
        <v>472</v>
      </c>
      <c r="C3" s="541"/>
      <c r="D3" s="541"/>
      <c r="E3" s="541"/>
      <c r="F3" s="541"/>
      <c r="G3" s="541"/>
      <c r="H3" s="541"/>
      <c r="I3" s="542"/>
      <c r="J3" s="542"/>
      <c r="K3" s="543"/>
      <c r="L3" s="311" t="s">
        <v>38</v>
      </c>
    </row>
    <row r="4" spans="1:12" s="312" customFormat="1" ht="15.75" customHeight="1" thickBot="1">
      <c r="A4" s="394"/>
      <c r="B4" s="394"/>
      <c r="C4" s="395"/>
      <c r="D4" s="395"/>
      <c r="E4" s="395"/>
      <c r="F4" s="395"/>
      <c r="G4" s="395"/>
      <c r="H4" s="396"/>
      <c r="I4" s="396"/>
      <c r="J4" s="396"/>
      <c r="K4" s="396"/>
      <c r="L4" s="397" t="str">
        <f>CONCATENATE('Felhalmozási mér._2.2.sz.mell.'!J4)</f>
        <v>Forintban!</v>
      </c>
    </row>
    <row r="5" spans="1:12" ht="40.5" customHeight="1" thickBot="1">
      <c r="A5" s="398" t="s">
        <v>115</v>
      </c>
      <c r="B5" s="385" t="s">
        <v>428</v>
      </c>
      <c r="C5" s="280" t="str">
        <f>CONCATENATE('Önk. összesen 1.1.sz.mell.'!C9:L9)</f>
        <v>Eredeti
előirányzat</v>
      </c>
      <c r="D5" s="390" t="str">
        <f>CONCATENATE('Önk. összesen 1.1.sz.mell.'!D9)</f>
        <v>1. sz. módosítás </v>
      </c>
      <c r="E5" s="281" t="str">
        <f>CONCATENATE('Önk. összesen 1.1.sz.mell.'!E9)</f>
        <v>.2. sz. módosítás </v>
      </c>
      <c r="F5" s="281" t="str">
        <f>CONCATENATE('Önk. összesen 1.1.sz.mell.'!F9)</f>
        <v>3. sz. módosítás </v>
      </c>
      <c r="G5" s="281" t="str">
        <f>CONCATENATE('Önk. összesen 1.1.sz.mell.'!G9)</f>
        <v>4. sz. módosítás </v>
      </c>
      <c r="H5" s="281" t="str">
        <f>CONCATENATE('Önk. összesen 1.1.sz.mell.'!H9)</f>
        <v>.5. sz. módosítás </v>
      </c>
      <c r="I5" s="281" t="str">
        <f>CONCATENATE('Önk. összesen 1.1.sz.mell.'!I9)</f>
        <v>6. sz. módosítás </v>
      </c>
      <c r="J5" s="281" t="s">
        <v>594</v>
      </c>
      <c r="K5" s="281" t="s">
        <v>435</v>
      </c>
      <c r="L5" s="282" t="str">
        <f>CONCATENATE('Önk. kötelező 5.1.1.sz.mell'!L5)</f>
        <v>1.számú módosítás utáni előirányzat</v>
      </c>
    </row>
    <row r="6" spans="1:12" s="40" customFormat="1" ht="12.75" customHeight="1" thickBot="1">
      <c r="A6" s="386" t="s">
        <v>346</v>
      </c>
      <c r="B6" s="387" t="s">
        <v>347</v>
      </c>
      <c r="C6" s="399" t="s">
        <v>348</v>
      </c>
      <c r="D6" s="399" t="s">
        <v>350</v>
      </c>
      <c r="E6" s="400" t="s">
        <v>349</v>
      </c>
      <c r="F6" s="400" t="s">
        <v>351</v>
      </c>
      <c r="G6" s="400" t="s">
        <v>352</v>
      </c>
      <c r="H6" s="400" t="s">
        <v>353</v>
      </c>
      <c r="I6" s="400" t="s">
        <v>460</v>
      </c>
      <c r="J6" s="400"/>
      <c r="K6" s="400" t="s">
        <v>461</v>
      </c>
      <c r="L6" s="389" t="s">
        <v>462</v>
      </c>
    </row>
    <row r="7" spans="1:12" s="40" customFormat="1" ht="15.75" customHeight="1" thickBot="1">
      <c r="A7" s="533" t="s">
        <v>35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5"/>
    </row>
    <row r="8" spans="1:12" s="40" customFormat="1" ht="12" customHeight="1" thickBot="1">
      <c r="A8" s="24" t="s">
        <v>3</v>
      </c>
      <c r="B8" s="18" t="s">
        <v>137</v>
      </c>
      <c r="C8" s="126">
        <f>+C9+C10+C11+C12+C13+C14</f>
        <v>0</v>
      </c>
      <c r="D8" s="193">
        <f aca="true" t="shared" si="0" ref="D8:I8">+D9+D10+D11+D12+D13+D14</f>
        <v>0</v>
      </c>
      <c r="E8" s="193">
        <f t="shared" si="0"/>
        <v>0</v>
      </c>
      <c r="F8" s="193">
        <f t="shared" si="0"/>
        <v>0</v>
      </c>
      <c r="G8" s="193">
        <f t="shared" si="0"/>
        <v>0</v>
      </c>
      <c r="H8" s="193">
        <f t="shared" si="0"/>
        <v>0</v>
      </c>
      <c r="I8" s="126">
        <f t="shared" si="0"/>
        <v>0</v>
      </c>
      <c r="J8" s="126"/>
      <c r="K8" s="126">
        <f>+K9+K10+K11+K12+K13+K14</f>
        <v>0</v>
      </c>
      <c r="L8" s="244">
        <f>+L9+L10+L11+L12+L13+L14</f>
        <v>0</v>
      </c>
    </row>
    <row r="9" spans="1:12" s="42" customFormat="1" ht="12" customHeight="1">
      <c r="A9" s="153" t="s">
        <v>58</v>
      </c>
      <c r="B9" s="139" t="s">
        <v>138</v>
      </c>
      <c r="C9" s="128"/>
      <c r="D9" s="194"/>
      <c r="E9" s="194"/>
      <c r="F9" s="194"/>
      <c r="G9" s="194"/>
      <c r="H9" s="194"/>
      <c r="I9" s="128"/>
      <c r="J9" s="128"/>
      <c r="K9" s="167">
        <f>D9+E9+F9+G9+H9+I9</f>
        <v>0</v>
      </c>
      <c r="L9" s="245">
        <f aca="true" t="shared" si="1" ref="L9:L14">C9+K9</f>
        <v>0</v>
      </c>
    </row>
    <row r="10" spans="1:12" s="43" customFormat="1" ht="12" customHeight="1">
      <c r="A10" s="154" t="s">
        <v>59</v>
      </c>
      <c r="B10" s="140" t="s">
        <v>139</v>
      </c>
      <c r="C10" s="128"/>
      <c r="D10" s="195"/>
      <c r="E10" s="195"/>
      <c r="F10" s="195"/>
      <c r="G10" s="195"/>
      <c r="H10" s="195"/>
      <c r="I10" s="127"/>
      <c r="J10" s="128"/>
      <c r="K10" s="167">
        <f aca="true" t="shared" si="2" ref="K10:K64">D10+E10+F10+G10+H10+I10</f>
        <v>0</v>
      </c>
      <c r="L10" s="245">
        <f t="shared" si="1"/>
        <v>0</v>
      </c>
    </row>
    <row r="11" spans="1:12" s="43" customFormat="1" ht="12" customHeight="1">
      <c r="A11" s="154" t="s">
        <v>60</v>
      </c>
      <c r="B11" s="140" t="s">
        <v>140</v>
      </c>
      <c r="C11" s="128"/>
      <c r="D11" s="195"/>
      <c r="E11" s="195"/>
      <c r="F11" s="195"/>
      <c r="G11" s="195"/>
      <c r="H11" s="195"/>
      <c r="I11" s="127"/>
      <c r="J11" s="128"/>
      <c r="K11" s="167">
        <f t="shared" si="2"/>
        <v>0</v>
      </c>
      <c r="L11" s="245">
        <f t="shared" si="1"/>
        <v>0</v>
      </c>
    </row>
    <row r="12" spans="1:12" s="43" customFormat="1" ht="12" customHeight="1">
      <c r="A12" s="154" t="s">
        <v>61</v>
      </c>
      <c r="B12" s="140" t="s">
        <v>141</v>
      </c>
      <c r="C12" s="128"/>
      <c r="D12" s="195"/>
      <c r="E12" s="195"/>
      <c r="F12" s="195"/>
      <c r="G12" s="195"/>
      <c r="H12" s="195"/>
      <c r="I12" s="127"/>
      <c r="J12" s="128"/>
      <c r="K12" s="167">
        <f t="shared" si="2"/>
        <v>0</v>
      </c>
      <c r="L12" s="245">
        <f t="shared" si="1"/>
        <v>0</v>
      </c>
    </row>
    <row r="13" spans="1:12" s="43" customFormat="1" ht="12" customHeight="1">
      <c r="A13" s="154" t="s">
        <v>78</v>
      </c>
      <c r="B13" s="140" t="s">
        <v>354</v>
      </c>
      <c r="C13" s="128"/>
      <c r="D13" s="195"/>
      <c r="E13" s="195"/>
      <c r="F13" s="195"/>
      <c r="G13" s="195"/>
      <c r="H13" s="195"/>
      <c r="I13" s="127"/>
      <c r="J13" s="128"/>
      <c r="K13" s="167">
        <f t="shared" si="2"/>
        <v>0</v>
      </c>
      <c r="L13" s="245">
        <f t="shared" si="1"/>
        <v>0</v>
      </c>
    </row>
    <row r="14" spans="1:12" s="42" customFormat="1" ht="12" customHeight="1" thickBot="1">
      <c r="A14" s="155" t="s">
        <v>62</v>
      </c>
      <c r="B14" s="141" t="s">
        <v>292</v>
      </c>
      <c r="C14" s="128"/>
      <c r="D14" s="195"/>
      <c r="E14" s="195"/>
      <c r="F14" s="195"/>
      <c r="G14" s="195"/>
      <c r="H14" s="195"/>
      <c r="I14" s="127"/>
      <c r="J14" s="128"/>
      <c r="K14" s="167">
        <f t="shared" si="2"/>
        <v>0</v>
      </c>
      <c r="L14" s="245">
        <f t="shared" si="1"/>
        <v>0</v>
      </c>
    </row>
    <row r="15" spans="1:12" s="42" customFormat="1" ht="12" customHeight="1" thickBot="1">
      <c r="A15" s="24" t="s">
        <v>4</v>
      </c>
      <c r="B15" s="69" t="s">
        <v>142</v>
      </c>
      <c r="C15" s="126">
        <f>+C16+C17+C18+C19+C20</f>
        <v>12670000</v>
      </c>
      <c r="D15" s="193">
        <f aca="true" t="shared" si="3" ref="D15:L15">+D16+D17+D18+D19+D20</f>
        <v>0</v>
      </c>
      <c r="E15" s="193">
        <f t="shared" si="3"/>
        <v>0</v>
      </c>
      <c r="F15" s="193">
        <f t="shared" si="3"/>
        <v>0</v>
      </c>
      <c r="G15" s="193">
        <f t="shared" si="3"/>
        <v>0</v>
      </c>
      <c r="H15" s="193">
        <f t="shared" si="3"/>
        <v>0</v>
      </c>
      <c r="I15" s="126">
        <f t="shared" si="3"/>
        <v>0</v>
      </c>
      <c r="J15" s="126"/>
      <c r="K15" s="126">
        <f t="shared" si="3"/>
        <v>0</v>
      </c>
      <c r="L15" s="244">
        <f t="shared" si="3"/>
        <v>12670000</v>
      </c>
    </row>
    <row r="16" spans="1:12" s="42" customFormat="1" ht="12" customHeight="1">
      <c r="A16" s="153" t="s">
        <v>64</v>
      </c>
      <c r="B16" s="139" t="s">
        <v>143</v>
      </c>
      <c r="C16" s="128"/>
      <c r="D16" s="194"/>
      <c r="E16" s="194"/>
      <c r="F16" s="194"/>
      <c r="G16" s="194"/>
      <c r="H16" s="194"/>
      <c r="I16" s="128"/>
      <c r="J16" s="128"/>
      <c r="K16" s="167">
        <f t="shared" si="2"/>
        <v>0</v>
      </c>
      <c r="L16" s="245">
        <f aca="true" t="shared" si="4" ref="L16:L21">C16+K16</f>
        <v>0</v>
      </c>
    </row>
    <row r="17" spans="1:12" s="42" customFormat="1" ht="12" customHeight="1">
      <c r="A17" s="154" t="s">
        <v>65</v>
      </c>
      <c r="B17" s="140" t="s">
        <v>144</v>
      </c>
      <c r="C17" s="128"/>
      <c r="D17" s="195"/>
      <c r="E17" s="195"/>
      <c r="F17" s="195"/>
      <c r="G17" s="195"/>
      <c r="H17" s="195"/>
      <c r="I17" s="127"/>
      <c r="J17" s="127"/>
      <c r="K17" s="269">
        <f t="shared" si="2"/>
        <v>0</v>
      </c>
      <c r="L17" s="246">
        <f t="shared" si="4"/>
        <v>0</v>
      </c>
    </row>
    <row r="18" spans="1:12" s="42" customFormat="1" ht="12" customHeight="1">
      <c r="A18" s="154" t="s">
        <v>66</v>
      </c>
      <c r="B18" s="140" t="s">
        <v>283</v>
      </c>
      <c r="C18" s="128"/>
      <c r="D18" s="195"/>
      <c r="E18" s="195"/>
      <c r="F18" s="195"/>
      <c r="G18" s="195"/>
      <c r="H18" s="195"/>
      <c r="I18" s="127"/>
      <c r="J18" s="127"/>
      <c r="K18" s="269">
        <f t="shared" si="2"/>
        <v>0</v>
      </c>
      <c r="L18" s="246">
        <f t="shared" si="4"/>
        <v>0</v>
      </c>
    </row>
    <row r="19" spans="1:12" s="42" customFormat="1" ht="12" customHeight="1">
      <c r="A19" s="154" t="s">
        <v>67</v>
      </c>
      <c r="B19" s="140" t="s">
        <v>284</v>
      </c>
      <c r="C19" s="128"/>
      <c r="D19" s="195"/>
      <c r="E19" s="195"/>
      <c r="F19" s="195"/>
      <c r="G19" s="195"/>
      <c r="H19" s="195"/>
      <c r="I19" s="127"/>
      <c r="J19" s="127"/>
      <c r="K19" s="269">
        <f t="shared" si="2"/>
        <v>0</v>
      </c>
      <c r="L19" s="246">
        <f t="shared" si="4"/>
        <v>0</v>
      </c>
    </row>
    <row r="20" spans="1:12" s="42" customFormat="1" ht="12" customHeight="1">
      <c r="A20" s="154" t="s">
        <v>68</v>
      </c>
      <c r="B20" s="140" t="s">
        <v>145</v>
      </c>
      <c r="C20" s="128">
        <v>12670000</v>
      </c>
      <c r="D20" s="195"/>
      <c r="E20" s="195"/>
      <c r="F20" s="195"/>
      <c r="G20" s="195"/>
      <c r="H20" s="195"/>
      <c r="I20" s="127"/>
      <c r="J20" s="127"/>
      <c r="K20" s="269">
        <f t="shared" si="2"/>
        <v>0</v>
      </c>
      <c r="L20" s="246">
        <f t="shared" si="4"/>
        <v>12670000</v>
      </c>
    </row>
    <row r="21" spans="1:12" s="43" customFormat="1" ht="12" customHeight="1" thickBot="1">
      <c r="A21" s="155" t="s">
        <v>74</v>
      </c>
      <c r="B21" s="141" t="s">
        <v>146</v>
      </c>
      <c r="C21" s="128"/>
      <c r="D21" s="196"/>
      <c r="E21" s="196"/>
      <c r="F21" s="196"/>
      <c r="G21" s="196"/>
      <c r="H21" s="196"/>
      <c r="I21" s="129"/>
      <c r="J21" s="129"/>
      <c r="K21" s="270">
        <f t="shared" si="2"/>
        <v>0</v>
      </c>
      <c r="L21" s="247">
        <f t="shared" si="4"/>
        <v>0</v>
      </c>
    </row>
    <row r="22" spans="1:12" s="43" customFormat="1" ht="12" customHeight="1" thickBot="1">
      <c r="A22" s="24" t="s">
        <v>5</v>
      </c>
      <c r="B22" s="18" t="s">
        <v>147</v>
      </c>
      <c r="C22" s="126">
        <f>+C23+C24+C25+C26+C27</f>
        <v>0</v>
      </c>
      <c r="D22" s="193">
        <f aca="true" t="shared" si="5" ref="D22:L22">+D23+D24+D25+D26+D27</f>
        <v>0</v>
      </c>
      <c r="E22" s="193">
        <f t="shared" si="5"/>
        <v>0</v>
      </c>
      <c r="F22" s="193">
        <f t="shared" si="5"/>
        <v>0</v>
      </c>
      <c r="G22" s="193">
        <f t="shared" si="5"/>
        <v>0</v>
      </c>
      <c r="H22" s="193">
        <f t="shared" si="5"/>
        <v>0</v>
      </c>
      <c r="I22" s="126">
        <f t="shared" si="5"/>
        <v>0</v>
      </c>
      <c r="J22" s="126"/>
      <c r="K22" s="126">
        <f t="shared" si="5"/>
        <v>0</v>
      </c>
      <c r="L22" s="244">
        <f t="shared" si="5"/>
        <v>0</v>
      </c>
    </row>
    <row r="23" spans="1:12" s="43" customFormat="1" ht="12" customHeight="1">
      <c r="A23" s="153" t="s">
        <v>47</v>
      </c>
      <c r="B23" s="139" t="s">
        <v>148</v>
      </c>
      <c r="C23" s="128"/>
      <c r="D23" s="194"/>
      <c r="E23" s="194"/>
      <c r="F23" s="194"/>
      <c r="G23" s="194"/>
      <c r="H23" s="194"/>
      <c r="I23" s="128"/>
      <c r="J23" s="128"/>
      <c r="K23" s="167">
        <f t="shared" si="2"/>
        <v>0</v>
      </c>
      <c r="L23" s="245">
        <f aca="true" t="shared" si="6" ref="L23:L28">C23+K23</f>
        <v>0</v>
      </c>
    </row>
    <row r="24" spans="1:12" s="42" customFormat="1" ht="12" customHeight="1">
      <c r="A24" s="154" t="s">
        <v>48</v>
      </c>
      <c r="B24" s="140" t="s">
        <v>149</v>
      </c>
      <c r="C24" s="127"/>
      <c r="D24" s="195"/>
      <c r="E24" s="195"/>
      <c r="F24" s="195"/>
      <c r="G24" s="195"/>
      <c r="H24" s="195"/>
      <c r="I24" s="127"/>
      <c r="J24" s="127"/>
      <c r="K24" s="269">
        <f t="shared" si="2"/>
        <v>0</v>
      </c>
      <c r="L24" s="246">
        <f t="shared" si="6"/>
        <v>0</v>
      </c>
    </row>
    <row r="25" spans="1:12" s="43" customFormat="1" ht="12" customHeight="1">
      <c r="A25" s="154" t="s">
        <v>49</v>
      </c>
      <c r="B25" s="140" t="s">
        <v>285</v>
      </c>
      <c r="C25" s="127"/>
      <c r="D25" s="195"/>
      <c r="E25" s="195"/>
      <c r="F25" s="195"/>
      <c r="G25" s="195"/>
      <c r="H25" s="195"/>
      <c r="I25" s="127"/>
      <c r="J25" s="127"/>
      <c r="K25" s="269">
        <f t="shared" si="2"/>
        <v>0</v>
      </c>
      <c r="L25" s="246">
        <f t="shared" si="6"/>
        <v>0</v>
      </c>
    </row>
    <row r="26" spans="1:12" s="43" customFormat="1" ht="12" customHeight="1">
      <c r="A26" s="154" t="s">
        <v>50</v>
      </c>
      <c r="B26" s="140" t="s">
        <v>286</v>
      </c>
      <c r="C26" s="127"/>
      <c r="D26" s="195"/>
      <c r="E26" s="195"/>
      <c r="F26" s="195"/>
      <c r="G26" s="195"/>
      <c r="H26" s="195"/>
      <c r="I26" s="127"/>
      <c r="J26" s="127"/>
      <c r="K26" s="269">
        <f t="shared" si="2"/>
        <v>0</v>
      </c>
      <c r="L26" s="246">
        <f t="shared" si="6"/>
        <v>0</v>
      </c>
    </row>
    <row r="27" spans="1:12" s="43" customFormat="1" ht="12" customHeight="1">
      <c r="A27" s="154" t="s">
        <v>89</v>
      </c>
      <c r="B27" s="140" t="s">
        <v>150</v>
      </c>
      <c r="C27" s="127"/>
      <c r="D27" s="195"/>
      <c r="E27" s="195"/>
      <c r="F27" s="195"/>
      <c r="G27" s="195"/>
      <c r="H27" s="195"/>
      <c r="I27" s="127"/>
      <c r="J27" s="127"/>
      <c r="K27" s="269">
        <f t="shared" si="2"/>
        <v>0</v>
      </c>
      <c r="L27" s="246">
        <f t="shared" si="6"/>
        <v>0</v>
      </c>
    </row>
    <row r="28" spans="1:12" s="43" customFormat="1" ht="12" customHeight="1" thickBot="1">
      <c r="A28" s="155" t="s">
        <v>90</v>
      </c>
      <c r="B28" s="141" t="s">
        <v>151</v>
      </c>
      <c r="C28" s="129"/>
      <c r="D28" s="196"/>
      <c r="E28" s="196"/>
      <c r="F28" s="196"/>
      <c r="G28" s="196"/>
      <c r="H28" s="196"/>
      <c r="I28" s="129"/>
      <c r="J28" s="129"/>
      <c r="K28" s="270">
        <f t="shared" si="2"/>
        <v>0</v>
      </c>
      <c r="L28" s="247">
        <f t="shared" si="6"/>
        <v>0</v>
      </c>
    </row>
    <row r="29" spans="1:12" s="43" customFormat="1" ht="12" customHeight="1" thickBot="1">
      <c r="A29" s="24" t="s">
        <v>91</v>
      </c>
      <c r="B29" s="18" t="s">
        <v>421</v>
      </c>
      <c r="C29" s="132">
        <f>+C30+C31+C32+C33+C34+C35+C36</f>
        <v>0</v>
      </c>
      <c r="D29" s="132">
        <f aca="true" t="shared" si="7" ref="D29:L29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/>
      <c r="K29" s="132">
        <f t="shared" si="7"/>
        <v>0</v>
      </c>
      <c r="L29" s="248">
        <f t="shared" si="7"/>
        <v>0</v>
      </c>
    </row>
    <row r="30" spans="1:12" s="43" customFormat="1" ht="12" customHeight="1">
      <c r="A30" s="153" t="s">
        <v>152</v>
      </c>
      <c r="B30" s="139" t="s">
        <v>414</v>
      </c>
      <c r="C30" s="128"/>
      <c r="D30" s="128"/>
      <c r="E30" s="128"/>
      <c r="F30" s="128"/>
      <c r="G30" s="128"/>
      <c r="H30" s="128"/>
      <c r="I30" s="128"/>
      <c r="J30" s="128"/>
      <c r="K30" s="167">
        <f t="shared" si="2"/>
        <v>0</v>
      </c>
      <c r="L30" s="245">
        <f aca="true" t="shared" si="8" ref="L30:L36">C30+K30</f>
        <v>0</v>
      </c>
    </row>
    <row r="31" spans="1:12" s="43" customFormat="1" ht="12" customHeight="1">
      <c r="A31" s="154" t="s">
        <v>153</v>
      </c>
      <c r="B31" s="140" t="s">
        <v>415</v>
      </c>
      <c r="C31" s="127"/>
      <c r="D31" s="127"/>
      <c r="E31" s="127"/>
      <c r="F31" s="127"/>
      <c r="G31" s="127"/>
      <c r="H31" s="127"/>
      <c r="I31" s="127"/>
      <c r="J31" s="127"/>
      <c r="K31" s="269">
        <f t="shared" si="2"/>
        <v>0</v>
      </c>
      <c r="L31" s="246">
        <f t="shared" si="8"/>
        <v>0</v>
      </c>
    </row>
    <row r="32" spans="1:12" s="43" customFormat="1" ht="12" customHeight="1">
      <c r="A32" s="154" t="s">
        <v>154</v>
      </c>
      <c r="B32" s="140" t="s">
        <v>416</v>
      </c>
      <c r="C32" s="127"/>
      <c r="D32" s="127"/>
      <c r="E32" s="127"/>
      <c r="F32" s="127"/>
      <c r="G32" s="127"/>
      <c r="H32" s="127"/>
      <c r="I32" s="127"/>
      <c r="J32" s="127"/>
      <c r="K32" s="269">
        <f t="shared" si="2"/>
        <v>0</v>
      </c>
      <c r="L32" s="246">
        <f t="shared" si="8"/>
        <v>0</v>
      </c>
    </row>
    <row r="33" spans="1:12" s="43" customFormat="1" ht="12" customHeight="1">
      <c r="A33" s="154" t="s">
        <v>155</v>
      </c>
      <c r="B33" s="140" t="s">
        <v>417</v>
      </c>
      <c r="C33" s="127"/>
      <c r="D33" s="127"/>
      <c r="E33" s="127"/>
      <c r="F33" s="127"/>
      <c r="G33" s="127"/>
      <c r="H33" s="127"/>
      <c r="I33" s="127"/>
      <c r="J33" s="127"/>
      <c r="K33" s="269">
        <f t="shared" si="2"/>
        <v>0</v>
      </c>
      <c r="L33" s="246">
        <f t="shared" si="8"/>
        <v>0</v>
      </c>
    </row>
    <row r="34" spans="1:12" s="43" customFormat="1" ht="12" customHeight="1">
      <c r="A34" s="154" t="s">
        <v>418</v>
      </c>
      <c r="B34" s="140" t="s">
        <v>156</v>
      </c>
      <c r="C34" s="127"/>
      <c r="D34" s="127"/>
      <c r="E34" s="127"/>
      <c r="F34" s="127"/>
      <c r="G34" s="127"/>
      <c r="H34" s="127"/>
      <c r="I34" s="127"/>
      <c r="J34" s="127"/>
      <c r="K34" s="269">
        <f t="shared" si="2"/>
        <v>0</v>
      </c>
      <c r="L34" s="246">
        <f t="shared" si="8"/>
        <v>0</v>
      </c>
    </row>
    <row r="35" spans="1:12" s="43" customFormat="1" ht="12" customHeight="1">
      <c r="A35" s="154" t="s">
        <v>419</v>
      </c>
      <c r="B35" s="140" t="s">
        <v>157</v>
      </c>
      <c r="C35" s="127"/>
      <c r="D35" s="127"/>
      <c r="E35" s="127"/>
      <c r="F35" s="127"/>
      <c r="G35" s="127"/>
      <c r="H35" s="127"/>
      <c r="I35" s="127"/>
      <c r="J35" s="127"/>
      <c r="K35" s="269">
        <f t="shared" si="2"/>
        <v>0</v>
      </c>
      <c r="L35" s="246">
        <f t="shared" si="8"/>
        <v>0</v>
      </c>
    </row>
    <row r="36" spans="1:12" s="43" customFormat="1" ht="12" customHeight="1" thickBot="1">
      <c r="A36" s="155" t="s">
        <v>420</v>
      </c>
      <c r="B36" s="141" t="s">
        <v>158</v>
      </c>
      <c r="C36" s="129"/>
      <c r="D36" s="129"/>
      <c r="E36" s="129"/>
      <c r="F36" s="129"/>
      <c r="G36" s="129"/>
      <c r="H36" s="129"/>
      <c r="I36" s="129"/>
      <c r="J36" s="129"/>
      <c r="K36" s="270">
        <f t="shared" si="2"/>
        <v>0</v>
      </c>
      <c r="L36" s="247">
        <f t="shared" si="8"/>
        <v>0</v>
      </c>
    </row>
    <row r="37" spans="1:12" s="43" customFormat="1" ht="12" customHeight="1" thickBot="1">
      <c r="A37" s="24" t="s">
        <v>7</v>
      </c>
      <c r="B37" s="18" t="s">
        <v>293</v>
      </c>
      <c r="C37" s="126">
        <f>SUM(C38:C48)</f>
        <v>1267013</v>
      </c>
      <c r="D37" s="193">
        <f aca="true" t="shared" si="9" ref="D37:L37">SUM(D38:D48)</f>
        <v>0</v>
      </c>
      <c r="E37" s="193">
        <f t="shared" si="9"/>
        <v>0</v>
      </c>
      <c r="F37" s="193">
        <f t="shared" si="9"/>
        <v>0</v>
      </c>
      <c r="G37" s="193">
        <f t="shared" si="9"/>
        <v>0</v>
      </c>
      <c r="H37" s="193">
        <f t="shared" si="9"/>
        <v>0</v>
      </c>
      <c r="I37" s="126">
        <f t="shared" si="9"/>
        <v>0</v>
      </c>
      <c r="J37" s="126"/>
      <c r="K37" s="126">
        <f t="shared" si="9"/>
        <v>0</v>
      </c>
      <c r="L37" s="244">
        <f t="shared" si="9"/>
        <v>1267013</v>
      </c>
    </row>
    <row r="38" spans="1:12" s="43" customFormat="1" ht="12" customHeight="1">
      <c r="A38" s="153" t="s">
        <v>51</v>
      </c>
      <c r="B38" s="139" t="s">
        <v>161</v>
      </c>
      <c r="C38" s="128"/>
      <c r="D38" s="194"/>
      <c r="E38" s="194"/>
      <c r="F38" s="194"/>
      <c r="G38" s="194"/>
      <c r="H38" s="194"/>
      <c r="I38" s="128"/>
      <c r="J38" s="128"/>
      <c r="K38" s="167">
        <f t="shared" si="2"/>
        <v>0</v>
      </c>
      <c r="L38" s="245">
        <f aca="true" t="shared" si="10" ref="L38:L48">C38+K38</f>
        <v>0</v>
      </c>
    </row>
    <row r="39" spans="1:12" s="43" customFormat="1" ht="12" customHeight="1">
      <c r="A39" s="154" t="s">
        <v>52</v>
      </c>
      <c r="B39" s="140" t="s">
        <v>162</v>
      </c>
      <c r="C39" s="127">
        <v>1000000</v>
      </c>
      <c r="D39" s="195"/>
      <c r="E39" s="195"/>
      <c r="F39" s="195"/>
      <c r="G39" s="195"/>
      <c r="H39" s="195"/>
      <c r="I39" s="127"/>
      <c r="J39" s="127"/>
      <c r="K39" s="269">
        <f t="shared" si="2"/>
        <v>0</v>
      </c>
      <c r="L39" s="246">
        <f t="shared" si="10"/>
        <v>1000000</v>
      </c>
    </row>
    <row r="40" spans="1:12" s="43" customFormat="1" ht="12" customHeight="1">
      <c r="A40" s="154" t="s">
        <v>53</v>
      </c>
      <c r="B40" s="140" t="s">
        <v>163</v>
      </c>
      <c r="C40" s="127"/>
      <c r="D40" s="195"/>
      <c r="E40" s="195"/>
      <c r="F40" s="195"/>
      <c r="G40" s="195"/>
      <c r="H40" s="195"/>
      <c r="I40" s="127"/>
      <c r="J40" s="127"/>
      <c r="K40" s="269">
        <f t="shared" si="2"/>
        <v>0</v>
      </c>
      <c r="L40" s="246">
        <f t="shared" si="10"/>
        <v>0</v>
      </c>
    </row>
    <row r="41" spans="1:12" s="43" customFormat="1" ht="12" customHeight="1">
      <c r="A41" s="154" t="s">
        <v>93</v>
      </c>
      <c r="B41" s="140" t="s">
        <v>164</v>
      </c>
      <c r="C41" s="127"/>
      <c r="D41" s="195"/>
      <c r="E41" s="195"/>
      <c r="F41" s="195"/>
      <c r="G41" s="195"/>
      <c r="H41" s="195"/>
      <c r="I41" s="127"/>
      <c r="J41" s="127"/>
      <c r="K41" s="269">
        <f t="shared" si="2"/>
        <v>0</v>
      </c>
      <c r="L41" s="246">
        <f t="shared" si="10"/>
        <v>0</v>
      </c>
    </row>
    <row r="42" spans="1:12" s="43" customFormat="1" ht="12" customHeight="1">
      <c r="A42" s="154" t="s">
        <v>94</v>
      </c>
      <c r="B42" s="140" t="s">
        <v>165</v>
      </c>
      <c r="C42" s="127"/>
      <c r="D42" s="195"/>
      <c r="E42" s="195"/>
      <c r="F42" s="195"/>
      <c r="G42" s="195"/>
      <c r="H42" s="195"/>
      <c r="I42" s="127"/>
      <c r="J42" s="127"/>
      <c r="K42" s="269">
        <f t="shared" si="2"/>
        <v>0</v>
      </c>
      <c r="L42" s="246">
        <f t="shared" si="10"/>
        <v>0</v>
      </c>
    </row>
    <row r="43" spans="1:12" s="43" customFormat="1" ht="12" customHeight="1">
      <c r="A43" s="154" t="s">
        <v>95</v>
      </c>
      <c r="B43" s="140" t="s">
        <v>166</v>
      </c>
      <c r="C43" s="127">
        <v>267013</v>
      </c>
      <c r="D43" s="195"/>
      <c r="E43" s="195"/>
      <c r="F43" s="195"/>
      <c r="G43" s="195"/>
      <c r="H43" s="195"/>
      <c r="I43" s="127"/>
      <c r="J43" s="127"/>
      <c r="K43" s="269">
        <f t="shared" si="2"/>
        <v>0</v>
      </c>
      <c r="L43" s="246">
        <f t="shared" si="10"/>
        <v>267013</v>
      </c>
    </row>
    <row r="44" spans="1:12" s="43" customFormat="1" ht="12" customHeight="1">
      <c r="A44" s="154" t="s">
        <v>96</v>
      </c>
      <c r="B44" s="140" t="s">
        <v>167</v>
      </c>
      <c r="C44" s="127"/>
      <c r="D44" s="195"/>
      <c r="E44" s="195"/>
      <c r="F44" s="195"/>
      <c r="G44" s="195"/>
      <c r="H44" s="195"/>
      <c r="I44" s="127"/>
      <c r="J44" s="127"/>
      <c r="K44" s="269">
        <f t="shared" si="2"/>
        <v>0</v>
      </c>
      <c r="L44" s="246">
        <f t="shared" si="10"/>
        <v>0</v>
      </c>
    </row>
    <row r="45" spans="1:12" s="43" customFormat="1" ht="12" customHeight="1">
      <c r="A45" s="154" t="s">
        <v>97</v>
      </c>
      <c r="B45" s="140" t="s">
        <v>168</v>
      </c>
      <c r="C45" s="127"/>
      <c r="D45" s="195"/>
      <c r="E45" s="195"/>
      <c r="F45" s="195"/>
      <c r="G45" s="195"/>
      <c r="H45" s="195"/>
      <c r="I45" s="127"/>
      <c r="J45" s="127"/>
      <c r="K45" s="269">
        <f t="shared" si="2"/>
        <v>0</v>
      </c>
      <c r="L45" s="246">
        <f t="shared" si="10"/>
        <v>0</v>
      </c>
    </row>
    <row r="46" spans="1:12" s="43" customFormat="1" ht="12" customHeight="1">
      <c r="A46" s="154" t="s">
        <v>159</v>
      </c>
      <c r="B46" s="140" t="s">
        <v>169</v>
      </c>
      <c r="C46" s="130"/>
      <c r="D46" s="219"/>
      <c r="E46" s="219"/>
      <c r="F46" s="219"/>
      <c r="G46" s="219"/>
      <c r="H46" s="219"/>
      <c r="I46" s="130"/>
      <c r="J46" s="130"/>
      <c r="K46" s="267">
        <f t="shared" si="2"/>
        <v>0</v>
      </c>
      <c r="L46" s="249">
        <f t="shared" si="10"/>
        <v>0</v>
      </c>
    </row>
    <row r="47" spans="1:12" s="43" customFormat="1" ht="12" customHeight="1">
      <c r="A47" s="155" t="s">
        <v>160</v>
      </c>
      <c r="B47" s="141" t="s">
        <v>295</v>
      </c>
      <c r="C47" s="131"/>
      <c r="D47" s="220"/>
      <c r="E47" s="220"/>
      <c r="F47" s="220"/>
      <c r="G47" s="220"/>
      <c r="H47" s="220"/>
      <c r="I47" s="131"/>
      <c r="J47" s="131"/>
      <c r="K47" s="273">
        <f t="shared" si="2"/>
        <v>0</v>
      </c>
      <c r="L47" s="250">
        <f t="shared" si="10"/>
        <v>0</v>
      </c>
    </row>
    <row r="48" spans="1:12" s="43" customFormat="1" ht="12" customHeight="1" thickBot="1">
      <c r="A48" s="155" t="s">
        <v>294</v>
      </c>
      <c r="B48" s="141" t="s">
        <v>170</v>
      </c>
      <c r="C48" s="131"/>
      <c r="D48" s="220"/>
      <c r="E48" s="220"/>
      <c r="F48" s="220"/>
      <c r="G48" s="220"/>
      <c r="H48" s="220"/>
      <c r="I48" s="131"/>
      <c r="J48" s="131"/>
      <c r="K48" s="273">
        <f t="shared" si="2"/>
        <v>0</v>
      </c>
      <c r="L48" s="250">
        <f t="shared" si="10"/>
        <v>0</v>
      </c>
    </row>
    <row r="49" spans="1:12" s="43" customFormat="1" ht="12" customHeight="1" thickBot="1">
      <c r="A49" s="24" t="s">
        <v>8</v>
      </c>
      <c r="B49" s="18" t="s">
        <v>171</v>
      </c>
      <c r="C49" s="126">
        <f>SUM(C50:C54)</f>
        <v>0</v>
      </c>
      <c r="D49" s="193">
        <f aca="true" t="shared" si="11" ref="D49:L49">SUM(D50:D54)</f>
        <v>0</v>
      </c>
      <c r="E49" s="193">
        <f t="shared" si="11"/>
        <v>0</v>
      </c>
      <c r="F49" s="193">
        <f t="shared" si="11"/>
        <v>0</v>
      </c>
      <c r="G49" s="193">
        <f t="shared" si="11"/>
        <v>0</v>
      </c>
      <c r="H49" s="193">
        <f t="shared" si="11"/>
        <v>0</v>
      </c>
      <c r="I49" s="126">
        <f t="shared" si="11"/>
        <v>0</v>
      </c>
      <c r="J49" s="126"/>
      <c r="K49" s="126">
        <f t="shared" si="11"/>
        <v>0</v>
      </c>
      <c r="L49" s="244">
        <f t="shared" si="11"/>
        <v>0</v>
      </c>
    </row>
    <row r="50" spans="1:12" s="43" customFormat="1" ht="12" customHeight="1">
      <c r="A50" s="153" t="s">
        <v>54</v>
      </c>
      <c r="B50" s="139" t="s">
        <v>175</v>
      </c>
      <c r="C50" s="168"/>
      <c r="D50" s="221"/>
      <c r="E50" s="221"/>
      <c r="F50" s="221"/>
      <c r="G50" s="221"/>
      <c r="H50" s="221"/>
      <c r="I50" s="168"/>
      <c r="J50" s="168"/>
      <c r="K50" s="264">
        <f t="shared" si="2"/>
        <v>0</v>
      </c>
      <c r="L50" s="251">
        <f>C50+K50</f>
        <v>0</v>
      </c>
    </row>
    <row r="51" spans="1:12" s="43" customFormat="1" ht="12" customHeight="1">
      <c r="A51" s="154" t="s">
        <v>55</v>
      </c>
      <c r="B51" s="140" t="s">
        <v>176</v>
      </c>
      <c r="C51" s="130"/>
      <c r="D51" s="219"/>
      <c r="E51" s="219"/>
      <c r="F51" s="219"/>
      <c r="G51" s="219"/>
      <c r="H51" s="219"/>
      <c r="I51" s="130"/>
      <c r="J51" s="130"/>
      <c r="K51" s="267">
        <f t="shared" si="2"/>
        <v>0</v>
      </c>
      <c r="L51" s="249">
        <f>C51+K51</f>
        <v>0</v>
      </c>
    </row>
    <row r="52" spans="1:12" s="43" customFormat="1" ht="12" customHeight="1">
      <c r="A52" s="154" t="s">
        <v>172</v>
      </c>
      <c r="B52" s="140" t="s">
        <v>177</v>
      </c>
      <c r="C52" s="130"/>
      <c r="D52" s="219"/>
      <c r="E52" s="219"/>
      <c r="F52" s="219"/>
      <c r="G52" s="219"/>
      <c r="H52" s="219"/>
      <c r="I52" s="130"/>
      <c r="J52" s="130"/>
      <c r="K52" s="267">
        <f t="shared" si="2"/>
        <v>0</v>
      </c>
      <c r="L52" s="249">
        <f>C52+K52</f>
        <v>0</v>
      </c>
    </row>
    <row r="53" spans="1:12" s="43" customFormat="1" ht="12" customHeight="1">
      <c r="A53" s="154" t="s">
        <v>173</v>
      </c>
      <c r="B53" s="140" t="s">
        <v>178</v>
      </c>
      <c r="C53" s="130"/>
      <c r="D53" s="219"/>
      <c r="E53" s="219"/>
      <c r="F53" s="219"/>
      <c r="G53" s="219"/>
      <c r="H53" s="219"/>
      <c r="I53" s="130"/>
      <c r="J53" s="130"/>
      <c r="K53" s="267">
        <f t="shared" si="2"/>
        <v>0</v>
      </c>
      <c r="L53" s="249">
        <f>C53+K53</f>
        <v>0</v>
      </c>
    </row>
    <row r="54" spans="1:12" s="43" customFormat="1" ht="12" customHeight="1" thickBot="1">
      <c r="A54" s="163" t="s">
        <v>174</v>
      </c>
      <c r="B54" s="307" t="s">
        <v>179</v>
      </c>
      <c r="C54" s="243"/>
      <c r="D54" s="222"/>
      <c r="E54" s="222"/>
      <c r="F54" s="222"/>
      <c r="G54" s="222"/>
      <c r="H54" s="222"/>
      <c r="I54" s="243"/>
      <c r="J54" s="243"/>
      <c r="K54" s="266">
        <f t="shared" si="2"/>
        <v>0</v>
      </c>
      <c r="L54" s="262">
        <f>C54+K54</f>
        <v>0</v>
      </c>
    </row>
    <row r="55" spans="1:12" s="43" customFormat="1" ht="12" customHeight="1" thickBot="1">
      <c r="A55" s="24" t="s">
        <v>98</v>
      </c>
      <c r="B55" s="18" t="s">
        <v>180</v>
      </c>
      <c r="C55" s="126">
        <f>SUM(C56:C58)</f>
        <v>9332987</v>
      </c>
      <c r="D55" s="193">
        <f aca="true" t="shared" si="12" ref="D55:L55">SUM(D56:D58)</f>
        <v>0</v>
      </c>
      <c r="E55" s="193">
        <f t="shared" si="12"/>
        <v>0</v>
      </c>
      <c r="F55" s="193">
        <f t="shared" si="12"/>
        <v>0</v>
      </c>
      <c r="G55" s="193">
        <f t="shared" si="12"/>
        <v>0</v>
      </c>
      <c r="H55" s="193">
        <f t="shared" si="12"/>
        <v>0</v>
      </c>
      <c r="I55" s="126">
        <f t="shared" si="12"/>
        <v>0</v>
      </c>
      <c r="J55" s="126"/>
      <c r="K55" s="126">
        <f t="shared" si="12"/>
        <v>0</v>
      </c>
      <c r="L55" s="244">
        <f t="shared" si="12"/>
        <v>9332987</v>
      </c>
    </row>
    <row r="56" spans="1:12" s="43" customFormat="1" ht="12" customHeight="1">
      <c r="A56" s="153" t="s">
        <v>56</v>
      </c>
      <c r="B56" s="139" t="s">
        <v>181</v>
      </c>
      <c r="C56" s="128"/>
      <c r="D56" s="194"/>
      <c r="E56" s="194"/>
      <c r="F56" s="194"/>
      <c r="G56" s="194"/>
      <c r="H56" s="194"/>
      <c r="I56" s="128"/>
      <c r="J56" s="128"/>
      <c r="K56" s="167">
        <f t="shared" si="2"/>
        <v>0</v>
      </c>
      <c r="L56" s="245">
        <f>C56+K56</f>
        <v>0</v>
      </c>
    </row>
    <row r="57" spans="1:12" s="43" customFormat="1" ht="12" customHeight="1">
      <c r="A57" s="154" t="s">
        <v>57</v>
      </c>
      <c r="B57" s="140" t="s">
        <v>287</v>
      </c>
      <c r="C57" s="127"/>
      <c r="D57" s="195"/>
      <c r="E57" s="195"/>
      <c r="F57" s="195"/>
      <c r="G57" s="195"/>
      <c r="H57" s="195"/>
      <c r="I57" s="127"/>
      <c r="J57" s="127"/>
      <c r="K57" s="269">
        <f t="shared" si="2"/>
        <v>0</v>
      </c>
      <c r="L57" s="246">
        <f>C57+K57</f>
        <v>0</v>
      </c>
    </row>
    <row r="58" spans="1:12" s="43" customFormat="1" ht="12" customHeight="1">
      <c r="A58" s="154" t="s">
        <v>184</v>
      </c>
      <c r="B58" s="140" t="s">
        <v>182</v>
      </c>
      <c r="C58" s="127">
        <v>9332987</v>
      </c>
      <c r="D58" s="195"/>
      <c r="E58" s="195"/>
      <c r="F58" s="195"/>
      <c r="G58" s="195"/>
      <c r="H58" s="195"/>
      <c r="I58" s="127"/>
      <c r="J58" s="127"/>
      <c r="K58" s="269">
        <f t="shared" si="2"/>
        <v>0</v>
      </c>
      <c r="L58" s="246">
        <f>C58+K58</f>
        <v>9332987</v>
      </c>
    </row>
    <row r="59" spans="1:12" s="43" customFormat="1" ht="12" customHeight="1" thickBot="1">
      <c r="A59" s="155" t="s">
        <v>185</v>
      </c>
      <c r="B59" s="141" t="s">
        <v>183</v>
      </c>
      <c r="C59" s="129"/>
      <c r="D59" s="196"/>
      <c r="E59" s="196"/>
      <c r="F59" s="196"/>
      <c r="G59" s="196"/>
      <c r="H59" s="196"/>
      <c r="I59" s="129"/>
      <c r="J59" s="129"/>
      <c r="K59" s="270">
        <f t="shared" si="2"/>
        <v>0</v>
      </c>
      <c r="L59" s="247">
        <f>C59+K59</f>
        <v>0</v>
      </c>
    </row>
    <row r="60" spans="1:12" s="43" customFormat="1" ht="12" customHeight="1" thickBot="1">
      <c r="A60" s="24" t="s">
        <v>10</v>
      </c>
      <c r="B60" s="69" t="s">
        <v>186</v>
      </c>
      <c r="C60" s="126">
        <f>SUM(C61:C63)</f>
        <v>200000</v>
      </c>
      <c r="D60" s="193">
        <f aca="true" t="shared" si="13" ref="D60:L60">SUM(D61:D63)</f>
        <v>0</v>
      </c>
      <c r="E60" s="193">
        <f t="shared" si="13"/>
        <v>0</v>
      </c>
      <c r="F60" s="193">
        <f t="shared" si="13"/>
        <v>0</v>
      </c>
      <c r="G60" s="193">
        <f t="shared" si="13"/>
        <v>0</v>
      </c>
      <c r="H60" s="193">
        <f t="shared" si="13"/>
        <v>0</v>
      </c>
      <c r="I60" s="126">
        <f t="shared" si="13"/>
        <v>0</v>
      </c>
      <c r="J60" s="126"/>
      <c r="K60" s="126">
        <f t="shared" si="13"/>
        <v>0</v>
      </c>
      <c r="L60" s="244">
        <f t="shared" si="13"/>
        <v>200000</v>
      </c>
    </row>
    <row r="61" spans="1:12" s="43" customFormat="1" ht="12" customHeight="1">
      <c r="A61" s="153" t="s">
        <v>99</v>
      </c>
      <c r="B61" s="139" t="s">
        <v>188</v>
      </c>
      <c r="C61" s="130"/>
      <c r="D61" s="219"/>
      <c r="E61" s="219"/>
      <c r="F61" s="219"/>
      <c r="G61" s="219"/>
      <c r="H61" s="219"/>
      <c r="I61" s="130"/>
      <c r="J61" s="130"/>
      <c r="K61" s="267">
        <f t="shared" si="2"/>
        <v>0</v>
      </c>
      <c r="L61" s="249">
        <f>C61+K61</f>
        <v>0</v>
      </c>
    </row>
    <row r="62" spans="1:12" s="43" customFormat="1" ht="12" customHeight="1">
      <c r="A62" s="154" t="s">
        <v>100</v>
      </c>
      <c r="B62" s="140" t="s">
        <v>288</v>
      </c>
      <c r="C62" s="130">
        <v>200000</v>
      </c>
      <c r="D62" s="219"/>
      <c r="E62" s="219"/>
      <c r="F62" s="219"/>
      <c r="G62" s="219"/>
      <c r="H62" s="219"/>
      <c r="I62" s="130"/>
      <c r="J62" s="130"/>
      <c r="K62" s="267">
        <f t="shared" si="2"/>
        <v>0</v>
      </c>
      <c r="L62" s="249">
        <f>C62+K62</f>
        <v>200000</v>
      </c>
    </row>
    <row r="63" spans="1:12" s="43" customFormat="1" ht="12" customHeight="1">
      <c r="A63" s="154" t="s">
        <v>120</v>
      </c>
      <c r="B63" s="140" t="s">
        <v>189</v>
      </c>
      <c r="C63" s="130"/>
      <c r="D63" s="219"/>
      <c r="E63" s="219"/>
      <c r="F63" s="219"/>
      <c r="G63" s="219"/>
      <c r="H63" s="219"/>
      <c r="I63" s="130"/>
      <c r="J63" s="130"/>
      <c r="K63" s="267">
        <f t="shared" si="2"/>
        <v>0</v>
      </c>
      <c r="L63" s="249">
        <f>C63+K63</f>
        <v>0</v>
      </c>
    </row>
    <row r="64" spans="1:12" s="43" customFormat="1" ht="12" customHeight="1" thickBot="1">
      <c r="A64" s="155" t="s">
        <v>187</v>
      </c>
      <c r="B64" s="141" t="s">
        <v>190</v>
      </c>
      <c r="C64" s="130"/>
      <c r="D64" s="219"/>
      <c r="E64" s="219"/>
      <c r="F64" s="219"/>
      <c r="G64" s="219"/>
      <c r="H64" s="219"/>
      <c r="I64" s="130"/>
      <c r="J64" s="130"/>
      <c r="K64" s="267">
        <f t="shared" si="2"/>
        <v>0</v>
      </c>
      <c r="L64" s="249">
        <f>C64+K64</f>
        <v>0</v>
      </c>
    </row>
    <row r="65" spans="1:12" s="43" customFormat="1" ht="12" customHeight="1" thickBot="1">
      <c r="A65" s="24" t="s">
        <v>11</v>
      </c>
      <c r="B65" s="18" t="s">
        <v>191</v>
      </c>
      <c r="C65" s="132">
        <f>+C8+C15+C22+C29+C37+C49+C55+C60</f>
        <v>23470000</v>
      </c>
      <c r="D65" s="197">
        <f aca="true" t="shared" si="14" ref="D65:L65">+D8+D15+D22+D29+D37+D49+D55+D60</f>
        <v>0</v>
      </c>
      <c r="E65" s="197">
        <f t="shared" si="14"/>
        <v>0</v>
      </c>
      <c r="F65" s="197">
        <f t="shared" si="14"/>
        <v>0</v>
      </c>
      <c r="G65" s="197">
        <f t="shared" si="14"/>
        <v>0</v>
      </c>
      <c r="H65" s="197">
        <f t="shared" si="14"/>
        <v>0</v>
      </c>
      <c r="I65" s="132">
        <f t="shared" si="14"/>
        <v>0</v>
      </c>
      <c r="J65" s="132"/>
      <c r="K65" s="132">
        <f t="shared" si="14"/>
        <v>0</v>
      </c>
      <c r="L65" s="248">
        <f t="shared" si="14"/>
        <v>23470000</v>
      </c>
    </row>
    <row r="66" spans="1:12" s="43" customFormat="1" ht="12" customHeight="1" thickBot="1">
      <c r="A66" s="156" t="s">
        <v>278</v>
      </c>
      <c r="B66" s="69" t="s">
        <v>193</v>
      </c>
      <c r="C66" s="126">
        <f>SUM(C67:C69)</f>
        <v>0</v>
      </c>
      <c r="D66" s="193">
        <f aca="true" t="shared" si="15" ref="D66:L66">SUM(D67:D69)</f>
        <v>0</v>
      </c>
      <c r="E66" s="193">
        <f t="shared" si="15"/>
        <v>0</v>
      </c>
      <c r="F66" s="193">
        <f t="shared" si="15"/>
        <v>0</v>
      </c>
      <c r="G66" s="193">
        <f t="shared" si="15"/>
        <v>0</v>
      </c>
      <c r="H66" s="193">
        <f t="shared" si="15"/>
        <v>0</v>
      </c>
      <c r="I66" s="126">
        <f t="shared" si="15"/>
        <v>0</v>
      </c>
      <c r="J66" s="126"/>
      <c r="K66" s="126">
        <f t="shared" si="15"/>
        <v>0</v>
      </c>
      <c r="L66" s="244">
        <f t="shared" si="15"/>
        <v>0</v>
      </c>
    </row>
    <row r="67" spans="1:12" s="43" customFormat="1" ht="12" customHeight="1">
      <c r="A67" s="153" t="s">
        <v>221</v>
      </c>
      <c r="B67" s="139" t="s">
        <v>194</v>
      </c>
      <c r="C67" s="130"/>
      <c r="D67" s="219"/>
      <c r="E67" s="219"/>
      <c r="F67" s="219"/>
      <c r="G67" s="219"/>
      <c r="H67" s="219"/>
      <c r="I67" s="130"/>
      <c r="J67" s="130"/>
      <c r="K67" s="267">
        <f>D67+E67+F67+G67+H67+I67</f>
        <v>0</v>
      </c>
      <c r="L67" s="249">
        <f>C67+K67</f>
        <v>0</v>
      </c>
    </row>
    <row r="68" spans="1:12" s="43" customFormat="1" ht="12" customHeight="1">
      <c r="A68" s="154" t="s">
        <v>230</v>
      </c>
      <c r="B68" s="140" t="s">
        <v>195</v>
      </c>
      <c r="C68" s="130"/>
      <c r="D68" s="219"/>
      <c r="E68" s="219"/>
      <c r="F68" s="219"/>
      <c r="G68" s="219"/>
      <c r="H68" s="219"/>
      <c r="I68" s="130"/>
      <c r="J68" s="130"/>
      <c r="K68" s="267">
        <f>D68+E68+F68+G68+H68+I68</f>
        <v>0</v>
      </c>
      <c r="L68" s="249">
        <f>C68+K68</f>
        <v>0</v>
      </c>
    </row>
    <row r="69" spans="1:12" s="43" customFormat="1" ht="12" customHeight="1" thickBot="1">
      <c r="A69" s="163" t="s">
        <v>231</v>
      </c>
      <c r="B69" s="261" t="s">
        <v>196</v>
      </c>
      <c r="C69" s="243"/>
      <c r="D69" s="222"/>
      <c r="E69" s="222"/>
      <c r="F69" s="222"/>
      <c r="G69" s="222"/>
      <c r="H69" s="222"/>
      <c r="I69" s="243"/>
      <c r="J69" s="243"/>
      <c r="K69" s="266">
        <f>D69+E69+F69+G69+H69+I69</f>
        <v>0</v>
      </c>
      <c r="L69" s="262">
        <f>C69+K69</f>
        <v>0</v>
      </c>
    </row>
    <row r="70" spans="1:12" s="43" customFormat="1" ht="12" customHeight="1" thickBot="1">
      <c r="A70" s="156" t="s">
        <v>197</v>
      </c>
      <c r="B70" s="69" t="s">
        <v>198</v>
      </c>
      <c r="C70" s="126">
        <f>SUM(C71:C74)</f>
        <v>0</v>
      </c>
      <c r="D70" s="126">
        <f aca="true" t="shared" si="16" ref="D70:L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/>
      <c r="K70" s="126">
        <f t="shared" si="16"/>
        <v>0</v>
      </c>
      <c r="L70" s="244">
        <f t="shared" si="16"/>
        <v>0</v>
      </c>
    </row>
    <row r="71" spans="1:12" s="43" customFormat="1" ht="12" customHeight="1">
      <c r="A71" s="153" t="s">
        <v>79</v>
      </c>
      <c r="B71" s="236" t="s">
        <v>199</v>
      </c>
      <c r="C71" s="130"/>
      <c r="D71" s="130"/>
      <c r="E71" s="130"/>
      <c r="F71" s="130"/>
      <c r="G71" s="130"/>
      <c r="H71" s="130"/>
      <c r="I71" s="130"/>
      <c r="J71" s="130"/>
      <c r="K71" s="267">
        <f>D71+E71+F71+G71+H71+I71</f>
        <v>0</v>
      </c>
      <c r="L71" s="249">
        <f>C71+K71</f>
        <v>0</v>
      </c>
    </row>
    <row r="72" spans="1:12" s="43" customFormat="1" ht="12" customHeight="1">
      <c r="A72" s="154" t="s">
        <v>80</v>
      </c>
      <c r="B72" s="236" t="s">
        <v>432</v>
      </c>
      <c r="C72" s="130"/>
      <c r="D72" s="130"/>
      <c r="E72" s="130"/>
      <c r="F72" s="130"/>
      <c r="G72" s="130"/>
      <c r="H72" s="130"/>
      <c r="I72" s="130"/>
      <c r="J72" s="130"/>
      <c r="K72" s="267">
        <f>D72+E72+F72+G72+H72+I72</f>
        <v>0</v>
      </c>
      <c r="L72" s="249">
        <f>C72+K72</f>
        <v>0</v>
      </c>
    </row>
    <row r="73" spans="1:12" s="43" customFormat="1" ht="12" customHeight="1">
      <c r="A73" s="154" t="s">
        <v>222</v>
      </c>
      <c r="B73" s="236" t="s">
        <v>200</v>
      </c>
      <c r="C73" s="130"/>
      <c r="D73" s="130"/>
      <c r="E73" s="130"/>
      <c r="F73" s="130"/>
      <c r="G73" s="130"/>
      <c r="H73" s="130"/>
      <c r="I73" s="130"/>
      <c r="J73" s="130"/>
      <c r="K73" s="267">
        <f>D73+E73+F73+G73+H73+I73</f>
        <v>0</v>
      </c>
      <c r="L73" s="249">
        <f>C73+K73</f>
        <v>0</v>
      </c>
    </row>
    <row r="74" spans="1:12" s="43" customFormat="1" ht="12" customHeight="1" thickBot="1">
      <c r="A74" s="155" t="s">
        <v>223</v>
      </c>
      <c r="B74" s="237" t="s">
        <v>433</v>
      </c>
      <c r="C74" s="130"/>
      <c r="D74" s="130"/>
      <c r="E74" s="130"/>
      <c r="F74" s="130"/>
      <c r="G74" s="130"/>
      <c r="H74" s="130"/>
      <c r="I74" s="130"/>
      <c r="J74" s="130"/>
      <c r="K74" s="267">
        <f>D74+E74+F74+G74+H74+I74</f>
        <v>0</v>
      </c>
      <c r="L74" s="249">
        <f>C74+K74</f>
        <v>0</v>
      </c>
    </row>
    <row r="75" spans="1:12" s="43" customFormat="1" ht="12" customHeight="1" thickBot="1">
      <c r="A75" s="156" t="s">
        <v>201</v>
      </c>
      <c r="B75" s="69" t="s">
        <v>202</v>
      </c>
      <c r="C75" s="126">
        <f>SUM(C76:C77)</f>
        <v>0</v>
      </c>
      <c r="D75" s="126">
        <f aca="true" t="shared" si="17" ref="D75:L75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/>
      <c r="K75" s="126">
        <f t="shared" si="17"/>
        <v>0</v>
      </c>
      <c r="L75" s="244">
        <f t="shared" si="17"/>
        <v>0</v>
      </c>
    </row>
    <row r="76" spans="1:12" s="43" customFormat="1" ht="12" customHeight="1">
      <c r="A76" s="153" t="s">
        <v>224</v>
      </c>
      <c r="B76" s="139" t="s">
        <v>203</v>
      </c>
      <c r="C76" s="130"/>
      <c r="D76" s="130"/>
      <c r="E76" s="130"/>
      <c r="F76" s="130"/>
      <c r="G76" s="130"/>
      <c r="H76" s="130"/>
      <c r="I76" s="130"/>
      <c r="J76" s="130"/>
      <c r="K76" s="267">
        <f>D76+E76+F76+G76+H76+I76</f>
        <v>0</v>
      </c>
      <c r="L76" s="249">
        <f>C76+K76</f>
        <v>0</v>
      </c>
    </row>
    <row r="77" spans="1:12" s="43" customFormat="1" ht="12" customHeight="1" thickBot="1">
      <c r="A77" s="155" t="s">
        <v>225</v>
      </c>
      <c r="B77" s="141" t="s">
        <v>204</v>
      </c>
      <c r="C77" s="130"/>
      <c r="D77" s="130"/>
      <c r="E77" s="130"/>
      <c r="F77" s="130"/>
      <c r="G77" s="130"/>
      <c r="H77" s="130"/>
      <c r="I77" s="130"/>
      <c r="J77" s="130"/>
      <c r="K77" s="267">
        <f>D77+E77+F77+G77+H77+I77</f>
        <v>0</v>
      </c>
      <c r="L77" s="249">
        <f>C77+K77</f>
        <v>0</v>
      </c>
    </row>
    <row r="78" spans="1:12" s="42" customFormat="1" ht="12" customHeight="1" thickBot="1">
      <c r="A78" s="156" t="s">
        <v>205</v>
      </c>
      <c r="B78" s="69" t="s">
        <v>206</v>
      </c>
      <c r="C78" s="126">
        <f>SUM(C79:C81)</f>
        <v>0</v>
      </c>
      <c r="D78" s="126">
        <f aca="true" t="shared" si="18" ref="D78:L7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/>
      <c r="K78" s="126">
        <f t="shared" si="18"/>
        <v>0</v>
      </c>
      <c r="L78" s="244">
        <f t="shared" si="18"/>
        <v>0</v>
      </c>
    </row>
    <row r="79" spans="1:12" s="43" customFormat="1" ht="12" customHeight="1">
      <c r="A79" s="153" t="s">
        <v>226</v>
      </c>
      <c r="B79" s="139" t="s">
        <v>207</v>
      </c>
      <c r="C79" s="130"/>
      <c r="D79" s="130"/>
      <c r="E79" s="130"/>
      <c r="F79" s="130"/>
      <c r="G79" s="130"/>
      <c r="H79" s="130"/>
      <c r="I79" s="130"/>
      <c r="J79" s="130"/>
      <c r="K79" s="267">
        <f>D79+E79+F79+G79+H79+I79</f>
        <v>0</v>
      </c>
      <c r="L79" s="249">
        <f>C79+K79</f>
        <v>0</v>
      </c>
    </row>
    <row r="80" spans="1:12" s="43" customFormat="1" ht="12" customHeight="1">
      <c r="A80" s="154" t="s">
        <v>227</v>
      </c>
      <c r="B80" s="140" t="s">
        <v>208</v>
      </c>
      <c r="C80" s="130"/>
      <c r="D80" s="130"/>
      <c r="E80" s="130"/>
      <c r="F80" s="130"/>
      <c r="G80" s="130"/>
      <c r="H80" s="130"/>
      <c r="I80" s="130"/>
      <c r="J80" s="130"/>
      <c r="K80" s="267">
        <f>D80+E80+F80+G80+H80+I80</f>
        <v>0</v>
      </c>
      <c r="L80" s="249">
        <f>C80+K80</f>
        <v>0</v>
      </c>
    </row>
    <row r="81" spans="1:12" s="43" customFormat="1" ht="12" customHeight="1" thickBot="1">
      <c r="A81" s="155" t="s">
        <v>228</v>
      </c>
      <c r="B81" s="238" t="s">
        <v>434</v>
      </c>
      <c r="C81" s="130"/>
      <c r="D81" s="130"/>
      <c r="E81" s="130"/>
      <c r="F81" s="130"/>
      <c r="G81" s="130"/>
      <c r="H81" s="130"/>
      <c r="I81" s="130"/>
      <c r="J81" s="130"/>
      <c r="K81" s="267">
        <f>D81+E81+F81+G81+H81+I81</f>
        <v>0</v>
      </c>
      <c r="L81" s="249">
        <f>C81+K81</f>
        <v>0</v>
      </c>
    </row>
    <row r="82" spans="1:12" s="43" customFormat="1" ht="12" customHeight="1" thickBot="1">
      <c r="A82" s="156" t="s">
        <v>209</v>
      </c>
      <c r="B82" s="69" t="s">
        <v>229</v>
      </c>
      <c r="C82" s="126">
        <f>SUM(C83:C86)</f>
        <v>0</v>
      </c>
      <c r="D82" s="126">
        <f aca="true" t="shared" si="19" ref="D82:L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/>
      <c r="K82" s="126">
        <f t="shared" si="19"/>
        <v>0</v>
      </c>
      <c r="L82" s="244">
        <f t="shared" si="19"/>
        <v>0</v>
      </c>
    </row>
    <row r="83" spans="1:12" s="43" customFormat="1" ht="12" customHeight="1">
      <c r="A83" s="157" t="s">
        <v>210</v>
      </c>
      <c r="B83" s="139" t="s">
        <v>211</v>
      </c>
      <c r="C83" s="130"/>
      <c r="D83" s="130"/>
      <c r="E83" s="130"/>
      <c r="F83" s="130"/>
      <c r="G83" s="130"/>
      <c r="H83" s="130"/>
      <c r="I83" s="130"/>
      <c r="J83" s="130"/>
      <c r="K83" s="267">
        <f aca="true" t="shared" si="20" ref="K83:K88">D83+E83+F83+G83+H83+I83</f>
        <v>0</v>
      </c>
      <c r="L83" s="249">
        <f aca="true" t="shared" si="21" ref="L83:L88">C83+K83</f>
        <v>0</v>
      </c>
    </row>
    <row r="84" spans="1:12" s="43" customFormat="1" ht="12" customHeight="1">
      <c r="A84" s="158" t="s">
        <v>212</v>
      </c>
      <c r="B84" s="140" t="s">
        <v>213</v>
      </c>
      <c r="C84" s="130"/>
      <c r="D84" s="130"/>
      <c r="E84" s="130"/>
      <c r="F84" s="130"/>
      <c r="G84" s="130"/>
      <c r="H84" s="130"/>
      <c r="I84" s="130"/>
      <c r="J84" s="130"/>
      <c r="K84" s="267">
        <f t="shared" si="20"/>
        <v>0</v>
      </c>
      <c r="L84" s="249">
        <f t="shared" si="21"/>
        <v>0</v>
      </c>
    </row>
    <row r="85" spans="1:12" s="43" customFormat="1" ht="12" customHeight="1">
      <c r="A85" s="158" t="s">
        <v>214</v>
      </c>
      <c r="B85" s="140" t="s">
        <v>215</v>
      </c>
      <c r="C85" s="130"/>
      <c r="D85" s="130"/>
      <c r="E85" s="130"/>
      <c r="F85" s="130"/>
      <c r="G85" s="130"/>
      <c r="H85" s="130"/>
      <c r="I85" s="130"/>
      <c r="J85" s="130"/>
      <c r="K85" s="267">
        <f t="shared" si="20"/>
        <v>0</v>
      </c>
      <c r="L85" s="249">
        <f t="shared" si="21"/>
        <v>0</v>
      </c>
    </row>
    <row r="86" spans="1:12" s="42" customFormat="1" ht="12" customHeight="1" thickBot="1">
      <c r="A86" s="159" t="s">
        <v>216</v>
      </c>
      <c r="B86" s="141" t="s">
        <v>217</v>
      </c>
      <c r="C86" s="130"/>
      <c r="D86" s="130"/>
      <c r="E86" s="130"/>
      <c r="F86" s="130"/>
      <c r="G86" s="130"/>
      <c r="H86" s="130"/>
      <c r="I86" s="130"/>
      <c r="J86" s="130"/>
      <c r="K86" s="267">
        <f t="shared" si="20"/>
        <v>0</v>
      </c>
      <c r="L86" s="249">
        <f t="shared" si="21"/>
        <v>0</v>
      </c>
    </row>
    <row r="87" spans="1:12" s="42" customFormat="1" ht="12" customHeight="1" thickBot="1">
      <c r="A87" s="156" t="s">
        <v>218</v>
      </c>
      <c r="B87" s="69" t="s">
        <v>334</v>
      </c>
      <c r="C87" s="171"/>
      <c r="D87" s="171"/>
      <c r="E87" s="171"/>
      <c r="F87" s="171"/>
      <c r="G87" s="171"/>
      <c r="H87" s="171"/>
      <c r="I87" s="171"/>
      <c r="J87" s="171"/>
      <c r="K87" s="126">
        <f t="shared" si="20"/>
        <v>0</v>
      </c>
      <c r="L87" s="244">
        <f t="shared" si="21"/>
        <v>0</v>
      </c>
    </row>
    <row r="88" spans="1:12" s="42" customFormat="1" ht="12" customHeight="1" thickBot="1">
      <c r="A88" s="156" t="s">
        <v>355</v>
      </c>
      <c r="B88" s="69" t="s">
        <v>219</v>
      </c>
      <c r="C88" s="171"/>
      <c r="D88" s="171"/>
      <c r="E88" s="171"/>
      <c r="F88" s="171"/>
      <c r="G88" s="171"/>
      <c r="H88" s="171"/>
      <c r="I88" s="171"/>
      <c r="J88" s="171"/>
      <c r="K88" s="126">
        <f t="shared" si="20"/>
        <v>0</v>
      </c>
      <c r="L88" s="244">
        <f t="shared" si="21"/>
        <v>0</v>
      </c>
    </row>
    <row r="89" spans="1:12" s="42" customFormat="1" ht="12" customHeight="1" thickBot="1">
      <c r="A89" s="156" t="s">
        <v>356</v>
      </c>
      <c r="B89" s="69" t="s">
        <v>337</v>
      </c>
      <c r="C89" s="132">
        <f>+C66+C70+C75+C78+C82+C88+C87</f>
        <v>0</v>
      </c>
      <c r="D89" s="132">
        <f aca="true" t="shared" si="22" ref="D89:L89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/>
      <c r="K89" s="132">
        <f t="shared" si="22"/>
        <v>0</v>
      </c>
      <c r="L89" s="248">
        <f t="shared" si="22"/>
        <v>0</v>
      </c>
    </row>
    <row r="90" spans="1:12" s="42" customFormat="1" ht="12" customHeight="1" thickBot="1">
      <c r="A90" s="160" t="s">
        <v>357</v>
      </c>
      <c r="B90" s="313" t="s">
        <v>358</v>
      </c>
      <c r="C90" s="132">
        <f>+C65+C89</f>
        <v>23470000</v>
      </c>
      <c r="D90" s="132">
        <f aca="true" t="shared" si="23" ref="D90:L90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/>
      <c r="K90" s="132">
        <f t="shared" si="23"/>
        <v>0</v>
      </c>
      <c r="L90" s="248">
        <f t="shared" si="23"/>
        <v>23470000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2" s="40" customFormat="1" ht="16.5" customHeight="1" thickBot="1">
      <c r="A92" s="533" t="s">
        <v>36</v>
      </c>
      <c r="B92" s="534"/>
      <c r="C92" s="534"/>
      <c r="D92" s="534"/>
      <c r="E92" s="534"/>
      <c r="F92" s="534"/>
      <c r="G92" s="534"/>
      <c r="H92" s="534"/>
      <c r="I92" s="534"/>
      <c r="J92" s="534"/>
      <c r="K92" s="534"/>
      <c r="L92" s="535"/>
    </row>
    <row r="93" spans="1:12" s="44" customFormat="1" ht="12" customHeight="1" thickBot="1">
      <c r="A93" s="133" t="s">
        <v>3</v>
      </c>
      <c r="B93" s="23" t="s">
        <v>362</v>
      </c>
      <c r="C93" s="125">
        <f>+C94+C95+C96+C97+C98+C111</f>
        <v>23170000</v>
      </c>
      <c r="D93" s="252">
        <f aca="true" t="shared" si="24" ref="D93:L93">+D94+D95+D96+D97+D98+D111</f>
        <v>0</v>
      </c>
      <c r="E93" s="252">
        <f t="shared" si="24"/>
        <v>0</v>
      </c>
      <c r="F93" s="252">
        <f t="shared" si="24"/>
        <v>0</v>
      </c>
      <c r="G93" s="252">
        <f t="shared" si="24"/>
        <v>0</v>
      </c>
      <c r="H93" s="252">
        <f t="shared" si="24"/>
        <v>0</v>
      </c>
      <c r="I93" s="125">
        <f t="shared" si="24"/>
        <v>0</v>
      </c>
      <c r="J93" s="125"/>
      <c r="K93" s="125">
        <f t="shared" si="24"/>
        <v>0</v>
      </c>
      <c r="L93" s="255">
        <f t="shared" si="24"/>
        <v>23170000</v>
      </c>
    </row>
    <row r="94" spans="1:12" ht="12" customHeight="1">
      <c r="A94" s="161" t="s">
        <v>58</v>
      </c>
      <c r="B94" s="7" t="s">
        <v>32</v>
      </c>
      <c r="C94" s="186"/>
      <c r="D94" s="253"/>
      <c r="E94" s="253"/>
      <c r="F94" s="253"/>
      <c r="G94" s="253"/>
      <c r="H94" s="253"/>
      <c r="I94" s="186"/>
      <c r="J94" s="186"/>
      <c r="K94" s="268">
        <f aca="true" t="shared" si="25" ref="K94:K113">D94+E94+F94+G94+H94+I94</f>
        <v>0</v>
      </c>
      <c r="L94" s="256">
        <f aca="true" t="shared" si="26" ref="L94:L113">C94+K94</f>
        <v>0</v>
      </c>
    </row>
    <row r="95" spans="1:12" ht="12" customHeight="1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127"/>
      <c r="K95" s="269">
        <f t="shared" si="25"/>
        <v>0</v>
      </c>
      <c r="L95" s="246">
        <f t="shared" si="26"/>
        <v>0</v>
      </c>
    </row>
    <row r="96" spans="1:12" ht="12" customHeight="1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129"/>
      <c r="K96" s="270">
        <f t="shared" si="25"/>
        <v>0</v>
      </c>
      <c r="L96" s="247">
        <f t="shared" si="26"/>
        <v>0</v>
      </c>
    </row>
    <row r="97" spans="1:12" ht="12" customHeight="1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129"/>
      <c r="K97" s="270">
        <f t="shared" si="25"/>
        <v>0</v>
      </c>
      <c r="L97" s="247">
        <f t="shared" si="26"/>
        <v>0</v>
      </c>
    </row>
    <row r="98" spans="1:12" ht="12" customHeight="1">
      <c r="A98" s="154" t="s">
        <v>69</v>
      </c>
      <c r="B98" s="16" t="s">
        <v>103</v>
      </c>
      <c r="C98" s="129">
        <v>23170000</v>
      </c>
      <c r="D98" s="129">
        <v>700000</v>
      </c>
      <c r="E98" s="129"/>
      <c r="F98" s="129"/>
      <c r="G98" s="129"/>
      <c r="H98" s="129"/>
      <c r="I98" s="129"/>
      <c r="J98" s="129"/>
      <c r="K98" s="270">
        <f t="shared" si="25"/>
        <v>700000</v>
      </c>
      <c r="L98" s="247">
        <f t="shared" si="26"/>
        <v>23870000</v>
      </c>
    </row>
    <row r="99" spans="1:12" ht="12" customHeight="1">
      <c r="A99" s="154" t="s">
        <v>62</v>
      </c>
      <c r="B99" s="5" t="s">
        <v>359</v>
      </c>
      <c r="C99" s="129"/>
      <c r="D99" s="129"/>
      <c r="E99" s="129"/>
      <c r="F99" s="129"/>
      <c r="G99" s="129"/>
      <c r="H99" s="129"/>
      <c r="I99" s="129"/>
      <c r="J99" s="129"/>
      <c r="K99" s="270">
        <f t="shared" si="25"/>
        <v>0</v>
      </c>
      <c r="L99" s="247">
        <f t="shared" si="26"/>
        <v>0</v>
      </c>
    </row>
    <row r="100" spans="1:12" ht="12" customHeight="1">
      <c r="A100" s="154" t="s">
        <v>63</v>
      </c>
      <c r="B100" s="50" t="s">
        <v>300</v>
      </c>
      <c r="C100" s="129"/>
      <c r="D100" s="129"/>
      <c r="E100" s="129"/>
      <c r="F100" s="129"/>
      <c r="G100" s="129"/>
      <c r="H100" s="129"/>
      <c r="I100" s="129"/>
      <c r="J100" s="129"/>
      <c r="K100" s="270">
        <f t="shared" si="25"/>
        <v>0</v>
      </c>
      <c r="L100" s="247">
        <f t="shared" si="26"/>
        <v>0</v>
      </c>
    </row>
    <row r="101" spans="1:12" ht="12" customHeight="1">
      <c r="A101" s="154" t="s">
        <v>70</v>
      </c>
      <c r="B101" s="50" t="s">
        <v>299</v>
      </c>
      <c r="C101" s="129"/>
      <c r="D101" s="129"/>
      <c r="E101" s="129"/>
      <c r="F101" s="129"/>
      <c r="G101" s="129"/>
      <c r="H101" s="129"/>
      <c r="I101" s="129"/>
      <c r="J101" s="129"/>
      <c r="K101" s="270">
        <f t="shared" si="25"/>
        <v>0</v>
      </c>
      <c r="L101" s="247">
        <f t="shared" si="26"/>
        <v>0</v>
      </c>
    </row>
    <row r="102" spans="1:12" ht="12" customHeight="1">
      <c r="A102" s="154" t="s">
        <v>71</v>
      </c>
      <c r="B102" s="50" t="s">
        <v>235</v>
      </c>
      <c r="C102" s="129"/>
      <c r="D102" s="129"/>
      <c r="E102" s="129"/>
      <c r="F102" s="129"/>
      <c r="G102" s="129"/>
      <c r="H102" s="129"/>
      <c r="I102" s="129"/>
      <c r="J102" s="129"/>
      <c r="K102" s="270">
        <f t="shared" si="25"/>
        <v>0</v>
      </c>
      <c r="L102" s="247">
        <f t="shared" si="26"/>
        <v>0</v>
      </c>
    </row>
    <row r="103" spans="1:12" ht="12" customHeight="1">
      <c r="A103" s="154" t="s">
        <v>72</v>
      </c>
      <c r="B103" s="51" t="s">
        <v>236</v>
      </c>
      <c r="C103" s="129"/>
      <c r="D103" s="129"/>
      <c r="E103" s="129"/>
      <c r="F103" s="129"/>
      <c r="G103" s="129"/>
      <c r="H103" s="129"/>
      <c r="I103" s="129"/>
      <c r="J103" s="129"/>
      <c r="K103" s="270">
        <f t="shared" si="25"/>
        <v>0</v>
      </c>
      <c r="L103" s="247">
        <f t="shared" si="26"/>
        <v>0</v>
      </c>
    </row>
    <row r="104" spans="1:12" ht="12" customHeight="1">
      <c r="A104" s="154" t="s">
        <v>73</v>
      </c>
      <c r="B104" s="51" t="s">
        <v>237</v>
      </c>
      <c r="C104" s="129">
        <v>12670000</v>
      </c>
      <c r="D104" s="129"/>
      <c r="E104" s="129"/>
      <c r="F104" s="129"/>
      <c r="G104" s="129"/>
      <c r="H104" s="129"/>
      <c r="I104" s="129"/>
      <c r="J104" s="129"/>
      <c r="K104" s="270">
        <f t="shared" si="25"/>
        <v>0</v>
      </c>
      <c r="L104" s="247">
        <f t="shared" si="26"/>
        <v>12670000</v>
      </c>
    </row>
    <row r="105" spans="1:12" ht="12" customHeight="1">
      <c r="A105" s="154" t="s">
        <v>75</v>
      </c>
      <c r="B105" s="50" t="s">
        <v>238</v>
      </c>
      <c r="C105" s="129"/>
      <c r="D105" s="129"/>
      <c r="E105" s="129"/>
      <c r="F105" s="129"/>
      <c r="G105" s="129"/>
      <c r="H105" s="129"/>
      <c r="I105" s="129"/>
      <c r="J105" s="129"/>
      <c r="K105" s="270">
        <f t="shared" si="25"/>
        <v>0</v>
      </c>
      <c r="L105" s="247">
        <f t="shared" si="26"/>
        <v>0</v>
      </c>
    </row>
    <row r="106" spans="1:12" ht="12" customHeight="1">
      <c r="A106" s="154" t="s">
        <v>104</v>
      </c>
      <c r="B106" s="50" t="s">
        <v>239</v>
      </c>
      <c r="C106" s="129"/>
      <c r="D106" s="129"/>
      <c r="E106" s="129"/>
      <c r="F106" s="129"/>
      <c r="G106" s="129"/>
      <c r="H106" s="129"/>
      <c r="I106" s="129"/>
      <c r="J106" s="129"/>
      <c r="K106" s="270">
        <f t="shared" si="25"/>
        <v>0</v>
      </c>
      <c r="L106" s="247">
        <f t="shared" si="26"/>
        <v>0</v>
      </c>
    </row>
    <row r="107" spans="1:12" ht="12" customHeight="1">
      <c r="A107" s="154" t="s">
        <v>233</v>
      </c>
      <c r="B107" s="51" t="s">
        <v>240</v>
      </c>
      <c r="C107" s="127"/>
      <c r="D107" s="129"/>
      <c r="E107" s="129"/>
      <c r="F107" s="129"/>
      <c r="G107" s="129"/>
      <c r="H107" s="129"/>
      <c r="I107" s="129"/>
      <c r="J107" s="129"/>
      <c r="K107" s="270">
        <f t="shared" si="25"/>
        <v>0</v>
      </c>
      <c r="L107" s="247">
        <f t="shared" si="26"/>
        <v>0</v>
      </c>
    </row>
    <row r="108" spans="1:12" ht="12" customHeight="1">
      <c r="A108" s="162" t="s">
        <v>234</v>
      </c>
      <c r="B108" s="52" t="s">
        <v>241</v>
      </c>
      <c r="C108" s="129"/>
      <c r="D108" s="129"/>
      <c r="E108" s="129"/>
      <c r="F108" s="129"/>
      <c r="G108" s="129"/>
      <c r="H108" s="129"/>
      <c r="I108" s="129"/>
      <c r="J108" s="129"/>
      <c r="K108" s="270">
        <f t="shared" si="25"/>
        <v>0</v>
      </c>
      <c r="L108" s="247">
        <f t="shared" si="26"/>
        <v>0</v>
      </c>
    </row>
    <row r="109" spans="1:12" ht="12" customHeight="1">
      <c r="A109" s="154" t="s">
        <v>297</v>
      </c>
      <c r="B109" s="52" t="s">
        <v>242</v>
      </c>
      <c r="C109" s="129"/>
      <c r="D109" s="129"/>
      <c r="E109" s="129"/>
      <c r="F109" s="129"/>
      <c r="G109" s="129"/>
      <c r="H109" s="129"/>
      <c r="I109" s="129"/>
      <c r="J109" s="129"/>
      <c r="K109" s="270">
        <f t="shared" si="25"/>
        <v>0</v>
      </c>
      <c r="L109" s="247">
        <f t="shared" si="26"/>
        <v>0</v>
      </c>
    </row>
    <row r="110" spans="1:12" ht="12" customHeight="1">
      <c r="A110" s="154" t="s">
        <v>298</v>
      </c>
      <c r="B110" s="51" t="s">
        <v>243</v>
      </c>
      <c r="C110" s="127">
        <v>10500000</v>
      </c>
      <c r="D110" s="127">
        <v>700000</v>
      </c>
      <c r="E110" s="127"/>
      <c r="F110" s="127"/>
      <c r="G110" s="127"/>
      <c r="H110" s="127"/>
      <c r="I110" s="127"/>
      <c r="J110" s="127"/>
      <c r="K110" s="269">
        <f t="shared" si="25"/>
        <v>700000</v>
      </c>
      <c r="L110" s="246">
        <f t="shared" si="26"/>
        <v>11200000</v>
      </c>
    </row>
    <row r="111" spans="1:12" ht="12" customHeight="1">
      <c r="A111" s="154" t="s">
        <v>302</v>
      </c>
      <c r="B111" s="8" t="s">
        <v>33</v>
      </c>
      <c r="C111" s="127"/>
      <c r="D111" s="127">
        <v>-700000</v>
      </c>
      <c r="E111" s="127"/>
      <c r="F111" s="127"/>
      <c r="G111" s="127"/>
      <c r="H111" s="127"/>
      <c r="I111" s="127"/>
      <c r="J111" s="127"/>
      <c r="K111" s="269">
        <f t="shared" si="25"/>
        <v>-700000</v>
      </c>
      <c r="L111" s="246">
        <f t="shared" si="26"/>
        <v>-700000</v>
      </c>
    </row>
    <row r="112" spans="1:12" ht="12" customHeight="1">
      <c r="A112" s="155" t="s">
        <v>303</v>
      </c>
      <c r="B112" s="5" t="s">
        <v>360</v>
      </c>
      <c r="C112" s="129"/>
      <c r="D112" s="129">
        <v>-700000</v>
      </c>
      <c r="E112" s="129"/>
      <c r="F112" s="129"/>
      <c r="G112" s="129"/>
      <c r="H112" s="129"/>
      <c r="I112" s="129"/>
      <c r="J112" s="129"/>
      <c r="K112" s="270">
        <f t="shared" si="25"/>
        <v>-700000</v>
      </c>
      <c r="L112" s="247">
        <f t="shared" si="26"/>
        <v>-700000</v>
      </c>
    </row>
    <row r="113" spans="1:12" ht="12" customHeight="1" thickBot="1">
      <c r="A113" s="163" t="s">
        <v>304</v>
      </c>
      <c r="B113" s="53" t="s">
        <v>361</v>
      </c>
      <c r="C113" s="187"/>
      <c r="D113" s="187"/>
      <c r="E113" s="187"/>
      <c r="F113" s="187"/>
      <c r="G113" s="187"/>
      <c r="H113" s="187"/>
      <c r="I113" s="187"/>
      <c r="J113" s="187"/>
      <c r="K113" s="271">
        <f t="shared" si="25"/>
        <v>0</v>
      </c>
      <c r="L113" s="257">
        <f t="shared" si="26"/>
        <v>0</v>
      </c>
    </row>
    <row r="114" spans="1:12" ht="12" customHeight="1" thickBot="1">
      <c r="A114" s="24" t="s">
        <v>4</v>
      </c>
      <c r="B114" s="22" t="s">
        <v>244</v>
      </c>
      <c r="C114" s="126">
        <f>+C115+C117+C119</f>
        <v>300000</v>
      </c>
      <c r="D114" s="126">
        <f aca="true" t="shared" si="27" ref="D114:L114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/>
      <c r="K114" s="126">
        <f t="shared" si="27"/>
        <v>0</v>
      </c>
      <c r="L114" s="244">
        <f t="shared" si="27"/>
        <v>300000</v>
      </c>
    </row>
    <row r="115" spans="1:12" ht="12" customHeight="1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28"/>
      <c r="K115" s="167">
        <f aca="true" t="shared" si="28" ref="K115:K127">D115+E115+F115+G115+H115+I115</f>
        <v>0</v>
      </c>
      <c r="L115" s="245">
        <f aca="true" t="shared" si="29" ref="L115:L127">C115+K115</f>
        <v>0</v>
      </c>
    </row>
    <row r="116" spans="1:12" ht="12" customHeight="1">
      <c r="A116" s="153" t="s">
        <v>65</v>
      </c>
      <c r="B116" s="9" t="s">
        <v>248</v>
      </c>
      <c r="C116" s="128"/>
      <c r="D116" s="128"/>
      <c r="E116" s="128"/>
      <c r="F116" s="128"/>
      <c r="G116" s="128"/>
      <c r="H116" s="128"/>
      <c r="I116" s="128"/>
      <c r="J116" s="128"/>
      <c r="K116" s="167">
        <f t="shared" si="28"/>
        <v>0</v>
      </c>
      <c r="L116" s="245">
        <f t="shared" si="29"/>
        <v>0</v>
      </c>
    </row>
    <row r="117" spans="1:12" ht="12" customHeight="1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127"/>
      <c r="K117" s="269">
        <f t="shared" si="28"/>
        <v>0</v>
      </c>
      <c r="L117" s="246">
        <f t="shared" si="29"/>
        <v>0</v>
      </c>
    </row>
    <row r="118" spans="1:12" ht="12" customHeight="1">
      <c r="A118" s="153" t="s">
        <v>67</v>
      </c>
      <c r="B118" s="9" t="s">
        <v>249</v>
      </c>
      <c r="C118" s="127"/>
      <c r="D118" s="127"/>
      <c r="E118" s="127"/>
      <c r="F118" s="127"/>
      <c r="G118" s="127"/>
      <c r="H118" s="127"/>
      <c r="I118" s="127"/>
      <c r="J118" s="127"/>
      <c r="K118" s="269">
        <f t="shared" si="28"/>
        <v>0</v>
      </c>
      <c r="L118" s="246">
        <f t="shared" si="29"/>
        <v>0</v>
      </c>
    </row>
    <row r="119" spans="1:12" ht="12" customHeight="1">
      <c r="A119" s="153" t="s">
        <v>68</v>
      </c>
      <c r="B119" s="71" t="s">
        <v>121</v>
      </c>
      <c r="C119" s="127">
        <v>300000</v>
      </c>
      <c r="D119" s="127"/>
      <c r="E119" s="127"/>
      <c r="F119" s="127"/>
      <c r="G119" s="127"/>
      <c r="H119" s="127"/>
      <c r="I119" s="127"/>
      <c r="J119" s="127"/>
      <c r="K119" s="269">
        <f t="shared" si="28"/>
        <v>0</v>
      </c>
      <c r="L119" s="246">
        <f t="shared" si="29"/>
        <v>300000</v>
      </c>
    </row>
    <row r="120" spans="1:12" ht="12" customHeight="1">
      <c r="A120" s="153" t="s">
        <v>74</v>
      </c>
      <c r="B120" s="70" t="s">
        <v>289</v>
      </c>
      <c r="C120" s="127"/>
      <c r="D120" s="127"/>
      <c r="E120" s="127"/>
      <c r="F120" s="127"/>
      <c r="G120" s="127"/>
      <c r="H120" s="127"/>
      <c r="I120" s="127"/>
      <c r="J120" s="127"/>
      <c r="K120" s="269">
        <f t="shared" si="28"/>
        <v>0</v>
      </c>
      <c r="L120" s="246">
        <f t="shared" si="29"/>
        <v>0</v>
      </c>
    </row>
    <row r="121" spans="1:12" ht="12" customHeight="1">
      <c r="A121" s="153" t="s">
        <v>76</v>
      </c>
      <c r="B121" s="135" t="s">
        <v>254</v>
      </c>
      <c r="C121" s="127"/>
      <c r="D121" s="127"/>
      <c r="E121" s="127"/>
      <c r="F121" s="127"/>
      <c r="G121" s="127"/>
      <c r="H121" s="127"/>
      <c r="I121" s="127"/>
      <c r="J121" s="127"/>
      <c r="K121" s="269">
        <f t="shared" si="28"/>
        <v>0</v>
      </c>
      <c r="L121" s="246">
        <f t="shared" si="29"/>
        <v>0</v>
      </c>
    </row>
    <row r="122" spans="1:12" ht="12" customHeight="1">
      <c r="A122" s="153" t="s">
        <v>106</v>
      </c>
      <c r="B122" s="51" t="s">
        <v>237</v>
      </c>
      <c r="C122" s="127"/>
      <c r="D122" s="127"/>
      <c r="E122" s="127"/>
      <c r="F122" s="127"/>
      <c r="G122" s="127"/>
      <c r="H122" s="127"/>
      <c r="I122" s="127"/>
      <c r="J122" s="127"/>
      <c r="K122" s="269">
        <f t="shared" si="28"/>
        <v>0</v>
      </c>
      <c r="L122" s="246">
        <f t="shared" si="29"/>
        <v>0</v>
      </c>
    </row>
    <row r="123" spans="1:12" ht="12" customHeight="1">
      <c r="A123" s="153" t="s">
        <v>107</v>
      </c>
      <c r="B123" s="51" t="s">
        <v>253</v>
      </c>
      <c r="C123" s="127"/>
      <c r="D123" s="127"/>
      <c r="E123" s="127"/>
      <c r="F123" s="127"/>
      <c r="G123" s="127"/>
      <c r="H123" s="127"/>
      <c r="I123" s="127"/>
      <c r="J123" s="127"/>
      <c r="K123" s="269">
        <f t="shared" si="28"/>
        <v>0</v>
      </c>
      <c r="L123" s="246">
        <f t="shared" si="29"/>
        <v>0</v>
      </c>
    </row>
    <row r="124" spans="1:12" ht="12" customHeight="1">
      <c r="A124" s="153" t="s">
        <v>108</v>
      </c>
      <c r="B124" s="51" t="s">
        <v>252</v>
      </c>
      <c r="C124" s="127"/>
      <c r="D124" s="127"/>
      <c r="E124" s="127"/>
      <c r="F124" s="127"/>
      <c r="G124" s="127"/>
      <c r="H124" s="127"/>
      <c r="I124" s="127"/>
      <c r="J124" s="127"/>
      <c r="K124" s="269">
        <f t="shared" si="28"/>
        <v>0</v>
      </c>
      <c r="L124" s="246">
        <f t="shared" si="29"/>
        <v>0</v>
      </c>
    </row>
    <row r="125" spans="1:12" ht="12" customHeight="1">
      <c r="A125" s="153" t="s">
        <v>245</v>
      </c>
      <c r="B125" s="51" t="s">
        <v>240</v>
      </c>
      <c r="C125" s="127"/>
      <c r="D125" s="127"/>
      <c r="E125" s="127"/>
      <c r="F125" s="127"/>
      <c r="G125" s="127"/>
      <c r="H125" s="127"/>
      <c r="I125" s="127"/>
      <c r="J125" s="127"/>
      <c r="K125" s="269">
        <f t="shared" si="28"/>
        <v>0</v>
      </c>
      <c r="L125" s="246">
        <f t="shared" si="29"/>
        <v>0</v>
      </c>
    </row>
    <row r="126" spans="1:12" ht="12" customHeight="1">
      <c r="A126" s="153" t="s">
        <v>246</v>
      </c>
      <c r="B126" s="51" t="s">
        <v>251</v>
      </c>
      <c r="C126" s="127"/>
      <c r="D126" s="127"/>
      <c r="E126" s="127"/>
      <c r="F126" s="127"/>
      <c r="G126" s="127"/>
      <c r="H126" s="127"/>
      <c r="I126" s="127"/>
      <c r="J126" s="127"/>
      <c r="K126" s="269">
        <f t="shared" si="28"/>
        <v>0</v>
      </c>
      <c r="L126" s="246">
        <f t="shared" si="29"/>
        <v>0</v>
      </c>
    </row>
    <row r="127" spans="1:12" ht="12" customHeight="1" thickBot="1">
      <c r="A127" s="162" t="s">
        <v>247</v>
      </c>
      <c r="B127" s="51" t="s">
        <v>250</v>
      </c>
      <c r="C127" s="129"/>
      <c r="D127" s="129"/>
      <c r="E127" s="129"/>
      <c r="F127" s="129"/>
      <c r="G127" s="129"/>
      <c r="H127" s="129"/>
      <c r="I127" s="129"/>
      <c r="J127" s="129"/>
      <c r="K127" s="270">
        <f t="shared" si="28"/>
        <v>0</v>
      </c>
      <c r="L127" s="247">
        <f t="shared" si="29"/>
        <v>0</v>
      </c>
    </row>
    <row r="128" spans="1:12" ht="12" customHeight="1" thickBot="1">
      <c r="A128" s="24" t="s">
        <v>5</v>
      </c>
      <c r="B128" s="47" t="s">
        <v>307</v>
      </c>
      <c r="C128" s="126">
        <f>+C93+C114</f>
        <v>23470000</v>
      </c>
      <c r="D128" s="126">
        <f aca="true" t="shared" si="30" ref="D128:L128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/>
      <c r="K128" s="126">
        <f t="shared" si="30"/>
        <v>0</v>
      </c>
      <c r="L128" s="244">
        <f t="shared" si="30"/>
        <v>23470000</v>
      </c>
    </row>
    <row r="129" spans="1:12" ht="12" customHeight="1" thickBot="1">
      <c r="A129" s="24" t="s">
        <v>6</v>
      </c>
      <c r="B129" s="47" t="s">
        <v>308</v>
      </c>
      <c r="C129" s="126">
        <f>+C130+C131+C132</f>
        <v>0</v>
      </c>
      <c r="D129" s="126">
        <f aca="true" t="shared" si="31" ref="D129:L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/>
      <c r="K129" s="126">
        <f t="shared" si="31"/>
        <v>0</v>
      </c>
      <c r="L129" s="244">
        <f t="shared" si="31"/>
        <v>0</v>
      </c>
    </row>
    <row r="130" spans="1:12" s="44" customFormat="1" ht="12" customHeight="1">
      <c r="A130" s="153" t="s">
        <v>152</v>
      </c>
      <c r="B130" s="6" t="s">
        <v>365</v>
      </c>
      <c r="C130" s="127"/>
      <c r="D130" s="127"/>
      <c r="E130" s="127"/>
      <c r="F130" s="127"/>
      <c r="G130" s="127"/>
      <c r="H130" s="127"/>
      <c r="I130" s="127"/>
      <c r="J130" s="127"/>
      <c r="K130" s="269">
        <f>D130+E130+F130+G130+H130+I130</f>
        <v>0</v>
      </c>
      <c r="L130" s="246">
        <f>C130+K130</f>
        <v>0</v>
      </c>
    </row>
    <row r="131" spans="1:12" ht="12" customHeight="1">
      <c r="A131" s="153" t="s">
        <v>153</v>
      </c>
      <c r="B131" s="6" t="s">
        <v>316</v>
      </c>
      <c r="C131" s="127"/>
      <c r="D131" s="127"/>
      <c r="E131" s="127"/>
      <c r="F131" s="127"/>
      <c r="G131" s="127"/>
      <c r="H131" s="127"/>
      <c r="I131" s="127"/>
      <c r="J131" s="127"/>
      <c r="K131" s="269">
        <f>D131+E131+F131+G131+H131+I131</f>
        <v>0</v>
      </c>
      <c r="L131" s="246">
        <f>C131+K131</f>
        <v>0</v>
      </c>
    </row>
    <row r="132" spans="1:12" ht="12" customHeight="1" thickBot="1">
      <c r="A132" s="162" t="s">
        <v>154</v>
      </c>
      <c r="B132" s="4" t="s">
        <v>364</v>
      </c>
      <c r="C132" s="127"/>
      <c r="D132" s="127"/>
      <c r="E132" s="127"/>
      <c r="F132" s="127"/>
      <c r="G132" s="127"/>
      <c r="H132" s="127"/>
      <c r="I132" s="127"/>
      <c r="J132" s="127"/>
      <c r="K132" s="269">
        <f>D132+E132+F132+G132+H132+I132</f>
        <v>0</v>
      </c>
      <c r="L132" s="246">
        <f>C132+K132</f>
        <v>0</v>
      </c>
    </row>
    <row r="133" spans="1:12" ht="12" customHeight="1" thickBot="1">
      <c r="A133" s="24" t="s">
        <v>7</v>
      </c>
      <c r="B133" s="47" t="s">
        <v>309</v>
      </c>
      <c r="C133" s="126">
        <f>+C134+C135+C136+C137+C138+C139</f>
        <v>0</v>
      </c>
      <c r="D133" s="126">
        <f aca="true" t="shared" si="32" ref="D133:L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/>
      <c r="K133" s="126">
        <f t="shared" si="32"/>
        <v>0</v>
      </c>
      <c r="L133" s="244">
        <f t="shared" si="32"/>
        <v>0</v>
      </c>
    </row>
    <row r="134" spans="1:12" ht="12" customHeight="1">
      <c r="A134" s="153" t="s">
        <v>51</v>
      </c>
      <c r="B134" s="6" t="s">
        <v>318</v>
      </c>
      <c r="C134" s="127"/>
      <c r="D134" s="127"/>
      <c r="E134" s="127"/>
      <c r="F134" s="127"/>
      <c r="G134" s="127"/>
      <c r="H134" s="127"/>
      <c r="I134" s="127"/>
      <c r="J134" s="127"/>
      <c r="K134" s="269">
        <f aca="true" t="shared" si="33" ref="K134:K139">D134+E134+F134+G134+H134+I134</f>
        <v>0</v>
      </c>
      <c r="L134" s="246">
        <f aca="true" t="shared" si="34" ref="L134:L139">C134+K134</f>
        <v>0</v>
      </c>
    </row>
    <row r="135" spans="1:12" ht="12" customHeight="1">
      <c r="A135" s="153" t="s">
        <v>52</v>
      </c>
      <c r="B135" s="6" t="s">
        <v>310</v>
      </c>
      <c r="C135" s="127"/>
      <c r="D135" s="127"/>
      <c r="E135" s="127"/>
      <c r="F135" s="127"/>
      <c r="G135" s="127"/>
      <c r="H135" s="127"/>
      <c r="I135" s="127"/>
      <c r="J135" s="127"/>
      <c r="K135" s="269">
        <f t="shared" si="33"/>
        <v>0</v>
      </c>
      <c r="L135" s="246">
        <f t="shared" si="34"/>
        <v>0</v>
      </c>
    </row>
    <row r="136" spans="1:12" ht="12" customHeight="1">
      <c r="A136" s="153" t="s">
        <v>53</v>
      </c>
      <c r="B136" s="6" t="s">
        <v>311</v>
      </c>
      <c r="C136" s="127"/>
      <c r="D136" s="127"/>
      <c r="E136" s="127"/>
      <c r="F136" s="127"/>
      <c r="G136" s="127"/>
      <c r="H136" s="127"/>
      <c r="I136" s="127"/>
      <c r="J136" s="127"/>
      <c r="K136" s="269">
        <f t="shared" si="33"/>
        <v>0</v>
      </c>
      <c r="L136" s="246">
        <f t="shared" si="34"/>
        <v>0</v>
      </c>
    </row>
    <row r="137" spans="1:12" ht="12" customHeight="1">
      <c r="A137" s="153" t="s">
        <v>93</v>
      </c>
      <c r="B137" s="6" t="s">
        <v>363</v>
      </c>
      <c r="C137" s="127"/>
      <c r="D137" s="127"/>
      <c r="E137" s="127"/>
      <c r="F137" s="127"/>
      <c r="G137" s="127"/>
      <c r="H137" s="127"/>
      <c r="I137" s="127"/>
      <c r="J137" s="127"/>
      <c r="K137" s="269">
        <f t="shared" si="33"/>
        <v>0</v>
      </c>
      <c r="L137" s="246">
        <f t="shared" si="34"/>
        <v>0</v>
      </c>
    </row>
    <row r="138" spans="1:12" ht="12" customHeight="1">
      <c r="A138" s="153" t="s">
        <v>94</v>
      </c>
      <c r="B138" s="6" t="s">
        <v>313</v>
      </c>
      <c r="C138" s="127"/>
      <c r="D138" s="127"/>
      <c r="E138" s="127"/>
      <c r="F138" s="127"/>
      <c r="G138" s="127"/>
      <c r="H138" s="127"/>
      <c r="I138" s="127"/>
      <c r="J138" s="127"/>
      <c r="K138" s="269">
        <f t="shared" si="33"/>
        <v>0</v>
      </c>
      <c r="L138" s="246">
        <f t="shared" si="34"/>
        <v>0</v>
      </c>
    </row>
    <row r="139" spans="1:12" s="44" customFormat="1" ht="12" customHeight="1" thickBot="1">
      <c r="A139" s="162" t="s">
        <v>95</v>
      </c>
      <c r="B139" s="4" t="s">
        <v>314</v>
      </c>
      <c r="C139" s="127"/>
      <c r="D139" s="127"/>
      <c r="E139" s="127"/>
      <c r="F139" s="127"/>
      <c r="G139" s="127"/>
      <c r="H139" s="127"/>
      <c r="I139" s="127"/>
      <c r="J139" s="127"/>
      <c r="K139" s="269">
        <f t="shared" si="33"/>
        <v>0</v>
      </c>
      <c r="L139" s="246">
        <f t="shared" si="34"/>
        <v>0</v>
      </c>
    </row>
    <row r="140" spans="1:18" ht="12" customHeight="1" thickBot="1">
      <c r="A140" s="24" t="s">
        <v>8</v>
      </c>
      <c r="B140" s="47" t="s">
        <v>369</v>
      </c>
      <c r="C140" s="132">
        <f>+C141+C142+C144+C145+C143</f>
        <v>0</v>
      </c>
      <c r="D140" s="132">
        <f aca="true" t="shared" si="35" ref="D140:L140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/>
      <c r="K140" s="132">
        <f t="shared" si="35"/>
        <v>0</v>
      </c>
      <c r="L140" s="248">
        <f t="shared" si="35"/>
        <v>0</v>
      </c>
      <c r="R140" s="67"/>
    </row>
    <row r="141" spans="1:12" ht="12.75">
      <c r="A141" s="153" t="s">
        <v>54</v>
      </c>
      <c r="B141" s="6" t="s">
        <v>255</v>
      </c>
      <c r="C141" s="127"/>
      <c r="D141" s="127"/>
      <c r="E141" s="127"/>
      <c r="F141" s="127"/>
      <c r="G141" s="127"/>
      <c r="H141" s="127"/>
      <c r="I141" s="127"/>
      <c r="J141" s="127"/>
      <c r="K141" s="269">
        <f>D141+E141+F141+G141+H141+I141</f>
        <v>0</v>
      </c>
      <c r="L141" s="246">
        <f>C141+K141</f>
        <v>0</v>
      </c>
    </row>
    <row r="142" spans="1:12" ht="12" customHeight="1">
      <c r="A142" s="153" t="s">
        <v>55</v>
      </c>
      <c r="B142" s="6" t="s">
        <v>256</v>
      </c>
      <c r="C142" s="127"/>
      <c r="D142" s="127"/>
      <c r="E142" s="127"/>
      <c r="F142" s="127"/>
      <c r="G142" s="127"/>
      <c r="H142" s="127"/>
      <c r="I142" s="127"/>
      <c r="J142" s="127"/>
      <c r="K142" s="269">
        <f>D142+E142+F142+G142+H142+I142</f>
        <v>0</v>
      </c>
      <c r="L142" s="246">
        <f>C142+K142</f>
        <v>0</v>
      </c>
    </row>
    <row r="143" spans="1:12" ht="12" customHeight="1">
      <c r="A143" s="153" t="s">
        <v>172</v>
      </c>
      <c r="B143" s="6" t="s">
        <v>368</v>
      </c>
      <c r="C143" s="127"/>
      <c r="D143" s="127"/>
      <c r="E143" s="127"/>
      <c r="F143" s="127"/>
      <c r="G143" s="127"/>
      <c r="H143" s="127"/>
      <c r="I143" s="127"/>
      <c r="J143" s="127"/>
      <c r="K143" s="269">
        <f>D143+E143+F143+G143+H143+I143</f>
        <v>0</v>
      </c>
      <c r="L143" s="246">
        <f>C143+K143</f>
        <v>0</v>
      </c>
    </row>
    <row r="144" spans="1:12" s="44" customFormat="1" ht="12" customHeight="1">
      <c r="A144" s="153" t="s">
        <v>173</v>
      </c>
      <c r="B144" s="6" t="s">
        <v>323</v>
      </c>
      <c r="C144" s="127"/>
      <c r="D144" s="127"/>
      <c r="E144" s="127"/>
      <c r="F144" s="127"/>
      <c r="G144" s="127"/>
      <c r="H144" s="127"/>
      <c r="I144" s="127"/>
      <c r="J144" s="127"/>
      <c r="K144" s="269">
        <f>D144+E144+F144+G144+H144+I144</f>
        <v>0</v>
      </c>
      <c r="L144" s="246">
        <f>C144+K144</f>
        <v>0</v>
      </c>
    </row>
    <row r="145" spans="1:12" s="44" customFormat="1" ht="12" customHeight="1" thickBot="1">
      <c r="A145" s="162" t="s">
        <v>174</v>
      </c>
      <c r="B145" s="4" t="s">
        <v>274</v>
      </c>
      <c r="C145" s="127"/>
      <c r="D145" s="127"/>
      <c r="E145" s="127"/>
      <c r="F145" s="127"/>
      <c r="G145" s="127"/>
      <c r="H145" s="127"/>
      <c r="I145" s="127"/>
      <c r="J145" s="127"/>
      <c r="K145" s="269">
        <f>D145+E145+F145+G145+H145+I145</f>
        <v>0</v>
      </c>
      <c r="L145" s="246">
        <f>C145+K145</f>
        <v>0</v>
      </c>
    </row>
    <row r="146" spans="1:12" s="44" customFormat="1" ht="12" customHeight="1" thickBot="1">
      <c r="A146" s="24" t="s">
        <v>9</v>
      </c>
      <c r="B146" s="47" t="s">
        <v>324</v>
      </c>
      <c r="C146" s="189">
        <f>+C147+C148+C149+C150+C151</f>
        <v>0</v>
      </c>
      <c r="D146" s="189">
        <f aca="true" t="shared" si="36" ref="D146:L146">+D147+D148+D149+D150+D151</f>
        <v>0</v>
      </c>
      <c r="E146" s="189">
        <f t="shared" si="36"/>
        <v>0</v>
      </c>
      <c r="F146" s="189">
        <f t="shared" si="36"/>
        <v>0</v>
      </c>
      <c r="G146" s="189">
        <f t="shared" si="36"/>
        <v>0</v>
      </c>
      <c r="H146" s="189">
        <f t="shared" si="36"/>
        <v>0</v>
      </c>
      <c r="I146" s="189">
        <f t="shared" si="36"/>
        <v>0</v>
      </c>
      <c r="J146" s="189"/>
      <c r="K146" s="189">
        <f t="shared" si="36"/>
        <v>0</v>
      </c>
      <c r="L146" s="258">
        <f t="shared" si="36"/>
        <v>0</v>
      </c>
    </row>
    <row r="147" spans="1:12" s="44" customFormat="1" ht="12" customHeight="1">
      <c r="A147" s="153" t="s">
        <v>56</v>
      </c>
      <c r="B147" s="6" t="s">
        <v>319</v>
      </c>
      <c r="C147" s="127"/>
      <c r="D147" s="127"/>
      <c r="E147" s="127"/>
      <c r="F147" s="127"/>
      <c r="G147" s="127"/>
      <c r="H147" s="127"/>
      <c r="I147" s="127"/>
      <c r="J147" s="127"/>
      <c r="K147" s="269">
        <f aca="true" t="shared" si="37" ref="K147:K153">D147+E147+F147+G147+H147+I147</f>
        <v>0</v>
      </c>
      <c r="L147" s="246">
        <f aca="true" t="shared" si="38" ref="L147:L153">C147+K147</f>
        <v>0</v>
      </c>
    </row>
    <row r="148" spans="1:12" s="44" customFormat="1" ht="12" customHeight="1">
      <c r="A148" s="153" t="s">
        <v>57</v>
      </c>
      <c r="B148" s="6" t="s">
        <v>326</v>
      </c>
      <c r="C148" s="127"/>
      <c r="D148" s="127"/>
      <c r="E148" s="127"/>
      <c r="F148" s="127"/>
      <c r="G148" s="127"/>
      <c r="H148" s="127"/>
      <c r="I148" s="127"/>
      <c r="J148" s="127"/>
      <c r="K148" s="269">
        <f t="shared" si="37"/>
        <v>0</v>
      </c>
      <c r="L148" s="246">
        <f t="shared" si="38"/>
        <v>0</v>
      </c>
    </row>
    <row r="149" spans="1:12" s="44" customFormat="1" ht="12" customHeight="1">
      <c r="A149" s="153" t="s">
        <v>184</v>
      </c>
      <c r="B149" s="6" t="s">
        <v>321</v>
      </c>
      <c r="C149" s="127"/>
      <c r="D149" s="127"/>
      <c r="E149" s="127"/>
      <c r="F149" s="127"/>
      <c r="G149" s="127"/>
      <c r="H149" s="127"/>
      <c r="I149" s="127"/>
      <c r="J149" s="127"/>
      <c r="K149" s="269">
        <f t="shared" si="37"/>
        <v>0</v>
      </c>
      <c r="L149" s="246">
        <f t="shared" si="38"/>
        <v>0</v>
      </c>
    </row>
    <row r="150" spans="1:12" s="44" customFormat="1" ht="12" customHeight="1">
      <c r="A150" s="153" t="s">
        <v>185</v>
      </c>
      <c r="B150" s="6" t="s">
        <v>366</v>
      </c>
      <c r="C150" s="127"/>
      <c r="D150" s="127"/>
      <c r="E150" s="127"/>
      <c r="F150" s="127"/>
      <c r="G150" s="127"/>
      <c r="H150" s="127"/>
      <c r="I150" s="127"/>
      <c r="J150" s="127"/>
      <c r="K150" s="269">
        <f t="shared" si="37"/>
        <v>0</v>
      </c>
      <c r="L150" s="246">
        <f t="shared" si="38"/>
        <v>0</v>
      </c>
    </row>
    <row r="151" spans="1:12" ht="12.75" customHeight="1" thickBot="1">
      <c r="A151" s="162" t="s">
        <v>325</v>
      </c>
      <c r="B151" s="4" t="s">
        <v>328</v>
      </c>
      <c r="C151" s="129"/>
      <c r="D151" s="129"/>
      <c r="E151" s="129"/>
      <c r="F151" s="129"/>
      <c r="G151" s="129"/>
      <c r="H151" s="129"/>
      <c r="I151" s="129"/>
      <c r="J151" s="129"/>
      <c r="K151" s="270">
        <f t="shared" si="37"/>
        <v>0</v>
      </c>
      <c r="L151" s="247">
        <f t="shared" si="38"/>
        <v>0</v>
      </c>
    </row>
    <row r="152" spans="1:12" ht="12.75" customHeight="1" thickBot="1">
      <c r="A152" s="181" t="s">
        <v>10</v>
      </c>
      <c r="B152" s="47" t="s">
        <v>329</v>
      </c>
      <c r="C152" s="190"/>
      <c r="D152" s="190"/>
      <c r="E152" s="190"/>
      <c r="F152" s="190"/>
      <c r="G152" s="190"/>
      <c r="H152" s="190"/>
      <c r="I152" s="190"/>
      <c r="J152" s="190"/>
      <c r="K152" s="189">
        <f t="shared" si="37"/>
        <v>0</v>
      </c>
      <c r="L152" s="258">
        <f t="shared" si="38"/>
        <v>0</v>
      </c>
    </row>
    <row r="153" spans="1:12" ht="12.75" customHeight="1" thickBot="1">
      <c r="A153" s="181" t="s">
        <v>11</v>
      </c>
      <c r="B153" s="47" t="s">
        <v>330</v>
      </c>
      <c r="C153" s="190"/>
      <c r="D153" s="190"/>
      <c r="E153" s="190"/>
      <c r="F153" s="190"/>
      <c r="G153" s="190"/>
      <c r="H153" s="190"/>
      <c r="I153" s="190"/>
      <c r="J153" s="190"/>
      <c r="K153" s="189">
        <f t="shared" si="37"/>
        <v>0</v>
      </c>
      <c r="L153" s="258">
        <f t="shared" si="38"/>
        <v>0</v>
      </c>
    </row>
    <row r="154" spans="1:12" ht="12" customHeight="1" thickBot="1">
      <c r="A154" s="24" t="s">
        <v>12</v>
      </c>
      <c r="B154" s="47" t="s">
        <v>332</v>
      </c>
      <c r="C154" s="191">
        <f>+C129+C133+C140+C146+C152+C153</f>
        <v>0</v>
      </c>
      <c r="D154" s="191">
        <f aca="true" t="shared" si="39" ref="D154:L154">+D129+D133+D140+D146+D152+D153</f>
        <v>0</v>
      </c>
      <c r="E154" s="191">
        <f t="shared" si="39"/>
        <v>0</v>
      </c>
      <c r="F154" s="191">
        <f t="shared" si="39"/>
        <v>0</v>
      </c>
      <c r="G154" s="191">
        <f t="shared" si="39"/>
        <v>0</v>
      </c>
      <c r="H154" s="191">
        <f t="shared" si="39"/>
        <v>0</v>
      </c>
      <c r="I154" s="191">
        <f t="shared" si="39"/>
        <v>0</v>
      </c>
      <c r="J154" s="191"/>
      <c r="K154" s="191">
        <f t="shared" si="39"/>
        <v>0</v>
      </c>
      <c r="L154" s="259">
        <f t="shared" si="39"/>
        <v>0</v>
      </c>
    </row>
    <row r="155" spans="1:12" ht="15" customHeight="1" thickBot="1">
      <c r="A155" s="164" t="s">
        <v>13</v>
      </c>
      <c r="B155" s="114" t="s">
        <v>331</v>
      </c>
      <c r="C155" s="191">
        <f>+C128+C154</f>
        <v>23470000</v>
      </c>
      <c r="D155" s="191">
        <f aca="true" t="shared" si="40" ref="D155:L155">+D128+D154</f>
        <v>0</v>
      </c>
      <c r="E155" s="191">
        <f t="shared" si="40"/>
        <v>0</v>
      </c>
      <c r="F155" s="191">
        <f t="shared" si="40"/>
        <v>0</v>
      </c>
      <c r="G155" s="191">
        <f t="shared" si="40"/>
        <v>0</v>
      </c>
      <c r="H155" s="191">
        <f t="shared" si="40"/>
        <v>0</v>
      </c>
      <c r="I155" s="191">
        <f t="shared" si="40"/>
        <v>0</v>
      </c>
      <c r="J155" s="191"/>
      <c r="K155" s="191">
        <f t="shared" si="40"/>
        <v>0</v>
      </c>
      <c r="L155" s="259">
        <f t="shared" si="40"/>
        <v>23470000</v>
      </c>
    </row>
    <row r="156" spans="1:12" ht="13.5" thickBot="1">
      <c r="A156" s="117"/>
      <c r="B156" s="118"/>
      <c r="C156" s="411">
        <f>C90-C155</f>
        <v>0</v>
      </c>
      <c r="D156" s="412"/>
      <c r="E156" s="412"/>
      <c r="F156" s="412"/>
      <c r="G156" s="412"/>
      <c r="H156" s="412"/>
      <c r="I156" s="413"/>
      <c r="J156" s="413"/>
      <c r="K156" s="413"/>
      <c r="L156" s="414">
        <f>L90-L155</f>
        <v>0</v>
      </c>
    </row>
    <row r="157" spans="1:12" ht="15" customHeight="1" thickBot="1">
      <c r="A157" s="65" t="s">
        <v>367</v>
      </c>
      <c r="B157" s="66"/>
      <c r="C157" s="223"/>
      <c r="D157" s="254"/>
      <c r="E157" s="254"/>
      <c r="F157" s="254"/>
      <c r="G157" s="254"/>
      <c r="H157" s="254"/>
      <c r="I157" s="223"/>
      <c r="J157" s="254"/>
      <c r="K157" s="306">
        <f>D157+E157+F157+G157+H157+I157</f>
        <v>0</v>
      </c>
      <c r="L157" s="258">
        <f>C157+K157</f>
        <v>0</v>
      </c>
    </row>
    <row r="158" spans="1:12" ht="14.25" customHeight="1" thickBot="1">
      <c r="A158" s="65" t="s">
        <v>116</v>
      </c>
      <c r="B158" s="66"/>
      <c r="C158" s="223"/>
      <c r="D158" s="254"/>
      <c r="E158" s="254"/>
      <c r="F158" s="254"/>
      <c r="G158" s="254"/>
      <c r="H158" s="254"/>
      <c r="I158" s="223"/>
      <c r="J158" s="254"/>
      <c r="K158" s="306">
        <f>D158+E158+F158+G158+H158+I158</f>
        <v>0</v>
      </c>
      <c r="L158" s="258">
        <f>C158+K158</f>
        <v>0</v>
      </c>
    </row>
  </sheetData>
  <sheetProtection formatCells="0"/>
  <mergeCells count="5">
    <mergeCell ref="B1:L1"/>
    <mergeCell ref="B2:K2"/>
    <mergeCell ref="B3:K3"/>
    <mergeCell ref="A7:L7"/>
    <mergeCell ref="A92:L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65" r:id="rId1"/>
  <rowBreaks count="1" manualBreakCount="1">
    <brk id="9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zoomScale="120" zoomScaleNormal="120" zoomScaleSheetLayoutView="100" workbookViewId="0" topLeftCell="A1">
      <selection activeCell="K5" sqref="K5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7" width="14.875" style="121" customWidth="1"/>
    <col min="8" max="9" width="14.875" style="1" customWidth="1"/>
    <col min="10" max="11" width="15.875" style="1" customWidth="1"/>
    <col min="12" max="16384" width="9.375" style="1" customWidth="1"/>
  </cols>
  <sheetData>
    <row r="1" spans="1:11" s="308" customFormat="1" ht="16.5" customHeight="1" thickBot="1">
      <c r="A1" s="392"/>
      <c r="B1" s="544" t="str">
        <f>CONCATENATE("5.1.3. melléklet ",RM_ALAPADATOK!A7," ",RM_ALAPADATOK!B7," ",RM_ALAPADATOK!C7," ",RM_ALAPADATOK!D7," ",RM_ALAPADATOK!E7," ",RM_ALAPADATOK!F7," ",RM_ALAPADATOK!G7," ",RM_ALAPADATOK!H7)</f>
        <v>5.1.3. melléklet a 8 / 2020 ( VII.16. ) önkormányzati rendelethez</v>
      </c>
      <c r="C1" s="545"/>
      <c r="D1" s="545"/>
      <c r="E1" s="545"/>
      <c r="F1" s="545"/>
      <c r="G1" s="545"/>
      <c r="H1" s="545"/>
      <c r="I1" s="545"/>
      <c r="J1" s="545"/>
      <c r="K1" s="545"/>
    </row>
    <row r="2" spans="1:11" s="310" customFormat="1" ht="21" customHeight="1" thickBot="1">
      <c r="A2" s="393" t="s">
        <v>39</v>
      </c>
      <c r="B2" s="536" t="str">
        <f>CONCATENATE(RM_ALAPADATOK!A3)</f>
        <v>Balatonszárszó Nagyközség Önkormányzata</v>
      </c>
      <c r="C2" s="537"/>
      <c r="D2" s="537"/>
      <c r="E2" s="537"/>
      <c r="F2" s="537"/>
      <c r="G2" s="537"/>
      <c r="H2" s="537"/>
      <c r="I2" s="538"/>
      <c r="J2" s="539"/>
      <c r="K2" s="309" t="s">
        <v>34</v>
      </c>
    </row>
    <row r="3" spans="1:11" s="310" customFormat="1" ht="36.75" thickBot="1">
      <c r="A3" s="393" t="s">
        <v>114</v>
      </c>
      <c r="B3" s="540" t="s">
        <v>474</v>
      </c>
      <c r="C3" s="541"/>
      <c r="D3" s="541"/>
      <c r="E3" s="541"/>
      <c r="F3" s="541"/>
      <c r="G3" s="541"/>
      <c r="H3" s="541"/>
      <c r="I3" s="542"/>
      <c r="J3" s="543"/>
      <c r="K3" s="311" t="s">
        <v>290</v>
      </c>
    </row>
    <row r="4" spans="1:11" s="312" customFormat="1" ht="15.75" customHeight="1" thickBot="1">
      <c r="A4" s="394"/>
      <c r="B4" s="394"/>
      <c r="C4" s="395"/>
      <c r="D4" s="395"/>
      <c r="E4" s="395"/>
      <c r="F4" s="395"/>
      <c r="G4" s="395"/>
      <c r="H4" s="396"/>
      <c r="I4" s="396"/>
      <c r="J4" s="396"/>
      <c r="K4" s="397" t="str">
        <f>CONCATENATE('Felhalmozási mér._2.2.sz.mell.'!J4)</f>
        <v>Forintban!</v>
      </c>
    </row>
    <row r="5" spans="1:11" ht="40.5" customHeight="1" thickBot="1">
      <c r="A5" s="398" t="s">
        <v>115</v>
      </c>
      <c r="B5" s="385" t="s">
        <v>428</v>
      </c>
      <c r="C5" s="280" t="str">
        <f>CONCATENATE('Önk. összesen 1.1.sz.mell.'!C9:L9)</f>
        <v>Eredeti
előirányzat</v>
      </c>
      <c r="D5" s="281" t="str">
        <f>CONCATENATE('Önk. összesen 1.1.sz.mell.'!D9)</f>
        <v>1. sz. módosítás </v>
      </c>
      <c r="E5" s="281" t="str">
        <f>CONCATENATE('Önk. összesen 1.1.sz.mell.'!E9)</f>
        <v>.2. sz. módosítás </v>
      </c>
      <c r="F5" s="281" t="str">
        <f>CONCATENATE('Önk. összesen 1.1.sz.mell.'!F9)</f>
        <v>3. sz. módosítás </v>
      </c>
      <c r="G5" s="281" t="str">
        <f>CONCATENATE('Önk. összesen 1.1.sz.mell.'!G9)</f>
        <v>4. sz. módosítás </v>
      </c>
      <c r="H5" s="281" t="str">
        <f>CONCATENATE('Önk. összesen 1.1.sz.mell.'!H9)</f>
        <v>.5. sz. módosítás </v>
      </c>
      <c r="I5" s="281" t="str">
        <f>CONCATENATE('Önk. összesen 1.1.sz.mell.'!I9)</f>
        <v>6. sz. módosítás </v>
      </c>
      <c r="J5" s="281" t="s">
        <v>435</v>
      </c>
      <c r="K5" s="282" t="str">
        <f>CONCATENATE('Önk. önként.váll. 5.1.2.sz.mell'!L5)</f>
        <v>1.számú módosítás utáni előirányzat</v>
      </c>
    </row>
    <row r="6" spans="1:11" s="40" customFormat="1" ht="12.75" customHeight="1" thickBot="1">
      <c r="A6" s="386" t="s">
        <v>346</v>
      </c>
      <c r="B6" s="387" t="s">
        <v>347</v>
      </c>
      <c r="C6" s="399" t="s">
        <v>348</v>
      </c>
      <c r="D6" s="399" t="s">
        <v>350</v>
      </c>
      <c r="E6" s="400" t="s">
        <v>349</v>
      </c>
      <c r="F6" s="400" t="s">
        <v>351</v>
      </c>
      <c r="G6" s="400" t="s">
        <v>352</v>
      </c>
      <c r="H6" s="400" t="s">
        <v>353</v>
      </c>
      <c r="I6" s="400" t="s">
        <v>460</v>
      </c>
      <c r="J6" s="400" t="s">
        <v>461</v>
      </c>
      <c r="K6" s="389" t="s">
        <v>462</v>
      </c>
    </row>
    <row r="7" spans="1:11" s="40" customFormat="1" ht="15.75" customHeight="1" thickBot="1">
      <c r="A7" s="533" t="s">
        <v>35</v>
      </c>
      <c r="B7" s="534"/>
      <c r="C7" s="534"/>
      <c r="D7" s="534"/>
      <c r="E7" s="534"/>
      <c r="F7" s="534"/>
      <c r="G7" s="534"/>
      <c r="H7" s="534"/>
      <c r="I7" s="534"/>
      <c r="J7" s="534"/>
      <c r="K7" s="535"/>
    </row>
    <row r="8" spans="1:11" s="40" customFormat="1" ht="12" customHeight="1" thickBot="1">
      <c r="A8" s="24" t="s">
        <v>3</v>
      </c>
      <c r="B8" s="18" t="s">
        <v>137</v>
      </c>
      <c r="C8" s="126">
        <f>+C9+C10+C11+C12+C13+C14</f>
        <v>0</v>
      </c>
      <c r="D8" s="193">
        <f aca="true" t="shared" si="0" ref="D8:I8">+D9+D10+D11+D12+D13+D14</f>
        <v>0</v>
      </c>
      <c r="E8" s="193">
        <f t="shared" si="0"/>
        <v>0</v>
      </c>
      <c r="F8" s="193">
        <f t="shared" si="0"/>
        <v>0</v>
      </c>
      <c r="G8" s="193">
        <f t="shared" si="0"/>
        <v>0</v>
      </c>
      <c r="H8" s="193">
        <f t="shared" si="0"/>
        <v>0</v>
      </c>
      <c r="I8" s="126">
        <f t="shared" si="0"/>
        <v>0</v>
      </c>
      <c r="J8" s="126">
        <f>+J9+J10+J11+J12+J13+J14</f>
        <v>0</v>
      </c>
      <c r="K8" s="244">
        <f>+K9+K10+K11+K12+K13+K14</f>
        <v>0</v>
      </c>
    </row>
    <row r="9" spans="1:11" s="42" customFormat="1" ht="12" customHeight="1">
      <c r="A9" s="153" t="s">
        <v>58</v>
      </c>
      <c r="B9" s="139" t="s">
        <v>138</v>
      </c>
      <c r="C9" s="128"/>
      <c r="D9" s="194"/>
      <c r="E9" s="194"/>
      <c r="F9" s="194"/>
      <c r="G9" s="194"/>
      <c r="H9" s="194"/>
      <c r="I9" s="128"/>
      <c r="J9" s="167">
        <f>D9+E9+F9+G9+H9+I9</f>
        <v>0</v>
      </c>
      <c r="K9" s="245">
        <f aca="true" t="shared" si="1" ref="K9:K14">C9+J9</f>
        <v>0</v>
      </c>
    </row>
    <row r="10" spans="1:11" s="43" customFormat="1" ht="12" customHeight="1">
      <c r="A10" s="154" t="s">
        <v>59</v>
      </c>
      <c r="B10" s="140" t="s">
        <v>139</v>
      </c>
      <c r="C10" s="128"/>
      <c r="D10" s="195"/>
      <c r="E10" s="195"/>
      <c r="F10" s="195"/>
      <c r="G10" s="195"/>
      <c r="H10" s="195"/>
      <c r="I10" s="127"/>
      <c r="J10" s="167">
        <f aca="true" t="shared" si="2" ref="J10:J64">D10+E10+F10+G10+H10+I10</f>
        <v>0</v>
      </c>
      <c r="K10" s="245">
        <f t="shared" si="1"/>
        <v>0</v>
      </c>
    </row>
    <row r="11" spans="1:11" s="43" customFormat="1" ht="12" customHeight="1">
      <c r="A11" s="154" t="s">
        <v>60</v>
      </c>
      <c r="B11" s="140" t="s">
        <v>140</v>
      </c>
      <c r="C11" s="128"/>
      <c r="D11" s="195"/>
      <c r="E11" s="195"/>
      <c r="F11" s="195"/>
      <c r="G11" s="195"/>
      <c r="H11" s="195"/>
      <c r="I11" s="127"/>
      <c r="J11" s="167">
        <f t="shared" si="2"/>
        <v>0</v>
      </c>
      <c r="K11" s="245">
        <f t="shared" si="1"/>
        <v>0</v>
      </c>
    </row>
    <row r="12" spans="1:11" s="43" customFormat="1" ht="12" customHeight="1">
      <c r="A12" s="154" t="s">
        <v>61</v>
      </c>
      <c r="B12" s="140" t="s">
        <v>141</v>
      </c>
      <c r="C12" s="128"/>
      <c r="D12" s="195"/>
      <c r="E12" s="195"/>
      <c r="F12" s="195"/>
      <c r="G12" s="195"/>
      <c r="H12" s="195"/>
      <c r="I12" s="127"/>
      <c r="J12" s="167">
        <f t="shared" si="2"/>
        <v>0</v>
      </c>
      <c r="K12" s="245">
        <f t="shared" si="1"/>
        <v>0</v>
      </c>
    </row>
    <row r="13" spans="1:11" s="43" customFormat="1" ht="12" customHeight="1">
      <c r="A13" s="154" t="s">
        <v>78</v>
      </c>
      <c r="B13" s="140" t="s">
        <v>354</v>
      </c>
      <c r="C13" s="128"/>
      <c r="D13" s="195"/>
      <c r="E13" s="195"/>
      <c r="F13" s="195"/>
      <c r="G13" s="195"/>
      <c r="H13" s="195"/>
      <c r="I13" s="127"/>
      <c r="J13" s="167">
        <f t="shared" si="2"/>
        <v>0</v>
      </c>
      <c r="K13" s="245">
        <f t="shared" si="1"/>
        <v>0</v>
      </c>
    </row>
    <row r="14" spans="1:11" s="42" customFormat="1" ht="12" customHeight="1" thickBot="1">
      <c r="A14" s="155" t="s">
        <v>62</v>
      </c>
      <c r="B14" s="141" t="s">
        <v>292</v>
      </c>
      <c r="C14" s="128"/>
      <c r="D14" s="195"/>
      <c r="E14" s="195"/>
      <c r="F14" s="195"/>
      <c r="G14" s="195"/>
      <c r="H14" s="195"/>
      <c r="I14" s="127"/>
      <c r="J14" s="167">
        <f t="shared" si="2"/>
        <v>0</v>
      </c>
      <c r="K14" s="245">
        <f t="shared" si="1"/>
        <v>0</v>
      </c>
    </row>
    <row r="15" spans="1:11" s="42" customFormat="1" ht="12" customHeight="1" thickBot="1">
      <c r="A15" s="24" t="s">
        <v>4</v>
      </c>
      <c r="B15" s="69" t="s">
        <v>142</v>
      </c>
      <c r="C15" s="126">
        <f>+C16+C17+C18+C19+C20</f>
        <v>0</v>
      </c>
      <c r="D15" s="193">
        <f aca="true" t="shared" si="3" ref="D15:K15">+D16+D17+D18+D19+D20</f>
        <v>0</v>
      </c>
      <c r="E15" s="193">
        <f t="shared" si="3"/>
        <v>0</v>
      </c>
      <c r="F15" s="193">
        <f t="shared" si="3"/>
        <v>0</v>
      </c>
      <c r="G15" s="193">
        <f t="shared" si="3"/>
        <v>0</v>
      </c>
      <c r="H15" s="193">
        <f t="shared" si="3"/>
        <v>0</v>
      </c>
      <c r="I15" s="126">
        <f t="shared" si="3"/>
        <v>0</v>
      </c>
      <c r="J15" s="126">
        <f t="shared" si="3"/>
        <v>0</v>
      </c>
      <c r="K15" s="244">
        <f t="shared" si="3"/>
        <v>0</v>
      </c>
    </row>
    <row r="16" spans="1:11" s="42" customFormat="1" ht="12" customHeight="1">
      <c r="A16" s="153" t="s">
        <v>64</v>
      </c>
      <c r="B16" s="139" t="s">
        <v>143</v>
      </c>
      <c r="C16" s="128"/>
      <c r="D16" s="194"/>
      <c r="E16" s="194"/>
      <c r="F16" s="194"/>
      <c r="G16" s="194"/>
      <c r="H16" s="194"/>
      <c r="I16" s="128"/>
      <c r="J16" s="167">
        <f t="shared" si="2"/>
        <v>0</v>
      </c>
      <c r="K16" s="245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128"/>
      <c r="D17" s="195"/>
      <c r="E17" s="195"/>
      <c r="F17" s="195"/>
      <c r="G17" s="195"/>
      <c r="H17" s="195"/>
      <c r="I17" s="127"/>
      <c r="J17" s="269">
        <f t="shared" si="2"/>
        <v>0</v>
      </c>
      <c r="K17" s="246">
        <f t="shared" si="4"/>
        <v>0</v>
      </c>
    </row>
    <row r="18" spans="1:11" s="42" customFormat="1" ht="12" customHeight="1">
      <c r="A18" s="154" t="s">
        <v>66</v>
      </c>
      <c r="B18" s="140" t="s">
        <v>283</v>
      </c>
      <c r="C18" s="128"/>
      <c r="D18" s="195"/>
      <c r="E18" s="195"/>
      <c r="F18" s="195"/>
      <c r="G18" s="195"/>
      <c r="H18" s="195"/>
      <c r="I18" s="127"/>
      <c r="J18" s="269">
        <f t="shared" si="2"/>
        <v>0</v>
      </c>
      <c r="K18" s="246">
        <f t="shared" si="4"/>
        <v>0</v>
      </c>
    </row>
    <row r="19" spans="1:11" s="42" customFormat="1" ht="12" customHeight="1">
      <c r="A19" s="154" t="s">
        <v>67</v>
      </c>
      <c r="B19" s="140" t="s">
        <v>284</v>
      </c>
      <c r="C19" s="128"/>
      <c r="D19" s="195"/>
      <c r="E19" s="195"/>
      <c r="F19" s="195"/>
      <c r="G19" s="195"/>
      <c r="H19" s="195"/>
      <c r="I19" s="127"/>
      <c r="J19" s="269">
        <f t="shared" si="2"/>
        <v>0</v>
      </c>
      <c r="K19" s="246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128"/>
      <c r="D20" s="195"/>
      <c r="E20" s="195"/>
      <c r="F20" s="195"/>
      <c r="G20" s="195"/>
      <c r="H20" s="195"/>
      <c r="I20" s="127"/>
      <c r="J20" s="269">
        <f t="shared" si="2"/>
        <v>0</v>
      </c>
      <c r="K20" s="246">
        <f t="shared" si="4"/>
        <v>0</v>
      </c>
    </row>
    <row r="21" spans="1:11" s="43" customFormat="1" ht="12" customHeight="1" thickBot="1">
      <c r="A21" s="155" t="s">
        <v>74</v>
      </c>
      <c r="B21" s="141" t="s">
        <v>146</v>
      </c>
      <c r="C21" s="128"/>
      <c r="D21" s="196"/>
      <c r="E21" s="196"/>
      <c r="F21" s="196"/>
      <c r="G21" s="196"/>
      <c r="H21" s="196"/>
      <c r="I21" s="129"/>
      <c r="J21" s="270">
        <f t="shared" si="2"/>
        <v>0</v>
      </c>
      <c r="K21" s="247">
        <f t="shared" si="4"/>
        <v>0</v>
      </c>
    </row>
    <row r="22" spans="1:11" s="43" customFormat="1" ht="12" customHeight="1" thickBot="1">
      <c r="A22" s="24" t="s">
        <v>5</v>
      </c>
      <c r="B22" s="18" t="s">
        <v>147</v>
      </c>
      <c r="C22" s="126">
        <f>+C23+C24+C25+C26+C27</f>
        <v>0</v>
      </c>
      <c r="D22" s="193">
        <f aca="true" t="shared" si="5" ref="D22:K22">+D23+D24+D25+D26+D27</f>
        <v>0</v>
      </c>
      <c r="E22" s="193">
        <f t="shared" si="5"/>
        <v>0</v>
      </c>
      <c r="F22" s="193">
        <f t="shared" si="5"/>
        <v>0</v>
      </c>
      <c r="G22" s="193">
        <f t="shared" si="5"/>
        <v>0</v>
      </c>
      <c r="H22" s="193">
        <f t="shared" si="5"/>
        <v>0</v>
      </c>
      <c r="I22" s="126">
        <f t="shared" si="5"/>
        <v>0</v>
      </c>
      <c r="J22" s="126">
        <f t="shared" si="5"/>
        <v>0</v>
      </c>
      <c r="K22" s="244">
        <f t="shared" si="5"/>
        <v>0</v>
      </c>
    </row>
    <row r="23" spans="1:11" s="43" customFormat="1" ht="12" customHeight="1">
      <c r="A23" s="153" t="s">
        <v>47</v>
      </c>
      <c r="B23" s="139" t="s">
        <v>148</v>
      </c>
      <c r="C23" s="128"/>
      <c r="D23" s="194"/>
      <c r="E23" s="194"/>
      <c r="F23" s="194"/>
      <c r="G23" s="194"/>
      <c r="H23" s="194"/>
      <c r="I23" s="128"/>
      <c r="J23" s="167">
        <f t="shared" si="2"/>
        <v>0</v>
      </c>
      <c r="K23" s="245">
        <f aca="true" t="shared" si="6" ref="K23:K28">C23+J23</f>
        <v>0</v>
      </c>
    </row>
    <row r="24" spans="1:11" s="42" customFormat="1" ht="12" customHeight="1">
      <c r="A24" s="154" t="s">
        <v>48</v>
      </c>
      <c r="B24" s="140" t="s">
        <v>149</v>
      </c>
      <c r="C24" s="127"/>
      <c r="D24" s="195"/>
      <c r="E24" s="195"/>
      <c r="F24" s="195"/>
      <c r="G24" s="195"/>
      <c r="H24" s="195"/>
      <c r="I24" s="127"/>
      <c r="J24" s="269">
        <f t="shared" si="2"/>
        <v>0</v>
      </c>
      <c r="K24" s="246">
        <f t="shared" si="6"/>
        <v>0</v>
      </c>
    </row>
    <row r="25" spans="1:11" s="43" customFormat="1" ht="12" customHeight="1">
      <c r="A25" s="154" t="s">
        <v>49</v>
      </c>
      <c r="B25" s="140" t="s">
        <v>285</v>
      </c>
      <c r="C25" s="127"/>
      <c r="D25" s="195"/>
      <c r="E25" s="195"/>
      <c r="F25" s="195"/>
      <c r="G25" s="195"/>
      <c r="H25" s="195"/>
      <c r="I25" s="127"/>
      <c r="J25" s="269">
        <f t="shared" si="2"/>
        <v>0</v>
      </c>
      <c r="K25" s="246">
        <f t="shared" si="6"/>
        <v>0</v>
      </c>
    </row>
    <row r="26" spans="1:11" s="43" customFormat="1" ht="12" customHeight="1">
      <c r="A26" s="154" t="s">
        <v>50</v>
      </c>
      <c r="B26" s="140" t="s">
        <v>286</v>
      </c>
      <c r="C26" s="127"/>
      <c r="D26" s="195"/>
      <c r="E26" s="195"/>
      <c r="F26" s="195"/>
      <c r="G26" s="195"/>
      <c r="H26" s="195"/>
      <c r="I26" s="127"/>
      <c r="J26" s="269">
        <f t="shared" si="2"/>
        <v>0</v>
      </c>
      <c r="K26" s="246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127"/>
      <c r="D27" s="195"/>
      <c r="E27" s="195"/>
      <c r="F27" s="195"/>
      <c r="G27" s="195"/>
      <c r="H27" s="195"/>
      <c r="I27" s="127"/>
      <c r="J27" s="269">
        <f t="shared" si="2"/>
        <v>0</v>
      </c>
      <c r="K27" s="246">
        <f t="shared" si="6"/>
        <v>0</v>
      </c>
    </row>
    <row r="28" spans="1:11" s="43" customFormat="1" ht="12" customHeight="1" thickBot="1">
      <c r="A28" s="155" t="s">
        <v>90</v>
      </c>
      <c r="B28" s="141" t="s">
        <v>151</v>
      </c>
      <c r="C28" s="129"/>
      <c r="D28" s="196"/>
      <c r="E28" s="196"/>
      <c r="F28" s="196"/>
      <c r="G28" s="196"/>
      <c r="H28" s="196"/>
      <c r="I28" s="129"/>
      <c r="J28" s="270">
        <f t="shared" si="2"/>
        <v>0</v>
      </c>
      <c r="K28" s="247">
        <f t="shared" si="6"/>
        <v>0</v>
      </c>
    </row>
    <row r="29" spans="1:11" s="43" customFormat="1" ht="12" customHeight="1" thickBot="1">
      <c r="A29" s="24" t="s">
        <v>91</v>
      </c>
      <c r="B29" s="18" t="s">
        <v>421</v>
      </c>
      <c r="C29" s="132">
        <f>+C30+C31+C32+C33+C34+C35+C36</f>
        <v>0</v>
      </c>
      <c r="D29" s="132">
        <f aca="true" t="shared" si="7" ref="D29:K29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48">
        <f t="shared" si="7"/>
        <v>0</v>
      </c>
    </row>
    <row r="30" spans="1:11" s="43" customFormat="1" ht="12" customHeight="1">
      <c r="A30" s="153" t="s">
        <v>152</v>
      </c>
      <c r="B30" s="139" t="s">
        <v>414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45">
        <f aca="true" t="shared" si="8" ref="K30:K36">C30+J30</f>
        <v>0</v>
      </c>
    </row>
    <row r="31" spans="1:11" s="43" customFormat="1" ht="12" customHeight="1">
      <c r="A31" s="154" t="s">
        <v>153</v>
      </c>
      <c r="B31" s="140" t="s">
        <v>415</v>
      </c>
      <c r="C31" s="127"/>
      <c r="D31" s="127"/>
      <c r="E31" s="127"/>
      <c r="F31" s="127"/>
      <c r="G31" s="127"/>
      <c r="H31" s="127"/>
      <c r="I31" s="127"/>
      <c r="J31" s="269">
        <f t="shared" si="2"/>
        <v>0</v>
      </c>
      <c r="K31" s="246">
        <f t="shared" si="8"/>
        <v>0</v>
      </c>
    </row>
    <row r="32" spans="1:11" s="43" customFormat="1" ht="12" customHeight="1">
      <c r="A32" s="154" t="s">
        <v>154</v>
      </c>
      <c r="B32" s="140" t="s">
        <v>416</v>
      </c>
      <c r="C32" s="127"/>
      <c r="D32" s="127"/>
      <c r="E32" s="127"/>
      <c r="F32" s="127"/>
      <c r="G32" s="127"/>
      <c r="H32" s="127"/>
      <c r="I32" s="127"/>
      <c r="J32" s="269">
        <f t="shared" si="2"/>
        <v>0</v>
      </c>
      <c r="K32" s="246">
        <f t="shared" si="8"/>
        <v>0</v>
      </c>
    </row>
    <row r="33" spans="1:11" s="43" customFormat="1" ht="12" customHeight="1">
      <c r="A33" s="154" t="s">
        <v>155</v>
      </c>
      <c r="B33" s="140" t="s">
        <v>417</v>
      </c>
      <c r="C33" s="127"/>
      <c r="D33" s="127"/>
      <c r="E33" s="127"/>
      <c r="F33" s="127"/>
      <c r="G33" s="127"/>
      <c r="H33" s="127"/>
      <c r="I33" s="127"/>
      <c r="J33" s="269">
        <f t="shared" si="2"/>
        <v>0</v>
      </c>
      <c r="K33" s="246">
        <f t="shared" si="8"/>
        <v>0</v>
      </c>
    </row>
    <row r="34" spans="1:11" s="43" customFormat="1" ht="12" customHeight="1">
      <c r="A34" s="154" t="s">
        <v>418</v>
      </c>
      <c r="B34" s="140" t="s">
        <v>156</v>
      </c>
      <c r="C34" s="127"/>
      <c r="D34" s="127"/>
      <c r="E34" s="127"/>
      <c r="F34" s="127"/>
      <c r="G34" s="127"/>
      <c r="H34" s="127"/>
      <c r="I34" s="127"/>
      <c r="J34" s="269">
        <f t="shared" si="2"/>
        <v>0</v>
      </c>
      <c r="K34" s="246">
        <f t="shared" si="8"/>
        <v>0</v>
      </c>
    </row>
    <row r="35" spans="1:11" s="43" customFormat="1" ht="12" customHeight="1">
      <c r="A35" s="154" t="s">
        <v>419</v>
      </c>
      <c r="B35" s="140" t="s">
        <v>157</v>
      </c>
      <c r="C35" s="127"/>
      <c r="D35" s="127"/>
      <c r="E35" s="127"/>
      <c r="F35" s="127"/>
      <c r="G35" s="127"/>
      <c r="H35" s="127"/>
      <c r="I35" s="127"/>
      <c r="J35" s="269">
        <f t="shared" si="2"/>
        <v>0</v>
      </c>
      <c r="K35" s="246">
        <f t="shared" si="8"/>
        <v>0</v>
      </c>
    </row>
    <row r="36" spans="1:11" s="43" customFormat="1" ht="12" customHeight="1" thickBot="1">
      <c r="A36" s="155" t="s">
        <v>420</v>
      </c>
      <c r="B36" s="141" t="s">
        <v>158</v>
      </c>
      <c r="C36" s="129"/>
      <c r="D36" s="129"/>
      <c r="E36" s="129"/>
      <c r="F36" s="129"/>
      <c r="G36" s="129"/>
      <c r="H36" s="129"/>
      <c r="I36" s="129"/>
      <c r="J36" s="270">
        <f t="shared" si="2"/>
        <v>0</v>
      </c>
      <c r="K36" s="247">
        <f t="shared" si="8"/>
        <v>0</v>
      </c>
    </row>
    <row r="37" spans="1:11" s="43" customFormat="1" ht="12" customHeight="1" thickBot="1">
      <c r="A37" s="24" t="s">
        <v>7</v>
      </c>
      <c r="B37" s="18" t="s">
        <v>293</v>
      </c>
      <c r="C37" s="126">
        <f>SUM(C38:C48)</f>
        <v>0</v>
      </c>
      <c r="D37" s="193">
        <f aca="true" t="shared" si="9" ref="D37:K37">SUM(D38:D48)</f>
        <v>0</v>
      </c>
      <c r="E37" s="193">
        <f t="shared" si="9"/>
        <v>0</v>
      </c>
      <c r="F37" s="193">
        <f t="shared" si="9"/>
        <v>0</v>
      </c>
      <c r="G37" s="193">
        <f t="shared" si="9"/>
        <v>0</v>
      </c>
      <c r="H37" s="193">
        <f t="shared" si="9"/>
        <v>0</v>
      </c>
      <c r="I37" s="126">
        <f t="shared" si="9"/>
        <v>0</v>
      </c>
      <c r="J37" s="126">
        <f t="shared" si="9"/>
        <v>0</v>
      </c>
      <c r="K37" s="244">
        <f t="shared" si="9"/>
        <v>0</v>
      </c>
    </row>
    <row r="38" spans="1:11" s="43" customFormat="1" ht="12" customHeight="1">
      <c r="A38" s="153" t="s">
        <v>51</v>
      </c>
      <c r="B38" s="139" t="s">
        <v>161</v>
      </c>
      <c r="C38" s="128"/>
      <c r="D38" s="194"/>
      <c r="E38" s="194"/>
      <c r="F38" s="194"/>
      <c r="G38" s="194"/>
      <c r="H38" s="194"/>
      <c r="I38" s="128"/>
      <c r="J38" s="167">
        <f t="shared" si="2"/>
        <v>0</v>
      </c>
      <c r="K38" s="245">
        <f aca="true" t="shared" si="10" ref="K38:K48">C38+J38</f>
        <v>0</v>
      </c>
    </row>
    <row r="39" spans="1:11" s="43" customFormat="1" ht="12" customHeight="1">
      <c r="A39" s="154" t="s">
        <v>52</v>
      </c>
      <c r="B39" s="140" t="s">
        <v>162</v>
      </c>
      <c r="C39" s="127"/>
      <c r="D39" s="195"/>
      <c r="E39" s="195"/>
      <c r="F39" s="195"/>
      <c r="G39" s="195"/>
      <c r="H39" s="195"/>
      <c r="I39" s="127"/>
      <c r="J39" s="269">
        <f t="shared" si="2"/>
        <v>0</v>
      </c>
      <c r="K39" s="246">
        <f t="shared" si="10"/>
        <v>0</v>
      </c>
    </row>
    <row r="40" spans="1:11" s="43" customFormat="1" ht="12" customHeight="1">
      <c r="A40" s="154" t="s">
        <v>53</v>
      </c>
      <c r="B40" s="140" t="s">
        <v>163</v>
      </c>
      <c r="C40" s="127"/>
      <c r="D40" s="195"/>
      <c r="E40" s="195"/>
      <c r="F40" s="195"/>
      <c r="G40" s="195"/>
      <c r="H40" s="195"/>
      <c r="I40" s="127"/>
      <c r="J40" s="269">
        <f t="shared" si="2"/>
        <v>0</v>
      </c>
      <c r="K40" s="246">
        <f t="shared" si="10"/>
        <v>0</v>
      </c>
    </row>
    <row r="41" spans="1:11" s="43" customFormat="1" ht="12" customHeight="1">
      <c r="A41" s="154" t="s">
        <v>93</v>
      </c>
      <c r="B41" s="140" t="s">
        <v>164</v>
      </c>
      <c r="C41" s="127"/>
      <c r="D41" s="195"/>
      <c r="E41" s="195"/>
      <c r="F41" s="195"/>
      <c r="G41" s="195"/>
      <c r="H41" s="195"/>
      <c r="I41" s="127"/>
      <c r="J41" s="269">
        <f t="shared" si="2"/>
        <v>0</v>
      </c>
      <c r="K41" s="246">
        <f t="shared" si="10"/>
        <v>0</v>
      </c>
    </row>
    <row r="42" spans="1:11" s="43" customFormat="1" ht="12" customHeight="1">
      <c r="A42" s="154" t="s">
        <v>94</v>
      </c>
      <c r="B42" s="140" t="s">
        <v>165</v>
      </c>
      <c r="C42" s="127"/>
      <c r="D42" s="195"/>
      <c r="E42" s="195"/>
      <c r="F42" s="195"/>
      <c r="G42" s="195"/>
      <c r="H42" s="195"/>
      <c r="I42" s="127"/>
      <c r="J42" s="269">
        <f t="shared" si="2"/>
        <v>0</v>
      </c>
      <c r="K42" s="246">
        <f t="shared" si="10"/>
        <v>0</v>
      </c>
    </row>
    <row r="43" spans="1:11" s="43" customFormat="1" ht="12" customHeight="1">
      <c r="A43" s="154" t="s">
        <v>95</v>
      </c>
      <c r="B43" s="140" t="s">
        <v>166</v>
      </c>
      <c r="C43" s="127"/>
      <c r="D43" s="195"/>
      <c r="E43" s="195"/>
      <c r="F43" s="195"/>
      <c r="G43" s="195"/>
      <c r="H43" s="195"/>
      <c r="I43" s="127"/>
      <c r="J43" s="269">
        <f t="shared" si="2"/>
        <v>0</v>
      </c>
      <c r="K43" s="246">
        <f t="shared" si="10"/>
        <v>0</v>
      </c>
    </row>
    <row r="44" spans="1:11" s="43" customFormat="1" ht="12" customHeight="1">
      <c r="A44" s="154" t="s">
        <v>96</v>
      </c>
      <c r="B44" s="140" t="s">
        <v>167</v>
      </c>
      <c r="C44" s="127"/>
      <c r="D44" s="195"/>
      <c r="E44" s="195"/>
      <c r="F44" s="195"/>
      <c r="G44" s="195"/>
      <c r="H44" s="195"/>
      <c r="I44" s="127"/>
      <c r="J44" s="269">
        <f t="shared" si="2"/>
        <v>0</v>
      </c>
      <c r="K44" s="246">
        <f t="shared" si="10"/>
        <v>0</v>
      </c>
    </row>
    <row r="45" spans="1:11" s="43" customFormat="1" ht="12" customHeight="1">
      <c r="A45" s="154" t="s">
        <v>97</v>
      </c>
      <c r="B45" s="140" t="s">
        <v>168</v>
      </c>
      <c r="C45" s="127"/>
      <c r="D45" s="195"/>
      <c r="E45" s="195"/>
      <c r="F45" s="195"/>
      <c r="G45" s="195"/>
      <c r="H45" s="195"/>
      <c r="I45" s="127"/>
      <c r="J45" s="269">
        <f t="shared" si="2"/>
        <v>0</v>
      </c>
      <c r="K45" s="246">
        <f t="shared" si="10"/>
        <v>0</v>
      </c>
    </row>
    <row r="46" spans="1:11" s="43" customFormat="1" ht="12" customHeight="1">
      <c r="A46" s="154" t="s">
        <v>159</v>
      </c>
      <c r="B46" s="140" t="s">
        <v>169</v>
      </c>
      <c r="C46" s="130"/>
      <c r="D46" s="219"/>
      <c r="E46" s="219"/>
      <c r="F46" s="219"/>
      <c r="G46" s="219"/>
      <c r="H46" s="219"/>
      <c r="I46" s="130"/>
      <c r="J46" s="267">
        <f t="shared" si="2"/>
        <v>0</v>
      </c>
      <c r="K46" s="249">
        <f t="shared" si="10"/>
        <v>0</v>
      </c>
    </row>
    <row r="47" spans="1:11" s="43" customFormat="1" ht="12" customHeight="1">
      <c r="A47" s="155" t="s">
        <v>160</v>
      </c>
      <c r="B47" s="141" t="s">
        <v>295</v>
      </c>
      <c r="C47" s="131"/>
      <c r="D47" s="220"/>
      <c r="E47" s="220"/>
      <c r="F47" s="220"/>
      <c r="G47" s="220"/>
      <c r="H47" s="220"/>
      <c r="I47" s="131"/>
      <c r="J47" s="273">
        <f t="shared" si="2"/>
        <v>0</v>
      </c>
      <c r="K47" s="250">
        <f t="shared" si="10"/>
        <v>0</v>
      </c>
    </row>
    <row r="48" spans="1:11" s="43" customFormat="1" ht="12" customHeight="1" thickBot="1">
      <c r="A48" s="155" t="s">
        <v>294</v>
      </c>
      <c r="B48" s="141" t="s">
        <v>170</v>
      </c>
      <c r="C48" s="131"/>
      <c r="D48" s="220"/>
      <c r="E48" s="220"/>
      <c r="F48" s="220"/>
      <c r="G48" s="220"/>
      <c r="H48" s="220"/>
      <c r="I48" s="131"/>
      <c r="J48" s="273">
        <f t="shared" si="2"/>
        <v>0</v>
      </c>
      <c r="K48" s="250">
        <f t="shared" si="10"/>
        <v>0</v>
      </c>
    </row>
    <row r="49" spans="1:11" s="43" customFormat="1" ht="12" customHeight="1" thickBot="1">
      <c r="A49" s="24" t="s">
        <v>8</v>
      </c>
      <c r="B49" s="18" t="s">
        <v>171</v>
      </c>
      <c r="C49" s="126">
        <f>SUM(C50:C54)</f>
        <v>0</v>
      </c>
      <c r="D49" s="193">
        <f aca="true" t="shared" si="11" ref="D49:K49">SUM(D50:D54)</f>
        <v>0</v>
      </c>
      <c r="E49" s="193">
        <f t="shared" si="11"/>
        <v>0</v>
      </c>
      <c r="F49" s="193">
        <f t="shared" si="11"/>
        <v>0</v>
      </c>
      <c r="G49" s="193">
        <f t="shared" si="11"/>
        <v>0</v>
      </c>
      <c r="H49" s="193">
        <f t="shared" si="11"/>
        <v>0</v>
      </c>
      <c r="I49" s="126">
        <f t="shared" si="11"/>
        <v>0</v>
      </c>
      <c r="J49" s="126">
        <f t="shared" si="11"/>
        <v>0</v>
      </c>
      <c r="K49" s="244">
        <f t="shared" si="11"/>
        <v>0</v>
      </c>
    </row>
    <row r="50" spans="1:11" s="43" customFormat="1" ht="12" customHeight="1">
      <c r="A50" s="153" t="s">
        <v>54</v>
      </c>
      <c r="B50" s="139" t="s">
        <v>175</v>
      </c>
      <c r="C50" s="168"/>
      <c r="D50" s="221"/>
      <c r="E50" s="221"/>
      <c r="F50" s="221"/>
      <c r="G50" s="221"/>
      <c r="H50" s="221"/>
      <c r="I50" s="168"/>
      <c r="J50" s="264">
        <f t="shared" si="2"/>
        <v>0</v>
      </c>
      <c r="K50" s="251">
        <f>C50+J50</f>
        <v>0</v>
      </c>
    </row>
    <row r="51" spans="1:11" s="43" customFormat="1" ht="12" customHeight="1">
      <c r="A51" s="154" t="s">
        <v>55</v>
      </c>
      <c r="B51" s="140" t="s">
        <v>176</v>
      </c>
      <c r="C51" s="130"/>
      <c r="D51" s="219"/>
      <c r="E51" s="219"/>
      <c r="F51" s="219"/>
      <c r="G51" s="219"/>
      <c r="H51" s="219"/>
      <c r="I51" s="130"/>
      <c r="J51" s="267">
        <f t="shared" si="2"/>
        <v>0</v>
      </c>
      <c r="K51" s="249">
        <f>C51+J51</f>
        <v>0</v>
      </c>
    </row>
    <row r="52" spans="1:11" s="43" customFormat="1" ht="12" customHeight="1">
      <c r="A52" s="154" t="s">
        <v>172</v>
      </c>
      <c r="B52" s="140" t="s">
        <v>177</v>
      </c>
      <c r="C52" s="130"/>
      <c r="D52" s="219"/>
      <c r="E52" s="219"/>
      <c r="F52" s="219"/>
      <c r="G52" s="219"/>
      <c r="H52" s="219"/>
      <c r="I52" s="130"/>
      <c r="J52" s="267">
        <f t="shared" si="2"/>
        <v>0</v>
      </c>
      <c r="K52" s="249">
        <f>C52+J52</f>
        <v>0</v>
      </c>
    </row>
    <row r="53" spans="1:11" s="43" customFormat="1" ht="12" customHeight="1">
      <c r="A53" s="154" t="s">
        <v>173</v>
      </c>
      <c r="B53" s="140" t="s">
        <v>178</v>
      </c>
      <c r="C53" s="130"/>
      <c r="D53" s="219"/>
      <c r="E53" s="219"/>
      <c r="F53" s="219"/>
      <c r="G53" s="219"/>
      <c r="H53" s="219"/>
      <c r="I53" s="130"/>
      <c r="J53" s="267">
        <f t="shared" si="2"/>
        <v>0</v>
      </c>
      <c r="K53" s="249">
        <f>C53+J53</f>
        <v>0</v>
      </c>
    </row>
    <row r="54" spans="1:11" s="43" customFormat="1" ht="12" customHeight="1" thickBot="1">
      <c r="A54" s="163" t="s">
        <v>174</v>
      </c>
      <c r="B54" s="307" t="s">
        <v>179</v>
      </c>
      <c r="C54" s="243"/>
      <c r="D54" s="222"/>
      <c r="E54" s="222"/>
      <c r="F54" s="222"/>
      <c r="G54" s="222"/>
      <c r="H54" s="222"/>
      <c r="I54" s="243"/>
      <c r="J54" s="266">
        <f t="shared" si="2"/>
        <v>0</v>
      </c>
      <c r="K54" s="262">
        <f>C54+J54</f>
        <v>0</v>
      </c>
    </row>
    <row r="55" spans="1:11" s="43" customFormat="1" ht="12" customHeight="1" thickBot="1">
      <c r="A55" s="24" t="s">
        <v>98</v>
      </c>
      <c r="B55" s="18" t="s">
        <v>180</v>
      </c>
      <c r="C55" s="126">
        <f>SUM(C56:C58)</f>
        <v>0</v>
      </c>
      <c r="D55" s="193">
        <f aca="true" t="shared" si="12" ref="D55:K55">SUM(D56:D58)</f>
        <v>0</v>
      </c>
      <c r="E55" s="193">
        <f t="shared" si="12"/>
        <v>0</v>
      </c>
      <c r="F55" s="193">
        <f t="shared" si="12"/>
        <v>0</v>
      </c>
      <c r="G55" s="193">
        <f t="shared" si="12"/>
        <v>0</v>
      </c>
      <c r="H55" s="193">
        <f t="shared" si="12"/>
        <v>0</v>
      </c>
      <c r="I55" s="126">
        <f t="shared" si="12"/>
        <v>0</v>
      </c>
      <c r="J55" s="126">
        <f t="shared" si="12"/>
        <v>0</v>
      </c>
      <c r="K55" s="244">
        <f t="shared" si="12"/>
        <v>0</v>
      </c>
    </row>
    <row r="56" spans="1:11" s="43" customFormat="1" ht="12" customHeight="1">
      <c r="A56" s="153" t="s">
        <v>56</v>
      </c>
      <c r="B56" s="139" t="s">
        <v>181</v>
      </c>
      <c r="C56" s="128"/>
      <c r="D56" s="194"/>
      <c r="E56" s="194"/>
      <c r="F56" s="194"/>
      <c r="G56" s="194"/>
      <c r="H56" s="194"/>
      <c r="I56" s="128"/>
      <c r="J56" s="167">
        <f t="shared" si="2"/>
        <v>0</v>
      </c>
      <c r="K56" s="245">
        <f>C56+J56</f>
        <v>0</v>
      </c>
    </row>
    <row r="57" spans="1:11" s="43" customFormat="1" ht="12" customHeight="1">
      <c r="A57" s="154" t="s">
        <v>57</v>
      </c>
      <c r="B57" s="140" t="s">
        <v>287</v>
      </c>
      <c r="C57" s="127"/>
      <c r="D57" s="195"/>
      <c r="E57" s="195"/>
      <c r="F57" s="195"/>
      <c r="G57" s="195"/>
      <c r="H57" s="195"/>
      <c r="I57" s="127"/>
      <c r="J57" s="269">
        <f t="shared" si="2"/>
        <v>0</v>
      </c>
      <c r="K57" s="246">
        <f>C57+J57</f>
        <v>0</v>
      </c>
    </row>
    <row r="58" spans="1:11" s="43" customFormat="1" ht="12" customHeight="1">
      <c r="A58" s="154" t="s">
        <v>184</v>
      </c>
      <c r="B58" s="140" t="s">
        <v>182</v>
      </c>
      <c r="C58" s="127"/>
      <c r="D58" s="195"/>
      <c r="E58" s="195"/>
      <c r="F58" s="195"/>
      <c r="G58" s="195"/>
      <c r="H58" s="195"/>
      <c r="I58" s="127"/>
      <c r="J58" s="269">
        <f t="shared" si="2"/>
        <v>0</v>
      </c>
      <c r="K58" s="246">
        <f>C58+J58</f>
        <v>0</v>
      </c>
    </row>
    <row r="59" spans="1:11" s="43" customFormat="1" ht="12" customHeight="1" thickBot="1">
      <c r="A59" s="155" t="s">
        <v>185</v>
      </c>
      <c r="B59" s="141" t="s">
        <v>183</v>
      </c>
      <c r="C59" s="129"/>
      <c r="D59" s="196"/>
      <c r="E59" s="196"/>
      <c r="F59" s="196"/>
      <c r="G59" s="196"/>
      <c r="H59" s="196"/>
      <c r="I59" s="129"/>
      <c r="J59" s="270">
        <f t="shared" si="2"/>
        <v>0</v>
      </c>
      <c r="K59" s="247">
        <f>C59+J59</f>
        <v>0</v>
      </c>
    </row>
    <row r="60" spans="1:11" s="43" customFormat="1" ht="12" customHeight="1" thickBot="1">
      <c r="A60" s="24" t="s">
        <v>10</v>
      </c>
      <c r="B60" s="69" t="s">
        <v>186</v>
      </c>
      <c r="C60" s="126">
        <f>SUM(C61:C63)</f>
        <v>0</v>
      </c>
      <c r="D60" s="193">
        <f aca="true" t="shared" si="13" ref="D60:K60">SUM(D61:D63)</f>
        <v>0</v>
      </c>
      <c r="E60" s="193">
        <f t="shared" si="13"/>
        <v>0</v>
      </c>
      <c r="F60" s="193">
        <f t="shared" si="13"/>
        <v>0</v>
      </c>
      <c r="G60" s="193">
        <f t="shared" si="13"/>
        <v>0</v>
      </c>
      <c r="H60" s="193">
        <f t="shared" si="13"/>
        <v>0</v>
      </c>
      <c r="I60" s="126">
        <f t="shared" si="13"/>
        <v>0</v>
      </c>
      <c r="J60" s="126">
        <f t="shared" si="13"/>
        <v>0</v>
      </c>
      <c r="K60" s="244">
        <f t="shared" si="13"/>
        <v>0</v>
      </c>
    </row>
    <row r="61" spans="1:11" s="43" customFormat="1" ht="12" customHeight="1">
      <c r="A61" s="153" t="s">
        <v>99</v>
      </c>
      <c r="B61" s="139" t="s">
        <v>188</v>
      </c>
      <c r="C61" s="130"/>
      <c r="D61" s="219"/>
      <c r="E61" s="219"/>
      <c r="F61" s="219"/>
      <c r="G61" s="219"/>
      <c r="H61" s="219"/>
      <c r="I61" s="130"/>
      <c r="J61" s="267">
        <f t="shared" si="2"/>
        <v>0</v>
      </c>
      <c r="K61" s="249">
        <f>C61+J61</f>
        <v>0</v>
      </c>
    </row>
    <row r="62" spans="1:11" s="43" customFormat="1" ht="12" customHeight="1">
      <c r="A62" s="154" t="s">
        <v>100</v>
      </c>
      <c r="B62" s="140" t="s">
        <v>288</v>
      </c>
      <c r="C62" s="130"/>
      <c r="D62" s="219"/>
      <c r="E62" s="219"/>
      <c r="F62" s="219"/>
      <c r="G62" s="219"/>
      <c r="H62" s="219"/>
      <c r="I62" s="130"/>
      <c r="J62" s="267">
        <f t="shared" si="2"/>
        <v>0</v>
      </c>
      <c r="K62" s="249">
        <f>C62+J62</f>
        <v>0</v>
      </c>
    </row>
    <row r="63" spans="1:11" s="43" customFormat="1" ht="12" customHeight="1">
      <c r="A63" s="154" t="s">
        <v>120</v>
      </c>
      <c r="B63" s="140" t="s">
        <v>189</v>
      </c>
      <c r="C63" s="130"/>
      <c r="D63" s="219"/>
      <c r="E63" s="219"/>
      <c r="F63" s="219"/>
      <c r="G63" s="219"/>
      <c r="H63" s="219"/>
      <c r="I63" s="130"/>
      <c r="J63" s="267">
        <f t="shared" si="2"/>
        <v>0</v>
      </c>
      <c r="K63" s="249">
        <f>C63+J63</f>
        <v>0</v>
      </c>
    </row>
    <row r="64" spans="1:11" s="43" customFormat="1" ht="12" customHeight="1" thickBot="1">
      <c r="A64" s="155" t="s">
        <v>187</v>
      </c>
      <c r="B64" s="141" t="s">
        <v>190</v>
      </c>
      <c r="C64" s="130"/>
      <c r="D64" s="219"/>
      <c r="E64" s="219"/>
      <c r="F64" s="219"/>
      <c r="G64" s="219"/>
      <c r="H64" s="219"/>
      <c r="I64" s="130"/>
      <c r="J64" s="267">
        <f t="shared" si="2"/>
        <v>0</v>
      </c>
      <c r="K64" s="249">
        <f>C64+J64</f>
        <v>0</v>
      </c>
    </row>
    <row r="65" spans="1:11" s="43" customFormat="1" ht="12" customHeight="1" thickBot="1">
      <c r="A65" s="24" t="s">
        <v>11</v>
      </c>
      <c r="B65" s="18" t="s">
        <v>191</v>
      </c>
      <c r="C65" s="132">
        <f>+C8+C15+C22+C29+C37+C49+C55+C60</f>
        <v>0</v>
      </c>
      <c r="D65" s="197">
        <f aca="true" t="shared" si="14" ref="D65:K65">+D8+D15+D22+D29+D37+D49+D55+D60</f>
        <v>0</v>
      </c>
      <c r="E65" s="197">
        <f t="shared" si="14"/>
        <v>0</v>
      </c>
      <c r="F65" s="197">
        <f t="shared" si="14"/>
        <v>0</v>
      </c>
      <c r="G65" s="197">
        <f t="shared" si="14"/>
        <v>0</v>
      </c>
      <c r="H65" s="197">
        <f t="shared" si="14"/>
        <v>0</v>
      </c>
      <c r="I65" s="132">
        <f t="shared" si="14"/>
        <v>0</v>
      </c>
      <c r="J65" s="132">
        <f t="shared" si="14"/>
        <v>0</v>
      </c>
      <c r="K65" s="248">
        <f t="shared" si="14"/>
        <v>0</v>
      </c>
    </row>
    <row r="66" spans="1:11" s="43" customFormat="1" ht="12" customHeight="1" thickBot="1">
      <c r="A66" s="156" t="s">
        <v>278</v>
      </c>
      <c r="B66" s="69" t="s">
        <v>193</v>
      </c>
      <c r="C66" s="126">
        <f>SUM(C67:C69)</f>
        <v>0</v>
      </c>
      <c r="D66" s="193">
        <f aca="true" t="shared" si="15" ref="D66:K66">SUM(D67:D69)</f>
        <v>0</v>
      </c>
      <c r="E66" s="193">
        <f t="shared" si="15"/>
        <v>0</v>
      </c>
      <c r="F66" s="193">
        <f t="shared" si="15"/>
        <v>0</v>
      </c>
      <c r="G66" s="193">
        <f t="shared" si="15"/>
        <v>0</v>
      </c>
      <c r="H66" s="193">
        <f t="shared" si="15"/>
        <v>0</v>
      </c>
      <c r="I66" s="126">
        <f t="shared" si="15"/>
        <v>0</v>
      </c>
      <c r="J66" s="126">
        <f t="shared" si="15"/>
        <v>0</v>
      </c>
      <c r="K66" s="244">
        <f t="shared" si="15"/>
        <v>0</v>
      </c>
    </row>
    <row r="67" spans="1:11" s="43" customFormat="1" ht="12" customHeight="1">
      <c r="A67" s="153" t="s">
        <v>221</v>
      </c>
      <c r="B67" s="139" t="s">
        <v>194</v>
      </c>
      <c r="C67" s="130"/>
      <c r="D67" s="219"/>
      <c r="E67" s="219"/>
      <c r="F67" s="219"/>
      <c r="G67" s="219"/>
      <c r="H67" s="219"/>
      <c r="I67" s="130"/>
      <c r="J67" s="267">
        <f>D67+E67+F67+G67+H67+I67</f>
        <v>0</v>
      </c>
      <c r="K67" s="249">
        <f>C67+J67</f>
        <v>0</v>
      </c>
    </row>
    <row r="68" spans="1:11" s="43" customFormat="1" ht="12" customHeight="1">
      <c r="A68" s="154" t="s">
        <v>230</v>
      </c>
      <c r="B68" s="140" t="s">
        <v>195</v>
      </c>
      <c r="C68" s="130"/>
      <c r="D68" s="219"/>
      <c r="E68" s="219"/>
      <c r="F68" s="219"/>
      <c r="G68" s="219"/>
      <c r="H68" s="219"/>
      <c r="I68" s="130"/>
      <c r="J68" s="267">
        <f>D68+E68+F68+G68+H68+I68</f>
        <v>0</v>
      </c>
      <c r="K68" s="249">
        <f>C68+J68</f>
        <v>0</v>
      </c>
    </row>
    <row r="69" spans="1:11" s="43" customFormat="1" ht="12" customHeight="1" thickBot="1">
      <c r="A69" s="163" t="s">
        <v>231</v>
      </c>
      <c r="B69" s="261" t="s">
        <v>196</v>
      </c>
      <c r="C69" s="243"/>
      <c r="D69" s="222"/>
      <c r="E69" s="222"/>
      <c r="F69" s="222"/>
      <c r="G69" s="222"/>
      <c r="H69" s="222"/>
      <c r="I69" s="243"/>
      <c r="J69" s="266">
        <f>D69+E69+F69+G69+H69+I69</f>
        <v>0</v>
      </c>
      <c r="K69" s="262">
        <f>C69+J69</f>
        <v>0</v>
      </c>
    </row>
    <row r="70" spans="1:11" s="43" customFormat="1" ht="12" customHeight="1" thickBot="1">
      <c r="A70" s="156" t="s">
        <v>197</v>
      </c>
      <c r="B70" s="69" t="s">
        <v>198</v>
      </c>
      <c r="C70" s="126">
        <f>SUM(C71:C74)</f>
        <v>0</v>
      </c>
      <c r="D70" s="126">
        <f aca="true" t="shared" si="16" ref="D70:K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44">
        <f t="shared" si="16"/>
        <v>0</v>
      </c>
    </row>
    <row r="71" spans="1:11" s="43" customFormat="1" ht="12" customHeight="1">
      <c r="A71" s="153" t="s">
        <v>79</v>
      </c>
      <c r="B71" s="236" t="s">
        <v>199</v>
      </c>
      <c r="C71" s="130"/>
      <c r="D71" s="130"/>
      <c r="E71" s="130"/>
      <c r="F71" s="130"/>
      <c r="G71" s="130"/>
      <c r="H71" s="130"/>
      <c r="I71" s="130"/>
      <c r="J71" s="267">
        <f>D71+E71+F71+G71+H71+I71</f>
        <v>0</v>
      </c>
      <c r="K71" s="249">
        <f>C71+J71</f>
        <v>0</v>
      </c>
    </row>
    <row r="72" spans="1:11" s="43" customFormat="1" ht="12" customHeight="1">
      <c r="A72" s="154" t="s">
        <v>80</v>
      </c>
      <c r="B72" s="236" t="s">
        <v>432</v>
      </c>
      <c r="C72" s="130"/>
      <c r="D72" s="130"/>
      <c r="E72" s="130"/>
      <c r="F72" s="130"/>
      <c r="G72" s="130"/>
      <c r="H72" s="130"/>
      <c r="I72" s="130"/>
      <c r="J72" s="267">
        <f>D72+E72+F72+G72+H72+I72</f>
        <v>0</v>
      </c>
      <c r="K72" s="249">
        <f>C72+J72</f>
        <v>0</v>
      </c>
    </row>
    <row r="73" spans="1:11" s="43" customFormat="1" ht="12" customHeight="1">
      <c r="A73" s="154" t="s">
        <v>222</v>
      </c>
      <c r="B73" s="236" t="s">
        <v>200</v>
      </c>
      <c r="C73" s="130"/>
      <c r="D73" s="130"/>
      <c r="E73" s="130"/>
      <c r="F73" s="130"/>
      <c r="G73" s="130"/>
      <c r="H73" s="130"/>
      <c r="I73" s="130"/>
      <c r="J73" s="267">
        <f>D73+E73+F73+G73+H73+I73</f>
        <v>0</v>
      </c>
      <c r="K73" s="249">
        <f>C73+J73</f>
        <v>0</v>
      </c>
    </row>
    <row r="74" spans="1:11" s="43" customFormat="1" ht="12" customHeight="1" thickBot="1">
      <c r="A74" s="155" t="s">
        <v>223</v>
      </c>
      <c r="B74" s="237" t="s">
        <v>433</v>
      </c>
      <c r="C74" s="130"/>
      <c r="D74" s="130"/>
      <c r="E74" s="130"/>
      <c r="F74" s="130"/>
      <c r="G74" s="130"/>
      <c r="H74" s="130"/>
      <c r="I74" s="130"/>
      <c r="J74" s="267">
        <f>D74+E74+F74+G74+H74+I74</f>
        <v>0</v>
      </c>
      <c r="K74" s="249">
        <f>C74+J74</f>
        <v>0</v>
      </c>
    </row>
    <row r="75" spans="1:11" s="43" customFormat="1" ht="12" customHeight="1" thickBot="1">
      <c r="A75" s="156" t="s">
        <v>201</v>
      </c>
      <c r="B75" s="69" t="s">
        <v>202</v>
      </c>
      <c r="C75" s="126">
        <f>SUM(C76:C77)</f>
        <v>0</v>
      </c>
      <c r="D75" s="126">
        <f aca="true" t="shared" si="17" ref="D75:K75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44">
        <f t="shared" si="17"/>
        <v>0</v>
      </c>
    </row>
    <row r="76" spans="1:11" s="43" customFormat="1" ht="12" customHeight="1">
      <c r="A76" s="153" t="s">
        <v>224</v>
      </c>
      <c r="B76" s="139" t="s">
        <v>203</v>
      </c>
      <c r="C76" s="130"/>
      <c r="D76" s="130"/>
      <c r="E76" s="130"/>
      <c r="F76" s="130"/>
      <c r="G76" s="130"/>
      <c r="H76" s="130"/>
      <c r="I76" s="130"/>
      <c r="J76" s="267">
        <f>D76+E76+F76+G76+H76+I76</f>
        <v>0</v>
      </c>
      <c r="K76" s="249">
        <f>C76+J76</f>
        <v>0</v>
      </c>
    </row>
    <row r="77" spans="1:11" s="43" customFormat="1" ht="12" customHeight="1" thickBot="1">
      <c r="A77" s="155" t="s">
        <v>225</v>
      </c>
      <c r="B77" s="141" t="s">
        <v>204</v>
      </c>
      <c r="C77" s="130"/>
      <c r="D77" s="130"/>
      <c r="E77" s="130"/>
      <c r="F77" s="130"/>
      <c r="G77" s="130"/>
      <c r="H77" s="130"/>
      <c r="I77" s="130"/>
      <c r="J77" s="267">
        <f>D77+E77+F77+G77+H77+I77</f>
        <v>0</v>
      </c>
      <c r="K77" s="249">
        <f>C77+J77</f>
        <v>0</v>
      </c>
    </row>
    <row r="78" spans="1:11" s="42" customFormat="1" ht="12" customHeight="1" thickBot="1">
      <c r="A78" s="156" t="s">
        <v>205</v>
      </c>
      <c r="B78" s="69" t="s">
        <v>206</v>
      </c>
      <c r="C78" s="126">
        <f>SUM(C79:C81)</f>
        <v>0</v>
      </c>
      <c r="D78" s="126">
        <f aca="true" t="shared" si="18" ref="D78:K7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44">
        <f t="shared" si="18"/>
        <v>0</v>
      </c>
    </row>
    <row r="79" spans="1:11" s="43" customFormat="1" ht="12" customHeight="1">
      <c r="A79" s="153" t="s">
        <v>226</v>
      </c>
      <c r="B79" s="139" t="s">
        <v>207</v>
      </c>
      <c r="C79" s="130"/>
      <c r="D79" s="130"/>
      <c r="E79" s="130"/>
      <c r="F79" s="130"/>
      <c r="G79" s="130"/>
      <c r="H79" s="130"/>
      <c r="I79" s="130"/>
      <c r="J79" s="267">
        <f>D79+E79+F79+G79+H79+I79</f>
        <v>0</v>
      </c>
      <c r="K79" s="249">
        <f>C79+J79</f>
        <v>0</v>
      </c>
    </row>
    <row r="80" spans="1:11" s="43" customFormat="1" ht="12" customHeight="1">
      <c r="A80" s="154" t="s">
        <v>227</v>
      </c>
      <c r="B80" s="140" t="s">
        <v>208</v>
      </c>
      <c r="C80" s="130"/>
      <c r="D80" s="130"/>
      <c r="E80" s="130"/>
      <c r="F80" s="130"/>
      <c r="G80" s="130"/>
      <c r="H80" s="130"/>
      <c r="I80" s="130"/>
      <c r="J80" s="267">
        <f>D80+E80+F80+G80+H80+I80</f>
        <v>0</v>
      </c>
      <c r="K80" s="249">
        <f>C80+J80</f>
        <v>0</v>
      </c>
    </row>
    <row r="81" spans="1:11" s="43" customFormat="1" ht="12" customHeight="1" thickBot="1">
      <c r="A81" s="155" t="s">
        <v>228</v>
      </c>
      <c r="B81" s="238" t="s">
        <v>434</v>
      </c>
      <c r="C81" s="130"/>
      <c r="D81" s="130"/>
      <c r="E81" s="130"/>
      <c r="F81" s="130"/>
      <c r="G81" s="130"/>
      <c r="H81" s="130"/>
      <c r="I81" s="130"/>
      <c r="J81" s="267">
        <f>D81+E81+F81+G81+H81+I81</f>
        <v>0</v>
      </c>
      <c r="K81" s="249">
        <f>C81+J81</f>
        <v>0</v>
      </c>
    </row>
    <row r="82" spans="1:11" s="43" customFormat="1" ht="12" customHeight="1" thickBot="1">
      <c r="A82" s="156" t="s">
        <v>209</v>
      </c>
      <c r="B82" s="69" t="s">
        <v>229</v>
      </c>
      <c r="C82" s="126">
        <f>SUM(C83:C86)</f>
        <v>0</v>
      </c>
      <c r="D82" s="126">
        <f aca="true" t="shared" si="19" ref="D82:K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44">
        <f t="shared" si="19"/>
        <v>0</v>
      </c>
    </row>
    <row r="83" spans="1:11" s="43" customFormat="1" ht="12" customHeight="1">
      <c r="A83" s="157" t="s">
        <v>210</v>
      </c>
      <c r="B83" s="139" t="s">
        <v>211</v>
      </c>
      <c r="C83" s="130"/>
      <c r="D83" s="130"/>
      <c r="E83" s="130"/>
      <c r="F83" s="130"/>
      <c r="G83" s="130"/>
      <c r="H83" s="130"/>
      <c r="I83" s="130"/>
      <c r="J83" s="267">
        <f aca="true" t="shared" si="20" ref="J83:J88">D83+E83+F83+G83+H83+I83</f>
        <v>0</v>
      </c>
      <c r="K83" s="249">
        <f aca="true" t="shared" si="21" ref="K83:K88">C83+J83</f>
        <v>0</v>
      </c>
    </row>
    <row r="84" spans="1:11" s="43" customFormat="1" ht="12" customHeight="1">
      <c r="A84" s="158" t="s">
        <v>212</v>
      </c>
      <c r="B84" s="140" t="s">
        <v>213</v>
      </c>
      <c r="C84" s="130"/>
      <c r="D84" s="130"/>
      <c r="E84" s="130"/>
      <c r="F84" s="130"/>
      <c r="G84" s="130"/>
      <c r="H84" s="130"/>
      <c r="I84" s="130"/>
      <c r="J84" s="267">
        <f t="shared" si="20"/>
        <v>0</v>
      </c>
      <c r="K84" s="249">
        <f t="shared" si="21"/>
        <v>0</v>
      </c>
    </row>
    <row r="85" spans="1:11" s="43" customFormat="1" ht="12" customHeight="1">
      <c r="A85" s="158" t="s">
        <v>214</v>
      </c>
      <c r="B85" s="140" t="s">
        <v>215</v>
      </c>
      <c r="C85" s="130"/>
      <c r="D85" s="130"/>
      <c r="E85" s="130"/>
      <c r="F85" s="130"/>
      <c r="G85" s="130"/>
      <c r="H85" s="130"/>
      <c r="I85" s="130"/>
      <c r="J85" s="267">
        <f t="shared" si="20"/>
        <v>0</v>
      </c>
      <c r="K85" s="249">
        <f t="shared" si="21"/>
        <v>0</v>
      </c>
    </row>
    <row r="86" spans="1:11" s="42" customFormat="1" ht="12" customHeight="1" thickBot="1">
      <c r="A86" s="159" t="s">
        <v>216</v>
      </c>
      <c r="B86" s="141" t="s">
        <v>217</v>
      </c>
      <c r="C86" s="130"/>
      <c r="D86" s="130"/>
      <c r="E86" s="130"/>
      <c r="F86" s="130"/>
      <c r="G86" s="130"/>
      <c r="H86" s="130"/>
      <c r="I86" s="130"/>
      <c r="J86" s="267">
        <f t="shared" si="20"/>
        <v>0</v>
      </c>
      <c r="K86" s="249">
        <f t="shared" si="21"/>
        <v>0</v>
      </c>
    </row>
    <row r="87" spans="1:11" s="42" customFormat="1" ht="12" customHeight="1" thickBot="1">
      <c r="A87" s="156" t="s">
        <v>218</v>
      </c>
      <c r="B87" s="69" t="s">
        <v>334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44">
        <f t="shared" si="21"/>
        <v>0</v>
      </c>
    </row>
    <row r="88" spans="1:11" s="42" customFormat="1" ht="12" customHeight="1" thickBot="1">
      <c r="A88" s="156" t="s">
        <v>355</v>
      </c>
      <c r="B88" s="69" t="s">
        <v>219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44">
        <f t="shared" si="21"/>
        <v>0</v>
      </c>
    </row>
    <row r="89" spans="1:11" s="42" customFormat="1" ht="12" customHeight="1" thickBot="1">
      <c r="A89" s="156" t="s">
        <v>356</v>
      </c>
      <c r="B89" s="69" t="s">
        <v>337</v>
      </c>
      <c r="C89" s="132">
        <f>+C66+C70+C75+C78+C82+C88+C87</f>
        <v>0</v>
      </c>
      <c r="D89" s="132">
        <f aca="true" t="shared" si="22" ref="D89:K89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48">
        <f t="shared" si="22"/>
        <v>0</v>
      </c>
    </row>
    <row r="90" spans="1:11" s="42" customFormat="1" ht="12" customHeight="1" thickBot="1">
      <c r="A90" s="160" t="s">
        <v>357</v>
      </c>
      <c r="B90" s="313" t="s">
        <v>358</v>
      </c>
      <c r="C90" s="132">
        <f>+C65+C89</f>
        <v>0</v>
      </c>
      <c r="D90" s="132">
        <f aca="true" t="shared" si="23" ref="D90:K90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48">
        <f t="shared" si="23"/>
        <v>0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533" t="s">
        <v>36</v>
      </c>
      <c r="B92" s="534"/>
      <c r="C92" s="534"/>
      <c r="D92" s="534"/>
      <c r="E92" s="534"/>
      <c r="F92" s="534"/>
      <c r="G92" s="534"/>
      <c r="H92" s="534"/>
      <c r="I92" s="534"/>
      <c r="J92" s="534"/>
      <c r="K92" s="535"/>
    </row>
    <row r="93" spans="1:11" s="44" customFormat="1" ht="12" customHeight="1" thickBot="1">
      <c r="A93" s="133" t="s">
        <v>3</v>
      </c>
      <c r="B93" s="23" t="s">
        <v>362</v>
      </c>
      <c r="C93" s="125">
        <f>+C94+C95+C96+C97+C98+C111</f>
        <v>0</v>
      </c>
      <c r="D93" s="252">
        <f aca="true" t="shared" si="24" ref="D93:K93">+D94+D95+D96+D97+D98+D111</f>
        <v>0</v>
      </c>
      <c r="E93" s="252">
        <f t="shared" si="24"/>
        <v>0</v>
      </c>
      <c r="F93" s="252">
        <f t="shared" si="24"/>
        <v>0</v>
      </c>
      <c r="G93" s="252">
        <f t="shared" si="24"/>
        <v>0</v>
      </c>
      <c r="H93" s="252">
        <f t="shared" si="24"/>
        <v>0</v>
      </c>
      <c r="I93" s="125">
        <f t="shared" si="24"/>
        <v>0</v>
      </c>
      <c r="J93" s="125">
        <f t="shared" si="24"/>
        <v>0</v>
      </c>
      <c r="K93" s="255">
        <f t="shared" si="24"/>
        <v>0</v>
      </c>
    </row>
    <row r="94" spans="1:11" ht="12" customHeight="1">
      <c r="A94" s="161" t="s">
        <v>58</v>
      </c>
      <c r="B94" s="7" t="s">
        <v>32</v>
      </c>
      <c r="C94" s="186"/>
      <c r="D94" s="253"/>
      <c r="E94" s="253"/>
      <c r="F94" s="253"/>
      <c r="G94" s="253"/>
      <c r="H94" s="253"/>
      <c r="I94" s="186"/>
      <c r="J94" s="268">
        <f aca="true" t="shared" si="25" ref="J94:J113">D94+E94+F94+G94+H94+I94</f>
        <v>0</v>
      </c>
      <c r="K94" s="256">
        <f aca="true" t="shared" si="26" ref="K94:K113">C94+J94</f>
        <v>0</v>
      </c>
    </row>
    <row r="95" spans="1:11" ht="12" customHeight="1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69">
        <f t="shared" si="25"/>
        <v>0</v>
      </c>
      <c r="K95" s="246">
        <f t="shared" si="26"/>
        <v>0</v>
      </c>
    </row>
    <row r="96" spans="1:11" ht="12" customHeight="1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0">
        <f t="shared" si="25"/>
        <v>0</v>
      </c>
      <c r="K96" s="247">
        <f t="shared" si="26"/>
        <v>0</v>
      </c>
    </row>
    <row r="97" spans="1:11" ht="12" customHeight="1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0">
        <f t="shared" si="25"/>
        <v>0</v>
      </c>
      <c r="K97" s="247">
        <f t="shared" si="26"/>
        <v>0</v>
      </c>
    </row>
    <row r="98" spans="1:11" ht="12" customHeight="1">
      <c r="A98" s="154" t="s">
        <v>69</v>
      </c>
      <c r="B98" s="16" t="s">
        <v>103</v>
      </c>
      <c r="C98" s="129"/>
      <c r="D98" s="129"/>
      <c r="E98" s="129"/>
      <c r="F98" s="129"/>
      <c r="G98" s="129"/>
      <c r="H98" s="129"/>
      <c r="I98" s="129"/>
      <c r="J98" s="270">
        <f t="shared" si="25"/>
        <v>0</v>
      </c>
      <c r="K98" s="247">
        <f t="shared" si="26"/>
        <v>0</v>
      </c>
    </row>
    <row r="99" spans="1:11" ht="12" customHeight="1">
      <c r="A99" s="154" t="s">
        <v>62</v>
      </c>
      <c r="B99" s="5" t="s">
        <v>359</v>
      </c>
      <c r="C99" s="129"/>
      <c r="D99" s="129"/>
      <c r="E99" s="129"/>
      <c r="F99" s="129"/>
      <c r="G99" s="129"/>
      <c r="H99" s="129"/>
      <c r="I99" s="129"/>
      <c r="J99" s="270">
        <f t="shared" si="25"/>
        <v>0</v>
      </c>
      <c r="K99" s="247">
        <f t="shared" si="26"/>
        <v>0</v>
      </c>
    </row>
    <row r="100" spans="1:11" ht="12" customHeight="1">
      <c r="A100" s="154" t="s">
        <v>63</v>
      </c>
      <c r="B100" s="50" t="s">
        <v>300</v>
      </c>
      <c r="C100" s="129"/>
      <c r="D100" s="129"/>
      <c r="E100" s="129"/>
      <c r="F100" s="129"/>
      <c r="G100" s="129"/>
      <c r="H100" s="129"/>
      <c r="I100" s="129"/>
      <c r="J100" s="270">
        <f t="shared" si="25"/>
        <v>0</v>
      </c>
      <c r="K100" s="247">
        <f t="shared" si="26"/>
        <v>0</v>
      </c>
    </row>
    <row r="101" spans="1:11" ht="12" customHeight="1">
      <c r="A101" s="154" t="s">
        <v>70</v>
      </c>
      <c r="B101" s="50" t="s">
        <v>299</v>
      </c>
      <c r="C101" s="129"/>
      <c r="D101" s="129"/>
      <c r="E101" s="129"/>
      <c r="F101" s="129"/>
      <c r="G101" s="129"/>
      <c r="H101" s="129"/>
      <c r="I101" s="129"/>
      <c r="J101" s="270">
        <f t="shared" si="25"/>
        <v>0</v>
      </c>
      <c r="K101" s="247">
        <f t="shared" si="26"/>
        <v>0</v>
      </c>
    </row>
    <row r="102" spans="1:11" ht="12" customHeight="1">
      <c r="A102" s="154" t="s">
        <v>71</v>
      </c>
      <c r="B102" s="50" t="s">
        <v>235</v>
      </c>
      <c r="C102" s="129"/>
      <c r="D102" s="129"/>
      <c r="E102" s="129"/>
      <c r="F102" s="129"/>
      <c r="G102" s="129"/>
      <c r="H102" s="129"/>
      <c r="I102" s="129"/>
      <c r="J102" s="270">
        <f t="shared" si="25"/>
        <v>0</v>
      </c>
      <c r="K102" s="247">
        <f t="shared" si="26"/>
        <v>0</v>
      </c>
    </row>
    <row r="103" spans="1:11" ht="12" customHeight="1">
      <c r="A103" s="154" t="s">
        <v>72</v>
      </c>
      <c r="B103" s="51" t="s">
        <v>236</v>
      </c>
      <c r="C103" s="129"/>
      <c r="D103" s="129"/>
      <c r="E103" s="129"/>
      <c r="F103" s="129"/>
      <c r="G103" s="129"/>
      <c r="H103" s="129"/>
      <c r="I103" s="129"/>
      <c r="J103" s="270">
        <f t="shared" si="25"/>
        <v>0</v>
      </c>
      <c r="K103" s="247">
        <f t="shared" si="26"/>
        <v>0</v>
      </c>
    </row>
    <row r="104" spans="1:11" ht="12" customHeight="1">
      <c r="A104" s="154" t="s">
        <v>73</v>
      </c>
      <c r="B104" s="51" t="s">
        <v>237</v>
      </c>
      <c r="C104" s="129"/>
      <c r="D104" s="129"/>
      <c r="E104" s="129"/>
      <c r="F104" s="129"/>
      <c r="G104" s="129"/>
      <c r="H104" s="129"/>
      <c r="I104" s="129"/>
      <c r="J104" s="270">
        <f t="shared" si="25"/>
        <v>0</v>
      </c>
      <c r="K104" s="247">
        <f t="shared" si="26"/>
        <v>0</v>
      </c>
    </row>
    <row r="105" spans="1:11" ht="12" customHeight="1">
      <c r="A105" s="154" t="s">
        <v>75</v>
      </c>
      <c r="B105" s="50" t="s">
        <v>238</v>
      </c>
      <c r="C105" s="129"/>
      <c r="D105" s="129"/>
      <c r="E105" s="129"/>
      <c r="F105" s="129"/>
      <c r="G105" s="129"/>
      <c r="H105" s="129"/>
      <c r="I105" s="129"/>
      <c r="J105" s="270">
        <f t="shared" si="25"/>
        <v>0</v>
      </c>
      <c r="K105" s="247">
        <f t="shared" si="26"/>
        <v>0</v>
      </c>
    </row>
    <row r="106" spans="1:11" ht="12" customHeight="1">
      <c r="A106" s="154" t="s">
        <v>104</v>
      </c>
      <c r="B106" s="50" t="s">
        <v>239</v>
      </c>
      <c r="C106" s="129"/>
      <c r="D106" s="129"/>
      <c r="E106" s="129"/>
      <c r="F106" s="129"/>
      <c r="G106" s="129"/>
      <c r="H106" s="129"/>
      <c r="I106" s="129"/>
      <c r="J106" s="270">
        <f t="shared" si="25"/>
        <v>0</v>
      </c>
      <c r="K106" s="247">
        <f t="shared" si="26"/>
        <v>0</v>
      </c>
    </row>
    <row r="107" spans="1:11" ht="12" customHeight="1">
      <c r="A107" s="154" t="s">
        <v>233</v>
      </c>
      <c r="B107" s="51" t="s">
        <v>240</v>
      </c>
      <c r="C107" s="127"/>
      <c r="D107" s="129"/>
      <c r="E107" s="129"/>
      <c r="F107" s="129"/>
      <c r="G107" s="129"/>
      <c r="H107" s="129"/>
      <c r="I107" s="129"/>
      <c r="J107" s="270">
        <f t="shared" si="25"/>
        <v>0</v>
      </c>
      <c r="K107" s="247">
        <f t="shared" si="26"/>
        <v>0</v>
      </c>
    </row>
    <row r="108" spans="1:11" ht="12" customHeight="1">
      <c r="A108" s="162" t="s">
        <v>234</v>
      </c>
      <c r="B108" s="52" t="s">
        <v>241</v>
      </c>
      <c r="C108" s="129"/>
      <c r="D108" s="129"/>
      <c r="E108" s="129"/>
      <c r="F108" s="129"/>
      <c r="G108" s="129"/>
      <c r="H108" s="129"/>
      <c r="I108" s="129"/>
      <c r="J108" s="270">
        <f t="shared" si="25"/>
        <v>0</v>
      </c>
      <c r="K108" s="247">
        <f t="shared" si="26"/>
        <v>0</v>
      </c>
    </row>
    <row r="109" spans="1:11" ht="12" customHeight="1">
      <c r="A109" s="154" t="s">
        <v>297</v>
      </c>
      <c r="B109" s="52" t="s">
        <v>242</v>
      </c>
      <c r="C109" s="129"/>
      <c r="D109" s="129"/>
      <c r="E109" s="129"/>
      <c r="F109" s="129"/>
      <c r="G109" s="129"/>
      <c r="H109" s="129"/>
      <c r="I109" s="129"/>
      <c r="J109" s="270">
        <f t="shared" si="25"/>
        <v>0</v>
      </c>
      <c r="K109" s="247">
        <f t="shared" si="26"/>
        <v>0</v>
      </c>
    </row>
    <row r="110" spans="1:11" ht="12" customHeight="1">
      <c r="A110" s="154" t="s">
        <v>298</v>
      </c>
      <c r="B110" s="51" t="s">
        <v>243</v>
      </c>
      <c r="C110" s="127"/>
      <c r="D110" s="127"/>
      <c r="E110" s="127"/>
      <c r="F110" s="127"/>
      <c r="G110" s="127"/>
      <c r="H110" s="127"/>
      <c r="I110" s="127"/>
      <c r="J110" s="269">
        <f t="shared" si="25"/>
        <v>0</v>
      </c>
      <c r="K110" s="246">
        <f t="shared" si="26"/>
        <v>0</v>
      </c>
    </row>
    <row r="111" spans="1:11" ht="12" customHeight="1">
      <c r="A111" s="154" t="s">
        <v>302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69">
        <f t="shared" si="25"/>
        <v>0</v>
      </c>
      <c r="K111" s="246">
        <f t="shared" si="26"/>
        <v>0</v>
      </c>
    </row>
    <row r="112" spans="1:11" ht="12" customHeight="1">
      <c r="A112" s="155" t="s">
        <v>303</v>
      </c>
      <c r="B112" s="5" t="s">
        <v>360</v>
      </c>
      <c r="C112" s="129"/>
      <c r="D112" s="129"/>
      <c r="E112" s="129"/>
      <c r="F112" s="129"/>
      <c r="G112" s="129"/>
      <c r="H112" s="129"/>
      <c r="I112" s="129"/>
      <c r="J112" s="270">
        <f t="shared" si="25"/>
        <v>0</v>
      </c>
      <c r="K112" s="247">
        <f t="shared" si="26"/>
        <v>0</v>
      </c>
    </row>
    <row r="113" spans="1:11" ht="12" customHeight="1" thickBot="1">
      <c r="A113" s="163" t="s">
        <v>304</v>
      </c>
      <c r="B113" s="53" t="s">
        <v>361</v>
      </c>
      <c r="C113" s="187"/>
      <c r="D113" s="187"/>
      <c r="E113" s="187"/>
      <c r="F113" s="187"/>
      <c r="G113" s="187"/>
      <c r="H113" s="187"/>
      <c r="I113" s="187"/>
      <c r="J113" s="271">
        <f t="shared" si="25"/>
        <v>0</v>
      </c>
      <c r="K113" s="257">
        <f t="shared" si="26"/>
        <v>0</v>
      </c>
    </row>
    <row r="114" spans="1:11" ht="12" customHeight="1" thickBot="1">
      <c r="A114" s="24" t="s">
        <v>4</v>
      </c>
      <c r="B114" s="22" t="s">
        <v>244</v>
      </c>
      <c r="C114" s="126">
        <f>+C115+C117+C119</f>
        <v>0</v>
      </c>
      <c r="D114" s="126">
        <f aca="true" t="shared" si="27" ref="D114:K114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44">
        <f t="shared" si="27"/>
        <v>0</v>
      </c>
    </row>
    <row r="115" spans="1:11" ht="12" customHeight="1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aca="true" t="shared" si="28" ref="J115:J127">D115+E115+F115+G115+H115+I115</f>
        <v>0</v>
      </c>
      <c r="K115" s="245">
        <f aca="true" t="shared" si="29" ref="K115:K127">C115+J115</f>
        <v>0</v>
      </c>
    </row>
    <row r="116" spans="1:11" ht="12" customHeight="1">
      <c r="A116" s="153" t="s">
        <v>65</v>
      </c>
      <c r="B116" s="9" t="s">
        <v>248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45">
        <f t="shared" si="29"/>
        <v>0</v>
      </c>
    </row>
    <row r="117" spans="1:11" ht="12" customHeight="1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69">
        <f t="shared" si="28"/>
        <v>0</v>
      </c>
      <c r="K117" s="246">
        <f t="shared" si="29"/>
        <v>0</v>
      </c>
    </row>
    <row r="118" spans="1:11" ht="12" customHeight="1">
      <c r="A118" s="153" t="s">
        <v>67</v>
      </c>
      <c r="B118" s="9" t="s">
        <v>249</v>
      </c>
      <c r="C118" s="127"/>
      <c r="D118" s="127"/>
      <c r="E118" s="127"/>
      <c r="F118" s="127"/>
      <c r="G118" s="127"/>
      <c r="H118" s="127"/>
      <c r="I118" s="127"/>
      <c r="J118" s="269">
        <f t="shared" si="28"/>
        <v>0</v>
      </c>
      <c r="K118" s="246">
        <f t="shared" si="29"/>
        <v>0</v>
      </c>
    </row>
    <row r="119" spans="1:11" ht="12" customHeight="1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69">
        <f t="shared" si="28"/>
        <v>0</v>
      </c>
      <c r="K119" s="246">
        <f t="shared" si="29"/>
        <v>0</v>
      </c>
    </row>
    <row r="120" spans="1:11" ht="12" customHeight="1">
      <c r="A120" s="153" t="s">
        <v>74</v>
      </c>
      <c r="B120" s="70" t="s">
        <v>289</v>
      </c>
      <c r="C120" s="127"/>
      <c r="D120" s="127"/>
      <c r="E120" s="127"/>
      <c r="F120" s="127"/>
      <c r="G120" s="127"/>
      <c r="H120" s="127"/>
      <c r="I120" s="127"/>
      <c r="J120" s="269">
        <f t="shared" si="28"/>
        <v>0</v>
      </c>
      <c r="K120" s="246">
        <f t="shared" si="29"/>
        <v>0</v>
      </c>
    </row>
    <row r="121" spans="1:11" ht="12" customHeight="1">
      <c r="A121" s="153" t="s">
        <v>76</v>
      </c>
      <c r="B121" s="135" t="s">
        <v>254</v>
      </c>
      <c r="C121" s="127"/>
      <c r="D121" s="127"/>
      <c r="E121" s="127"/>
      <c r="F121" s="127"/>
      <c r="G121" s="127"/>
      <c r="H121" s="127"/>
      <c r="I121" s="127"/>
      <c r="J121" s="269">
        <f t="shared" si="28"/>
        <v>0</v>
      </c>
      <c r="K121" s="246">
        <f t="shared" si="29"/>
        <v>0</v>
      </c>
    </row>
    <row r="122" spans="1:11" ht="12" customHeight="1">
      <c r="A122" s="153" t="s">
        <v>106</v>
      </c>
      <c r="B122" s="51" t="s">
        <v>237</v>
      </c>
      <c r="C122" s="127"/>
      <c r="D122" s="127"/>
      <c r="E122" s="127"/>
      <c r="F122" s="127"/>
      <c r="G122" s="127"/>
      <c r="H122" s="127"/>
      <c r="I122" s="127"/>
      <c r="J122" s="269">
        <f t="shared" si="28"/>
        <v>0</v>
      </c>
      <c r="K122" s="246">
        <f t="shared" si="29"/>
        <v>0</v>
      </c>
    </row>
    <row r="123" spans="1:11" ht="12" customHeight="1">
      <c r="A123" s="153" t="s">
        <v>107</v>
      </c>
      <c r="B123" s="51" t="s">
        <v>253</v>
      </c>
      <c r="C123" s="127"/>
      <c r="D123" s="127"/>
      <c r="E123" s="127"/>
      <c r="F123" s="127"/>
      <c r="G123" s="127"/>
      <c r="H123" s="127"/>
      <c r="I123" s="127"/>
      <c r="J123" s="269">
        <f t="shared" si="28"/>
        <v>0</v>
      </c>
      <c r="K123" s="246">
        <f t="shared" si="29"/>
        <v>0</v>
      </c>
    </row>
    <row r="124" spans="1:11" ht="12" customHeight="1">
      <c r="A124" s="153" t="s">
        <v>108</v>
      </c>
      <c r="B124" s="51" t="s">
        <v>252</v>
      </c>
      <c r="C124" s="127"/>
      <c r="D124" s="127"/>
      <c r="E124" s="127"/>
      <c r="F124" s="127"/>
      <c r="G124" s="127"/>
      <c r="H124" s="127"/>
      <c r="I124" s="127"/>
      <c r="J124" s="269">
        <f t="shared" si="28"/>
        <v>0</v>
      </c>
      <c r="K124" s="246">
        <f t="shared" si="29"/>
        <v>0</v>
      </c>
    </row>
    <row r="125" spans="1:11" ht="12" customHeight="1">
      <c r="A125" s="153" t="s">
        <v>245</v>
      </c>
      <c r="B125" s="51" t="s">
        <v>240</v>
      </c>
      <c r="C125" s="127"/>
      <c r="D125" s="127"/>
      <c r="E125" s="127"/>
      <c r="F125" s="127"/>
      <c r="G125" s="127"/>
      <c r="H125" s="127"/>
      <c r="I125" s="127"/>
      <c r="J125" s="269">
        <f t="shared" si="28"/>
        <v>0</v>
      </c>
      <c r="K125" s="246">
        <f t="shared" si="29"/>
        <v>0</v>
      </c>
    </row>
    <row r="126" spans="1:11" ht="12" customHeight="1">
      <c r="A126" s="153" t="s">
        <v>246</v>
      </c>
      <c r="B126" s="51" t="s">
        <v>251</v>
      </c>
      <c r="C126" s="127"/>
      <c r="D126" s="127"/>
      <c r="E126" s="127"/>
      <c r="F126" s="127"/>
      <c r="G126" s="127"/>
      <c r="H126" s="127"/>
      <c r="I126" s="127"/>
      <c r="J126" s="269">
        <f t="shared" si="28"/>
        <v>0</v>
      </c>
      <c r="K126" s="246">
        <f t="shared" si="29"/>
        <v>0</v>
      </c>
    </row>
    <row r="127" spans="1:11" ht="12" customHeight="1" thickBot="1">
      <c r="A127" s="162" t="s">
        <v>247</v>
      </c>
      <c r="B127" s="51" t="s">
        <v>250</v>
      </c>
      <c r="C127" s="129"/>
      <c r="D127" s="129"/>
      <c r="E127" s="129"/>
      <c r="F127" s="129"/>
      <c r="G127" s="129"/>
      <c r="H127" s="129"/>
      <c r="I127" s="129"/>
      <c r="J127" s="270">
        <f t="shared" si="28"/>
        <v>0</v>
      </c>
      <c r="K127" s="247">
        <f t="shared" si="29"/>
        <v>0</v>
      </c>
    </row>
    <row r="128" spans="1:11" ht="12" customHeight="1" thickBot="1">
      <c r="A128" s="24" t="s">
        <v>5</v>
      </c>
      <c r="B128" s="47" t="s">
        <v>307</v>
      </c>
      <c r="C128" s="126">
        <f>+C93+C114</f>
        <v>0</v>
      </c>
      <c r="D128" s="126">
        <f aca="true" t="shared" si="30" ref="D128:K128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44">
        <f t="shared" si="30"/>
        <v>0</v>
      </c>
    </row>
    <row r="129" spans="1:11" ht="12" customHeight="1" thickBot="1">
      <c r="A129" s="24" t="s">
        <v>6</v>
      </c>
      <c r="B129" s="47" t="s">
        <v>308</v>
      </c>
      <c r="C129" s="126">
        <f>+C130+C131+C132</f>
        <v>0</v>
      </c>
      <c r="D129" s="126">
        <f aca="true" t="shared" si="31" ref="D129:K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44">
        <f t="shared" si="31"/>
        <v>0</v>
      </c>
    </row>
    <row r="130" spans="1:11" s="44" customFormat="1" ht="12" customHeight="1">
      <c r="A130" s="153" t="s">
        <v>152</v>
      </c>
      <c r="B130" s="6" t="s">
        <v>365</v>
      </c>
      <c r="C130" s="127"/>
      <c r="D130" s="127"/>
      <c r="E130" s="127"/>
      <c r="F130" s="127"/>
      <c r="G130" s="127"/>
      <c r="H130" s="127"/>
      <c r="I130" s="127"/>
      <c r="J130" s="269">
        <f>D130+E130+F130+G130+H130+I130</f>
        <v>0</v>
      </c>
      <c r="K130" s="246">
        <f>C130+J130</f>
        <v>0</v>
      </c>
    </row>
    <row r="131" spans="1:11" ht="12" customHeight="1">
      <c r="A131" s="153" t="s">
        <v>153</v>
      </c>
      <c r="B131" s="6" t="s">
        <v>316</v>
      </c>
      <c r="C131" s="127"/>
      <c r="D131" s="127"/>
      <c r="E131" s="127"/>
      <c r="F131" s="127"/>
      <c r="G131" s="127"/>
      <c r="H131" s="127"/>
      <c r="I131" s="127"/>
      <c r="J131" s="269">
        <f>D131+E131+F131+G131+H131+I131</f>
        <v>0</v>
      </c>
      <c r="K131" s="246">
        <f>C131+J131</f>
        <v>0</v>
      </c>
    </row>
    <row r="132" spans="1:11" ht="12" customHeight="1" thickBot="1">
      <c r="A132" s="162" t="s">
        <v>154</v>
      </c>
      <c r="B132" s="4" t="s">
        <v>364</v>
      </c>
      <c r="C132" s="127"/>
      <c r="D132" s="127"/>
      <c r="E132" s="127"/>
      <c r="F132" s="127"/>
      <c r="G132" s="127"/>
      <c r="H132" s="127"/>
      <c r="I132" s="127"/>
      <c r="J132" s="269">
        <f>D132+E132+F132+G132+H132+I132</f>
        <v>0</v>
      </c>
      <c r="K132" s="246">
        <f>C132+J132</f>
        <v>0</v>
      </c>
    </row>
    <row r="133" spans="1:11" ht="12" customHeight="1" thickBot="1">
      <c r="A133" s="24" t="s">
        <v>7</v>
      </c>
      <c r="B133" s="47" t="s">
        <v>309</v>
      </c>
      <c r="C133" s="126">
        <f>+C134+C135+C136+C137+C138+C139</f>
        <v>0</v>
      </c>
      <c r="D133" s="126">
        <f aca="true" t="shared" si="32" ref="D133:K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44">
        <f t="shared" si="32"/>
        <v>0</v>
      </c>
    </row>
    <row r="134" spans="1:11" ht="12" customHeight="1">
      <c r="A134" s="153" t="s">
        <v>51</v>
      </c>
      <c r="B134" s="6" t="s">
        <v>318</v>
      </c>
      <c r="C134" s="127"/>
      <c r="D134" s="127"/>
      <c r="E134" s="127"/>
      <c r="F134" s="127"/>
      <c r="G134" s="127"/>
      <c r="H134" s="127"/>
      <c r="I134" s="127"/>
      <c r="J134" s="269">
        <f aca="true" t="shared" si="33" ref="J134:J139">D134+E134+F134+G134+H134+I134</f>
        <v>0</v>
      </c>
      <c r="K134" s="246">
        <f aca="true" t="shared" si="34" ref="K134:K139">C134+J134</f>
        <v>0</v>
      </c>
    </row>
    <row r="135" spans="1:11" ht="12" customHeight="1">
      <c r="A135" s="153" t="s">
        <v>52</v>
      </c>
      <c r="B135" s="6" t="s">
        <v>310</v>
      </c>
      <c r="C135" s="127"/>
      <c r="D135" s="127"/>
      <c r="E135" s="127"/>
      <c r="F135" s="127"/>
      <c r="G135" s="127"/>
      <c r="H135" s="127"/>
      <c r="I135" s="127"/>
      <c r="J135" s="269">
        <f t="shared" si="33"/>
        <v>0</v>
      </c>
      <c r="K135" s="246">
        <f t="shared" si="34"/>
        <v>0</v>
      </c>
    </row>
    <row r="136" spans="1:11" ht="12" customHeight="1">
      <c r="A136" s="153" t="s">
        <v>53</v>
      </c>
      <c r="B136" s="6" t="s">
        <v>311</v>
      </c>
      <c r="C136" s="127"/>
      <c r="D136" s="127"/>
      <c r="E136" s="127"/>
      <c r="F136" s="127"/>
      <c r="G136" s="127"/>
      <c r="H136" s="127"/>
      <c r="I136" s="127"/>
      <c r="J136" s="269">
        <f t="shared" si="33"/>
        <v>0</v>
      </c>
      <c r="K136" s="246">
        <f t="shared" si="34"/>
        <v>0</v>
      </c>
    </row>
    <row r="137" spans="1:11" ht="12" customHeight="1">
      <c r="A137" s="153" t="s">
        <v>93</v>
      </c>
      <c r="B137" s="6" t="s">
        <v>363</v>
      </c>
      <c r="C137" s="127"/>
      <c r="D137" s="127"/>
      <c r="E137" s="127"/>
      <c r="F137" s="127"/>
      <c r="G137" s="127"/>
      <c r="H137" s="127"/>
      <c r="I137" s="127"/>
      <c r="J137" s="269">
        <f t="shared" si="33"/>
        <v>0</v>
      </c>
      <c r="K137" s="246">
        <f t="shared" si="34"/>
        <v>0</v>
      </c>
    </row>
    <row r="138" spans="1:11" ht="12" customHeight="1">
      <c r="A138" s="153" t="s">
        <v>94</v>
      </c>
      <c r="B138" s="6" t="s">
        <v>313</v>
      </c>
      <c r="C138" s="127"/>
      <c r="D138" s="127"/>
      <c r="E138" s="127"/>
      <c r="F138" s="127"/>
      <c r="G138" s="127"/>
      <c r="H138" s="127"/>
      <c r="I138" s="127"/>
      <c r="J138" s="269">
        <f t="shared" si="33"/>
        <v>0</v>
      </c>
      <c r="K138" s="246">
        <f t="shared" si="34"/>
        <v>0</v>
      </c>
    </row>
    <row r="139" spans="1:11" s="44" customFormat="1" ht="12" customHeight="1" thickBot="1">
      <c r="A139" s="162" t="s">
        <v>95</v>
      </c>
      <c r="B139" s="4" t="s">
        <v>314</v>
      </c>
      <c r="C139" s="127"/>
      <c r="D139" s="127"/>
      <c r="E139" s="127"/>
      <c r="F139" s="127"/>
      <c r="G139" s="127"/>
      <c r="H139" s="127"/>
      <c r="I139" s="127"/>
      <c r="J139" s="269">
        <f t="shared" si="33"/>
        <v>0</v>
      </c>
      <c r="K139" s="246">
        <f t="shared" si="34"/>
        <v>0</v>
      </c>
    </row>
    <row r="140" spans="1:17" ht="12" customHeight="1" thickBot="1">
      <c r="A140" s="24" t="s">
        <v>8</v>
      </c>
      <c r="B140" s="47" t="s">
        <v>369</v>
      </c>
      <c r="C140" s="132">
        <f>+C141+C142+C144+C145+C143</f>
        <v>0</v>
      </c>
      <c r="D140" s="132">
        <f aca="true" t="shared" si="35" ref="D140:K140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48">
        <f t="shared" si="35"/>
        <v>0</v>
      </c>
      <c r="Q140" s="67"/>
    </row>
    <row r="141" spans="1:11" ht="12.75">
      <c r="A141" s="153" t="s">
        <v>54</v>
      </c>
      <c r="B141" s="6" t="s">
        <v>255</v>
      </c>
      <c r="C141" s="127"/>
      <c r="D141" s="127"/>
      <c r="E141" s="127"/>
      <c r="F141" s="127"/>
      <c r="G141" s="127"/>
      <c r="H141" s="127"/>
      <c r="I141" s="127"/>
      <c r="J141" s="269">
        <f>D141+E141+F141+G141+H141+I141</f>
        <v>0</v>
      </c>
      <c r="K141" s="246">
        <f>C141+J141</f>
        <v>0</v>
      </c>
    </row>
    <row r="142" spans="1:11" ht="12" customHeight="1">
      <c r="A142" s="153" t="s">
        <v>55</v>
      </c>
      <c r="B142" s="6" t="s">
        <v>256</v>
      </c>
      <c r="C142" s="127"/>
      <c r="D142" s="127"/>
      <c r="E142" s="127"/>
      <c r="F142" s="127"/>
      <c r="G142" s="127"/>
      <c r="H142" s="127"/>
      <c r="I142" s="127"/>
      <c r="J142" s="269">
        <f>D142+E142+F142+G142+H142+I142</f>
        <v>0</v>
      </c>
      <c r="K142" s="246">
        <f>C142+J142</f>
        <v>0</v>
      </c>
    </row>
    <row r="143" spans="1:11" ht="12" customHeight="1">
      <c r="A143" s="153" t="s">
        <v>172</v>
      </c>
      <c r="B143" s="6" t="s">
        <v>368</v>
      </c>
      <c r="C143" s="127"/>
      <c r="D143" s="127"/>
      <c r="E143" s="127"/>
      <c r="F143" s="127"/>
      <c r="G143" s="127"/>
      <c r="H143" s="127"/>
      <c r="I143" s="127"/>
      <c r="J143" s="269">
        <f>D143+E143+F143+G143+H143+I143</f>
        <v>0</v>
      </c>
      <c r="K143" s="246">
        <f>C143+J143</f>
        <v>0</v>
      </c>
    </row>
    <row r="144" spans="1:11" s="44" customFormat="1" ht="12" customHeight="1">
      <c r="A144" s="153" t="s">
        <v>173</v>
      </c>
      <c r="B144" s="6" t="s">
        <v>323</v>
      </c>
      <c r="C144" s="127"/>
      <c r="D144" s="127"/>
      <c r="E144" s="127"/>
      <c r="F144" s="127"/>
      <c r="G144" s="127"/>
      <c r="H144" s="127"/>
      <c r="I144" s="127"/>
      <c r="J144" s="269">
        <f>D144+E144+F144+G144+H144+I144</f>
        <v>0</v>
      </c>
      <c r="K144" s="246">
        <f>C144+J144</f>
        <v>0</v>
      </c>
    </row>
    <row r="145" spans="1:11" s="44" customFormat="1" ht="12" customHeight="1" thickBot="1">
      <c r="A145" s="162" t="s">
        <v>174</v>
      </c>
      <c r="B145" s="4" t="s">
        <v>274</v>
      </c>
      <c r="C145" s="127"/>
      <c r="D145" s="127"/>
      <c r="E145" s="127"/>
      <c r="F145" s="127"/>
      <c r="G145" s="127"/>
      <c r="H145" s="127"/>
      <c r="I145" s="127"/>
      <c r="J145" s="269">
        <f>D145+E145+F145+G145+H145+I145</f>
        <v>0</v>
      </c>
      <c r="K145" s="246">
        <f>C145+J145</f>
        <v>0</v>
      </c>
    </row>
    <row r="146" spans="1:11" s="44" customFormat="1" ht="12" customHeight="1" thickBot="1">
      <c r="A146" s="24" t="s">
        <v>9</v>
      </c>
      <c r="B146" s="47" t="s">
        <v>324</v>
      </c>
      <c r="C146" s="189">
        <f>+C147+C148+C149+C150+C151</f>
        <v>0</v>
      </c>
      <c r="D146" s="189">
        <f aca="true" t="shared" si="36" ref="D146:K146">+D147+D148+D149+D150+D151</f>
        <v>0</v>
      </c>
      <c r="E146" s="189">
        <f t="shared" si="36"/>
        <v>0</v>
      </c>
      <c r="F146" s="189">
        <f t="shared" si="36"/>
        <v>0</v>
      </c>
      <c r="G146" s="189">
        <f t="shared" si="36"/>
        <v>0</v>
      </c>
      <c r="H146" s="189">
        <f t="shared" si="36"/>
        <v>0</v>
      </c>
      <c r="I146" s="189">
        <f t="shared" si="36"/>
        <v>0</v>
      </c>
      <c r="J146" s="189">
        <f t="shared" si="36"/>
        <v>0</v>
      </c>
      <c r="K146" s="258">
        <f t="shared" si="36"/>
        <v>0</v>
      </c>
    </row>
    <row r="147" spans="1:11" s="44" customFormat="1" ht="12" customHeight="1">
      <c r="A147" s="153" t="s">
        <v>56</v>
      </c>
      <c r="B147" s="6" t="s">
        <v>319</v>
      </c>
      <c r="C147" s="127"/>
      <c r="D147" s="127"/>
      <c r="E147" s="127"/>
      <c r="F147" s="127"/>
      <c r="G147" s="127"/>
      <c r="H147" s="127"/>
      <c r="I147" s="127"/>
      <c r="J147" s="269">
        <f aca="true" t="shared" si="37" ref="J147:J153">D147+E147+F147+G147+H147+I147</f>
        <v>0</v>
      </c>
      <c r="K147" s="246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326</v>
      </c>
      <c r="C148" s="127"/>
      <c r="D148" s="127"/>
      <c r="E148" s="127"/>
      <c r="F148" s="127"/>
      <c r="G148" s="127"/>
      <c r="H148" s="127"/>
      <c r="I148" s="127"/>
      <c r="J148" s="269">
        <f t="shared" si="37"/>
        <v>0</v>
      </c>
      <c r="K148" s="246">
        <f t="shared" si="38"/>
        <v>0</v>
      </c>
    </row>
    <row r="149" spans="1:11" s="44" customFormat="1" ht="12" customHeight="1">
      <c r="A149" s="153" t="s">
        <v>184</v>
      </c>
      <c r="B149" s="6" t="s">
        <v>321</v>
      </c>
      <c r="C149" s="127"/>
      <c r="D149" s="127"/>
      <c r="E149" s="127"/>
      <c r="F149" s="127"/>
      <c r="G149" s="127"/>
      <c r="H149" s="127"/>
      <c r="I149" s="127"/>
      <c r="J149" s="269">
        <f t="shared" si="37"/>
        <v>0</v>
      </c>
      <c r="K149" s="246">
        <f t="shared" si="38"/>
        <v>0</v>
      </c>
    </row>
    <row r="150" spans="1:11" s="44" customFormat="1" ht="12" customHeight="1">
      <c r="A150" s="153" t="s">
        <v>185</v>
      </c>
      <c r="B150" s="6" t="s">
        <v>366</v>
      </c>
      <c r="C150" s="127"/>
      <c r="D150" s="127"/>
      <c r="E150" s="127"/>
      <c r="F150" s="127"/>
      <c r="G150" s="127"/>
      <c r="H150" s="127"/>
      <c r="I150" s="127"/>
      <c r="J150" s="269">
        <f t="shared" si="37"/>
        <v>0</v>
      </c>
      <c r="K150" s="246">
        <f t="shared" si="38"/>
        <v>0</v>
      </c>
    </row>
    <row r="151" spans="1:11" ht="12.75" customHeight="1" thickBot="1">
      <c r="A151" s="162" t="s">
        <v>325</v>
      </c>
      <c r="B151" s="4" t="s">
        <v>328</v>
      </c>
      <c r="C151" s="129"/>
      <c r="D151" s="129"/>
      <c r="E151" s="129"/>
      <c r="F151" s="129"/>
      <c r="G151" s="129"/>
      <c r="H151" s="129"/>
      <c r="I151" s="129"/>
      <c r="J151" s="270">
        <f t="shared" si="37"/>
        <v>0</v>
      </c>
      <c r="K151" s="247">
        <f t="shared" si="38"/>
        <v>0</v>
      </c>
    </row>
    <row r="152" spans="1:11" ht="12.75" customHeight="1" thickBot="1">
      <c r="A152" s="181" t="s">
        <v>10</v>
      </c>
      <c r="B152" s="47" t="s">
        <v>329</v>
      </c>
      <c r="C152" s="190"/>
      <c r="D152" s="190"/>
      <c r="E152" s="190"/>
      <c r="F152" s="190"/>
      <c r="G152" s="190"/>
      <c r="H152" s="190"/>
      <c r="I152" s="190"/>
      <c r="J152" s="189">
        <f t="shared" si="37"/>
        <v>0</v>
      </c>
      <c r="K152" s="258">
        <f t="shared" si="38"/>
        <v>0</v>
      </c>
    </row>
    <row r="153" spans="1:11" ht="12.75" customHeight="1" thickBot="1">
      <c r="A153" s="181" t="s">
        <v>11</v>
      </c>
      <c r="B153" s="47" t="s">
        <v>330</v>
      </c>
      <c r="C153" s="190"/>
      <c r="D153" s="190"/>
      <c r="E153" s="190"/>
      <c r="F153" s="190"/>
      <c r="G153" s="190"/>
      <c r="H153" s="190"/>
      <c r="I153" s="190"/>
      <c r="J153" s="189">
        <f t="shared" si="37"/>
        <v>0</v>
      </c>
      <c r="K153" s="258">
        <f t="shared" si="38"/>
        <v>0</v>
      </c>
    </row>
    <row r="154" spans="1:11" ht="12" customHeight="1" thickBot="1">
      <c r="A154" s="24" t="s">
        <v>12</v>
      </c>
      <c r="B154" s="47" t="s">
        <v>332</v>
      </c>
      <c r="C154" s="191">
        <f>+C129+C133+C140+C146+C152+C153</f>
        <v>0</v>
      </c>
      <c r="D154" s="191">
        <f aca="true" t="shared" si="39" ref="D154:K154">+D129+D133+D140+D146+D152+D153</f>
        <v>0</v>
      </c>
      <c r="E154" s="191">
        <f t="shared" si="39"/>
        <v>0</v>
      </c>
      <c r="F154" s="191">
        <f t="shared" si="39"/>
        <v>0</v>
      </c>
      <c r="G154" s="191">
        <f t="shared" si="39"/>
        <v>0</v>
      </c>
      <c r="H154" s="191">
        <f t="shared" si="39"/>
        <v>0</v>
      </c>
      <c r="I154" s="191">
        <f t="shared" si="39"/>
        <v>0</v>
      </c>
      <c r="J154" s="191">
        <f t="shared" si="39"/>
        <v>0</v>
      </c>
      <c r="K154" s="259">
        <f t="shared" si="39"/>
        <v>0</v>
      </c>
    </row>
    <row r="155" spans="1:11" ht="15" customHeight="1" thickBot="1">
      <c r="A155" s="164" t="s">
        <v>13</v>
      </c>
      <c r="B155" s="114" t="s">
        <v>331</v>
      </c>
      <c r="C155" s="191">
        <f>+C128+C154</f>
        <v>0</v>
      </c>
      <c r="D155" s="191">
        <f aca="true" t="shared" si="40" ref="D155:K155">+D128+D154</f>
        <v>0</v>
      </c>
      <c r="E155" s="191">
        <f t="shared" si="40"/>
        <v>0</v>
      </c>
      <c r="F155" s="191">
        <f t="shared" si="40"/>
        <v>0</v>
      </c>
      <c r="G155" s="191">
        <f t="shared" si="40"/>
        <v>0</v>
      </c>
      <c r="H155" s="191">
        <f t="shared" si="40"/>
        <v>0</v>
      </c>
      <c r="I155" s="191">
        <f t="shared" si="40"/>
        <v>0</v>
      </c>
      <c r="J155" s="191">
        <f t="shared" si="40"/>
        <v>0</v>
      </c>
      <c r="K155" s="259">
        <f t="shared" si="40"/>
        <v>0</v>
      </c>
    </row>
    <row r="156" spans="1:11" ht="13.5" thickBot="1">
      <c r="A156" s="117"/>
      <c r="B156" s="118"/>
      <c r="C156" s="411">
        <f>C90-C155</f>
        <v>0</v>
      </c>
      <c r="D156" s="412"/>
      <c r="E156" s="412"/>
      <c r="F156" s="412"/>
      <c r="G156" s="412"/>
      <c r="H156" s="412"/>
      <c r="I156" s="413"/>
      <c r="J156" s="413"/>
      <c r="K156" s="414">
        <f>K90-K155</f>
        <v>0</v>
      </c>
    </row>
    <row r="157" spans="1:11" ht="15" customHeight="1" thickBot="1">
      <c r="A157" s="65" t="s">
        <v>367</v>
      </c>
      <c r="B157" s="66"/>
      <c r="C157" s="223"/>
      <c r="D157" s="254"/>
      <c r="E157" s="254"/>
      <c r="F157" s="254"/>
      <c r="G157" s="254"/>
      <c r="H157" s="254"/>
      <c r="I157" s="223"/>
      <c r="J157" s="306">
        <f>D157+E157+F157+G157+H157+I157</f>
        <v>0</v>
      </c>
      <c r="K157" s="258">
        <f>C157+J157</f>
        <v>0</v>
      </c>
    </row>
    <row r="158" spans="1:11" ht="14.25" customHeight="1" thickBot="1">
      <c r="A158" s="65" t="s">
        <v>116</v>
      </c>
      <c r="B158" s="66"/>
      <c r="C158" s="223"/>
      <c r="D158" s="254"/>
      <c r="E158" s="254"/>
      <c r="F158" s="254"/>
      <c r="G158" s="254"/>
      <c r="H158" s="254"/>
      <c r="I158" s="223"/>
      <c r="J158" s="306">
        <f>D158+E158+F158+G158+H158+I158</f>
        <v>0</v>
      </c>
      <c r="K158" s="258">
        <f>C158+J158</f>
        <v>0</v>
      </c>
    </row>
  </sheetData>
  <sheetProtection sheet="1"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L61"/>
  <sheetViews>
    <sheetView view="pageBreakPreview" zoomScale="60" zoomScaleNormal="120" workbookViewId="0" topLeftCell="B1">
      <selection activeCell="S25" sqref="S25"/>
    </sheetView>
  </sheetViews>
  <sheetFormatPr defaultColWidth="9.00390625" defaultRowHeight="12.75"/>
  <cols>
    <col min="1" max="1" width="13.875" style="339" customWidth="1"/>
    <col min="2" max="2" width="60.625" style="321" customWidth="1"/>
    <col min="3" max="3" width="15.875" style="321" customWidth="1"/>
    <col min="4" max="4" width="13.875" style="321" customWidth="1"/>
    <col min="5" max="9" width="13.875" style="321" hidden="1" customWidth="1"/>
    <col min="10" max="11" width="13.875" style="321" customWidth="1"/>
    <col min="12" max="12" width="15.875" style="321" customWidth="1"/>
    <col min="13" max="16384" width="9.375" style="321" customWidth="1"/>
  </cols>
  <sheetData>
    <row r="1" spans="1:12" s="318" customFormat="1" ht="15.75" customHeight="1" thickBot="1">
      <c r="A1" s="375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17" t="str">
        <f>CONCATENATE("5.2. melléklet ",RM_ALAPADATOK!A7," ",RM_ALAPADATOK!B7," ",RM_ALAPADATOK!C7," ",RM_ALAPADATOK!D7," ",RM_ALAPADATOK!E7," ",RM_ALAPADATOK!F7," ",RM_ALAPADATOK!G7," ",RM_ALAPADATOK!H7)</f>
        <v>5.2. melléklet a 8 / 2020 ( VII.16. ) önkormányzati rendelethez</v>
      </c>
    </row>
    <row r="2" spans="1:12" s="319" customFormat="1" ht="36">
      <c r="A2" s="377" t="s">
        <v>475</v>
      </c>
      <c r="B2" s="557" t="str">
        <f>RM_ALAPADATOK!A11</f>
        <v>Balatonszárszói Közös Önkormányzati Hivatal</v>
      </c>
      <c r="C2" s="558"/>
      <c r="D2" s="558"/>
      <c r="E2" s="558"/>
      <c r="F2" s="558"/>
      <c r="G2" s="558"/>
      <c r="H2" s="558"/>
      <c r="I2" s="558"/>
      <c r="J2" s="558"/>
      <c r="K2" s="558"/>
      <c r="L2" s="378" t="s">
        <v>37</v>
      </c>
    </row>
    <row r="3" spans="1:12" s="319" customFormat="1" ht="22.5" customHeight="1" thickBot="1">
      <c r="A3" s="379" t="s">
        <v>114</v>
      </c>
      <c r="B3" s="559" t="s">
        <v>505</v>
      </c>
      <c r="C3" s="560"/>
      <c r="D3" s="560"/>
      <c r="E3" s="560"/>
      <c r="F3" s="560"/>
      <c r="G3" s="560"/>
      <c r="H3" s="560"/>
      <c r="I3" s="560"/>
      <c r="J3" s="560"/>
      <c r="K3" s="560"/>
      <c r="L3" s="380" t="s">
        <v>34</v>
      </c>
    </row>
    <row r="4" spans="1:12" s="319" customFormat="1" ht="12.75" customHeight="1" thickBot="1">
      <c r="A4" s="381"/>
      <c r="B4" s="382"/>
      <c r="C4" s="383"/>
      <c r="D4" s="383"/>
      <c r="E4" s="383"/>
      <c r="F4" s="383"/>
      <c r="G4" s="383"/>
      <c r="H4" s="383"/>
      <c r="I4" s="383"/>
      <c r="J4" s="383"/>
      <c r="K4" s="383"/>
      <c r="L4" s="384" t="s">
        <v>429</v>
      </c>
    </row>
    <row r="5" spans="1:12" s="320" customFormat="1" ht="13.5" customHeight="1">
      <c r="A5" s="563" t="s">
        <v>46</v>
      </c>
      <c r="B5" s="546" t="s">
        <v>2</v>
      </c>
      <c r="C5" s="546" t="s">
        <v>502</v>
      </c>
      <c r="D5" s="546" t="str">
        <f>CONCATENATE(' Önk. 5.1.sz.mell'!D5:I5)</f>
        <v>1. sz. módosítás </v>
      </c>
      <c r="E5" s="546" t="str">
        <f>CONCATENATE(' Önk. 5.1.sz.mell'!E5)</f>
        <v>.2. sz. módosítás </v>
      </c>
      <c r="F5" s="546" t="str">
        <f>CONCATENATE(' Önk. 5.1.sz.mell'!F5)</f>
        <v>3. sz. módosítás </v>
      </c>
      <c r="G5" s="546" t="str">
        <f>CONCATENATE(' Önk. 5.1.sz.mell'!G5)</f>
        <v>4. sz. módosítás </v>
      </c>
      <c r="H5" s="546" t="str">
        <f>CONCATENATE(' Önk. 5.1.sz.mell'!H5)</f>
        <v>.5. sz. módosítás </v>
      </c>
      <c r="I5" s="546" t="str">
        <f>CONCATENATE(' Önk. 5.1.sz.mell'!I5)</f>
        <v>6. sz. módosítás </v>
      </c>
      <c r="J5" s="546" t="s">
        <v>594</v>
      </c>
      <c r="K5" s="546" t="s">
        <v>503</v>
      </c>
      <c r="L5" s="549" t="s">
        <v>597</v>
      </c>
    </row>
    <row r="6" spans="1:12" ht="12.75" customHeight="1">
      <c r="A6" s="564"/>
      <c r="B6" s="561"/>
      <c r="C6" s="547"/>
      <c r="D6" s="547"/>
      <c r="E6" s="547"/>
      <c r="F6" s="547"/>
      <c r="G6" s="547"/>
      <c r="H6" s="547"/>
      <c r="I6" s="547"/>
      <c r="J6" s="566"/>
      <c r="K6" s="547"/>
      <c r="L6" s="550"/>
    </row>
    <row r="7" spans="1:12" s="322" customFormat="1" ht="9.75" customHeight="1" thickBot="1">
      <c r="A7" s="565"/>
      <c r="B7" s="562"/>
      <c r="C7" s="548"/>
      <c r="D7" s="548"/>
      <c r="E7" s="548"/>
      <c r="F7" s="548"/>
      <c r="G7" s="548"/>
      <c r="H7" s="548"/>
      <c r="I7" s="548"/>
      <c r="J7" s="567"/>
      <c r="K7" s="548"/>
      <c r="L7" s="551"/>
    </row>
    <row r="8" spans="1:12" s="340" customFormat="1" ht="10.5" customHeight="1" thickBot="1">
      <c r="A8" s="386" t="s">
        <v>346</v>
      </c>
      <c r="B8" s="387" t="s">
        <v>347</v>
      </c>
      <c r="C8" s="387" t="s">
        <v>348</v>
      </c>
      <c r="D8" s="387" t="s">
        <v>350</v>
      </c>
      <c r="E8" s="387" t="s">
        <v>349</v>
      </c>
      <c r="F8" s="387" t="s">
        <v>373</v>
      </c>
      <c r="G8" s="387" t="s">
        <v>352</v>
      </c>
      <c r="H8" s="387" t="s">
        <v>353</v>
      </c>
      <c r="I8" s="387" t="s">
        <v>460</v>
      </c>
      <c r="J8" s="387"/>
      <c r="K8" s="388" t="s">
        <v>461</v>
      </c>
      <c r="L8" s="389" t="s">
        <v>462</v>
      </c>
    </row>
    <row r="9" spans="1:12" s="340" customFormat="1" ht="10.5" customHeight="1" thickBot="1">
      <c r="A9" s="554" t="s">
        <v>35</v>
      </c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6"/>
    </row>
    <row r="10" spans="1:12" s="325" customFormat="1" ht="12" customHeight="1" thickBot="1">
      <c r="A10" s="59" t="s">
        <v>3</v>
      </c>
      <c r="B10" s="323" t="s">
        <v>476</v>
      </c>
      <c r="C10" s="79">
        <f>SUM(C11:C21)</f>
        <v>0</v>
      </c>
      <c r="D10" s="79">
        <f aca="true" t="shared" si="0" ref="D10:L10">SUM(D11:D21)</f>
        <v>307040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307040</v>
      </c>
      <c r="L10" s="79">
        <f t="shared" si="0"/>
        <v>307040</v>
      </c>
    </row>
    <row r="11" spans="1:12" s="325" customFormat="1" ht="12" customHeight="1">
      <c r="A11" s="326" t="s">
        <v>58</v>
      </c>
      <c r="B11" s="7" t="s">
        <v>161</v>
      </c>
      <c r="C11" s="363"/>
      <c r="D11" s="363"/>
      <c r="E11" s="363"/>
      <c r="F11" s="363"/>
      <c r="G11" s="363"/>
      <c r="H11" s="363"/>
      <c r="I11" s="363"/>
      <c r="J11" s="466"/>
      <c r="K11" s="347">
        <f>D11+E11+F11+G11+H11+I11</f>
        <v>0</v>
      </c>
      <c r="L11" s="345">
        <f>C11+K11</f>
        <v>0</v>
      </c>
    </row>
    <row r="12" spans="1:12" s="325" customFormat="1" ht="12" customHeight="1">
      <c r="A12" s="327" t="s">
        <v>59</v>
      </c>
      <c r="B12" s="5" t="s">
        <v>162</v>
      </c>
      <c r="C12" s="364"/>
      <c r="D12" s="364"/>
      <c r="E12" s="364"/>
      <c r="F12" s="364"/>
      <c r="G12" s="364"/>
      <c r="H12" s="364"/>
      <c r="I12" s="364"/>
      <c r="J12" s="364"/>
      <c r="K12" s="348">
        <f aca="true" t="shared" si="1" ref="K12:K20">D12+E12+F12+G12+H12+I12</f>
        <v>0</v>
      </c>
      <c r="L12" s="345">
        <f aca="true" t="shared" si="2" ref="L12:L21">C12+K12</f>
        <v>0</v>
      </c>
    </row>
    <row r="13" spans="1:12" s="325" customFormat="1" ht="12" customHeight="1">
      <c r="A13" s="327" t="s">
        <v>60</v>
      </c>
      <c r="B13" s="5" t="s">
        <v>163</v>
      </c>
      <c r="C13" s="364"/>
      <c r="D13" s="364"/>
      <c r="E13" s="364"/>
      <c r="F13" s="364"/>
      <c r="G13" s="364"/>
      <c r="H13" s="364"/>
      <c r="I13" s="364"/>
      <c r="J13" s="364"/>
      <c r="K13" s="348">
        <f t="shared" si="1"/>
        <v>0</v>
      </c>
      <c r="L13" s="345">
        <f t="shared" si="2"/>
        <v>0</v>
      </c>
    </row>
    <row r="14" spans="1:12" s="325" customFormat="1" ht="12" customHeight="1">
      <c r="A14" s="327" t="s">
        <v>61</v>
      </c>
      <c r="B14" s="5" t="s">
        <v>164</v>
      </c>
      <c r="C14" s="364"/>
      <c r="D14" s="364"/>
      <c r="E14" s="364"/>
      <c r="F14" s="364"/>
      <c r="G14" s="364"/>
      <c r="H14" s="364"/>
      <c r="I14" s="364"/>
      <c r="J14" s="364"/>
      <c r="K14" s="348">
        <f t="shared" si="1"/>
        <v>0</v>
      </c>
      <c r="L14" s="345">
        <f t="shared" si="2"/>
        <v>0</v>
      </c>
    </row>
    <row r="15" spans="1:12" s="325" customFormat="1" ht="12" customHeight="1">
      <c r="A15" s="327" t="s">
        <v>78</v>
      </c>
      <c r="B15" s="5" t="s">
        <v>165</v>
      </c>
      <c r="C15" s="364"/>
      <c r="D15" s="364"/>
      <c r="E15" s="364"/>
      <c r="F15" s="364"/>
      <c r="G15" s="364"/>
      <c r="H15" s="364"/>
      <c r="I15" s="364"/>
      <c r="J15" s="364"/>
      <c r="K15" s="348">
        <f t="shared" si="1"/>
        <v>0</v>
      </c>
      <c r="L15" s="345">
        <f t="shared" si="2"/>
        <v>0</v>
      </c>
    </row>
    <row r="16" spans="1:12" s="325" customFormat="1" ht="12" customHeight="1">
      <c r="A16" s="327" t="s">
        <v>62</v>
      </c>
      <c r="B16" s="5" t="s">
        <v>477</v>
      </c>
      <c r="C16" s="364"/>
      <c r="D16" s="364"/>
      <c r="E16" s="364"/>
      <c r="F16" s="364"/>
      <c r="G16" s="364"/>
      <c r="H16" s="364"/>
      <c r="I16" s="364"/>
      <c r="J16" s="364"/>
      <c r="K16" s="348">
        <f t="shared" si="1"/>
        <v>0</v>
      </c>
      <c r="L16" s="345">
        <f t="shared" si="2"/>
        <v>0</v>
      </c>
    </row>
    <row r="17" spans="1:12" s="325" customFormat="1" ht="12" customHeight="1">
      <c r="A17" s="327" t="s">
        <v>63</v>
      </c>
      <c r="B17" s="4" t="s">
        <v>478</v>
      </c>
      <c r="C17" s="364"/>
      <c r="D17" s="364"/>
      <c r="E17" s="364"/>
      <c r="F17" s="364"/>
      <c r="G17" s="364"/>
      <c r="H17" s="364"/>
      <c r="I17" s="364"/>
      <c r="J17" s="364"/>
      <c r="K17" s="348">
        <f t="shared" si="1"/>
        <v>0</v>
      </c>
      <c r="L17" s="345">
        <f t="shared" si="2"/>
        <v>0</v>
      </c>
    </row>
    <row r="18" spans="1:12" s="325" customFormat="1" ht="12" customHeight="1">
      <c r="A18" s="327" t="s">
        <v>70</v>
      </c>
      <c r="B18" s="5" t="s">
        <v>168</v>
      </c>
      <c r="C18" s="364"/>
      <c r="D18" s="364"/>
      <c r="E18" s="364"/>
      <c r="F18" s="364"/>
      <c r="G18" s="364"/>
      <c r="H18" s="364"/>
      <c r="I18" s="364"/>
      <c r="J18" s="364"/>
      <c r="K18" s="348">
        <f t="shared" si="1"/>
        <v>0</v>
      </c>
      <c r="L18" s="345">
        <f t="shared" si="2"/>
        <v>0</v>
      </c>
    </row>
    <row r="19" spans="1:12" s="328" customFormat="1" ht="12" customHeight="1">
      <c r="A19" s="327" t="s">
        <v>71</v>
      </c>
      <c r="B19" s="5" t="s">
        <v>169</v>
      </c>
      <c r="C19" s="364"/>
      <c r="D19" s="364"/>
      <c r="E19" s="364"/>
      <c r="F19" s="364"/>
      <c r="G19" s="364"/>
      <c r="H19" s="364"/>
      <c r="I19" s="364"/>
      <c r="J19" s="364"/>
      <c r="K19" s="348">
        <f t="shared" si="1"/>
        <v>0</v>
      </c>
      <c r="L19" s="345">
        <f t="shared" si="2"/>
        <v>0</v>
      </c>
    </row>
    <row r="20" spans="1:12" s="328" customFormat="1" ht="12" customHeight="1">
      <c r="A20" s="327" t="s">
        <v>72</v>
      </c>
      <c r="B20" s="5" t="s">
        <v>295</v>
      </c>
      <c r="C20" s="364"/>
      <c r="D20" s="364"/>
      <c r="E20" s="364"/>
      <c r="F20" s="364"/>
      <c r="G20" s="364"/>
      <c r="H20" s="364"/>
      <c r="I20" s="364"/>
      <c r="J20" s="364"/>
      <c r="K20" s="348">
        <f t="shared" si="1"/>
        <v>0</v>
      </c>
      <c r="L20" s="345">
        <f t="shared" si="2"/>
        <v>0</v>
      </c>
    </row>
    <row r="21" spans="1:12" s="328" customFormat="1" ht="12" customHeight="1" thickBot="1">
      <c r="A21" s="341" t="s">
        <v>73</v>
      </c>
      <c r="B21" s="4" t="s">
        <v>170</v>
      </c>
      <c r="C21" s="365"/>
      <c r="D21" s="365">
        <v>307040</v>
      </c>
      <c r="E21" s="365"/>
      <c r="F21" s="365"/>
      <c r="G21" s="365"/>
      <c r="H21" s="365"/>
      <c r="I21" s="365"/>
      <c r="J21" s="365"/>
      <c r="K21" s="349">
        <f>D21+J21</f>
        <v>307040</v>
      </c>
      <c r="L21" s="345">
        <f t="shared" si="2"/>
        <v>307040</v>
      </c>
    </row>
    <row r="22" spans="1:12" s="325" customFormat="1" ht="12" customHeight="1" thickBot="1">
      <c r="A22" s="59" t="s">
        <v>4</v>
      </c>
      <c r="B22" s="323" t="s">
        <v>479</v>
      </c>
      <c r="C22" s="79">
        <f aca="true" t="shared" si="3" ref="C22:K22">SUM(C23:C25)</f>
        <v>0</v>
      </c>
      <c r="D22" s="79">
        <f t="shared" si="3"/>
        <v>1466556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2151174</v>
      </c>
      <c r="K22" s="79">
        <f t="shared" si="3"/>
        <v>3617730</v>
      </c>
      <c r="L22" s="112">
        <f>SUM(L23:L25)</f>
        <v>3617730</v>
      </c>
    </row>
    <row r="23" spans="1:12" s="328" customFormat="1" ht="12" customHeight="1">
      <c r="A23" s="330" t="s">
        <v>64</v>
      </c>
      <c r="B23" s="6" t="s">
        <v>143</v>
      </c>
      <c r="C23" s="366"/>
      <c r="D23" s="366"/>
      <c r="E23" s="366"/>
      <c r="F23" s="366"/>
      <c r="G23" s="366"/>
      <c r="H23" s="366"/>
      <c r="I23" s="366"/>
      <c r="J23" s="467"/>
      <c r="K23" s="351">
        <f>D23+E23+F23+G23+H23+I23</f>
        <v>0</v>
      </c>
      <c r="L23" s="345">
        <f>C23+K23</f>
        <v>0</v>
      </c>
    </row>
    <row r="24" spans="1:12" s="328" customFormat="1" ht="12" customHeight="1">
      <c r="A24" s="327" t="s">
        <v>65</v>
      </c>
      <c r="B24" s="5" t="s">
        <v>480</v>
      </c>
      <c r="C24" s="364"/>
      <c r="D24" s="364"/>
      <c r="E24" s="364"/>
      <c r="F24" s="364"/>
      <c r="G24" s="364"/>
      <c r="H24" s="364"/>
      <c r="I24" s="364"/>
      <c r="J24" s="364"/>
      <c r="K24" s="348">
        <f>D24+E24+F24+G24+H24+I24</f>
        <v>0</v>
      </c>
      <c r="L24" s="344">
        <f>C24+K24</f>
        <v>0</v>
      </c>
    </row>
    <row r="25" spans="1:12" s="328" customFormat="1" ht="12" customHeight="1">
      <c r="A25" s="327" t="s">
        <v>66</v>
      </c>
      <c r="B25" s="5" t="s">
        <v>481</v>
      </c>
      <c r="C25" s="364"/>
      <c r="D25" s="364">
        <v>1466556</v>
      </c>
      <c r="E25" s="364"/>
      <c r="F25" s="364"/>
      <c r="G25" s="364"/>
      <c r="H25" s="364"/>
      <c r="I25" s="364"/>
      <c r="J25" s="364">
        <v>2151174</v>
      </c>
      <c r="K25" s="348">
        <f>D25+J25</f>
        <v>3617730</v>
      </c>
      <c r="L25" s="344">
        <f>C25+K25</f>
        <v>3617730</v>
      </c>
    </row>
    <row r="26" spans="1:12" s="328" customFormat="1" ht="12" customHeight="1" thickBot="1">
      <c r="A26" s="327" t="s">
        <v>67</v>
      </c>
      <c r="B26" s="9" t="s">
        <v>482</v>
      </c>
      <c r="C26" s="365"/>
      <c r="D26" s="365"/>
      <c r="E26" s="365"/>
      <c r="F26" s="365"/>
      <c r="G26" s="365"/>
      <c r="H26" s="365"/>
      <c r="I26" s="365"/>
      <c r="J26" s="467"/>
      <c r="K26" s="352">
        <f>D26+E26+F26+G26+H26+I26</f>
        <v>0</v>
      </c>
      <c r="L26" s="346">
        <f>C26+K26</f>
        <v>0</v>
      </c>
    </row>
    <row r="27" spans="1:12" s="328" customFormat="1" ht="12" customHeight="1" thickBot="1">
      <c r="A27" s="329" t="s">
        <v>5</v>
      </c>
      <c r="B27" s="47" t="s">
        <v>92</v>
      </c>
      <c r="C27" s="367"/>
      <c r="D27" s="367"/>
      <c r="E27" s="367"/>
      <c r="F27" s="367"/>
      <c r="G27" s="367"/>
      <c r="H27" s="367"/>
      <c r="I27" s="367"/>
      <c r="J27" s="367"/>
      <c r="K27" s="343"/>
      <c r="L27" s="324"/>
    </row>
    <row r="28" spans="1:12" s="328" customFormat="1" ht="12" customHeight="1" thickBot="1">
      <c r="A28" s="329" t="s">
        <v>6</v>
      </c>
      <c r="B28" s="47" t="s">
        <v>483</v>
      </c>
      <c r="C28" s="350">
        <f aca="true" t="shared" si="4" ref="C28:K28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/>
      <c r="K28" s="79">
        <f t="shared" si="4"/>
        <v>0</v>
      </c>
      <c r="L28" s="112">
        <f>+L29+L30+L31</f>
        <v>0</v>
      </c>
    </row>
    <row r="29" spans="1:12" s="328" customFormat="1" ht="12" customHeight="1">
      <c r="A29" s="330" t="s">
        <v>152</v>
      </c>
      <c r="B29" s="331" t="s">
        <v>148</v>
      </c>
      <c r="C29" s="368"/>
      <c r="D29" s="368"/>
      <c r="E29" s="368"/>
      <c r="F29" s="368"/>
      <c r="G29" s="368"/>
      <c r="H29" s="368"/>
      <c r="I29" s="368"/>
      <c r="J29" s="468"/>
      <c r="K29" s="351">
        <f>D29+E29+F29+G29+H29+I29</f>
        <v>0</v>
      </c>
      <c r="L29" s="345">
        <f>C29+K29</f>
        <v>0</v>
      </c>
    </row>
    <row r="30" spans="1:12" s="328" customFormat="1" ht="12" customHeight="1">
      <c r="A30" s="330" t="s">
        <v>153</v>
      </c>
      <c r="B30" s="331" t="s">
        <v>480</v>
      </c>
      <c r="C30" s="369"/>
      <c r="D30" s="369"/>
      <c r="E30" s="369"/>
      <c r="F30" s="369"/>
      <c r="G30" s="369"/>
      <c r="H30" s="369"/>
      <c r="I30" s="369"/>
      <c r="J30" s="370"/>
      <c r="K30" s="351">
        <f>D30+E30+F30+G30+H30+I30</f>
        <v>0</v>
      </c>
      <c r="L30" s="345">
        <f>C30+K30</f>
        <v>0</v>
      </c>
    </row>
    <row r="31" spans="1:12" s="328" customFormat="1" ht="12" customHeight="1">
      <c r="A31" s="330" t="s">
        <v>154</v>
      </c>
      <c r="B31" s="332" t="s">
        <v>484</v>
      </c>
      <c r="C31" s="369"/>
      <c r="D31" s="369"/>
      <c r="E31" s="369"/>
      <c r="F31" s="369"/>
      <c r="G31" s="369"/>
      <c r="H31" s="369"/>
      <c r="I31" s="369"/>
      <c r="J31" s="370"/>
      <c r="K31" s="351">
        <f>D31+E31+F31+G31+H31+I31</f>
        <v>0</v>
      </c>
      <c r="L31" s="345">
        <f>C31+K31</f>
        <v>0</v>
      </c>
    </row>
    <row r="32" spans="1:12" s="328" customFormat="1" ht="12" customHeight="1" thickBot="1">
      <c r="A32" s="327" t="s">
        <v>155</v>
      </c>
      <c r="B32" s="342" t="s">
        <v>485</v>
      </c>
      <c r="C32" s="370"/>
      <c r="D32" s="370"/>
      <c r="E32" s="370"/>
      <c r="F32" s="370"/>
      <c r="G32" s="370"/>
      <c r="H32" s="370"/>
      <c r="I32" s="370"/>
      <c r="J32" s="370"/>
      <c r="K32" s="351">
        <f>D32+E32+F32+G32+H32+I32</f>
        <v>0</v>
      </c>
      <c r="L32" s="345">
        <f>C32+K32</f>
        <v>0</v>
      </c>
    </row>
    <row r="33" spans="1:12" s="328" customFormat="1" ht="12" customHeight="1" thickBot="1">
      <c r="A33" s="329" t="s">
        <v>7</v>
      </c>
      <c r="B33" s="47" t="s">
        <v>486</v>
      </c>
      <c r="C33" s="350">
        <f aca="true" t="shared" si="5" ref="C33:K33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/>
      <c r="K33" s="79">
        <f t="shared" si="5"/>
        <v>0</v>
      </c>
      <c r="L33" s="112">
        <f>+L34+L35+L36</f>
        <v>0</v>
      </c>
    </row>
    <row r="34" spans="1:12" s="328" customFormat="1" ht="12" customHeight="1">
      <c r="A34" s="330" t="s">
        <v>51</v>
      </c>
      <c r="B34" s="331" t="s">
        <v>175</v>
      </c>
      <c r="C34" s="368"/>
      <c r="D34" s="368"/>
      <c r="E34" s="368"/>
      <c r="F34" s="368"/>
      <c r="G34" s="368"/>
      <c r="H34" s="368"/>
      <c r="I34" s="368"/>
      <c r="J34" s="468"/>
      <c r="K34" s="351">
        <f>D34+E34+F34+G34+H34+I34</f>
        <v>0</v>
      </c>
      <c r="L34" s="345">
        <f>C34+K34</f>
        <v>0</v>
      </c>
    </row>
    <row r="35" spans="1:12" s="328" customFormat="1" ht="12" customHeight="1">
      <c r="A35" s="330" t="s">
        <v>52</v>
      </c>
      <c r="B35" s="332" t="s">
        <v>176</v>
      </c>
      <c r="C35" s="369"/>
      <c r="D35" s="369"/>
      <c r="E35" s="369"/>
      <c r="F35" s="369"/>
      <c r="G35" s="369"/>
      <c r="H35" s="369"/>
      <c r="I35" s="369"/>
      <c r="J35" s="370"/>
      <c r="K35" s="351">
        <f>D35+E35+F35+G35+H35+I35</f>
        <v>0</v>
      </c>
      <c r="L35" s="345">
        <f>C35+K35</f>
        <v>0</v>
      </c>
    </row>
    <row r="36" spans="1:12" s="328" customFormat="1" ht="12" customHeight="1" thickBot="1">
      <c r="A36" s="327" t="s">
        <v>53</v>
      </c>
      <c r="B36" s="342" t="s">
        <v>177</v>
      </c>
      <c r="C36" s="370"/>
      <c r="D36" s="370"/>
      <c r="E36" s="370"/>
      <c r="F36" s="370"/>
      <c r="G36" s="370"/>
      <c r="H36" s="370"/>
      <c r="I36" s="370"/>
      <c r="J36" s="370"/>
      <c r="K36" s="351">
        <f>D36+E36+F36+G36+H36+I36</f>
        <v>0</v>
      </c>
      <c r="L36" s="353">
        <f>C36+K36</f>
        <v>0</v>
      </c>
    </row>
    <row r="37" spans="1:12" s="325" customFormat="1" ht="12" customHeight="1" thickBot="1">
      <c r="A37" s="329" t="s">
        <v>8</v>
      </c>
      <c r="B37" s="47" t="s">
        <v>260</v>
      </c>
      <c r="C37" s="367"/>
      <c r="D37" s="367"/>
      <c r="E37" s="367"/>
      <c r="F37" s="367"/>
      <c r="G37" s="367"/>
      <c r="H37" s="367"/>
      <c r="I37" s="367"/>
      <c r="J37" s="367"/>
      <c r="K37" s="79">
        <f>D37+E37+F37+G37+H37+I37</f>
        <v>0</v>
      </c>
      <c r="L37" s="324">
        <f>C37+K37</f>
        <v>0</v>
      </c>
    </row>
    <row r="38" spans="1:12" s="325" customFormat="1" ht="12" customHeight="1" thickBot="1">
      <c r="A38" s="329" t="s">
        <v>9</v>
      </c>
      <c r="B38" s="47" t="s">
        <v>487</v>
      </c>
      <c r="C38" s="367"/>
      <c r="D38" s="367"/>
      <c r="E38" s="367"/>
      <c r="F38" s="367"/>
      <c r="G38" s="367"/>
      <c r="H38" s="367"/>
      <c r="I38" s="367"/>
      <c r="J38" s="469"/>
      <c r="K38" s="354">
        <f>D38+E38+F38+G38+H38+I38</f>
        <v>0</v>
      </c>
      <c r="L38" s="345">
        <f>C38+K38</f>
        <v>0</v>
      </c>
    </row>
    <row r="39" spans="1:12" s="325" customFormat="1" ht="12" customHeight="1" thickBot="1">
      <c r="A39" s="59" t="s">
        <v>10</v>
      </c>
      <c r="B39" s="47" t="s">
        <v>488</v>
      </c>
      <c r="C39" s="350">
        <f aca="true" t="shared" si="6" ref="C39:K39">+C10+C22+C27+C28+C33+C37+C38</f>
        <v>0</v>
      </c>
      <c r="D39" s="79">
        <f t="shared" si="6"/>
        <v>1773596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2151174</v>
      </c>
      <c r="K39" s="79">
        <f t="shared" si="6"/>
        <v>3924770</v>
      </c>
      <c r="L39" s="112">
        <f>+L10+L22+L27+L28+L33+L37+L38</f>
        <v>3924770</v>
      </c>
    </row>
    <row r="40" spans="1:12" s="325" customFormat="1" ht="12" customHeight="1" thickBot="1">
      <c r="A40" s="334" t="s">
        <v>11</v>
      </c>
      <c r="B40" s="47" t="s">
        <v>489</v>
      </c>
      <c r="C40" s="350">
        <f aca="true" t="shared" si="7" ref="C40:K40">+C41+C42+C43</f>
        <v>106825680</v>
      </c>
      <c r="D40" s="79">
        <f t="shared" si="7"/>
        <v>2055880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79">
        <f t="shared" si="7"/>
        <v>2055880</v>
      </c>
      <c r="L40" s="112">
        <f>+L41+L42+L43</f>
        <v>108881560</v>
      </c>
    </row>
    <row r="41" spans="1:12" s="325" customFormat="1" ht="12" customHeight="1">
      <c r="A41" s="330" t="s">
        <v>490</v>
      </c>
      <c r="B41" s="331" t="s">
        <v>125</v>
      </c>
      <c r="C41" s="368">
        <v>1845849</v>
      </c>
      <c r="D41" s="368"/>
      <c r="E41" s="368"/>
      <c r="F41" s="368"/>
      <c r="G41" s="368"/>
      <c r="H41" s="368"/>
      <c r="I41" s="368"/>
      <c r="J41" s="468"/>
      <c r="K41" s="351">
        <f>D41+E41+F41+G41+H41+I41</f>
        <v>0</v>
      </c>
      <c r="L41" s="345">
        <f>C41+K41</f>
        <v>1845849</v>
      </c>
    </row>
    <row r="42" spans="1:12" s="325" customFormat="1" ht="12" customHeight="1">
      <c r="A42" s="330" t="s">
        <v>491</v>
      </c>
      <c r="B42" s="332" t="s">
        <v>492</v>
      </c>
      <c r="C42" s="369"/>
      <c r="D42" s="369"/>
      <c r="E42" s="369"/>
      <c r="F42" s="369"/>
      <c r="G42" s="369"/>
      <c r="H42" s="369"/>
      <c r="I42" s="369"/>
      <c r="J42" s="370"/>
      <c r="K42" s="351">
        <f>D42+E42+F42+G42+H42+I42</f>
        <v>0</v>
      </c>
      <c r="L42" s="344">
        <f>C42+K42</f>
        <v>0</v>
      </c>
    </row>
    <row r="43" spans="1:12" s="328" customFormat="1" ht="12" customHeight="1" thickBot="1">
      <c r="A43" s="327" t="s">
        <v>493</v>
      </c>
      <c r="B43" s="333" t="s">
        <v>494</v>
      </c>
      <c r="C43" s="371">
        <v>104979831</v>
      </c>
      <c r="D43" s="371">
        <v>2055880</v>
      </c>
      <c r="E43" s="371"/>
      <c r="F43" s="371"/>
      <c r="G43" s="371"/>
      <c r="H43" s="371"/>
      <c r="I43" s="371"/>
      <c r="J43" s="370"/>
      <c r="K43" s="351">
        <f>D43+E43+F43+G43+H43+I43</f>
        <v>2055880</v>
      </c>
      <c r="L43" s="346">
        <f>C43+K43</f>
        <v>107035711</v>
      </c>
    </row>
    <row r="44" spans="1:12" s="328" customFormat="1" ht="12.75" customHeight="1" thickBot="1">
      <c r="A44" s="334" t="s">
        <v>12</v>
      </c>
      <c r="B44" s="335" t="s">
        <v>495</v>
      </c>
      <c r="C44" s="350">
        <f aca="true" t="shared" si="8" ref="C44:K44">+C39+C40</f>
        <v>106825680</v>
      </c>
      <c r="D44" s="79">
        <f t="shared" si="8"/>
        <v>3829476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2151174</v>
      </c>
      <c r="K44" s="79">
        <f t="shared" si="8"/>
        <v>5980650</v>
      </c>
      <c r="L44" s="112">
        <f>+L39+L40</f>
        <v>112806330</v>
      </c>
    </row>
    <row r="45" spans="1:12" s="322" customFormat="1" ht="13.5" customHeight="1" thickBot="1">
      <c r="A45" s="533" t="s">
        <v>36</v>
      </c>
      <c r="B45" s="552"/>
      <c r="C45" s="552"/>
      <c r="D45" s="552"/>
      <c r="E45" s="552"/>
      <c r="F45" s="552"/>
      <c r="G45" s="552"/>
      <c r="H45" s="552"/>
      <c r="I45" s="552"/>
      <c r="J45" s="552"/>
      <c r="K45" s="552"/>
      <c r="L45" s="553"/>
    </row>
    <row r="46" spans="1:12" s="336" customFormat="1" ht="12" customHeight="1" thickBot="1">
      <c r="A46" s="329" t="s">
        <v>3</v>
      </c>
      <c r="B46" s="47" t="s">
        <v>496</v>
      </c>
      <c r="C46" s="355">
        <f aca="true" t="shared" si="9" ref="C46:J46">SUM(C47:C51)</f>
        <v>106825680</v>
      </c>
      <c r="D46" s="355">
        <f t="shared" si="9"/>
        <v>3829476</v>
      </c>
      <c r="E46" s="355">
        <f t="shared" si="9"/>
        <v>0</v>
      </c>
      <c r="F46" s="355">
        <f t="shared" si="9"/>
        <v>0</v>
      </c>
      <c r="G46" s="355">
        <f t="shared" si="9"/>
        <v>0</v>
      </c>
      <c r="H46" s="355">
        <f t="shared" si="9"/>
        <v>0</v>
      </c>
      <c r="I46" s="355">
        <f t="shared" si="9"/>
        <v>0</v>
      </c>
      <c r="J46" s="355">
        <f t="shared" si="9"/>
        <v>2151174</v>
      </c>
      <c r="K46" s="355">
        <f>SUM(D46,J46)</f>
        <v>5980650</v>
      </c>
      <c r="L46" s="324">
        <f>SUM(L47:L51)</f>
        <v>112806330</v>
      </c>
    </row>
    <row r="47" spans="1:12" ht="12" customHeight="1">
      <c r="A47" s="327" t="s">
        <v>58</v>
      </c>
      <c r="B47" s="6" t="s">
        <v>32</v>
      </c>
      <c r="C47" s="461">
        <v>78300000</v>
      </c>
      <c r="D47" s="461">
        <v>2770611</v>
      </c>
      <c r="E47" s="372"/>
      <c r="F47" s="372"/>
      <c r="G47" s="372"/>
      <c r="H47" s="372"/>
      <c r="I47" s="372"/>
      <c r="J47" s="461">
        <v>1524925</v>
      </c>
      <c r="K47" s="356">
        <f>D47+E47+F47+G47+H47+I47+J47</f>
        <v>4295536</v>
      </c>
      <c r="L47" s="360">
        <f>C47+K47</f>
        <v>82595536</v>
      </c>
    </row>
    <row r="48" spans="1:12" ht="12" customHeight="1">
      <c r="A48" s="327" t="s">
        <v>59</v>
      </c>
      <c r="B48" s="5" t="s">
        <v>101</v>
      </c>
      <c r="C48" s="462">
        <v>15525680</v>
      </c>
      <c r="D48" s="462">
        <v>590088</v>
      </c>
      <c r="E48" s="373"/>
      <c r="F48" s="373"/>
      <c r="G48" s="373"/>
      <c r="H48" s="373"/>
      <c r="I48" s="373"/>
      <c r="J48" s="373">
        <v>590739</v>
      </c>
      <c r="K48" s="356">
        <f>D48+E48+F48+G48+H48+I48+J48</f>
        <v>1180827</v>
      </c>
      <c r="L48" s="361">
        <f>C48+K48</f>
        <v>16706507</v>
      </c>
    </row>
    <row r="49" spans="1:12" ht="12" customHeight="1">
      <c r="A49" s="327" t="s">
        <v>60</v>
      </c>
      <c r="B49" s="5" t="s">
        <v>77</v>
      </c>
      <c r="C49" s="462">
        <v>13000000</v>
      </c>
      <c r="D49" s="462">
        <v>468777</v>
      </c>
      <c r="E49" s="373"/>
      <c r="F49" s="373"/>
      <c r="G49" s="373"/>
      <c r="H49" s="373"/>
      <c r="I49" s="373"/>
      <c r="J49" s="373">
        <v>35510</v>
      </c>
      <c r="K49" s="356">
        <f>D49+E49+F49+G49+H49+I49+J49</f>
        <v>504287</v>
      </c>
      <c r="L49" s="361">
        <f>C49+K49</f>
        <v>13504287</v>
      </c>
    </row>
    <row r="50" spans="1:12" ht="12" customHeight="1">
      <c r="A50" s="327" t="s">
        <v>61</v>
      </c>
      <c r="B50" s="5" t="s">
        <v>102</v>
      </c>
      <c r="C50" s="462"/>
      <c r="D50" s="373"/>
      <c r="E50" s="373"/>
      <c r="F50" s="373"/>
      <c r="G50" s="373"/>
      <c r="H50" s="373"/>
      <c r="I50" s="373"/>
      <c r="J50" s="373"/>
      <c r="K50" s="356">
        <f>D50+E50+F50+G50+H50+I50+J50</f>
        <v>0</v>
      </c>
      <c r="L50" s="361">
        <f>C50+K50</f>
        <v>0</v>
      </c>
    </row>
    <row r="51" spans="1:12" ht="12" customHeight="1" thickBot="1">
      <c r="A51" s="327" t="s">
        <v>78</v>
      </c>
      <c r="B51" s="5" t="s">
        <v>103</v>
      </c>
      <c r="C51" s="373"/>
      <c r="D51" s="373"/>
      <c r="E51" s="373"/>
      <c r="F51" s="373"/>
      <c r="G51" s="373"/>
      <c r="H51" s="373"/>
      <c r="I51" s="373"/>
      <c r="J51" s="373"/>
      <c r="K51" s="356">
        <f>D51+E51+F51+G51+H51+I51+J51</f>
        <v>0</v>
      </c>
      <c r="L51" s="361">
        <f>C51+K51</f>
        <v>0</v>
      </c>
    </row>
    <row r="52" spans="1:12" ht="12" customHeight="1" thickBot="1">
      <c r="A52" s="329" t="s">
        <v>4</v>
      </c>
      <c r="B52" s="47" t="s">
        <v>497</v>
      </c>
      <c r="C52" s="355">
        <f aca="true" t="shared" si="10" ref="C52:K52">SUM(C53:C55)</f>
        <v>0</v>
      </c>
      <c r="D52" s="355">
        <f t="shared" si="10"/>
        <v>0</v>
      </c>
      <c r="E52" s="355">
        <f t="shared" si="10"/>
        <v>0</v>
      </c>
      <c r="F52" s="355">
        <f t="shared" si="10"/>
        <v>0</v>
      </c>
      <c r="G52" s="355">
        <f t="shared" si="10"/>
        <v>0</v>
      </c>
      <c r="H52" s="355">
        <f t="shared" si="10"/>
        <v>0</v>
      </c>
      <c r="I52" s="355">
        <f t="shared" si="10"/>
        <v>0</v>
      </c>
      <c r="J52" s="355"/>
      <c r="K52" s="355">
        <f t="shared" si="10"/>
        <v>0</v>
      </c>
      <c r="L52" s="324">
        <f>SUM(L53:L55)</f>
        <v>0</v>
      </c>
    </row>
    <row r="53" spans="1:12" s="336" customFormat="1" ht="12" customHeight="1">
      <c r="A53" s="327" t="s">
        <v>64</v>
      </c>
      <c r="B53" s="6" t="s">
        <v>119</v>
      </c>
      <c r="C53" s="372"/>
      <c r="D53" s="372"/>
      <c r="E53" s="372"/>
      <c r="F53" s="372"/>
      <c r="G53" s="372"/>
      <c r="H53" s="372"/>
      <c r="I53" s="372"/>
      <c r="J53" s="372"/>
      <c r="K53" s="356">
        <f>D53+E53+F53+G53+H53+I53</f>
        <v>0</v>
      </c>
      <c r="L53" s="360">
        <f>C53+K53</f>
        <v>0</v>
      </c>
    </row>
    <row r="54" spans="1:12" ht="12" customHeight="1">
      <c r="A54" s="327" t="s">
        <v>65</v>
      </c>
      <c r="B54" s="5" t="s">
        <v>105</v>
      </c>
      <c r="C54" s="373"/>
      <c r="D54" s="373"/>
      <c r="E54" s="373"/>
      <c r="F54" s="373"/>
      <c r="G54" s="373"/>
      <c r="H54" s="373"/>
      <c r="I54" s="373"/>
      <c r="J54" s="373"/>
      <c r="K54" s="357">
        <f>D54+E54+F54+G54+H54+I54</f>
        <v>0</v>
      </c>
      <c r="L54" s="361">
        <f>C54+K54</f>
        <v>0</v>
      </c>
    </row>
    <row r="55" spans="1:12" ht="12" customHeight="1">
      <c r="A55" s="327" t="s">
        <v>66</v>
      </c>
      <c r="B55" s="5" t="s">
        <v>498</v>
      </c>
      <c r="C55" s="373"/>
      <c r="D55" s="373"/>
      <c r="E55" s="373"/>
      <c r="F55" s="373"/>
      <c r="G55" s="373"/>
      <c r="H55" s="373"/>
      <c r="I55" s="373"/>
      <c r="J55" s="373"/>
      <c r="K55" s="357">
        <f>D55+E55+F55+G55+H55+I55</f>
        <v>0</v>
      </c>
      <c r="L55" s="361">
        <f>C55+K55</f>
        <v>0</v>
      </c>
    </row>
    <row r="56" spans="1:12" ht="12" customHeight="1" thickBot="1">
      <c r="A56" s="327" t="s">
        <v>67</v>
      </c>
      <c r="B56" s="5" t="s">
        <v>499</v>
      </c>
      <c r="C56" s="373"/>
      <c r="D56" s="373"/>
      <c r="E56" s="373"/>
      <c r="F56" s="373"/>
      <c r="G56" s="373"/>
      <c r="H56" s="373"/>
      <c r="I56" s="373"/>
      <c r="J56" s="373"/>
      <c r="K56" s="357">
        <f>D56+E56+F56+G56+H56+I56</f>
        <v>0</v>
      </c>
      <c r="L56" s="361">
        <f>C56+K56</f>
        <v>0</v>
      </c>
    </row>
    <row r="57" spans="1:12" ht="12" customHeight="1" thickBot="1">
      <c r="A57" s="329" t="s">
        <v>5</v>
      </c>
      <c r="B57" s="47" t="s">
        <v>500</v>
      </c>
      <c r="C57" s="401"/>
      <c r="D57" s="401"/>
      <c r="E57" s="401"/>
      <c r="F57" s="401"/>
      <c r="G57" s="401"/>
      <c r="H57" s="401"/>
      <c r="I57" s="401"/>
      <c r="J57" s="401"/>
      <c r="K57" s="355">
        <f>D57+E57+F57+G57+H57+I57</f>
        <v>0</v>
      </c>
      <c r="L57" s="324">
        <f>C57+K57</f>
        <v>0</v>
      </c>
    </row>
    <row r="58" spans="1:12" ht="12.75" customHeight="1" thickBot="1">
      <c r="A58" s="329" t="s">
        <v>6</v>
      </c>
      <c r="B58" s="337" t="s">
        <v>501</v>
      </c>
      <c r="C58" s="358">
        <f aca="true" t="shared" si="11" ref="C58:K58">+C46+C52+C57</f>
        <v>106825680</v>
      </c>
      <c r="D58" s="358">
        <f t="shared" si="11"/>
        <v>3829476</v>
      </c>
      <c r="E58" s="358">
        <f t="shared" si="11"/>
        <v>0</v>
      </c>
      <c r="F58" s="358">
        <f t="shared" si="11"/>
        <v>0</v>
      </c>
      <c r="G58" s="358">
        <f t="shared" si="11"/>
        <v>0</v>
      </c>
      <c r="H58" s="358">
        <f t="shared" si="11"/>
        <v>0</v>
      </c>
      <c r="I58" s="358">
        <f t="shared" si="11"/>
        <v>0</v>
      </c>
      <c r="J58" s="358">
        <f t="shared" si="11"/>
        <v>2151174</v>
      </c>
      <c r="K58" s="358">
        <f t="shared" si="11"/>
        <v>5980650</v>
      </c>
      <c r="L58" s="338">
        <f>+L46+L52+L57</f>
        <v>112806330</v>
      </c>
    </row>
    <row r="59" spans="3:12" ht="13.5" customHeight="1" thickBot="1">
      <c r="C59" s="415">
        <f>C44-C58</f>
        <v>0</v>
      </c>
      <c r="D59" s="416"/>
      <c r="E59" s="416"/>
      <c r="F59" s="416"/>
      <c r="G59" s="416"/>
      <c r="H59" s="416"/>
      <c r="I59" s="416"/>
      <c r="J59" s="416"/>
      <c r="K59" s="416"/>
      <c r="L59" s="411">
        <f>L44-L58</f>
        <v>0</v>
      </c>
    </row>
    <row r="60" spans="1:12" ht="12.75" customHeight="1" thickBot="1">
      <c r="A60" s="65" t="s">
        <v>367</v>
      </c>
      <c r="B60" s="66"/>
      <c r="C60" s="374">
        <v>20</v>
      </c>
      <c r="D60" s="374"/>
      <c r="E60" s="374"/>
      <c r="F60" s="374"/>
      <c r="G60" s="374"/>
      <c r="H60" s="374"/>
      <c r="I60" s="374"/>
      <c r="J60" s="374"/>
      <c r="K60" s="359">
        <f>D60+E60+F60+G60+H60+I60</f>
        <v>0</v>
      </c>
      <c r="L60" s="362">
        <f>C60+K60</f>
        <v>20</v>
      </c>
    </row>
    <row r="61" spans="1:12" ht="12.75" customHeight="1" thickBot="1">
      <c r="A61" s="65" t="s">
        <v>116</v>
      </c>
      <c r="B61" s="66"/>
      <c r="C61" s="374"/>
      <c r="D61" s="374"/>
      <c r="E61" s="374"/>
      <c r="F61" s="374"/>
      <c r="G61" s="374"/>
      <c r="H61" s="374"/>
      <c r="I61" s="374"/>
      <c r="J61" s="374"/>
      <c r="K61" s="359">
        <f>D61+E61+F61+G61+H61+I61</f>
        <v>0</v>
      </c>
      <c r="L61" s="362">
        <f>C61+K61</f>
        <v>0</v>
      </c>
    </row>
  </sheetData>
  <sheetProtection formatCells="0"/>
  <mergeCells count="16">
    <mergeCell ref="K5:K7"/>
    <mergeCell ref="L5:L7"/>
    <mergeCell ref="A45:L45"/>
    <mergeCell ref="A9:L9"/>
    <mergeCell ref="B2:K2"/>
    <mergeCell ref="B3:K3"/>
    <mergeCell ref="B5:B7"/>
    <mergeCell ref="A5:A7"/>
    <mergeCell ref="C5:C7"/>
    <mergeCell ref="J5:J7"/>
    <mergeCell ref="D5:D7"/>
    <mergeCell ref="E5:E7"/>
    <mergeCell ref="F5:F7"/>
    <mergeCell ref="G5:G7"/>
    <mergeCell ref="H5:H7"/>
    <mergeCell ref="I5:I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L61"/>
  <sheetViews>
    <sheetView view="pageBreakPreview" zoomScale="60" zoomScaleNormal="120" workbookViewId="0" topLeftCell="A1">
      <selection activeCell="Y80" sqref="Y80"/>
    </sheetView>
  </sheetViews>
  <sheetFormatPr defaultColWidth="9.00390625" defaultRowHeight="12.75"/>
  <cols>
    <col min="1" max="1" width="13.875" style="339" customWidth="1"/>
    <col min="2" max="2" width="60.625" style="321" customWidth="1"/>
    <col min="3" max="3" width="15.875" style="321" customWidth="1"/>
    <col min="4" max="4" width="13.875" style="321" customWidth="1"/>
    <col min="5" max="9" width="13.875" style="321" hidden="1" customWidth="1"/>
    <col min="10" max="11" width="13.875" style="321" customWidth="1"/>
    <col min="12" max="12" width="15.875" style="321" customWidth="1"/>
    <col min="13" max="16384" width="9.375" style="321" customWidth="1"/>
  </cols>
  <sheetData>
    <row r="1" spans="1:12" s="318" customFormat="1" ht="15.75" customHeight="1" thickBot="1">
      <c r="A1" s="375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17" t="str">
        <f>CONCATENATE("5.2.1. melléklet ",RM_ALAPADATOK!A7," ",RM_ALAPADATOK!B7," ",RM_ALAPADATOK!C7," ",RM_ALAPADATOK!D7," ",RM_ALAPADATOK!E7," ",RM_ALAPADATOK!F7," ",RM_ALAPADATOK!G7," ",RM_ALAPADATOK!H7)</f>
        <v>5.2.1. melléklet a 8 / 2020 ( VII.16. ) önkormányzati rendelethez</v>
      </c>
    </row>
    <row r="2" spans="1:12" s="319" customFormat="1" ht="36">
      <c r="A2" s="377" t="s">
        <v>475</v>
      </c>
      <c r="B2" s="557" t="str">
        <f>'Közös Hiv. 5.2.sz.mell'!B2</f>
        <v>Balatonszárszói Közös Önkormányzati Hivatal</v>
      </c>
      <c r="C2" s="558"/>
      <c r="D2" s="558"/>
      <c r="E2" s="558"/>
      <c r="F2" s="558"/>
      <c r="G2" s="558"/>
      <c r="H2" s="558"/>
      <c r="I2" s="558"/>
      <c r="J2" s="558"/>
      <c r="K2" s="558"/>
      <c r="L2" s="378" t="s">
        <v>37</v>
      </c>
    </row>
    <row r="3" spans="1:12" s="319" customFormat="1" ht="22.5" customHeight="1" thickBot="1">
      <c r="A3" s="379" t="s">
        <v>114</v>
      </c>
      <c r="B3" s="559" t="str">
        <f>CONCATENATE('Önk. kötelező 5.1.1.sz.mell'!B3:K3)</f>
        <v>Kötelező feladtok bevételeinek, kiadásainak módosítása</v>
      </c>
      <c r="C3" s="560"/>
      <c r="D3" s="560"/>
      <c r="E3" s="560"/>
      <c r="F3" s="560"/>
      <c r="G3" s="560"/>
      <c r="H3" s="560"/>
      <c r="I3" s="560"/>
      <c r="J3" s="560"/>
      <c r="K3" s="560"/>
      <c r="L3" s="380" t="s">
        <v>37</v>
      </c>
    </row>
    <row r="4" spans="1:12" s="319" customFormat="1" ht="12.75" customHeight="1" thickBot="1">
      <c r="A4" s="381"/>
      <c r="B4" s="382"/>
      <c r="C4" s="383"/>
      <c r="D4" s="383"/>
      <c r="E4" s="383"/>
      <c r="F4" s="383"/>
      <c r="G4" s="383"/>
      <c r="H4" s="383"/>
      <c r="I4" s="383"/>
      <c r="J4" s="383"/>
      <c r="K4" s="383"/>
      <c r="L4" s="384" t="s">
        <v>429</v>
      </c>
    </row>
    <row r="5" spans="1:12" s="320" customFormat="1" ht="13.5" customHeight="1">
      <c r="A5" s="563" t="s">
        <v>46</v>
      </c>
      <c r="B5" s="546" t="s">
        <v>2</v>
      </c>
      <c r="C5" s="546" t="s">
        <v>502</v>
      </c>
      <c r="D5" s="546" t="str">
        <f>CONCATENATE(' Önk. 5.1.sz.mell'!D5:I5)</f>
        <v>1. sz. módosítás </v>
      </c>
      <c r="E5" s="546" t="str">
        <f>CONCATENATE(' Önk. 5.1.sz.mell'!E5)</f>
        <v>.2. sz. módosítás </v>
      </c>
      <c r="F5" s="546" t="str">
        <f>CONCATENATE(' Önk. 5.1.sz.mell'!F5)</f>
        <v>3. sz. módosítás </v>
      </c>
      <c r="G5" s="546" t="str">
        <f>CONCATENATE(' Önk. 5.1.sz.mell'!G5)</f>
        <v>4. sz. módosítás </v>
      </c>
      <c r="H5" s="546" t="str">
        <f>CONCATENATE(' Önk. 5.1.sz.mell'!H5)</f>
        <v>.5. sz. módosítás </v>
      </c>
      <c r="I5" s="546" t="str">
        <f>CONCATENATE(' Önk. 5.1.sz.mell'!I5)</f>
        <v>6. sz. módosítás </v>
      </c>
      <c r="J5" s="546" t="s">
        <v>598</v>
      </c>
      <c r="K5" s="546" t="s">
        <v>503</v>
      </c>
      <c r="L5" s="549" t="str">
        <f>CONCATENATE('Közös Hiv. 5.2.sz.mell'!L5)</f>
        <v>2.számú módsítás után</v>
      </c>
    </row>
    <row r="6" spans="1:12" ht="12.75" customHeight="1">
      <c r="A6" s="564"/>
      <c r="B6" s="561"/>
      <c r="C6" s="547"/>
      <c r="D6" s="547"/>
      <c r="E6" s="547"/>
      <c r="F6" s="547"/>
      <c r="G6" s="547"/>
      <c r="H6" s="547"/>
      <c r="I6" s="547"/>
      <c r="J6" s="566"/>
      <c r="K6" s="547"/>
      <c r="L6" s="550"/>
    </row>
    <row r="7" spans="1:12" s="322" customFormat="1" ht="9.75" customHeight="1" thickBot="1">
      <c r="A7" s="565"/>
      <c r="B7" s="562"/>
      <c r="C7" s="548"/>
      <c r="D7" s="548"/>
      <c r="E7" s="548"/>
      <c r="F7" s="548"/>
      <c r="G7" s="548"/>
      <c r="H7" s="548"/>
      <c r="I7" s="548"/>
      <c r="J7" s="567"/>
      <c r="K7" s="548"/>
      <c r="L7" s="551"/>
    </row>
    <row r="8" spans="1:12" s="340" customFormat="1" ht="10.5" customHeight="1" thickBot="1">
      <c r="A8" s="386" t="s">
        <v>346</v>
      </c>
      <c r="B8" s="387" t="s">
        <v>347</v>
      </c>
      <c r="C8" s="387" t="s">
        <v>348</v>
      </c>
      <c r="D8" s="387" t="s">
        <v>350</v>
      </c>
      <c r="E8" s="387" t="s">
        <v>349</v>
      </c>
      <c r="F8" s="387" t="s">
        <v>373</v>
      </c>
      <c r="G8" s="387" t="s">
        <v>352</v>
      </c>
      <c r="H8" s="387" t="s">
        <v>353</v>
      </c>
      <c r="I8" s="387" t="s">
        <v>460</v>
      </c>
      <c r="J8" s="387"/>
      <c r="K8" s="388" t="s">
        <v>461</v>
      </c>
      <c r="L8" s="389" t="s">
        <v>462</v>
      </c>
    </row>
    <row r="9" spans="1:12" s="340" customFormat="1" ht="10.5" customHeight="1" thickBot="1">
      <c r="A9" s="554" t="s">
        <v>35</v>
      </c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6"/>
    </row>
    <row r="10" spans="1:12" s="325" customFormat="1" ht="12" customHeight="1" thickBot="1">
      <c r="A10" s="59" t="s">
        <v>3</v>
      </c>
      <c r="B10" s="323" t="s">
        <v>476</v>
      </c>
      <c r="C10" s="79">
        <f>SUM(C11:C21)</f>
        <v>0</v>
      </c>
      <c r="D10" s="79">
        <f aca="true" t="shared" si="0" ref="D10:L10">SUM(D11:D21)</f>
        <v>307040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/>
      <c r="K10" s="79">
        <f t="shared" si="0"/>
        <v>307040</v>
      </c>
      <c r="L10" s="79">
        <f t="shared" si="0"/>
        <v>307040</v>
      </c>
    </row>
    <row r="11" spans="1:12" s="325" customFormat="1" ht="12" customHeight="1">
      <c r="A11" s="326" t="s">
        <v>58</v>
      </c>
      <c r="B11" s="7" t="s">
        <v>161</v>
      </c>
      <c r="C11" s="363"/>
      <c r="D11" s="363"/>
      <c r="E11" s="363"/>
      <c r="F11" s="363"/>
      <c r="G11" s="363"/>
      <c r="H11" s="363"/>
      <c r="I11" s="363"/>
      <c r="J11" s="466"/>
      <c r="K11" s="347">
        <f>D11+E11+F11+G11+H11+I11</f>
        <v>0</v>
      </c>
      <c r="L11" s="345">
        <f>C11+K11</f>
        <v>0</v>
      </c>
    </row>
    <row r="12" spans="1:12" s="325" customFormat="1" ht="12" customHeight="1">
      <c r="A12" s="327" t="s">
        <v>59</v>
      </c>
      <c r="B12" s="5" t="s">
        <v>162</v>
      </c>
      <c r="C12" s="364"/>
      <c r="D12" s="364"/>
      <c r="E12" s="364"/>
      <c r="F12" s="364"/>
      <c r="G12" s="364"/>
      <c r="H12" s="364"/>
      <c r="I12" s="364"/>
      <c r="J12" s="364"/>
      <c r="K12" s="348">
        <f aca="true" t="shared" si="1" ref="K12:K21">D12+E12+F12+G12+H12+I12</f>
        <v>0</v>
      </c>
      <c r="L12" s="345">
        <f aca="true" t="shared" si="2" ref="L12:L21">C12+K12</f>
        <v>0</v>
      </c>
    </row>
    <row r="13" spans="1:12" s="325" customFormat="1" ht="12" customHeight="1">
      <c r="A13" s="327" t="s">
        <v>60</v>
      </c>
      <c r="B13" s="5" t="s">
        <v>163</v>
      </c>
      <c r="C13" s="364"/>
      <c r="D13" s="364"/>
      <c r="E13" s="364"/>
      <c r="F13" s="364"/>
      <c r="G13" s="364"/>
      <c r="H13" s="364"/>
      <c r="I13" s="364"/>
      <c r="J13" s="364"/>
      <c r="K13" s="348">
        <f t="shared" si="1"/>
        <v>0</v>
      </c>
      <c r="L13" s="345">
        <f t="shared" si="2"/>
        <v>0</v>
      </c>
    </row>
    <row r="14" spans="1:12" s="325" customFormat="1" ht="12" customHeight="1">
      <c r="A14" s="327" t="s">
        <v>61</v>
      </c>
      <c r="B14" s="5" t="s">
        <v>164</v>
      </c>
      <c r="C14" s="364"/>
      <c r="D14" s="364"/>
      <c r="E14" s="364"/>
      <c r="F14" s="364"/>
      <c r="G14" s="364"/>
      <c r="H14" s="364"/>
      <c r="I14" s="364"/>
      <c r="J14" s="364"/>
      <c r="K14" s="348">
        <f t="shared" si="1"/>
        <v>0</v>
      </c>
      <c r="L14" s="345">
        <f t="shared" si="2"/>
        <v>0</v>
      </c>
    </row>
    <row r="15" spans="1:12" s="325" customFormat="1" ht="12" customHeight="1">
      <c r="A15" s="327" t="s">
        <v>78</v>
      </c>
      <c r="B15" s="5" t="s">
        <v>165</v>
      </c>
      <c r="C15" s="364"/>
      <c r="D15" s="364"/>
      <c r="E15" s="364"/>
      <c r="F15" s="364"/>
      <c r="G15" s="364"/>
      <c r="H15" s="364"/>
      <c r="I15" s="364"/>
      <c r="J15" s="364"/>
      <c r="K15" s="348">
        <f t="shared" si="1"/>
        <v>0</v>
      </c>
      <c r="L15" s="345">
        <f t="shared" si="2"/>
        <v>0</v>
      </c>
    </row>
    <row r="16" spans="1:12" s="325" customFormat="1" ht="12" customHeight="1">
      <c r="A16" s="327" t="s">
        <v>62</v>
      </c>
      <c r="B16" s="5" t="s">
        <v>477</v>
      </c>
      <c r="C16" s="364"/>
      <c r="D16" s="364"/>
      <c r="E16" s="364"/>
      <c r="F16" s="364"/>
      <c r="G16" s="364"/>
      <c r="H16" s="364"/>
      <c r="I16" s="364"/>
      <c r="J16" s="364"/>
      <c r="K16" s="348">
        <f t="shared" si="1"/>
        <v>0</v>
      </c>
      <c r="L16" s="345">
        <f t="shared" si="2"/>
        <v>0</v>
      </c>
    </row>
    <row r="17" spans="1:12" s="325" customFormat="1" ht="12" customHeight="1">
      <c r="A17" s="327" t="s">
        <v>63</v>
      </c>
      <c r="B17" s="4" t="s">
        <v>478</v>
      </c>
      <c r="C17" s="364"/>
      <c r="D17" s="364"/>
      <c r="E17" s="364"/>
      <c r="F17" s="364"/>
      <c r="G17" s="364"/>
      <c r="H17" s="364"/>
      <c r="I17" s="364"/>
      <c r="J17" s="364"/>
      <c r="K17" s="348">
        <f t="shared" si="1"/>
        <v>0</v>
      </c>
      <c r="L17" s="345">
        <f t="shared" si="2"/>
        <v>0</v>
      </c>
    </row>
    <row r="18" spans="1:12" s="325" customFormat="1" ht="12" customHeight="1">
      <c r="A18" s="327" t="s">
        <v>70</v>
      </c>
      <c r="B18" s="5" t="s">
        <v>168</v>
      </c>
      <c r="C18" s="364"/>
      <c r="D18" s="364"/>
      <c r="E18" s="364"/>
      <c r="F18" s="364"/>
      <c r="G18" s="364"/>
      <c r="H18" s="364"/>
      <c r="I18" s="364"/>
      <c r="J18" s="364"/>
      <c r="K18" s="348">
        <f t="shared" si="1"/>
        <v>0</v>
      </c>
      <c r="L18" s="345">
        <f t="shared" si="2"/>
        <v>0</v>
      </c>
    </row>
    <row r="19" spans="1:12" s="328" customFormat="1" ht="12" customHeight="1">
      <c r="A19" s="327" t="s">
        <v>71</v>
      </c>
      <c r="B19" s="5" t="s">
        <v>169</v>
      </c>
      <c r="C19" s="364"/>
      <c r="D19" s="364"/>
      <c r="E19" s="364"/>
      <c r="F19" s="364"/>
      <c r="G19" s="364"/>
      <c r="H19" s="364"/>
      <c r="I19" s="364"/>
      <c r="J19" s="364"/>
      <c r="K19" s="348">
        <f t="shared" si="1"/>
        <v>0</v>
      </c>
      <c r="L19" s="345">
        <f t="shared" si="2"/>
        <v>0</v>
      </c>
    </row>
    <row r="20" spans="1:12" s="328" customFormat="1" ht="12" customHeight="1">
      <c r="A20" s="327" t="s">
        <v>72</v>
      </c>
      <c r="B20" s="5" t="s">
        <v>295</v>
      </c>
      <c r="C20" s="364"/>
      <c r="D20" s="364"/>
      <c r="E20" s="364"/>
      <c r="F20" s="364"/>
      <c r="G20" s="364"/>
      <c r="H20" s="364"/>
      <c r="I20" s="364"/>
      <c r="J20" s="364"/>
      <c r="K20" s="348">
        <f t="shared" si="1"/>
        <v>0</v>
      </c>
      <c r="L20" s="345">
        <f t="shared" si="2"/>
        <v>0</v>
      </c>
    </row>
    <row r="21" spans="1:12" s="328" customFormat="1" ht="12" customHeight="1" thickBot="1">
      <c r="A21" s="341" t="s">
        <v>73</v>
      </c>
      <c r="B21" s="4" t="s">
        <v>170</v>
      </c>
      <c r="C21" s="365"/>
      <c r="D21" s="365">
        <v>307040</v>
      </c>
      <c r="E21" s="365"/>
      <c r="F21" s="365"/>
      <c r="G21" s="365"/>
      <c r="H21" s="365"/>
      <c r="I21" s="365"/>
      <c r="J21" s="365"/>
      <c r="K21" s="349">
        <f t="shared" si="1"/>
        <v>307040</v>
      </c>
      <c r="L21" s="345">
        <f t="shared" si="2"/>
        <v>307040</v>
      </c>
    </row>
    <row r="22" spans="1:12" s="325" customFormat="1" ht="12" customHeight="1" thickBot="1">
      <c r="A22" s="59" t="s">
        <v>4</v>
      </c>
      <c r="B22" s="323" t="s">
        <v>479</v>
      </c>
      <c r="C22" s="79">
        <f aca="true" t="shared" si="3" ref="C22:K22">SUM(C23:C25)</f>
        <v>0</v>
      </c>
      <c r="D22" s="79">
        <f t="shared" si="3"/>
        <v>1466556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2151174</v>
      </c>
      <c r="K22" s="79">
        <f t="shared" si="3"/>
        <v>3617730</v>
      </c>
      <c r="L22" s="112">
        <f>SUM(L23:L25)</f>
        <v>3617730</v>
      </c>
    </row>
    <row r="23" spans="1:12" s="328" customFormat="1" ht="12" customHeight="1">
      <c r="A23" s="330" t="s">
        <v>64</v>
      </c>
      <c r="B23" s="6" t="s">
        <v>143</v>
      </c>
      <c r="C23" s="366"/>
      <c r="D23" s="366"/>
      <c r="E23" s="366"/>
      <c r="F23" s="366"/>
      <c r="G23" s="366"/>
      <c r="H23" s="366"/>
      <c r="I23" s="366"/>
      <c r="J23" s="467"/>
      <c r="K23" s="351">
        <f>D23+E23+F23+G23+H23+I23</f>
        <v>0</v>
      </c>
      <c r="L23" s="345">
        <f>C23+K23</f>
        <v>0</v>
      </c>
    </row>
    <row r="24" spans="1:12" s="328" customFormat="1" ht="12" customHeight="1">
      <c r="A24" s="327" t="s">
        <v>65</v>
      </c>
      <c r="B24" s="5" t="s">
        <v>480</v>
      </c>
      <c r="C24" s="364"/>
      <c r="D24" s="364"/>
      <c r="E24" s="364"/>
      <c r="F24" s="364"/>
      <c r="G24" s="364"/>
      <c r="H24" s="364"/>
      <c r="I24" s="364"/>
      <c r="J24" s="364"/>
      <c r="K24" s="348">
        <f>D24+E24+F24+G24+H24+I24</f>
        <v>0</v>
      </c>
      <c r="L24" s="344">
        <f>C24+K24</f>
        <v>0</v>
      </c>
    </row>
    <row r="25" spans="1:12" s="328" customFormat="1" ht="12" customHeight="1">
      <c r="A25" s="327" t="s">
        <v>66</v>
      </c>
      <c r="B25" s="5" t="s">
        <v>481</v>
      </c>
      <c r="C25" s="364"/>
      <c r="D25" s="364">
        <v>1466556</v>
      </c>
      <c r="E25" s="364"/>
      <c r="F25" s="364"/>
      <c r="G25" s="364"/>
      <c r="H25" s="364"/>
      <c r="I25" s="364"/>
      <c r="J25" s="364">
        <v>2151174</v>
      </c>
      <c r="K25" s="348">
        <f>D25+E25+F25+G25+H25+I25+J25</f>
        <v>3617730</v>
      </c>
      <c r="L25" s="344">
        <f>C25+K25</f>
        <v>3617730</v>
      </c>
    </row>
    <row r="26" spans="1:12" s="328" customFormat="1" ht="12" customHeight="1" thickBot="1">
      <c r="A26" s="327" t="s">
        <v>67</v>
      </c>
      <c r="B26" s="9" t="s">
        <v>482</v>
      </c>
      <c r="C26" s="365"/>
      <c r="D26" s="365"/>
      <c r="E26" s="365"/>
      <c r="F26" s="365"/>
      <c r="G26" s="365"/>
      <c r="H26" s="365"/>
      <c r="I26" s="365"/>
      <c r="J26" s="467"/>
      <c r="K26" s="352">
        <f>D26+E26+F26+G26+H26+I26</f>
        <v>0</v>
      </c>
      <c r="L26" s="346">
        <f>C26+K26</f>
        <v>0</v>
      </c>
    </row>
    <row r="27" spans="1:12" s="328" customFormat="1" ht="12" customHeight="1" thickBot="1">
      <c r="A27" s="329" t="s">
        <v>5</v>
      </c>
      <c r="B27" s="47" t="s">
        <v>92</v>
      </c>
      <c r="C27" s="367"/>
      <c r="D27" s="367"/>
      <c r="E27" s="367"/>
      <c r="F27" s="367"/>
      <c r="G27" s="367"/>
      <c r="H27" s="367"/>
      <c r="I27" s="367"/>
      <c r="J27" s="367"/>
      <c r="K27" s="343"/>
      <c r="L27" s="324"/>
    </row>
    <row r="28" spans="1:12" s="328" customFormat="1" ht="12" customHeight="1" thickBot="1">
      <c r="A28" s="329" t="s">
        <v>6</v>
      </c>
      <c r="B28" s="47" t="s">
        <v>483</v>
      </c>
      <c r="C28" s="350">
        <f aca="true" t="shared" si="4" ref="C28:K28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/>
      <c r="K28" s="79">
        <f t="shared" si="4"/>
        <v>0</v>
      </c>
      <c r="L28" s="112">
        <f>+L29+L30+L31</f>
        <v>0</v>
      </c>
    </row>
    <row r="29" spans="1:12" s="328" customFormat="1" ht="12" customHeight="1">
      <c r="A29" s="330" t="s">
        <v>152</v>
      </c>
      <c r="B29" s="331" t="s">
        <v>148</v>
      </c>
      <c r="C29" s="368"/>
      <c r="D29" s="368"/>
      <c r="E29" s="368"/>
      <c r="F29" s="368"/>
      <c r="G29" s="368"/>
      <c r="H29" s="368"/>
      <c r="I29" s="368"/>
      <c r="J29" s="468"/>
      <c r="K29" s="351">
        <f>D29+E29+F29+G29+H29+I29</f>
        <v>0</v>
      </c>
      <c r="L29" s="345">
        <f>C29+K29</f>
        <v>0</v>
      </c>
    </row>
    <row r="30" spans="1:12" s="328" customFormat="1" ht="12" customHeight="1">
      <c r="A30" s="330" t="s">
        <v>153</v>
      </c>
      <c r="B30" s="331" t="s">
        <v>480</v>
      </c>
      <c r="C30" s="369"/>
      <c r="D30" s="369"/>
      <c r="E30" s="369"/>
      <c r="F30" s="369"/>
      <c r="G30" s="369"/>
      <c r="H30" s="369"/>
      <c r="I30" s="369"/>
      <c r="J30" s="370"/>
      <c r="K30" s="351">
        <f>D30+E30+F30+G30+H30+I30</f>
        <v>0</v>
      </c>
      <c r="L30" s="345">
        <f>C30+K30</f>
        <v>0</v>
      </c>
    </row>
    <row r="31" spans="1:12" s="328" customFormat="1" ht="12" customHeight="1">
      <c r="A31" s="330" t="s">
        <v>154</v>
      </c>
      <c r="B31" s="332" t="s">
        <v>484</v>
      </c>
      <c r="C31" s="369"/>
      <c r="D31" s="369"/>
      <c r="E31" s="369"/>
      <c r="F31" s="369"/>
      <c r="G31" s="369"/>
      <c r="H31" s="369"/>
      <c r="I31" s="369"/>
      <c r="J31" s="370"/>
      <c r="K31" s="351">
        <f>D31+E31+F31+G31+H31+I31</f>
        <v>0</v>
      </c>
      <c r="L31" s="345">
        <f>C31+K31</f>
        <v>0</v>
      </c>
    </row>
    <row r="32" spans="1:12" s="328" customFormat="1" ht="12" customHeight="1" thickBot="1">
      <c r="A32" s="327" t="s">
        <v>155</v>
      </c>
      <c r="B32" s="342" t="s">
        <v>485</v>
      </c>
      <c r="C32" s="370"/>
      <c r="D32" s="370"/>
      <c r="E32" s="370"/>
      <c r="F32" s="370"/>
      <c r="G32" s="370"/>
      <c r="H32" s="370"/>
      <c r="I32" s="370"/>
      <c r="J32" s="370"/>
      <c r="K32" s="351">
        <f>D32+E32+F32+G32+H32+I32</f>
        <v>0</v>
      </c>
      <c r="L32" s="345">
        <f>C32+K32</f>
        <v>0</v>
      </c>
    </row>
    <row r="33" spans="1:12" s="328" customFormat="1" ht="12" customHeight="1" thickBot="1">
      <c r="A33" s="329" t="s">
        <v>7</v>
      </c>
      <c r="B33" s="47" t="s">
        <v>486</v>
      </c>
      <c r="C33" s="350">
        <f aca="true" t="shared" si="5" ref="C33:K33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/>
      <c r="K33" s="79">
        <f t="shared" si="5"/>
        <v>0</v>
      </c>
      <c r="L33" s="112">
        <f>+L34+L35+L36</f>
        <v>0</v>
      </c>
    </row>
    <row r="34" spans="1:12" s="328" customFormat="1" ht="12" customHeight="1">
      <c r="A34" s="330" t="s">
        <v>51</v>
      </c>
      <c r="B34" s="331" t="s">
        <v>175</v>
      </c>
      <c r="C34" s="368"/>
      <c r="D34" s="368"/>
      <c r="E34" s="368"/>
      <c r="F34" s="368"/>
      <c r="G34" s="368"/>
      <c r="H34" s="368"/>
      <c r="I34" s="368"/>
      <c r="J34" s="468"/>
      <c r="K34" s="351">
        <f>D34+E34+F34+G34+H34+I34</f>
        <v>0</v>
      </c>
      <c r="L34" s="345">
        <f>C34+K34</f>
        <v>0</v>
      </c>
    </row>
    <row r="35" spans="1:12" s="328" customFormat="1" ht="12" customHeight="1">
      <c r="A35" s="330" t="s">
        <v>52</v>
      </c>
      <c r="B35" s="332" t="s">
        <v>176</v>
      </c>
      <c r="C35" s="369"/>
      <c r="D35" s="369"/>
      <c r="E35" s="369"/>
      <c r="F35" s="369"/>
      <c r="G35" s="369"/>
      <c r="H35" s="369"/>
      <c r="I35" s="369"/>
      <c r="J35" s="370"/>
      <c r="K35" s="351">
        <f>D35+E35+F35+G35+H35+I35</f>
        <v>0</v>
      </c>
      <c r="L35" s="345">
        <f>C35+K35</f>
        <v>0</v>
      </c>
    </row>
    <row r="36" spans="1:12" s="328" customFormat="1" ht="12" customHeight="1" thickBot="1">
      <c r="A36" s="327" t="s">
        <v>53</v>
      </c>
      <c r="B36" s="342" t="s">
        <v>177</v>
      </c>
      <c r="C36" s="370"/>
      <c r="D36" s="370"/>
      <c r="E36" s="370"/>
      <c r="F36" s="370"/>
      <c r="G36" s="370"/>
      <c r="H36" s="370"/>
      <c r="I36" s="370"/>
      <c r="J36" s="370"/>
      <c r="K36" s="351">
        <f>D36+E36+F36+G36+H36+I36</f>
        <v>0</v>
      </c>
      <c r="L36" s="353">
        <f>C36+K36</f>
        <v>0</v>
      </c>
    </row>
    <row r="37" spans="1:12" s="325" customFormat="1" ht="12" customHeight="1" thickBot="1">
      <c r="A37" s="329" t="s">
        <v>8</v>
      </c>
      <c r="B37" s="47" t="s">
        <v>260</v>
      </c>
      <c r="C37" s="367"/>
      <c r="D37" s="367"/>
      <c r="E37" s="367"/>
      <c r="F37" s="367"/>
      <c r="G37" s="367"/>
      <c r="H37" s="367"/>
      <c r="I37" s="367"/>
      <c r="J37" s="367"/>
      <c r="K37" s="79">
        <f>D37+E37+F37+G37+H37+I37</f>
        <v>0</v>
      </c>
      <c r="L37" s="324">
        <f>C37+K37</f>
        <v>0</v>
      </c>
    </row>
    <row r="38" spans="1:12" s="325" customFormat="1" ht="12" customHeight="1" thickBot="1">
      <c r="A38" s="329" t="s">
        <v>9</v>
      </c>
      <c r="B38" s="47" t="s">
        <v>487</v>
      </c>
      <c r="C38" s="367"/>
      <c r="D38" s="367"/>
      <c r="E38" s="367"/>
      <c r="F38" s="367"/>
      <c r="G38" s="367"/>
      <c r="H38" s="367"/>
      <c r="I38" s="367"/>
      <c r="J38" s="469"/>
      <c r="K38" s="354">
        <f>D38+E38+F38+G38+H38+I38</f>
        <v>0</v>
      </c>
      <c r="L38" s="345">
        <f>C38+K38</f>
        <v>0</v>
      </c>
    </row>
    <row r="39" spans="1:12" s="325" customFormat="1" ht="12" customHeight="1" thickBot="1">
      <c r="A39" s="59" t="s">
        <v>10</v>
      </c>
      <c r="B39" s="47" t="s">
        <v>488</v>
      </c>
      <c r="C39" s="350">
        <f aca="true" t="shared" si="6" ref="C39:K39">+C10+C22+C27+C28+C33+C37+C38</f>
        <v>0</v>
      </c>
      <c r="D39" s="79">
        <f t="shared" si="6"/>
        <v>1773596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2151174</v>
      </c>
      <c r="K39" s="79">
        <f t="shared" si="6"/>
        <v>3924770</v>
      </c>
      <c r="L39" s="112">
        <f>+L10+L22+L27+L28+L33+L37+L38</f>
        <v>3924770</v>
      </c>
    </row>
    <row r="40" spans="1:12" s="325" customFormat="1" ht="12" customHeight="1" thickBot="1">
      <c r="A40" s="334" t="s">
        <v>11</v>
      </c>
      <c r="B40" s="47" t="s">
        <v>489</v>
      </c>
      <c r="C40" s="350">
        <f aca="true" t="shared" si="7" ref="C40:K40">+C41+C42+C43</f>
        <v>98263310</v>
      </c>
      <c r="D40" s="79">
        <f t="shared" si="7"/>
        <v>2055880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79">
        <f t="shared" si="7"/>
        <v>2055880</v>
      </c>
      <c r="L40" s="112">
        <f>+L41+L42+L43</f>
        <v>100319190</v>
      </c>
    </row>
    <row r="41" spans="1:12" s="325" customFormat="1" ht="12" customHeight="1">
      <c r="A41" s="330" t="s">
        <v>490</v>
      </c>
      <c r="B41" s="331" t="s">
        <v>125</v>
      </c>
      <c r="C41" s="368">
        <v>1845849</v>
      </c>
      <c r="D41" s="368"/>
      <c r="E41" s="368"/>
      <c r="F41" s="368"/>
      <c r="G41" s="368"/>
      <c r="H41" s="368"/>
      <c r="I41" s="368"/>
      <c r="J41" s="468"/>
      <c r="K41" s="351">
        <f>D41+E41+F41+G41+H41+I41</f>
        <v>0</v>
      </c>
      <c r="L41" s="345">
        <f>C41+K41</f>
        <v>1845849</v>
      </c>
    </row>
    <row r="42" spans="1:12" s="325" customFormat="1" ht="12" customHeight="1">
      <c r="A42" s="330" t="s">
        <v>491</v>
      </c>
      <c r="B42" s="332" t="s">
        <v>492</v>
      </c>
      <c r="C42" s="369"/>
      <c r="D42" s="369"/>
      <c r="E42" s="369"/>
      <c r="F42" s="369"/>
      <c r="G42" s="369"/>
      <c r="H42" s="369"/>
      <c r="I42" s="369"/>
      <c r="J42" s="370"/>
      <c r="K42" s="351">
        <f>D42+E42+F42+G42+H42+I42</f>
        <v>0</v>
      </c>
      <c r="L42" s="344">
        <f>C42+K42</f>
        <v>0</v>
      </c>
    </row>
    <row r="43" spans="1:12" s="328" customFormat="1" ht="12" customHeight="1" thickBot="1">
      <c r="A43" s="327" t="s">
        <v>493</v>
      </c>
      <c r="B43" s="333" t="s">
        <v>494</v>
      </c>
      <c r="C43" s="371">
        <v>96417461</v>
      </c>
      <c r="D43" s="371">
        <v>2055880</v>
      </c>
      <c r="E43" s="371"/>
      <c r="F43" s="371"/>
      <c r="G43" s="371"/>
      <c r="H43" s="371"/>
      <c r="I43" s="371"/>
      <c r="J43" s="370"/>
      <c r="K43" s="351">
        <f>D43+E43+F43+G43+H43+I43</f>
        <v>2055880</v>
      </c>
      <c r="L43" s="346">
        <f>C43+K43</f>
        <v>98473341</v>
      </c>
    </row>
    <row r="44" spans="1:12" s="328" customFormat="1" ht="12.75" customHeight="1" thickBot="1">
      <c r="A44" s="334" t="s">
        <v>12</v>
      </c>
      <c r="B44" s="335" t="s">
        <v>495</v>
      </c>
      <c r="C44" s="350">
        <f aca="true" t="shared" si="8" ref="C44:K44">+C39+C40</f>
        <v>98263310</v>
      </c>
      <c r="D44" s="79">
        <f t="shared" si="8"/>
        <v>3829476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2151174</v>
      </c>
      <c r="K44" s="79">
        <f t="shared" si="8"/>
        <v>5980650</v>
      </c>
      <c r="L44" s="112">
        <f>+L39+L40</f>
        <v>104243960</v>
      </c>
    </row>
    <row r="45" spans="1:12" s="322" customFormat="1" ht="13.5" customHeight="1" thickBot="1">
      <c r="A45" s="533" t="s">
        <v>36</v>
      </c>
      <c r="B45" s="552"/>
      <c r="C45" s="552"/>
      <c r="D45" s="552"/>
      <c r="E45" s="552"/>
      <c r="F45" s="552"/>
      <c r="G45" s="552"/>
      <c r="H45" s="552"/>
      <c r="I45" s="552"/>
      <c r="J45" s="552"/>
      <c r="K45" s="552"/>
      <c r="L45" s="553"/>
    </row>
    <row r="46" spans="1:12" s="336" customFormat="1" ht="12" customHeight="1" thickBot="1">
      <c r="A46" s="329" t="s">
        <v>3</v>
      </c>
      <c r="B46" s="47" t="s">
        <v>496</v>
      </c>
      <c r="C46" s="355">
        <f aca="true" t="shared" si="9" ref="C46:K46">SUM(C47:C51)</f>
        <v>98263310</v>
      </c>
      <c r="D46" s="355">
        <f t="shared" si="9"/>
        <v>3829476</v>
      </c>
      <c r="E46" s="355">
        <f t="shared" si="9"/>
        <v>0</v>
      </c>
      <c r="F46" s="355">
        <f t="shared" si="9"/>
        <v>0</v>
      </c>
      <c r="G46" s="355">
        <f t="shared" si="9"/>
        <v>0</v>
      </c>
      <c r="H46" s="355">
        <f t="shared" si="9"/>
        <v>0</v>
      </c>
      <c r="I46" s="355">
        <f t="shared" si="9"/>
        <v>0</v>
      </c>
      <c r="J46" s="355">
        <f t="shared" si="9"/>
        <v>2151174</v>
      </c>
      <c r="K46" s="355">
        <f t="shared" si="9"/>
        <v>5980650</v>
      </c>
      <c r="L46" s="324">
        <f>SUM(L47:L51)</f>
        <v>104243960</v>
      </c>
    </row>
    <row r="47" spans="1:12" ht="12" customHeight="1">
      <c r="A47" s="327" t="s">
        <v>58</v>
      </c>
      <c r="B47" s="6" t="s">
        <v>32</v>
      </c>
      <c r="C47" s="461">
        <v>71215400</v>
      </c>
      <c r="D47" s="461">
        <v>2770611</v>
      </c>
      <c r="E47" s="372"/>
      <c r="F47" s="372"/>
      <c r="G47" s="372"/>
      <c r="H47" s="372"/>
      <c r="I47" s="372"/>
      <c r="J47" s="372">
        <v>1524925</v>
      </c>
      <c r="K47" s="356">
        <f>D47+E47+F47+G47+H47+I47+J47</f>
        <v>4295536</v>
      </c>
      <c r="L47" s="360">
        <f>C47+K47</f>
        <v>75510936</v>
      </c>
    </row>
    <row r="48" spans="1:12" ht="12" customHeight="1">
      <c r="A48" s="327" t="s">
        <v>59</v>
      </c>
      <c r="B48" s="5" t="s">
        <v>101</v>
      </c>
      <c r="C48" s="462">
        <v>14047910</v>
      </c>
      <c r="D48" s="462">
        <v>590088</v>
      </c>
      <c r="E48" s="373"/>
      <c r="F48" s="373"/>
      <c r="G48" s="373"/>
      <c r="H48" s="373"/>
      <c r="I48" s="373"/>
      <c r="J48" s="373">
        <v>590739</v>
      </c>
      <c r="K48" s="356">
        <f>D48+E48+F48+G48+H48+I48+J48</f>
        <v>1180827</v>
      </c>
      <c r="L48" s="361">
        <f>C48+K48</f>
        <v>15228737</v>
      </c>
    </row>
    <row r="49" spans="1:12" ht="12" customHeight="1">
      <c r="A49" s="327" t="s">
        <v>60</v>
      </c>
      <c r="B49" s="5" t="s">
        <v>77</v>
      </c>
      <c r="C49" s="462">
        <v>13000000</v>
      </c>
      <c r="D49" s="462">
        <v>468777</v>
      </c>
      <c r="E49" s="373"/>
      <c r="F49" s="373"/>
      <c r="G49" s="373"/>
      <c r="H49" s="373"/>
      <c r="I49" s="373"/>
      <c r="J49" s="373">
        <v>35510</v>
      </c>
      <c r="K49" s="356">
        <f>D49+E49+F49+G49+H49+I49+J49</f>
        <v>504287</v>
      </c>
      <c r="L49" s="361">
        <f>C49+K49</f>
        <v>13504287</v>
      </c>
    </row>
    <row r="50" spans="1:12" ht="12" customHeight="1">
      <c r="A50" s="327" t="s">
        <v>61</v>
      </c>
      <c r="B50" s="5" t="s">
        <v>102</v>
      </c>
      <c r="C50" s="373"/>
      <c r="D50" s="373"/>
      <c r="E50" s="373"/>
      <c r="F50" s="373"/>
      <c r="G50" s="373"/>
      <c r="H50" s="373"/>
      <c r="I50" s="373"/>
      <c r="J50" s="373"/>
      <c r="K50" s="356">
        <f>D50+E50+F50+G50+H50+I50+J50</f>
        <v>0</v>
      </c>
      <c r="L50" s="361">
        <f>C50+K50</f>
        <v>0</v>
      </c>
    </row>
    <row r="51" spans="1:12" ht="12" customHeight="1" thickBot="1">
      <c r="A51" s="327" t="s">
        <v>78</v>
      </c>
      <c r="B51" s="5" t="s">
        <v>103</v>
      </c>
      <c r="C51" s="373"/>
      <c r="D51" s="373"/>
      <c r="E51" s="373"/>
      <c r="F51" s="373"/>
      <c r="G51" s="373"/>
      <c r="H51" s="373"/>
      <c r="I51" s="373"/>
      <c r="J51" s="373"/>
      <c r="K51" s="356">
        <f>D51+E51+F51+G51+H51+I51+J51</f>
        <v>0</v>
      </c>
      <c r="L51" s="361">
        <f>C51+K51</f>
        <v>0</v>
      </c>
    </row>
    <row r="52" spans="1:12" ht="12" customHeight="1" thickBot="1">
      <c r="A52" s="329" t="s">
        <v>4</v>
      </c>
      <c r="B52" s="47" t="s">
        <v>497</v>
      </c>
      <c r="C52" s="355">
        <f aca="true" t="shared" si="10" ref="C52:K52">SUM(C53:C55)</f>
        <v>0</v>
      </c>
      <c r="D52" s="355">
        <f t="shared" si="10"/>
        <v>0</v>
      </c>
      <c r="E52" s="355">
        <f t="shared" si="10"/>
        <v>0</v>
      </c>
      <c r="F52" s="355">
        <f t="shared" si="10"/>
        <v>0</v>
      </c>
      <c r="G52" s="355">
        <f t="shared" si="10"/>
        <v>0</v>
      </c>
      <c r="H52" s="355">
        <f t="shared" si="10"/>
        <v>0</v>
      </c>
      <c r="I52" s="355">
        <f t="shared" si="10"/>
        <v>0</v>
      </c>
      <c r="J52" s="355"/>
      <c r="K52" s="355">
        <f t="shared" si="10"/>
        <v>0</v>
      </c>
      <c r="L52" s="324">
        <f>SUM(L53:L55)</f>
        <v>0</v>
      </c>
    </row>
    <row r="53" spans="1:12" s="336" customFormat="1" ht="12" customHeight="1">
      <c r="A53" s="327" t="s">
        <v>64</v>
      </c>
      <c r="B53" s="6" t="s">
        <v>119</v>
      </c>
      <c r="C53" s="372"/>
      <c r="D53" s="372"/>
      <c r="E53" s="372"/>
      <c r="F53" s="372"/>
      <c r="G53" s="372"/>
      <c r="H53" s="372"/>
      <c r="I53" s="372"/>
      <c r="J53" s="372"/>
      <c r="K53" s="356">
        <f>D53+E53+F53+G53+H53+I53</f>
        <v>0</v>
      </c>
      <c r="L53" s="360">
        <f>C53+K53</f>
        <v>0</v>
      </c>
    </row>
    <row r="54" spans="1:12" ht="12" customHeight="1">
      <c r="A54" s="327" t="s">
        <v>65</v>
      </c>
      <c r="B54" s="5" t="s">
        <v>105</v>
      </c>
      <c r="C54" s="373"/>
      <c r="D54" s="373"/>
      <c r="E54" s="373"/>
      <c r="F54" s="373"/>
      <c r="G54" s="373"/>
      <c r="H54" s="373"/>
      <c r="I54" s="373"/>
      <c r="J54" s="373"/>
      <c r="K54" s="357">
        <f>D54+E54+F54+G54+H54+I54</f>
        <v>0</v>
      </c>
      <c r="L54" s="361">
        <f>C54+K54</f>
        <v>0</v>
      </c>
    </row>
    <row r="55" spans="1:12" ht="12" customHeight="1">
      <c r="A55" s="327" t="s">
        <v>66</v>
      </c>
      <c r="B55" s="5" t="s">
        <v>498</v>
      </c>
      <c r="C55" s="373"/>
      <c r="D55" s="373"/>
      <c r="E55" s="373"/>
      <c r="F55" s="373"/>
      <c r="G55" s="373"/>
      <c r="H55" s="373"/>
      <c r="I55" s="373"/>
      <c r="J55" s="373"/>
      <c r="K55" s="357">
        <f>D55+E55+F55+G55+H55+I55</f>
        <v>0</v>
      </c>
      <c r="L55" s="361">
        <f>C55+K55</f>
        <v>0</v>
      </c>
    </row>
    <row r="56" spans="1:12" ht="12" customHeight="1" thickBot="1">
      <c r="A56" s="327" t="s">
        <v>67</v>
      </c>
      <c r="B56" s="5" t="s">
        <v>499</v>
      </c>
      <c r="C56" s="373"/>
      <c r="D56" s="373"/>
      <c r="E56" s="373"/>
      <c r="F56" s="373"/>
      <c r="G56" s="373"/>
      <c r="H56" s="373"/>
      <c r="I56" s="373"/>
      <c r="J56" s="373"/>
      <c r="K56" s="357">
        <f>D56+E56+F56+G56+H56+I56</f>
        <v>0</v>
      </c>
      <c r="L56" s="361">
        <f>C56+K56</f>
        <v>0</v>
      </c>
    </row>
    <row r="57" spans="1:12" ht="12" customHeight="1" thickBot="1">
      <c r="A57" s="329" t="s">
        <v>5</v>
      </c>
      <c r="B57" s="47" t="s">
        <v>500</v>
      </c>
      <c r="C57" s="401"/>
      <c r="D57" s="401"/>
      <c r="E57" s="401"/>
      <c r="F57" s="401"/>
      <c r="G57" s="401"/>
      <c r="H57" s="401"/>
      <c r="I57" s="401"/>
      <c r="J57" s="401"/>
      <c r="K57" s="355">
        <f>D57+E57+F57+G57+H57+I57</f>
        <v>0</v>
      </c>
      <c r="L57" s="324">
        <f>C57+K57</f>
        <v>0</v>
      </c>
    </row>
    <row r="58" spans="1:12" ht="12.75" customHeight="1" thickBot="1">
      <c r="A58" s="329" t="s">
        <v>6</v>
      </c>
      <c r="B58" s="337" t="s">
        <v>501</v>
      </c>
      <c r="C58" s="358">
        <f aca="true" t="shared" si="11" ref="C58:K58">+C46+C52+C57</f>
        <v>98263310</v>
      </c>
      <c r="D58" s="358">
        <f t="shared" si="11"/>
        <v>3829476</v>
      </c>
      <c r="E58" s="358">
        <f t="shared" si="11"/>
        <v>0</v>
      </c>
      <c r="F58" s="358">
        <f t="shared" si="11"/>
        <v>0</v>
      </c>
      <c r="G58" s="358">
        <f t="shared" si="11"/>
        <v>0</v>
      </c>
      <c r="H58" s="358">
        <f t="shared" si="11"/>
        <v>0</v>
      </c>
      <c r="I58" s="358">
        <f t="shared" si="11"/>
        <v>0</v>
      </c>
      <c r="J58" s="358">
        <f t="shared" si="11"/>
        <v>2151174</v>
      </c>
      <c r="K58" s="358">
        <f t="shared" si="11"/>
        <v>5980650</v>
      </c>
      <c r="L58" s="338">
        <f>+L46+L52+L57</f>
        <v>104243960</v>
      </c>
    </row>
    <row r="59" spans="3:12" ht="13.5" customHeight="1" thickBot="1">
      <c r="C59" s="415">
        <f>C44-C58</f>
        <v>0</v>
      </c>
      <c r="D59" s="416"/>
      <c r="E59" s="416"/>
      <c r="F59" s="416"/>
      <c r="G59" s="416"/>
      <c r="H59" s="416"/>
      <c r="I59" s="416"/>
      <c r="J59" s="416"/>
      <c r="K59" s="416"/>
      <c r="L59" s="411">
        <f>L44-L58</f>
        <v>0</v>
      </c>
    </row>
    <row r="60" spans="1:12" ht="12.75" customHeight="1" thickBot="1">
      <c r="A60" s="65" t="s">
        <v>367</v>
      </c>
      <c r="B60" s="66"/>
      <c r="C60" s="374"/>
      <c r="D60" s="374"/>
      <c r="E60" s="374"/>
      <c r="F60" s="374"/>
      <c r="G60" s="374"/>
      <c r="H60" s="374"/>
      <c r="I60" s="374"/>
      <c r="J60" s="374"/>
      <c r="K60" s="359">
        <f>D60+E60+F60+G60+H60+I60</f>
        <v>0</v>
      </c>
      <c r="L60" s="362">
        <f>C60+K60</f>
        <v>0</v>
      </c>
    </row>
    <row r="61" spans="1:12" ht="12.75" customHeight="1" thickBot="1">
      <c r="A61" s="65" t="s">
        <v>116</v>
      </c>
      <c r="B61" s="66"/>
      <c r="C61" s="374"/>
      <c r="D61" s="374"/>
      <c r="E61" s="374"/>
      <c r="F61" s="374"/>
      <c r="G61" s="374"/>
      <c r="H61" s="374"/>
      <c r="I61" s="374"/>
      <c r="J61" s="374"/>
      <c r="K61" s="359">
        <f>D61+E61+F61+G61+H61+I61</f>
        <v>0</v>
      </c>
      <c r="L61" s="362">
        <f>C61+K61</f>
        <v>0</v>
      </c>
    </row>
  </sheetData>
  <sheetProtection formatCells="0"/>
  <mergeCells count="16">
    <mergeCell ref="G5:G7"/>
    <mergeCell ref="H5:H7"/>
    <mergeCell ref="I5:I7"/>
    <mergeCell ref="K5:K7"/>
    <mergeCell ref="L5:L7"/>
    <mergeCell ref="A9:L9"/>
    <mergeCell ref="A45:L45"/>
    <mergeCell ref="B2:K2"/>
    <mergeCell ref="B3:K3"/>
    <mergeCell ref="A5:A7"/>
    <mergeCell ref="B5:B7"/>
    <mergeCell ref="C5:C7"/>
    <mergeCell ref="D5:D7"/>
    <mergeCell ref="E5:E7"/>
    <mergeCell ref="F5:F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20" zoomScaleNormal="120" workbookViewId="0" topLeftCell="A1">
      <selection activeCell="L20" sqref="L20"/>
    </sheetView>
  </sheetViews>
  <sheetFormatPr defaultColWidth="9.00390625" defaultRowHeight="12.75"/>
  <cols>
    <col min="1" max="1" width="13.875" style="339" customWidth="1"/>
    <col min="2" max="2" width="60.625" style="321" customWidth="1"/>
    <col min="3" max="3" width="15.875" style="321" customWidth="1"/>
    <col min="4" max="10" width="13.875" style="321" customWidth="1"/>
    <col min="11" max="11" width="15.875" style="321" customWidth="1"/>
    <col min="12" max="16384" width="9.375" style="321" customWidth="1"/>
  </cols>
  <sheetData>
    <row r="1" spans="1:11" s="318" customFormat="1" ht="15.75" customHeight="1" thickBot="1">
      <c r="A1" s="375"/>
      <c r="B1" s="376"/>
      <c r="C1" s="376"/>
      <c r="D1" s="376"/>
      <c r="E1" s="376"/>
      <c r="F1" s="376"/>
      <c r="G1" s="376"/>
      <c r="H1" s="376"/>
      <c r="I1" s="376"/>
      <c r="J1" s="376"/>
      <c r="K1" s="317" t="str">
        <f>CONCATENATE("5.2.2. melléklet ",RM_ALAPADATOK!A7," ",RM_ALAPADATOK!B7," ",RM_ALAPADATOK!C7," ",RM_ALAPADATOK!D7," ",RM_ALAPADATOK!E7," ",RM_ALAPADATOK!F7," ",RM_ALAPADATOK!G7," ",RM_ALAPADATOK!H7)</f>
        <v>5.2.2. melléklet a 8 / 2020 ( VII.16. ) önkormányzati rendelethez</v>
      </c>
    </row>
    <row r="2" spans="1:11" s="319" customFormat="1" ht="36">
      <c r="A2" s="377" t="s">
        <v>475</v>
      </c>
      <c r="B2" s="557" t="str">
        <f>'Közös Hiv. 5.2.sz.mell'!B2</f>
        <v>Balatonszárszói Közös Önkormányzati Hivatal</v>
      </c>
      <c r="C2" s="558"/>
      <c r="D2" s="558"/>
      <c r="E2" s="558"/>
      <c r="F2" s="558"/>
      <c r="G2" s="558"/>
      <c r="H2" s="558"/>
      <c r="I2" s="558"/>
      <c r="J2" s="558"/>
      <c r="K2" s="378" t="s">
        <v>37</v>
      </c>
    </row>
    <row r="3" spans="1:11" s="319" customFormat="1" ht="22.5" customHeight="1" thickBot="1">
      <c r="A3" s="379" t="s">
        <v>114</v>
      </c>
      <c r="B3" s="559" t="str">
        <f>CONCATENATE('Önk. önként.váll. 5.1.2.sz.mell'!B3:K3)</f>
        <v>Önként vállalt feladatok bevételeinek, kiadásainak módosítása</v>
      </c>
      <c r="C3" s="560"/>
      <c r="D3" s="560"/>
      <c r="E3" s="560"/>
      <c r="F3" s="560"/>
      <c r="G3" s="560"/>
      <c r="H3" s="560"/>
      <c r="I3" s="560"/>
      <c r="J3" s="560"/>
      <c r="K3" s="380" t="s">
        <v>38</v>
      </c>
    </row>
    <row r="4" spans="1:11" s="319" customFormat="1" ht="12.75" customHeight="1" thickBot="1">
      <c r="A4" s="381"/>
      <c r="B4" s="382"/>
      <c r="C4" s="383"/>
      <c r="D4" s="383"/>
      <c r="E4" s="383"/>
      <c r="F4" s="383"/>
      <c r="G4" s="383"/>
      <c r="H4" s="383"/>
      <c r="I4" s="383"/>
      <c r="J4" s="383"/>
      <c r="K4" s="384" t="s">
        <v>429</v>
      </c>
    </row>
    <row r="5" spans="1:11" s="320" customFormat="1" ht="13.5" customHeight="1">
      <c r="A5" s="563" t="s">
        <v>46</v>
      </c>
      <c r="B5" s="546" t="s">
        <v>2</v>
      </c>
      <c r="C5" s="546" t="s">
        <v>502</v>
      </c>
      <c r="D5" s="546" t="str">
        <f>CONCATENATE(' Önk. 5.1.sz.mell'!D5:I5)</f>
        <v>1. sz. módosítás </v>
      </c>
      <c r="E5" s="546" t="str">
        <f>CONCATENATE(' Önk. 5.1.sz.mell'!E5)</f>
        <v>.2. sz. módosítás </v>
      </c>
      <c r="F5" s="546" t="str">
        <f>CONCATENATE(' Önk. 5.1.sz.mell'!F5)</f>
        <v>3. sz. módosítás </v>
      </c>
      <c r="G5" s="546" t="str">
        <f>CONCATENATE(' Önk. 5.1.sz.mell'!G5)</f>
        <v>4. sz. módosítás </v>
      </c>
      <c r="H5" s="546" t="str">
        <f>CONCATENATE(' Önk. 5.1.sz.mell'!H5)</f>
        <v>.5. sz. módosítás </v>
      </c>
      <c r="I5" s="546" t="str">
        <f>CONCATENATE(' Önk. 5.1.sz.mell'!I5)</f>
        <v>6. sz. módosítás </v>
      </c>
      <c r="J5" s="546" t="s">
        <v>503</v>
      </c>
      <c r="K5" s="549" t="str">
        <f>CONCATENATE('Közös Hiv. köt. 5.2.1.sz.mell'!L5)</f>
        <v>2.számú módsítás után</v>
      </c>
    </row>
    <row r="6" spans="1:11" ht="12.75" customHeight="1">
      <c r="A6" s="564"/>
      <c r="B6" s="561"/>
      <c r="C6" s="547"/>
      <c r="D6" s="547"/>
      <c r="E6" s="547"/>
      <c r="F6" s="547"/>
      <c r="G6" s="547"/>
      <c r="H6" s="547"/>
      <c r="I6" s="547"/>
      <c r="J6" s="547"/>
      <c r="K6" s="550"/>
    </row>
    <row r="7" spans="1:11" s="322" customFormat="1" ht="9.75" customHeight="1" thickBot="1">
      <c r="A7" s="565"/>
      <c r="B7" s="562"/>
      <c r="C7" s="548"/>
      <c r="D7" s="548"/>
      <c r="E7" s="548"/>
      <c r="F7" s="548"/>
      <c r="G7" s="548"/>
      <c r="H7" s="548"/>
      <c r="I7" s="548"/>
      <c r="J7" s="548"/>
      <c r="K7" s="551"/>
    </row>
    <row r="8" spans="1:11" s="340" customFormat="1" ht="10.5" customHeight="1" thickBot="1">
      <c r="A8" s="386" t="s">
        <v>346</v>
      </c>
      <c r="B8" s="387" t="s">
        <v>347</v>
      </c>
      <c r="C8" s="387" t="s">
        <v>348</v>
      </c>
      <c r="D8" s="387" t="s">
        <v>350</v>
      </c>
      <c r="E8" s="387" t="s">
        <v>349</v>
      </c>
      <c r="F8" s="387" t="s">
        <v>373</v>
      </c>
      <c r="G8" s="387" t="s">
        <v>352</v>
      </c>
      <c r="H8" s="387" t="s">
        <v>353</v>
      </c>
      <c r="I8" s="387" t="s">
        <v>460</v>
      </c>
      <c r="J8" s="388" t="s">
        <v>461</v>
      </c>
      <c r="K8" s="389" t="s">
        <v>462</v>
      </c>
    </row>
    <row r="9" spans="1:11" s="340" customFormat="1" ht="10.5" customHeight="1" thickBot="1">
      <c r="A9" s="554" t="s">
        <v>35</v>
      </c>
      <c r="B9" s="555"/>
      <c r="C9" s="555"/>
      <c r="D9" s="555"/>
      <c r="E9" s="555"/>
      <c r="F9" s="555"/>
      <c r="G9" s="555"/>
      <c r="H9" s="555"/>
      <c r="I9" s="555"/>
      <c r="J9" s="555"/>
      <c r="K9" s="556"/>
    </row>
    <row r="10" spans="1:11" s="325" customFormat="1" ht="12" customHeight="1" thickBot="1">
      <c r="A10" s="59" t="s">
        <v>3</v>
      </c>
      <c r="B10" s="323" t="s">
        <v>476</v>
      </c>
      <c r="C10" s="79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5" customFormat="1" ht="12" customHeight="1">
      <c r="A11" s="326" t="s">
        <v>58</v>
      </c>
      <c r="B11" s="7" t="s">
        <v>161</v>
      </c>
      <c r="C11" s="363"/>
      <c r="D11" s="363"/>
      <c r="E11" s="363"/>
      <c r="F11" s="363"/>
      <c r="G11" s="363"/>
      <c r="H11" s="363"/>
      <c r="I11" s="363"/>
      <c r="J11" s="347">
        <f>D11+E11+F11+G11+H11+I11</f>
        <v>0</v>
      </c>
      <c r="K11" s="345">
        <f>C11+J11</f>
        <v>0</v>
      </c>
    </row>
    <row r="12" spans="1:11" s="325" customFormat="1" ht="12" customHeight="1">
      <c r="A12" s="327" t="s">
        <v>59</v>
      </c>
      <c r="B12" s="5" t="s">
        <v>162</v>
      </c>
      <c r="C12" s="364"/>
      <c r="D12" s="364"/>
      <c r="E12" s="364"/>
      <c r="F12" s="364"/>
      <c r="G12" s="364"/>
      <c r="H12" s="364"/>
      <c r="I12" s="364"/>
      <c r="J12" s="348">
        <f aca="true" t="shared" si="1" ref="J12:J21">D12+E12+F12+G12+H12+I12</f>
        <v>0</v>
      </c>
      <c r="K12" s="345">
        <f aca="true" t="shared" si="2" ref="K12:K21">C12+J12</f>
        <v>0</v>
      </c>
    </row>
    <row r="13" spans="1:11" s="325" customFormat="1" ht="12" customHeight="1">
      <c r="A13" s="327" t="s">
        <v>60</v>
      </c>
      <c r="B13" s="5" t="s">
        <v>163</v>
      </c>
      <c r="C13" s="364"/>
      <c r="D13" s="364"/>
      <c r="E13" s="364"/>
      <c r="F13" s="364"/>
      <c r="G13" s="364"/>
      <c r="H13" s="364"/>
      <c r="I13" s="364"/>
      <c r="J13" s="348">
        <f t="shared" si="1"/>
        <v>0</v>
      </c>
      <c r="K13" s="345">
        <f t="shared" si="2"/>
        <v>0</v>
      </c>
    </row>
    <row r="14" spans="1:11" s="325" customFormat="1" ht="12" customHeight="1">
      <c r="A14" s="327" t="s">
        <v>61</v>
      </c>
      <c r="B14" s="5" t="s">
        <v>164</v>
      </c>
      <c r="C14" s="364"/>
      <c r="D14" s="364"/>
      <c r="E14" s="364"/>
      <c r="F14" s="364"/>
      <c r="G14" s="364"/>
      <c r="H14" s="364"/>
      <c r="I14" s="364"/>
      <c r="J14" s="348">
        <f t="shared" si="1"/>
        <v>0</v>
      </c>
      <c r="K14" s="345">
        <f t="shared" si="2"/>
        <v>0</v>
      </c>
    </row>
    <row r="15" spans="1:11" s="325" customFormat="1" ht="12" customHeight="1">
      <c r="A15" s="327" t="s">
        <v>78</v>
      </c>
      <c r="B15" s="5" t="s">
        <v>165</v>
      </c>
      <c r="C15" s="364"/>
      <c r="D15" s="364"/>
      <c r="E15" s="364"/>
      <c r="F15" s="364"/>
      <c r="G15" s="364"/>
      <c r="H15" s="364"/>
      <c r="I15" s="364"/>
      <c r="J15" s="348">
        <f t="shared" si="1"/>
        <v>0</v>
      </c>
      <c r="K15" s="345">
        <f t="shared" si="2"/>
        <v>0</v>
      </c>
    </row>
    <row r="16" spans="1:11" s="325" customFormat="1" ht="12" customHeight="1">
      <c r="A16" s="327" t="s">
        <v>62</v>
      </c>
      <c r="B16" s="5" t="s">
        <v>477</v>
      </c>
      <c r="C16" s="364"/>
      <c r="D16" s="364"/>
      <c r="E16" s="364"/>
      <c r="F16" s="364"/>
      <c r="G16" s="364"/>
      <c r="H16" s="364"/>
      <c r="I16" s="364"/>
      <c r="J16" s="348">
        <f t="shared" si="1"/>
        <v>0</v>
      </c>
      <c r="K16" s="345">
        <f t="shared" si="2"/>
        <v>0</v>
      </c>
    </row>
    <row r="17" spans="1:11" s="325" customFormat="1" ht="12" customHeight="1">
      <c r="A17" s="327" t="s">
        <v>63</v>
      </c>
      <c r="B17" s="4" t="s">
        <v>478</v>
      </c>
      <c r="C17" s="364"/>
      <c r="D17" s="364"/>
      <c r="E17" s="364"/>
      <c r="F17" s="364"/>
      <c r="G17" s="364"/>
      <c r="H17" s="364"/>
      <c r="I17" s="364"/>
      <c r="J17" s="348">
        <f t="shared" si="1"/>
        <v>0</v>
      </c>
      <c r="K17" s="345">
        <f t="shared" si="2"/>
        <v>0</v>
      </c>
    </row>
    <row r="18" spans="1:11" s="325" customFormat="1" ht="12" customHeight="1">
      <c r="A18" s="327" t="s">
        <v>70</v>
      </c>
      <c r="B18" s="5" t="s">
        <v>168</v>
      </c>
      <c r="C18" s="364"/>
      <c r="D18" s="364"/>
      <c r="E18" s="364"/>
      <c r="F18" s="364"/>
      <c r="G18" s="364"/>
      <c r="H18" s="364"/>
      <c r="I18" s="364"/>
      <c r="J18" s="348">
        <f t="shared" si="1"/>
        <v>0</v>
      </c>
      <c r="K18" s="345">
        <f t="shared" si="2"/>
        <v>0</v>
      </c>
    </row>
    <row r="19" spans="1:11" s="328" customFormat="1" ht="12" customHeight="1">
      <c r="A19" s="327" t="s">
        <v>71</v>
      </c>
      <c r="B19" s="5" t="s">
        <v>169</v>
      </c>
      <c r="C19" s="364"/>
      <c r="D19" s="364"/>
      <c r="E19" s="364"/>
      <c r="F19" s="364"/>
      <c r="G19" s="364"/>
      <c r="H19" s="364"/>
      <c r="I19" s="364"/>
      <c r="J19" s="348">
        <f t="shared" si="1"/>
        <v>0</v>
      </c>
      <c r="K19" s="345">
        <f t="shared" si="2"/>
        <v>0</v>
      </c>
    </row>
    <row r="20" spans="1:11" s="328" customFormat="1" ht="12" customHeight="1">
      <c r="A20" s="327" t="s">
        <v>72</v>
      </c>
      <c r="B20" s="5" t="s">
        <v>295</v>
      </c>
      <c r="C20" s="364"/>
      <c r="D20" s="364"/>
      <c r="E20" s="364"/>
      <c r="F20" s="364"/>
      <c r="G20" s="364"/>
      <c r="H20" s="364"/>
      <c r="I20" s="364"/>
      <c r="J20" s="348">
        <f t="shared" si="1"/>
        <v>0</v>
      </c>
      <c r="K20" s="345">
        <f t="shared" si="2"/>
        <v>0</v>
      </c>
    </row>
    <row r="21" spans="1:11" s="328" customFormat="1" ht="12" customHeight="1" thickBot="1">
      <c r="A21" s="341" t="s">
        <v>73</v>
      </c>
      <c r="B21" s="4" t="s">
        <v>170</v>
      </c>
      <c r="C21" s="365"/>
      <c r="D21" s="365"/>
      <c r="E21" s="365"/>
      <c r="F21" s="365"/>
      <c r="G21" s="365"/>
      <c r="H21" s="365"/>
      <c r="I21" s="365"/>
      <c r="J21" s="349">
        <f t="shared" si="1"/>
        <v>0</v>
      </c>
      <c r="K21" s="345">
        <f t="shared" si="2"/>
        <v>0</v>
      </c>
    </row>
    <row r="22" spans="1:11" s="325" customFormat="1" ht="12" customHeight="1" thickBot="1">
      <c r="A22" s="59" t="s">
        <v>4</v>
      </c>
      <c r="B22" s="323" t="s">
        <v>479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28" customFormat="1" ht="12" customHeight="1">
      <c r="A23" s="330" t="s">
        <v>64</v>
      </c>
      <c r="B23" s="6" t="s">
        <v>143</v>
      </c>
      <c r="C23" s="366"/>
      <c r="D23" s="366"/>
      <c r="E23" s="366"/>
      <c r="F23" s="366"/>
      <c r="G23" s="366"/>
      <c r="H23" s="366"/>
      <c r="I23" s="366"/>
      <c r="J23" s="351">
        <f>D23+E23+F23+G23+H23+I23</f>
        <v>0</v>
      </c>
      <c r="K23" s="345">
        <f>C23+J23</f>
        <v>0</v>
      </c>
    </row>
    <row r="24" spans="1:11" s="328" customFormat="1" ht="12" customHeight="1">
      <c r="A24" s="327" t="s">
        <v>65</v>
      </c>
      <c r="B24" s="5" t="s">
        <v>480</v>
      </c>
      <c r="C24" s="364"/>
      <c r="D24" s="364"/>
      <c r="E24" s="364"/>
      <c r="F24" s="364"/>
      <c r="G24" s="364"/>
      <c r="H24" s="364"/>
      <c r="I24" s="364"/>
      <c r="J24" s="348">
        <f>D24+E24+F24+G24+H24+I24</f>
        <v>0</v>
      </c>
      <c r="K24" s="344">
        <f>C24+J24</f>
        <v>0</v>
      </c>
    </row>
    <row r="25" spans="1:11" s="328" customFormat="1" ht="12" customHeight="1">
      <c r="A25" s="327" t="s">
        <v>66</v>
      </c>
      <c r="B25" s="5" t="s">
        <v>481</v>
      </c>
      <c r="C25" s="364"/>
      <c r="D25" s="364"/>
      <c r="E25" s="364"/>
      <c r="F25" s="364"/>
      <c r="G25" s="364"/>
      <c r="H25" s="364"/>
      <c r="I25" s="364"/>
      <c r="J25" s="348">
        <f>D25+E25+F25+G25+H25+I25</f>
        <v>0</v>
      </c>
      <c r="K25" s="344">
        <f>C25+J25</f>
        <v>0</v>
      </c>
    </row>
    <row r="26" spans="1:11" s="328" customFormat="1" ht="12" customHeight="1" thickBot="1">
      <c r="A26" s="327" t="s">
        <v>67</v>
      </c>
      <c r="B26" s="9" t="s">
        <v>482</v>
      </c>
      <c r="C26" s="365"/>
      <c r="D26" s="365"/>
      <c r="E26" s="365"/>
      <c r="F26" s="365"/>
      <c r="G26" s="365"/>
      <c r="H26" s="365"/>
      <c r="I26" s="365"/>
      <c r="J26" s="352">
        <f>D26+E26+F26+G26+H26+I26</f>
        <v>0</v>
      </c>
      <c r="K26" s="346">
        <f>C26+J26</f>
        <v>0</v>
      </c>
    </row>
    <row r="27" spans="1:11" s="328" customFormat="1" ht="12" customHeight="1" thickBot="1">
      <c r="A27" s="329" t="s">
        <v>5</v>
      </c>
      <c r="B27" s="47" t="s">
        <v>92</v>
      </c>
      <c r="C27" s="367"/>
      <c r="D27" s="367"/>
      <c r="E27" s="367"/>
      <c r="F27" s="367"/>
      <c r="G27" s="367"/>
      <c r="H27" s="367"/>
      <c r="I27" s="367"/>
      <c r="J27" s="343"/>
      <c r="K27" s="324"/>
    </row>
    <row r="28" spans="1:11" s="328" customFormat="1" ht="12" customHeight="1" thickBot="1">
      <c r="A28" s="329" t="s">
        <v>6</v>
      </c>
      <c r="B28" s="47" t="s">
        <v>483</v>
      </c>
      <c r="C28" s="350">
        <f aca="true" t="shared" si="4" ref="C28:J28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28" customFormat="1" ht="12" customHeight="1">
      <c r="A29" s="330" t="s">
        <v>152</v>
      </c>
      <c r="B29" s="331" t="s">
        <v>148</v>
      </c>
      <c r="C29" s="368"/>
      <c r="D29" s="368"/>
      <c r="E29" s="368"/>
      <c r="F29" s="368"/>
      <c r="G29" s="368"/>
      <c r="H29" s="368"/>
      <c r="I29" s="368"/>
      <c r="J29" s="351">
        <f>D29+E29+F29+G29+H29+I29</f>
        <v>0</v>
      </c>
      <c r="K29" s="345">
        <f>C29+J29</f>
        <v>0</v>
      </c>
    </row>
    <row r="30" spans="1:11" s="328" customFormat="1" ht="12" customHeight="1">
      <c r="A30" s="330" t="s">
        <v>153</v>
      </c>
      <c r="B30" s="331" t="s">
        <v>480</v>
      </c>
      <c r="C30" s="369"/>
      <c r="D30" s="369"/>
      <c r="E30" s="369"/>
      <c r="F30" s="369"/>
      <c r="G30" s="369"/>
      <c r="H30" s="369"/>
      <c r="I30" s="369"/>
      <c r="J30" s="351">
        <f>D30+E30+F30+G30+H30+I30</f>
        <v>0</v>
      </c>
      <c r="K30" s="345">
        <f>C30+J30</f>
        <v>0</v>
      </c>
    </row>
    <row r="31" spans="1:11" s="328" customFormat="1" ht="12" customHeight="1">
      <c r="A31" s="330" t="s">
        <v>154</v>
      </c>
      <c r="B31" s="332" t="s">
        <v>484</v>
      </c>
      <c r="C31" s="369"/>
      <c r="D31" s="369"/>
      <c r="E31" s="369"/>
      <c r="F31" s="369"/>
      <c r="G31" s="369"/>
      <c r="H31" s="369"/>
      <c r="I31" s="369"/>
      <c r="J31" s="351">
        <f>D31+E31+F31+G31+H31+I31</f>
        <v>0</v>
      </c>
      <c r="K31" s="345">
        <f>C31+J31</f>
        <v>0</v>
      </c>
    </row>
    <row r="32" spans="1:11" s="328" customFormat="1" ht="12" customHeight="1" thickBot="1">
      <c r="A32" s="327" t="s">
        <v>155</v>
      </c>
      <c r="B32" s="342" t="s">
        <v>485</v>
      </c>
      <c r="C32" s="370"/>
      <c r="D32" s="370"/>
      <c r="E32" s="370"/>
      <c r="F32" s="370"/>
      <c r="G32" s="370"/>
      <c r="H32" s="370"/>
      <c r="I32" s="370"/>
      <c r="J32" s="351">
        <f>D32+E32+F32+G32+H32+I32</f>
        <v>0</v>
      </c>
      <c r="K32" s="345">
        <f>C32+J32</f>
        <v>0</v>
      </c>
    </row>
    <row r="33" spans="1:11" s="328" customFormat="1" ht="12" customHeight="1" thickBot="1">
      <c r="A33" s="329" t="s">
        <v>7</v>
      </c>
      <c r="B33" s="47" t="s">
        <v>486</v>
      </c>
      <c r="C33" s="350">
        <f aca="true" t="shared" si="5" ref="C33:J33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28" customFormat="1" ht="12" customHeight="1">
      <c r="A34" s="330" t="s">
        <v>51</v>
      </c>
      <c r="B34" s="331" t="s">
        <v>175</v>
      </c>
      <c r="C34" s="368"/>
      <c r="D34" s="368"/>
      <c r="E34" s="368"/>
      <c r="F34" s="368"/>
      <c r="G34" s="368"/>
      <c r="H34" s="368"/>
      <c r="I34" s="368"/>
      <c r="J34" s="351">
        <f>D34+E34+F34+G34+H34+I34</f>
        <v>0</v>
      </c>
      <c r="K34" s="345">
        <f>C34+J34</f>
        <v>0</v>
      </c>
    </row>
    <row r="35" spans="1:11" s="328" customFormat="1" ht="12" customHeight="1">
      <c r="A35" s="330" t="s">
        <v>52</v>
      </c>
      <c r="B35" s="332" t="s">
        <v>176</v>
      </c>
      <c r="C35" s="369"/>
      <c r="D35" s="369"/>
      <c r="E35" s="369"/>
      <c r="F35" s="369"/>
      <c r="G35" s="369"/>
      <c r="H35" s="369"/>
      <c r="I35" s="369"/>
      <c r="J35" s="351">
        <f>D35+E35+F35+G35+H35+I35</f>
        <v>0</v>
      </c>
      <c r="K35" s="345">
        <f>C35+J35</f>
        <v>0</v>
      </c>
    </row>
    <row r="36" spans="1:11" s="328" customFormat="1" ht="12" customHeight="1" thickBot="1">
      <c r="A36" s="327" t="s">
        <v>53</v>
      </c>
      <c r="B36" s="342" t="s">
        <v>177</v>
      </c>
      <c r="C36" s="370"/>
      <c r="D36" s="370"/>
      <c r="E36" s="370"/>
      <c r="F36" s="370"/>
      <c r="G36" s="370"/>
      <c r="H36" s="370"/>
      <c r="I36" s="370"/>
      <c r="J36" s="351">
        <f>D36+E36+F36+G36+H36+I36</f>
        <v>0</v>
      </c>
      <c r="K36" s="353">
        <f>C36+J36</f>
        <v>0</v>
      </c>
    </row>
    <row r="37" spans="1:11" s="325" customFormat="1" ht="12" customHeight="1" thickBot="1">
      <c r="A37" s="329" t="s">
        <v>8</v>
      </c>
      <c r="B37" s="47" t="s">
        <v>260</v>
      </c>
      <c r="C37" s="367"/>
      <c r="D37" s="367"/>
      <c r="E37" s="367"/>
      <c r="F37" s="367"/>
      <c r="G37" s="367"/>
      <c r="H37" s="367"/>
      <c r="I37" s="367"/>
      <c r="J37" s="79">
        <f>D37+E37+F37+G37+H37+I37</f>
        <v>0</v>
      </c>
      <c r="K37" s="324">
        <f>C37+J37</f>
        <v>0</v>
      </c>
    </row>
    <row r="38" spans="1:11" s="325" customFormat="1" ht="12" customHeight="1" thickBot="1">
      <c r="A38" s="329" t="s">
        <v>9</v>
      </c>
      <c r="B38" s="47" t="s">
        <v>487</v>
      </c>
      <c r="C38" s="367"/>
      <c r="D38" s="367"/>
      <c r="E38" s="367"/>
      <c r="F38" s="367"/>
      <c r="G38" s="367"/>
      <c r="H38" s="367"/>
      <c r="I38" s="367"/>
      <c r="J38" s="354">
        <f>D38+E38+F38+G38+H38+I38</f>
        <v>0</v>
      </c>
      <c r="K38" s="345">
        <f>C38+J38</f>
        <v>0</v>
      </c>
    </row>
    <row r="39" spans="1:11" s="325" customFormat="1" ht="12" customHeight="1" thickBot="1">
      <c r="A39" s="59" t="s">
        <v>10</v>
      </c>
      <c r="B39" s="47" t="s">
        <v>488</v>
      </c>
      <c r="C39" s="350">
        <f aca="true" t="shared" si="6" ref="C39:J39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5" customFormat="1" ht="12" customHeight="1" thickBot="1">
      <c r="A40" s="334" t="s">
        <v>11</v>
      </c>
      <c r="B40" s="47" t="s">
        <v>489</v>
      </c>
      <c r="C40" s="350">
        <f aca="true" t="shared" si="7" ref="C40:J40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5" customFormat="1" ht="12" customHeight="1">
      <c r="A41" s="330" t="s">
        <v>490</v>
      </c>
      <c r="B41" s="331" t="s">
        <v>125</v>
      </c>
      <c r="C41" s="368"/>
      <c r="D41" s="368"/>
      <c r="E41" s="368"/>
      <c r="F41" s="368"/>
      <c r="G41" s="368"/>
      <c r="H41" s="368"/>
      <c r="I41" s="368"/>
      <c r="J41" s="351">
        <f>D41+E41+F41+G41+H41+I41</f>
        <v>0</v>
      </c>
      <c r="K41" s="345">
        <f>C41+J41</f>
        <v>0</v>
      </c>
    </row>
    <row r="42" spans="1:11" s="325" customFormat="1" ht="12" customHeight="1">
      <c r="A42" s="330" t="s">
        <v>491</v>
      </c>
      <c r="B42" s="332" t="s">
        <v>492</v>
      </c>
      <c r="C42" s="369"/>
      <c r="D42" s="369"/>
      <c r="E42" s="369"/>
      <c r="F42" s="369"/>
      <c r="G42" s="369"/>
      <c r="H42" s="369"/>
      <c r="I42" s="369"/>
      <c r="J42" s="351">
        <f>D42+E42+F42+G42+H42+I42</f>
        <v>0</v>
      </c>
      <c r="K42" s="344">
        <f>C42+J42</f>
        <v>0</v>
      </c>
    </row>
    <row r="43" spans="1:11" s="328" customFormat="1" ht="12" customHeight="1" thickBot="1">
      <c r="A43" s="327" t="s">
        <v>493</v>
      </c>
      <c r="B43" s="333" t="s">
        <v>494</v>
      </c>
      <c r="C43" s="371"/>
      <c r="D43" s="371"/>
      <c r="E43" s="371"/>
      <c r="F43" s="371"/>
      <c r="G43" s="371"/>
      <c r="H43" s="371"/>
      <c r="I43" s="371"/>
      <c r="J43" s="351">
        <f>D43+E43+F43+G43+H43+I43</f>
        <v>0</v>
      </c>
      <c r="K43" s="346">
        <f>C43+J43</f>
        <v>0</v>
      </c>
    </row>
    <row r="44" spans="1:11" s="328" customFormat="1" ht="12.75" customHeight="1" thickBot="1">
      <c r="A44" s="334" t="s">
        <v>12</v>
      </c>
      <c r="B44" s="335" t="s">
        <v>495</v>
      </c>
      <c r="C44" s="350">
        <f aca="true" t="shared" si="8" ref="C44:J44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2" customFormat="1" ht="13.5" customHeight="1" thickBot="1">
      <c r="A45" s="533" t="s">
        <v>36</v>
      </c>
      <c r="B45" s="552"/>
      <c r="C45" s="552"/>
      <c r="D45" s="552"/>
      <c r="E45" s="552"/>
      <c r="F45" s="552"/>
      <c r="G45" s="552"/>
      <c r="H45" s="552"/>
      <c r="I45" s="552"/>
      <c r="J45" s="552"/>
      <c r="K45" s="553"/>
    </row>
    <row r="46" spans="1:11" s="336" customFormat="1" ht="12" customHeight="1" thickBot="1">
      <c r="A46" s="329" t="s">
        <v>3</v>
      </c>
      <c r="B46" s="47" t="s">
        <v>496</v>
      </c>
      <c r="C46" s="355">
        <f aca="true" t="shared" si="9" ref="C46:J46">SUM(C47:C51)</f>
        <v>0</v>
      </c>
      <c r="D46" s="355">
        <f t="shared" si="9"/>
        <v>0</v>
      </c>
      <c r="E46" s="355">
        <f t="shared" si="9"/>
        <v>0</v>
      </c>
      <c r="F46" s="355">
        <f t="shared" si="9"/>
        <v>0</v>
      </c>
      <c r="G46" s="355">
        <f t="shared" si="9"/>
        <v>0</v>
      </c>
      <c r="H46" s="355">
        <f t="shared" si="9"/>
        <v>0</v>
      </c>
      <c r="I46" s="355">
        <f t="shared" si="9"/>
        <v>0</v>
      </c>
      <c r="J46" s="355">
        <f t="shared" si="9"/>
        <v>0</v>
      </c>
      <c r="K46" s="324">
        <f>SUM(K47:K51)</f>
        <v>0</v>
      </c>
    </row>
    <row r="47" spans="1:11" ht="12" customHeight="1">
      <c r="A47" s="327" t="s">
        <v>58</v>
      </c>
      <c r="B47" s="6" t="s">
        <v>32</v>
      </c>
      <c r="C47" s="372"/>
      <c r="D47" s="372"/>
      <c r="E47" s="372"/>
      <c r="F47" s="372"/>
      <c r="G47" s="372"/>
      <c r="H47" s="372"/>
      <c r="I47" s="372"/>
      <c r="J47" s="356">
        <f>D47+E47+F47+G47+H47+I47</f>
        <v>0</v>
      </c>
      <c r="K47" s="360">
        <f>C47+J47</f>
        <v>0</v>
      </c>
    </row>
    <row r="48" spans="1:11" ht="12" customHeight="1">
      <c r="A48" s="327" t="s">
        <v>59</v>
      </c>
      <c r="B48" s="5" t="s">
        <v>101</v>
      </c>
      <c r="C48" s="373"/>
      <c r="D48" s="373"/>
      <c r="E48" s="373"/>
      <c r="F48" s="373"/>
      <c r="G48" s="373"/>
      <c r="H48" s="373"/>
      <c r="I48" s="373"/>
      <c r="J48" s="357">
        <f>D48+E48+F48+G48+H48+I48</f>
        <v>0</v>
      </c>
      <c r="K48" s="361">
        <f>C48+J48</f>
        <v>0</v>
      </c>
    </row>
    <row r="49" spans="1:11" ht="12" customHeight="1">
      <c r="A49" s="327" t="s">
        <v>60</v>
      </c>
      <c r="B49" s="5" t="s">
        <v>77</v>
      </c>
      <c r="C49" s="373"/>
      <c r="D49" s="373"/>
      <c r="E49" s="373"/>
      <c r="F49" s="373"/>
      <c r="G49" s="373"/>
      <c r="H49" s="373"/>
      <c r="I49" s="373"/>
      <c r="J49" s="357">
        <f>D49+E49+F49+G49+H49+I49</f>
        <v>0</v>
      </c>
      <c r="K49" s="361">
        <f>C49+J49</f>
        <v>0</v>
      </c>
    </row>
    <row r="50" spans="1:11" ht="12" customHeight="1">
      <c r="A50" s="327" t="s">
        <v>61</v>
      </c>
      <c r="B50" s="5" t="s">
        <v>102</v>
      </c>
      <c r="C50" s="373"/>
      <c r="D50" s="373"/>
      <c r="E50" s="373"/>
      <c r="F50" s="373"/>
      <c r="G50" s="373"/>
      <c r="H50" s="373"/>
      <c r="I50" s="373"/>
      <c r="J50" s="357">
        <f>D50+E50+F50+G50+H50+I50</f>
        <v>0</v>
      </c>
      <c r="K50" s="361">
        <f>C50+J50</f>
        <v>0</v>
      </c>
    </row>
    <row r="51" spans="1:11" ht="12" customHeight="1" thickBot="1">
      <c r="A51" s="327" t="s">
        <v>78</v>
      </c>
      <c r="B51" s="5" t="s">
        <v>103</v>
      </c>
      <c r="C51" s="373"/>
      <c r="D51" s="373"/>
      <c r="E51" s="373"/>
      <c r="F51" s="373"/>
      <c r="G51" s="373"/>
      <c r="H51" s="373"/>
      <c r="I51" s="373"/>
      <c r="J51" s="357">
        <f>D51+E51+F51+G51+H51+I51</f>
        <v>0</v>
      </c>
      <c r="K51" s="361">
        <f>C51+J51</f>
        <v>0</v>
      </c>
    </row>
    <row r="52" spans="1:11" ht="12" customHeight="1" thickBot="1">
      <c r="A52" s="329" t="s">
        <v>4</v>
      </c>
      <c r="B52" s="47" t="s">
        <v>497</v>
      </c>
      <c r="C52" s="355">
        <f aca="true" t="shared" si="10" ref="C52:J52">SUM(C53:C55)</f>
        <v>0</v>
      </c>
      <c r="D52" s="355">
        <f t="shared" si="10"/>
        <v>0</v>
      </c>
      <c r="E52" s="355">
        <f t="shared" si="10"/>
        <v>0</v>
      </c>
      <c r="F52" s="355">
        <f t="shared" si="10"/>
        <v>0</v>
      </c>
      <c r="G52" s="355">
        <f t="shared" si="10"/>
        <v>0</v>
      </c>
      <c r="H52" s="355">
        <f t="shared" si="10"/>
        <v>0</v>
      </c>
      <c r="I52" s="355">
        <f t="shared" si="10"/>
        <v>0</v>
      </c>
      <c r="J52" s="355">
        <f t="shared" si="10"/>
        <v>0</v>
      </c>
      <c r="K52" s="324">
        <f>SUM(K53:K55)</f>
        <v>0</v>
      </c>
    </row>
    <row r="53" spans="1:11" s="336" customFormat="1" ht="12" customHeight="1">
      <c r="A53" s="327" t="s">
        <v>64</v>
      </c>
      <c r="B53" s="6" t="s">
        <v>119</v>
      </c>
      <c r="C53" s="372"/>
      <c r="D53" s="372"/>
      <c r="E53" s="372"/>
      <c r="F53" s="372"/>
      <c r="G53" s="372"/>
      <c r="H53" s="372"/>
      <c r="I53" s="372"/>
      <c r="J53" s="356">
        <f>D53+E53+F53+G53+H53+I53</f>
        <v>0</v>
      </c>
      <c r="K53" s="360">
        <f>C53+J53</f>
        <v>0</v>
      </c>
    </row>
    <row r="54" spans="1:11" ht="12" customHeight="1">
      <c r="A54" s="327" t="s">
        <v>65</v>
      </c>
      <c r="B54" s="5" t="s">
        <v>105</v>
      </c>
      <c r="C54" s="373"/>
      <c r="D54" s="373"/>
      <c r="E54" s="373"/>
      <c r="F54" s="373"/>
      <c r="G54" s="373"/>
      <c r="H54" s="373"/>
      <c r="I54" s="373"/>
      <c r="J54" s="357">
        <f>D54+E54+F54+G54+H54+I54</f>
        <v>0</v>
      </c>
      <c r="K54" s="361">
        <f>C54+J54</f>
        <v>0</v>
      </c>
    </row>
    <row r="55" spans="1:11" ht="12" customHeight="1">
      <c r="A55" s="327" t="s">
        <v>66</v>
      </c>
      <c r="B55" s="5" t="s">
        <v>498</v>
      </c>
      <c r="C55" s="373"/>
      <c r="D55" s="373"/>
      <c r="E55" s="373"/>
      <c r="F55" s="373"/>
      <c r="G55" s="373"/>
      <c r="H55" s="373"/>
      <c r="I55" s="373"/>
      <c r="J55" s="357">
        <f>D55+E55+F55+G55+H55+I55</f>
        <v>0</v>
      </c>
      <c r="K55" s="361">
        <f>C55+J55</f>
        <v>0</v>
      </c>
    </row>
    <row r="56" spans="1:11" ht="12" customHeight="1" thickBot="1">
      <c r="A56" s="327" t="s">
        <v>67</v>
      </c>
      <c r="B56" s="5" t="s">
        <v>499</v>
      </c>
      <c r="C56" s="373"/>
      <c r="D56" s="373"/>
      <c r="E56" s="373"/>
      <c r="F56" s="373"/>
      <c r="G56" s="373"/>
      <c r="H56" s="373"/>
      <c r="I56" s="373"/>
      <c r="J56" s="357">
        <f>D56+E56+F56+G56+H56+I56</f>
        <v>0</v>
      </c>
      <c r="K56" s="361">
        <f>C56+J56</f>
        <v>0</v>
      </c>
    </row>
    <row r="57" spans="1:11" ht="12" customHeight="1" thickBot="1">
      <c r="A57" s="329" t="s">
        <v>5</v>
      </c>
      <c r="B57" s="47" t="s">
        <v>500</v>
      </c>
      <c r="C57" s="401"/>
      <c r="D57" s="401"/>
      <c r="E57" s="401"/>
      <c r="F57" s="401"/>
      <c r="G57" s="401"/>
      <c r="H57" s="401"/>
      <c r="I57" s="401"/>
      <c r="J57" s="355">
        <f>D57+E57+F57+G57+H57+I57</f>
        <v>0</v>
      </c>
      <c r="K57" s="324">
        <f>C57+J57</f>
        <v>0</v>
      </c>
    </row>
    <row r="58" spans="1:11" ht="12.75" customHeight="1" thickBot="1">
      <c r="A58" s="329" t="s">
        <v>6</v>
      </c>
      <c r="B58" s="337" t="s">
        <v>501</v>
      </c>
      <c r="C58" s="358">
        <f aca="true" t="shared" si="11" ref="C58:J58">+C46+C52+C57</f>
        <v>0</v>
      </c>
      <c r="D58" s="358">
        <f t="shared" si="11"/>
        <v>0</v>
      </c>
      <c r="E58" s="358">
        <f t="shared" si="11"/>
        <v>0</v>
      </c>
      <c r="F58" s="358">
        <f t="shared" si="11"/>
        <v>0</v>
      </c>
      <c r="G58" s="358">
        <f t="shared" si="11"/>
        <v>0</v>
      </c>
      <c r="H58" s="358">
        <f t="shared" si="11"/>
        <v>0</v>
      </c>
      <c r="I58" s="358">
        <f t="shared" si="11"/>
        <v>0</v>
      </c>
      <c r="J58" s="358">
        <f t="shared" si="11"/>
        <v>0</v>
      </c>
      <c r="K58" s="338">
        <f>+K46+K52+K57</f>
        <v>0</v>
      </c>
    </row>
    <row r="59" spans="3:11" ht="13.5" customHeight="1" thickBot="1">
      <c r="C59" s="415">
        <f>C44-C58</f>
        <v>0</v>
      </c>
      <c r="D59" s="416"/>
      <c r="E59" s="416"/>
      <c r="F59" s="416"/>
      <c r="G59" s="416"/>
      <c r="H59" s="416"/>
      <c r="I59" s="416"/>
      <c r="J59" s="416"/>
      <c r="K59" s="411">
        <f>K44-K58</f>
        <v>0</v>
      </c>
    </row>
    <row r="60" spans="1:11" ht="12.75" customHeight="1" thickBot="1">
      <c r="A60" s="65" t="s">
        <v>367</v>
      </c>
      <c r="B60" s="66"/>
      <c r="C60" s="374"/>
      <c r="D60" s="374"/>
      <c r="E60" s="374"/>
      <c r="F60" s="374"/>
      <c r="G60" s="374"/>
      <c r="H60" s="374"/>
      <c r="I60" s="374"/>
      <c r="J60" s="359">
        <f>D60+E60+F60+G60+H60+I60</f>
        <v>0</v>
      </c>
      <c r="K60" s="362">
        <f>C60+J60</f>
        <v>0</v>
      </c>
    </row>
    <row r="61" spans="1:11" ht="12.75" customHeight="1" thickBot="1">
      <c r="A61" s="65" t="s">
        <v>116</v>
      </c>
      <c r="B61" s="66"/>
      <c r="C61" s="374"/>
      <c r="D61" s="374"/>
      <c r="E61" s="374"/>
      <c r="F61" s="374"/>
      <c r="G61" s="374"/>
      <c r="H61" s="374"/>
      <c r="I61" s="374"/>
      <c r="J61" s="359">
        <f>D61+E61+F61+G61+H61+I61</f>
        <v>0</v>
      </c>
      <c r="K61" s="362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="120" zoomScaleNormal="120" zoomScalePageLayoutView="0" workbookViewId="0" topLeftCell="A1">
      <selection activeCell="Q14" sqref="Q14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50390625" style="0" bestFit="1" customWidth="1"/>
    <col min="5" max="5" width="1.625" style="0" bestFit="1" customWidth="1"/>
    <col min="6" max="6" width="18.50390625" style="0" customWidth="1"/>
    <col min="7" max="7" width="1.625" style="0" bestFit="1" customWidth="1"/>
  </cols>
  <sheetData>
    <row r="2" spans="1:9" ht="15.75">
      <c r="A2" s="501" t="s">
        <v>438</v>
      </c>
      <c r="B2" s="501"/>
      <c r="C2" s="501"/>
      <c r="D2" s="501"/>
      <c r="E2" s="501"/>
      <c r="F2" s="501"/>
      <c r="G2" s="501"/>
      <c r="H2" s="501"/>
      <c r="I2" s="501"/>
    </row>
    <row r="3" spans="1:7" ht="15.75">
      <c r="A3" s="506" t="s">
        <v>566</v>
      </c>
      <c r="B3" s="506"/>
      <c r="C3" s="506"/>
      <c r="D3" s="506"/>
      <c r="E3" s="506"/>
      <c r="F3" s="506"/>
      <c r="G3" s="506"/>
    </row>
    <row r="6" ht="15">
      <c r="A6" s="290" t="s">
        <v>554</v>
      </c>
    </row>
    <row r="7" spans="1:10" ht="12.75">
      <c r="A7" s="419" t="s">
        <v>509</v>
      </c>
      <c r="B7" s="417">
        <v>8</v>
      </c>
      <c r="C7" s="420" t="s">
        <v>510</v>
      </c>
      <c r="D7" s="420">
        <v>2020</v>
      </c>
      <c r="E7" s="420" t="s">
        <v>511</v>
      </c>
      <c r="F7" s="417" t="s">
        <v>604</v>
      </c>
      <c r="G7" s="420" t="s">
        <v>512</v>
      </c>
      <c r="H7" s="420" t="s">
        <v>513</v>
      </c>
      <c r="I7" s="420"/>
      <c r="J7" s="420"/>
    </row>
    <row r="11" spans="1:7" ht="15.75">
      <c r="A11" s="504" t="s">
        <v>567</v>
      </c>
      <c r="B11" s="505"/>
      <c r="C11" s="505"/>
      <c r="D11" s="505"/>
      <c r="E11" s="505"/>
      <c r="F11" s="505"/>
      <c r="G11" s="505"/>
    </row>
    <row r="13" spans="1:9" ht="14.25">
      <c r="A13" s="291" t="s">
        <v>439</v>
      </c>
      <c r="B13" s="502" t="s">
        <v>440</v>
      </c>
      <c r="C13" s="503"/>
      <c r="D13" s="503"/>
      <c r="E13" s="503"/>
      <c r="F13" s="503"/>
      <c r="G13" s="503"/>
      <c r="H13" s="503"/>
      <c r="I13" s="503"/>
    </row>
    <row r="14" spans="2:9" ht="14.25">
      <c r="B14" s="421"/>
      <c r="C14" s="418"/>
      <c r="D14" s="418"/>
      <c r="E14" s="418"/>
      <c r="F14" s="418"/>
      <c r="G14" s="418"/>
      <c r="H14" s="418"/>
      <c r="I14" s="418"/>
    </row>
    <row r="15" spans="1:9" ht="14.25">
      <c r="A15" s="291" t="s">
        <v>441</v>
      </c>
      <c r="B15" s="502" t="s">
        <v>442</v>
      </c>
      <c r="C15" s="503"/>
      <c r="D15" s="503"/>
      <c r="E15" s="503"/>
      <c r="F15" s="503"/>
      <c r="G15" s="503"/>
      <c r="H15" s="503"/>
      <c r="I15" s="503"/>
    </row>
    <row r="16" spans="2:9" ht="14.25">
      <c r="B16" s="421"/>
      <c r="C16" s="418"/>
      <c r="D16" s="418"/>
      <c r="E16" s="418"/>
      <c r="F16" s="418"/>
      <c r="G16" s="418"/>
      <c r="H16" s="418"/>
      <c r="I16" s="418"/>
    </row>
    <row r="17" spans="1:9" ht="14.25">
      <c r="A17" s="291" t="s">
        <v>443</v>
      </c>
      <c r="B17" s="502" t="s">
        <v>444</v>
      </c>
      <c r="C17" s="503"/>
      <c r="D17" s="503"/>
      <c r="E17" s="503"/>
      <c r="F17" s="503"/>
      <c r="G17" s="503"/>
      <c r="H17" s="503"/>
      <c r="I17" s="503"/>
    </row>
    <row r="18" spans="2:9" ht="14.25">
      <c r="B18" s="421"/>
      <c r="C18" s="418"/>
      <c r="D18" s="418"/>
      <c r="E18" s="418"/>
      <c r="F18" s="418"/>
      <c r="G18" s="418"/>
      <c r="H18" s="418"/>
      <c r="I18" s="418"/>
    </row>
    <row r="19" spans="1:9" ht="14.25">
      <c r="A19" s="291" t="s">
        <v>445</v>
      </c>
      <c r="B19" s="502" t="s">
        <v>446</v>
      </c>
      <c r="C19" s="503"/>
      <c r="D19" s="503"/>
      <c r="E19" s="503"/>
      <c r="F19" s="503"/>
      <c r="G19" s="503"/>
      <c r="H19" s="503"/>
      <c r="I19" s="503"/>
    </row>
    <row r="20" spans="2:9" ht="14.25">
      <c r="B20" s="421"/>
      <c r="C20" s="418"/>
      <c r="D20" s="418"/>
      <c r="E20" s="418"/>
      <c r="F20" s="418"/>
      <c r="G20" s="418"/>
      <c r="H20" s="418"/>
      <c r="I20" s="418"/>
    </row>
    <row r="21" spans="1:9" ht="14.25">
      <c r="A21" s="291" t="s">
        <v>447</v>
      </c>
      <c r="B21" s="502" t="s">
        <v>448</v>
      </c>
      <c r="C21" s="503"/>
      <c r="D21" s="503"/>
      <c r="E21" s="503"/>
      <c r="F21" s="503"/>
      <c r="G21" s="503"/>
      <c r="H21" s="503"/>
      <c r="I21" s="503"/>
    </row>
    <row r="22" spans="2:9" ht="14.25">
      <c r="B22" s="421"/>
      <c r="C22" s="418"/>
      <c r="D22" s="418"/>
      <c r="E22" s="418"/>
      <c r="F22" s="418"/>
      <c r="G22" s="418"/>
      <c r="H22" s="418"/>
      <c r="I22" s="418"/>
    </row>
    <row r="23" spans="1:9" ht="14.25">
      <c r="A23" s="291" t="s">
        <v>449</v>
      </c>
      <c r="B23" s="502" t="s">
        <v>450</v>
      </c>
      <c r="C23" s="503"/>
      <c r="D23" s="503"/>
      <c r="E23" s="503"/>
      <c r="F23" s="503"/>
      <c r="G23" s="503"/>
      <c r="H23" s="503"/>
      <c r="I23" s="503"/>
    </row>
    <row r="24" spans="2:9" ht="14.25">
      <c r="B24" s="421"/>
      <c r="C24" s="418"/>
      <c r="D24" s="418"/>
      <c r="E24" s="418"/>
      <c r="F24" s="418"/>
      <c r="G24" s="418"/>
      <c r="H24" s="418"/>
      <c r="I24" s="418"/>
    </row>
    <row r="25" spans="1:9" ht="14.25">
      <c r="A25" s="291" t="s">
        <v>451</v>
      </c>
      <c r="B25" s="502" t="s">
        <v>452</v>
      </c>
      <c r="C25" s="503"/>
      <c r="D25" s="503"/>
      <c r="E25" s="503"/>
      <c r="F25" s="503"/>
      <c r="G25" s="503"/>
      <c r="H25" s="503"/>
      <c r="I25" s="503"/>
    </row>
    <row r="26" spans="2:9" ht="14.25">
      <c r="B26" s="421"/>
      <c r="C26" s="418"/>
      <c r="D26" s="418"/>
      <c r="E26" s="418"/>
      <c r="F26" s="418"/>
      <c r="G26" s="418"/>
      <c r="H26" s="418"/>
      <c r="I26" s="418"/>
    </row>
    <row r="27" spans="1:9" ht="14.25">
      <c r="A27" s="291" t="s">
        <v>453</v>
      </c>
      <c r="B27" s="502" t="s">
        <v>454</v>
      </c>
      <c r="C27" s="503"/>
      <c r="D27" s="503"/>
      <c r="E27" s="503"/>
      <c r="F27" s="503"/>
      <c r="G27" s="503"/>
      <c r="H27" s="503"/>
      <c r="I27" s="503"/>
    </row>
    <row r="28" spans="2:9" ht="14.25">
      <c r="B28" s="421"/>
      <c r="C28" s="418"/>
      <c r="D28" s="418"/>
      <c r="E28" s="418"/>
      <c r="F28" s="418"/>
      <c r="G28" s="418"/>
      <c r="H28" s="418"/>
      <c r="I28" s="418"/>
    </row>
    <row r="29" spans="1:9" ht="14.25">
      <c r="A29" s="291" t="s">
        <v>453</v>
      </c>
      <c r="B29" s="502" t="s">
        <v>455</v>
      </c>
      <c r="C29" s="503"/>
      <c r="D29" s="503"/>
      <c r="E29" s="503"/>
      <c r="F29" s="503"/>
      <c r="G29" s="503"/>
      <c r="H29" s="503"/>
      <c r="I29" s="503"/>
    </row>
    <row r="30" spans="2:9" ht="14.25">
      <c r="B30" s="421"/>
      <c r="C30" s="418"/>
      <c r="D30" s="418"/>
      <c r="E30" s="418"/>
      <c r="F30" s="418"/>
      <c r="G30" s="418"/>
      <c r="H30" s="418"/>
      <c r="I30" s="418"/>
    </row>
    <row r="31" spans="1:9" ht="14.25">
      <c r="A31" s="291" t="s">
        <v>456</v>
      </c>
      <c r="B31" s="502" t="s">
        <v>457</v>
      </c>
      <c r="C31" s="503"/>
      <c r="D31" s="503"/>
      <c r="E31" s="503"/>
      <c r="F31" s="503"/>
      <c r="G31" s="503"/>
      <c r="H31" s="503"/>
      <c r="I31" s="503"/>
    </row>
  </sheetData>
  <sheetProtection sheet="1"/>
  <mergeCells count="13">
    <mergeCell ref="B31:I31"/>
    <mergeCell ref="A11:G1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  <mergeCell ref="B29:I29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zoomScale="120" zoomScaleNormal="120" workbookViewId="0" topLeftCell="A1">
      <selection activeCell="L23" sqref="L23"/>
    </sheetView>
  </sheetViews>
  <sheetFormatPr defaultColWidth="9.00390625" defaultRowHeight="12.75"/>
  <cols>
    <col min="1" max="1" width="13.875" style="339" customWidth="1"/>
    <col min="2" max="2" width="60.625" style="321" customWidth="1"/>
    <col min="3" max="3" width="15.875" style="321" customWidth="1"/>
    <col min="4" max="10" width="13.875" style="321" customWidth="1"/>
    <col min="11" max="11" width="15.875" style="321" customWidth="1"/>
    <col min="12" max="16384" width="9.375" style="321" customWidth="1"/>
  </cols>
  <sheetData>
    <row r="1" spans="1:11" s="318" customFormat="1" ht="15.75" customHeight="1" thickBot="1">
      <c r="A1" s="375"/>
      <c r="B1" s="376"/>
      <c r="C1" s="376"/>
      <c r="D1" s="376"/>
      <c r="E1" s="376"/>
      <c r="F1" s="376"/>
      <c r="G1" s="376"/>
      <c r="H1" s="376"/>
      <c r="I1" s="376"/>
      <c r="J1" s="376"/>
      <c r="K1" s="317" t="str">
        <f>CONCATENATE("5.2.3. melléklet ",RM_ALAPADATOK!A7," ",RM_ALAPADATOK!B7," ",RM_ALAPADATOK!C7," ",RM_ALAPADATOK!D7," ",RM_ALAPADATOK!E7," ",RM_ALAPADATOK!F7," ",RM_ALAPADATOK!G7," ",RM_ALAPADATOK!H7)</f>
        <v>5.2.3. melléklet a 8 / 2020 ( VII.16. ) önkormányzati rendelethez</v>
      </c>
    </row>
    <row r="2" spans="1:11" s="319" customFormat="1" ht="36">
      <c r="A2" s="377" t="s">
        <v>475</v>
      </c>
      <c r="B2" s="557" t="str">
        <f>'Közös Hiv. 5.2.sz.mell'!B2</f>
        <v>Balatonszárszói Közös Önkormányzati Hivatal</v>
      </c>
      <c r="C2" s="558"/>
      <c r="D2" s="558"/>
      <c r="E2" s="558"/>
      <c r="F2" s="558"/>
      <c r="G2" s="558"/>
      <c r="H2" s="558"/>
      <c r="I2" s="558"/>
      <c r="J2" s="558"/>
      <c r="K2" s="378" t="s">
        <v>37</v>
      </c>
    </row>
    <row r="3" spans="1:11" s="319" customFormat="1" ht="22.5" customHeight="1" thickBot="1">
      <c r="A3" s="379" t="s">
        <v>114</v>
      </c>
      <c r="B3" s="559" t="str">
        <f>CONCATENATE('RM_5.1.3.sz.mell'!B3:J3)</f>
        <v>Államigazgatási feladatok  bevételeinek, kiadásainak módosítása</v>
      </c>
      <c r="C3" s="560"/>
      <c r="D3" s="560"/>
      <c r="E3" s="560"/>
      <c r="F3" s="560"/>
      <c r="G3" s="560"/>
      <c r="H3" s="560"/>
      <c r="I3" s="560"/>
      <c r="J3" s="560"/>
      <c r="K3" s="380" t="s">
        <v>290</v>
      </c>
    </row>
    <row r="4" spans="1:11" s="319" customFormat="1" ht="12.75" customHeight="1" thickBot="1">
      <c r="A4" s="381"/>
      <c r="B4" s="382"/>
      <c r="C4" s="383"/>
      <c r="D4" s="383"/>
      <c r="E4" s="383"/>
      <c r="F4" s="383"/>
      <c r="G4" s="383"/>
      <c r="H4" s="383"/>
      <c r="I4" s="383"/>
      <c r="J4" s="383"/>
      <c r="K4" s="384" t="s">
        <v>429</v>
      </c>
    </row>
    <row r="5" spans="1:11" s="320" customFormat="1" ht="13.5" customHeight="1">
      <c r="A5" s="563" t="s">
        <v>46</v>
      </c>
      <c r="B5" s="546" t="s">
        <v>2</v>
      </c>
      <c r="C5" s="546" t="s">
        <v>502</v>
      </c>
      <c r="D5" s="546" t="str">
        <f>CONCATENATE(' Önk. 5.1.sz.mell'!D5:I5)</f>
        <v>1. sz. módosítás </v>
      </c>
      <c r="E5" s="546" t="str">
        <f>CONCATENATE(' Önk. 5.1.sz.mell'!E5)</f>
        <v>.2. sz. módosítás </v>
      </c>
      <c r="F5" s="546" t="str">
        <f>CONCATENATE(' Önk. 5.1.sz.mell'!F5)</f>
        <v>3. sz. módosítás </v>
      </c>
      <c r="G5" s="546" t="str">
        <f>CONCATENATE(' Önk. 5.1.sz.mell'!G5)</f>
        <v>4. sz. módosítás </v>
      </c>
      <c r="H5" s="546" t="str">
        <f>CONCATENATE(' Önk. 5.1.sz.mell'!H5)</f>
        <v>.5. sz. módosítás </v>
      </c>
      <c r="I5" s="546" t="str">
        <f>CONCATENATE(' Önk. 5.1.sz.mell'!I5)</f>
        <v>6. sz. módosítás </v>
      </c>
      <c r="J5" s="546" t="s">
        <v>503</v>
      </c>
      <c r="K5" s="549" t="str">
        <f>CONCATENATE('RM_5.2.2.sz.mell'!K5)</f>
        <v>2.számú módsítás után</v>
      </c>
    </row>
    <row r="6" spans="1:11" ht="12.75" customHeight="1">
      <c r="A6" s="564"/>
      <c r="B6" s="561"/>
      <c r="C6" s="547"/>
      <c r="D6" s="547"/>
      <c r="E6" s="547"/>
      <c r="F6" s="547"/>
      <c r="G6" s="547"/>
      <c r="H6" s="547"/>
      <c r="I6" s="547"/>
      <c r="J6" s="547"/>
      <c r="K6" s="550"/>
    </row>
    <row r="7" spans="1:11" s="322" customFormat="1" ht="9.75" customHeight="1" thickBot="1">
      <c r="A7" s="565"/>
      <c r="B7" s="562"/>
      <c r="C7" s="548"/>
      <c r="D7" s="548"/>
      <c r="E7" s="548"/>
      <c r="F7" s="548"/>
      <c r="G7" s="548"/>
      <c r="H7" s="548"/>
      <c r="I7" s="548"/>
      <c r="J7" s="548"/>
      <c r="K7" s="551"/>
    </row>
    <row r="8" spans="1:11" s="340" customFormat="1" ht="10.5" customHeight="1" thickBot="1">
      <c r="A8" s="386" t="s">
        <v>346</v>
      </c>
      <c r="B8" s="387" t="s">
        <v>347</v>
      </c>
      <c r="C8" s="387" t="s">
        <v>348</v>
      </c>
      <c r="D8" s="387" t="s">
        <v>350</v>
      </c>
      <c r="E8" s="387" t="s">
        <v>349</v>
      </c>
      <c r="F8" s="387" t="s">
        <v>373</v>
      </c>
      <c r="G8" s="387" t="s">
        <v>352</v>
      </c>
      <c r="H8" s="387" t="s">
        <v>353</v>
      </c>
      <c r="I8" s="387" t="s">
        <v>460</v>
      </c>
      <c r="J8" s="388" t="s">
        <v>461</v>
      </c>
      <c r="K8" s="389" t="s">
        <v>462</v>
      </c>
    </row>
    <row r="9" spans="1:11" s="340" customFormat="1" ht="10.5" customHeight="1" thickBot="1">
      <c r="A9" s="554" t="s">
        <v>35</v>
      </c>
      <c r="B9" s="555"/>
      <c r="C9" s="555"/>
      <c r="D9" s="555"/>
      <c r="E9" s="555"/>
      <c r="F9" s="555"/>
      <c r="G9" s="555"/>
      <c r="H9" s="555"/>
      <c r="I9" s="555"/>
      <c r="J9" s="555"/>
      <c r="K9" s="556"/>
    </row>
    <row r="10" spans="1:11" s="325" customFormat="1" ht="12" customHeight="1" thickBot="1">
      <c r="A10" s="59" t="s">
        <v>3</v>
      </c>
      <c r="B10" s="323" t="s">
        <v>476</v>
      </c>
      <c r="C10" s="79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5" customFormat="1" ht="12" customHeight="1">
      <c r="A11" s="326" t="s">
        <v>58</v>
      </c>
      <c r="B11" s="7" t="s">
        <v>161</v>
      </c>
      <c r="C11" s="363"/>
      <c r="D11" s="363"/>
      <c r="E11" s="363"/>
      <c r="F11" s="363"/>
      <c r="G11" s="363"/>
      <c r="H11" s="363"/>
      <c r="I11" s="363"/>
      <c r="J11" s="347">
        <f>D11+E11+F11+G11+H11+I11</f>
        <v>0</v>
      </c>
      <c r="K11" s="345">
        <f>C11+J11</f>
        <v>0</v>
      </c>
    </row>
    <row r="12" spans="1:11" s="325" customFormat="1" ht="12" customHeight="1">
      <c r="A12" s="327" t="s">
        <v>59</v>
      </c>
      <c r="B12" s="5" t="s">
        <v>162</v>
      </c>
      <c r="C12" s="364"/>
      <c r="D12" s="364"/>
      <c r="E12" s="364"/>
      <c r="F12" s="364"/>
      <c r="G12" s="364"/>
      <c r="H12" s="364"/>
      <c r="I12" s="364"/>
      <c r="J12" s="348">
        <f aca="true" t="shared" si="1" ref="J12:J21">D12+E12+F12+G12+H12+I12</f>
        <v>0</v>
      </c>
      <c r="K12" s="345">
        <f aca="true" t="shared" si="2" ref="K12:K21">C12+J12</f>
        <v>0</v>
      </c>
    </row>
    <row r="13" spans="1:11" s="325" customFormat="1" ht="12" customHeight="1">
      <c r="A13" s="327" t="s">
        <v>60</v>
      </c>
      <c r="B13" s="5" t="s">
        <v>163</v>
      </c>
      <c r="C13" s="364"/>
      <c r="D13" s="364"/>
      <c r="E13" s="364"/>
      <c r="F13" s="364"/>
      <c r="G13" s="364"/>
      <c r="H13" s="364"/>
      <c r="I13" s="364"/>
      <c r="J13" s="348">
        <f t="shared" si="1"/>
        <v>0</v>
      </c>
      <c r="K13" s="345">
        <f t="shared" si="2"/>
        <v>0</v>
      </c>
    </row>
    <row r="14" spans="1:11" s="325" customFormat="1" ht="12" customHeight="1">
      <c r="A14" s="327" t="s">
        <v>61</v>
      </c>
      <c r="B14" s="5" t="s">
        <v>164</v>
      </c>
      <c r="C14" s="364"/>
      <c r="D14" s="364"/>
      <c r="E14" s="364"/>
      <c r="F14" s="364"/>
      <c r="G14" s="364"/>
      <c r="H14" s="364"/>
      <c r="I14" s="364"/>
      <c r="J14" s="348">
        <f t="shared" si="1"/>
        <v>0</v>
      </c>
      <c r="K14" s="345">
        <f t="shared" si="2"/>
        <v>0</v>
      </c>
    </row>
    <row r="15" spans="1:11" s="325" customFormat="1" ht="12" customHeight="1">
      <c r="A15" s="327" t="s">
        <v>78</v>
      </c>
      <c r="B15" s="5" t="s">
        <v>165</v>
      </c>
      <c r="C15" s="364"/>
      <c r="D15" s="364"/>
      <c r="E15" s="364"/>
      <c r="F15" s="364"/>
      <c r="G15" s="364"/>
      <c r="H15" s="364"/>
      <c r="I15" s="364"/>
      <c r="J15" s="348">
        <f t="shared" si="1"/>
        <v>0</v>
      </c>
      <c r="K15" s="345">
        <f t="shared" si="2"/>
        <v>0</v>
      </c>
    </row>
    <row r="16" spans="1:11" s="325" customFormat="1" ht="12" customHeight="1">
      <c r="A16" s="327" t="s">
        <v>62</v>
      </c>
      <c r="B16" s="5" t="s">
        <v>477</v>
      </c>
      <c r="C16" s="364"/>
      <c r="D16" s="364"/>
      <c r="E16" s="364"/>
      <c r="F16" s="364"/>
      <c r="G16" s="364"/>
      <c r="H16" s="364"/>
      <c r="I16" s="364"/>
      <c r="J16" s="348">
        <f t="shared" si="1"/>
        <v>0</v>
      </c>
      <c r="K16" s="345">
        <f t="shared" si="2"/>
        <v>0</v>
      </c>
    </row>
    <row r="17" spans="1:11" s="325" customFormat="1" ht="12" customHeight="1">
      <c r="A17" s="327" t="s">
        <v>63</v>
      </c>
      <c r="B17" s="4" t="s">
        <v>478</v>
      </c>
      <c r="C17" s="364"/>
      <c r="D17" s="364"/>
      <c r="E17" s="364"/>
      <c r="F17" s="364"/>
      <c r="G17" s="364"/>
      <c r="H17" s="364"/>
      <c r="I17" s="364"/>
      <c r="J17" s="348">
        <f t="shared" si="1"/>
        <v>0</v>
      </c>
      <c r="K17" s="345">
        <f t="shared" si="2"/>
        <v>0</v>
      </c>
    </row>
    <row r="18" spans="1:11" s="325" customFormat="1" ht="12" customHeight="1">
      <c r="A18" s="327" t="s">
        <v>70</v>
      </c>
      <c r="B18" s="5" t="s">
        <v>168</v>
      </c>
      <c r="C18" s="364"/>
      <c r="D18" s="364"/>
      <c r="E18" s="364"/>
      <c r="F18" s="364"/>
      <c r="G18" s="364"/>
      <c r="H18" s="364"/>
      <c r="I18" s="364"/>
      <c r="J18" s="348">
        <f t="shared" si="1"/>
        <v>0</v>
      </c>
      <c r="K18" s="345">
        <f t="shared" si="2"/>
        <v>0</v>
      </c>
    </row>
    <row r="19" spans="1:11" s="328" customFormat="1" ht="12" customHeight="1">
      <c r="A19" s="327" t="s">
        <v>71</v>
      </c>
      <c r="B19" s="5" t="s">
        <v>169</v>
      </c>
      <c r="C19" s="364"/>
      <c r="D19" s="364"/>
      <c r="E19" s="364"/>
      <c r="F19" s="364"/>
      <c r="G19" s="364"/>
      <c r="H19" s="364"/>
      <c r="I19" s="364"/>
      <c r="J19" s="348">
        <f t="shared" si="1"/>
        <v>0</v>
      </c>
      <c r="K19" s="345">
        <f t="shared" si="2"/>
        <v>0</v>
      </c>
    </row>
    <row r="20" spans="1:11" s="328" customFormat="1" ht="12" customHeight="1">
      <c r="A20" s="327" t="s">
        <v>72</v>
      </c>
      <c r="B20" s="5" t="s">
        <v>295</v>
      </c>
      <c r="C20" s="364"/>
      <c r="D20" s="364"/>
      <c r="E20" s="364"/>
      <c r="F20" s="364"/>
      <c r="G20" s="364"/>
      <c r="H20" s="364"/>
      <c r="I20" s="364"/>
      <c r="J20" s="348">
        <f t="shared" si="1"/>
        <v>0</v>
      </c>
      <c r="K20" s="345">
        <f t="shared" si="2"/>
        <v>0</v>
      </c>
    </row>
    <row r="21" spans="1:11" s="328" customFormat="1" ht="12" customHeight="1" thickBot="1">
      <c r="A21" s="341" t="s">
        <v>73</v>
      </c>
      <c r="B21" s="4" t="s">
        <v>170</v>
      </c>
      <c r="C21" s="365"/>
      <c r="D21" s="365"/>
      <c r="E21" s="365"/>
      <c r="F21" s="365"/>
      <c r="G21" s="365"/>
      <c r="H21" s="365"/>
      <c r="I21" s="365"/>
      <c r="J21" s="349">
        <f t="shared" si="1"/>
        <v>0</v>
      </c>
      <c r="K21" s="345">
        <f t="shared" si="2"/>
        <v>0</v>
      </c>
    </row>
    <row r="22" spans="1:11" s="325" customFormat="1" ht="12" customHeight="1" thickBot="1">
      <c r="A22" s="59" t="s">
        <v>4</v>
      </c>
      <c r="B22" s="323" t="s">
        <v>479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28" customFormat="1" ht="12" customHeight="1">
      <c r="A23" s="330" t="s">
        <v>64</v>
      </c>
      <c r="B23" s="6" t="s">
        <v>143</v>
      </c>
      <c r="C23" s="366"/>
      <c r="D23" s="366"/>
      <c r="E23" s="366"/>
      <c r="F23" s="366"/>
      <c r="G23" s="366"/>
      <c r="H23" s="366"/>
      <c r="I23" s="366"/>
      <c r="J23" s="351">
        <f>D23+E23+F23+G23+H23+I23</f>
        <v>0</v>
      </c>
      <c r="K23" s="345">
        <f>C23+J23</f>
        <v>0</v>
      </c>
    </row>
    <row r="24" spans="1:11" s="328" customFormat="1" ht="12" customHeight="1">
      <c r="A24" s="327" t="s">
        <v>65</v>
      </c>
      <c r="B24" s="5" t="s">
        <v>480</v>
      </c>
      <c r="C24" s="364"/>
      <c r="D24" s="364"/>
      <c r="E24" s="364"/>
      <c r="F24" s="364"/>
      <c r="G24" s="364"/>
      <c r="H24" s="364"/>
      <c r="I24" s="364"/>
      <c r="J24" s="348">
        <f>D24+E24+F24+G24+H24+I24</f>
        <v>0</v>
      </c>
      <c r="K24" s="344">
        <f>C24+J24</f>
        <v>0</v>
      </c>
    </row>
    <row r="25" spans="1:11" s="328" customFormat="1" ht="12" customHeight="1">
      <c r="A25" s="327" t="s">
        <v>66</v>
      </c>
      <c r="B25" s="5" t="s">
        <v>481</v>
      </c>
      <c r="C25" s="364"/>
      <c r="D25" s="364"/>
      <c r="E25" s="364"/>
      <c r="F25" s="364"/>
      <c r="G25" s="364"/>
      <c r="H25" s="364"/>
      <c r="I25" s="364"/>
      <c r="J25" s="348">
        <f>D25+E25+F25+G25+H25+I25</f>
        <v>0</v>
      </c>
      <c r="K25" s="344">
        <f>C25+J25</f>
        <v>0</v>
      </c>
    </row>
    <row r="26" spans="1:11" s="328" customFormat="1" ht="12" customHeight="1" thickBot="1">
      <c r="A26" s="327" t="s">
        <v>67</v>
      </c>
      <c r="B26" s="9" t="s">
        <v>482</v>
      </c>
      <c r="C26" s="365"/>
      <c r="D26" s="365"/>
      <c r="E26" s="365"/>
      <c r="F26" s="365"/>
      <c r="G26" s="365"/>
      <c r="H26" s="365"/>
      <c r="I26" s="365"/>
      <c r="J26" s="352">
        <f>D26+E26+F26+G26+H26+I26</f>
        <v>0</v>
      </c>
      <c r="K26" s="346">
        <f>C26+J26</f>
        <v>0</v>
      </c>
    </row>
    <row r="27" spans="1:11" s="328" customFormat="1" ht="12" customHeight="1" thickBot="1">
      <c r="A27" s="329" t="s">
        <v>5</v>
      </c>
      <c r="B27" s="47" t="s">
        <v>92</v>
      </c>
      <c r="C27" s="367"/>
      <c r="D27" s="367"/>
      <c r="E27" s="367"/>
      <c r="F27" s="367"/>
      <c r="G27" s="367"/>
      <c r="H27" s="367"/>
      <c r="I27" s="367"/>
      <c r="J27" s="343"/>
      <c r="K27" s="324"/>
    </row>
    <row r="28" spans="1:11" s="328" customFormat="1" ht="12" customHeight="1" thickBot="1">
      <c r="A28" s="329" t="s">
        <v>6</v>
      </c>
      <c r="B28" s="47" t="s">
        <v>483</v>
      </c>
      <c r="C28" s="350">
        <f aca="true" t="shared" si="4" ref="C28:J28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28" customFormat="1" ht="12" customHeight="1">
      <c r="A29" s="330" t="s">
        <v>152</v>
      </c>
      <c r="B29" s="331" t="s">
        <v>148</v>
      </c>
      <c r="C29" s="368"/>
      <c r="D29" s="368"/>
      <c r="E29" s="368"/>
      <c r="F29" s="368"/>
      <c r="G29" s="368"/>
      <c r="H29" s="368"/>
      <c r="I29" s="368"/>
      <c r="J29" s="351">
        <f>D29+E29+F29+G29+H29+I29</f>
        <v>0</v>
      </c>
      <c r="K29" s="345">
        <f>C29+J29</f>
        <v>0</v>
      </c>
    </row>
    <row r="30" spans="1:11" s="328" customFormat="1" ht="12" customHeight="1">
      <c r="A30" s="330" t="s">
        <v>153</v>
      </c>
      <c r="B30" s="331" t="s">
        <v>480</v>
      </c>
      <c r="C30" s="369"/>
      <c r="D30" s="369"/>
      <c r="E30" s="369"/>
      <c r="F30" s="369"/>
      <c r="G30" s="369"/>
      <c r="H30" s="369"/>
      <c r="I30" s="369"/>
      <c r="J30" s="351">
        <f>D30+E30+F30+G30+H30+I30</f>
        <v>0</v>
      </c>
      <c r="K30" s="345">
        <f>C30+J30</f>
        <v>0</v>
      </c>
    </row>
    <row r="31" spans="1:11" s="328" customFormat="1" ht="12" customHeight="1">
      <c r="A31" s="330" t="s">
        <v>154</v>
      </c>
      <c r="B31" s="332" t="s">
        <v>484</v>
      </c>
      <c r="C31" s="369"/>
      <c r="D31" s="369"/>
      <c r="E31" s="369"/>
      <c r="F31" s="369"/>
      <c r="G31" s="369"/>
      <c r="H31" s="369"/>
      <c r="I31" s="369"/>
      <c r="J31" s="351">
        <f>D31+E31+F31+G31+H31+I31</f>
        <v>0</v>
      </c>
      <c r="K31" s="345">
        <f>C31+J31</f>
        <v>0</v>
      </c>
    </row>
    <row r="32" spans="1:11" s="328" customFormat="1" ht="12" customHeight="1" thickBot="1">
      <c r="A32" s="327" t="s">
        <v>155</v>
      </c>
      <c r="B32" s="342" t="s">
        <v>485</v>
      </c>
      <c r="C32" s="370"/>
      <c r="D32" s="370"/>
      <c r="E32" s="370"/>
      <c r="F32" s="370"/>
      <c r="G32" s="370"/>
      <c r="H32" s="370"/>
      <c r="I32" s="370"/>
      <c r="J32" s="351">
        <f>D32+E32+F32+G32+H32+I32</f>
        <v>0</v>
      </c>
      <c r="K32" s="345">
        <f>C32+J32</f>
        <v>0</v>
      </c>
    </row>
    <row r="33" spans="1:11" s="328" customFormat="1" ht="12" customHeight="1" thickBot="1">
      <c r="A33" s="329" t="s">
        <v>7</v>
      </c>
      <c r="B33" s="47" t="s">
        <v>486</v>
      </c>
      <c r="C33" s="350">
        <f aca="true" t="shared" si="5" ref="C33:J33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28" customFormat="1" ht="12" customHeight="1">
      <c r="A34" s="330" t="s">
        <v>51</v>
      </c>
      <c r="B34" s="331" t="s">
        <v>175</v>
      </c>
      <c r="C34" s="368"/>
      <c r="D34" s="368"/>
      <c r="E34" s="368"/>
      <c r="F34" s="368"/>
      <c r="G34" s="368"/>
      <c r="H34" s="368"/>
      <c r="I34" s="368"/>
      <c r="J34" s="351">
        <f>D34+E34+F34+G34+H34+I34</f>
        <v>0</v>
      </c>
      <c r="K34" s="345">
        <f>C34+J34</f>
        <v>0</v>
      </c>
    </row>
    <row r="35" spans="1:11" s="328" customFormat="1" ht="12" customHeight="1">
      <c r="A35" s="330" t="s">
        <v>52</v>
      </c>
      <c r="B35" s="332" t="s">
        <v>176</v>
      </c>
      <c r="C35" s="369"/>
      <c r="D35" s="369"/>
      <c r="E35" s="369"/>
      <c r="F35" s="369"/>
      <c r="G35" s="369"/>
      <c r="H35" s="369"/>
      <c r="I35" s="369"/>
      <c r="J35" s="351">
        <f>D35+E35+F35+G35+H35+I35</f>
        <v>0</v>
      </c>
      <c r="K35" s="345">
        <f>C35+J35</f>
        <v>0</v>
      </c>
    </row>
    <row r="36" spans="1:11" s="328" customFormat="1" ht="12" customHeight="1" thickBot="1">
      <c r="A36" s="327" t="s">
        <v>53</v>
      </c>
      <c r="B36" s="342" t="s">
        <v>177</v>
      </c>
      <c r="C36" s="370"/>
      <c r="D36" s="370"/>
      <c r="E36" s="370"/>
      <c r="F36" s="370"/>
      <c r="G36" s="370"/>
      <c r="H36" s="370"/>
      <c r="I36" s="370"/>
      <c r="J36" s="351">
        <f>D36+E36+F36+G36+H36+I36</f>
        <v>0</v>
      </c>
      <c r="K36" s="353">
        <f>C36+J36</f>
        <v>0</v>
      </c>
    </row>
    <row r="37" spans="1:11" s="325" customFormat="1" ht="12" customHeight="1" thickBot="1">
      <c r="A37" s="329" t="s">
        <v>8</v>
      </c>
      <c r="B37" s="47" t="s">
        <v>260</v>
      </c>
      <c r="C37" s="367"/>
      <c r="D37" s="367"/>
      <c r="E37" s="367"/>
      <c r="F37" s="367"/>
      <c r="G37" s="367"/>
      <c r="H37" s="367"/>
      <c r="I37" s="367"/>
      <c r="J37" s="79">
        <f>D37+E37+F37+G37+H37+I37</f>
        <v>0</v>
      </c>
      <c r="K37" s="324">
        <f>C37+J37</f>
        <v>0</v>
      </c>
    </row>
    <row r="38" spans="1:11" s="325" customFormat="1" ht="12" customHeight="1" thickBot="1">
      <c r="A38" s="329" t="s">
        <v>9</v>
      </c>
      <c r="B38" s="47" t="s">
        <v>487</v>
      </c>
      <c r="C38" s="367"/>
      <c r="D38" s="367"/>
      <c r="E38" s="367"/>
      <c r="F38" s="367"/>
      <c r="G38" s="367"/>
      <c r="H38" s="367"/>
      <c r="I38" s="367"/>
      <c r="J38" s="354">
        <f>D38+E38+F38+G38+H38+I38</f>
        <v>0</v>
      </c>
      <c r="K38" s="345">
        <f>C38+J38</f>
        <v>0</v>
      </c>
    </row>
    <row r="39" spans="1:11" s="325" customFormat="1" ht="12" customHeight="1" thickBot="1">
      <c r="A39" s="59" t="s">
        <v>10</v>
      </c>
      <c r="B39" s="47" t="s">
        <v>488</v>
      </c>
      <c r="C39" s="350">
        <f aca="true" t="shared" si="6" ref="C39:J39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5" customFormat="1" ht="12" customHeight="1" thickBot="1">
      <c r="A40" s="334" t="s">
        <v>11</v>
      </c>
      <c r="B40" s="47" t="s">
        <v>489</v>
      </c>
      <c r="C40" s="350">
        <f aca="true" t="shared" si="7" ref="C40:J40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5" customFormat="1" ht="12" customHeight="1">
      <c r="A41" s="330" t="s">
        <v>490</v>
      </c>
      <c r="B41" s="331" t="s">
        <v>125</v>
      </c>
      <c r="C41" s="368"/>
      <c r="D41" s="368"/>
      <c r="E41" s="368"/>
      <c r="F41" s="368"/>
      <c r="G41" s="368"/>
      <c r="H41" s="368"/>
      <c r="I41" s="368"/>
      <c r="J41" s="351">
        <f>D41+E41+F41+G41+H41+I41</f>
        <v>0</v>
      </c>
      <c r="K41" s="345">
        <f>C41+J41</f>
        <v>0</v>
      </c>
    </row>
    <row r="42" spans="1:11" s="325" customFormat="1" ht="12" customHeight="1">
      <c r="A42" s="330" t="s">
        <v>491</v>
      </c>
      <c r="B42" s="332" t="s">
        <v>492</v>
      </c>
      <c r="C42" s="369"/>
      <c r="D42" s="369"/>
      <c r="E42" s="369"/>
      <c r="F42" s="369"/>
      <c r="G42" s="369"/>
      <c r="H42" s="369"/>
      <c r="I42" s="369"/>
      <c r="J42" s="351">
        <f>D42+E42+F42+G42+H42+I42</f>
        <v>0</v>
      </c>
      <c r="K42" s="344">
        <f>C42+J42</f>
        <v>0</v>
      </c>
    </row>
    <row r="43" spans="1:11" s="328" customFormat="1" ht="12" customHeight="1" thickBot="1">
      <c r="A43" s="327" t="s">
        <v>493</v>
      </c>
      <c r="B43" s="333" t="s">
        <v>494</v>
      </c>
      <c r="C43" s="371"/>
      <c r="D43" s="371"/>
      <c r="E43" s="371"/>
      <c r="F43" s="371"/>
      <c r="G43" s="371"/>
      <c r="H43" s="371"/>
      <c r="I43" s="371"/>
      <c r="J43" s="351">
        <f>D43+E43+F43+G43+H43+I43</f>
        <v>0</v>
      </c>
      <c r="K43" s="346">
        <f>C43+J43</f>
        <v>0</v>
      </c>
    </row>
    <row r="44" spans="1:11" s="328" customFormat="1" ht="12.75" customHeight="1" thickBot="1">
      <c r="A44" s="334" t="s">
        <v>12</v>
      </c>
      <c r="B44" s="335" t="s">
        <v>495</v>
      </c>
      <c r="C44" s="350">
        <f aca="true" t="shared" si="8" ref="C44:J44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2" customFormat="1" ht="13.5" customHeight="1" thickBot="1">
      <c r="A45" s="533" t="s">
        <v>36</v>
      </c>
      <c r="B45" s="552"/>
      <c r="C45" s="552"/>
      <c r="D45" s="552"/>
      <c r="E45" s="552"/>
      <c r="F45" s="552"/>
      <c r="G45" s="552"/>
      <c r="H45" s="552"/>
      <c r="I45" s="552"/>
      <c r="J45" s="552"/>
      <c r="K45" s="553"/>
    </row>
    <row r="46" spans="1:11" s="336" customFormat="1" ht="12" customHeight="1" thickBot="1">
      <c r="A46" s="329" t="s">
        <v>3</v>
      </c>
      <c r="B46" s="47" t="s">
        <v>496</v>
      </c>
      <c r="C46" s="355">
        <f aca="true" t="shared" si="9" ref="C46:J46">SUM(C47:C51)</f>
        <v>0</v>
      </c>
      <c r="D46" s="355">
        <f t="shared" si="9"/>
        <v>0</v>
      </c>
      <c r="E46" s="355">
        <f t="shared" si="9"/>
        <v>0</v>
      </c>
      <c r="F46" s="355">
        <f t="shared" si="9"/>
        <v>0</v>
      </c>
      <c r="G46" s="355">
        <f t="shared" si="9"/>
        <v>0</v>
      </c>
      <c r="H46" s="355">
        <f t="shared" si="9"/>
        <v>0</v>
      </c>
      <c r="I46" s="355">
        <f t="shared" si="9"/>
        <v>0</v>
      </c>
      <c r="J46" s="355">
        <f t="shared" si="9"/>
        <v>0</v>
      </c>
      <c r="K46" s="324">
        <f>SUM(K47:K51)</f>
        <v>0</v>
      </c>
    </row>
    <row r="47" spans="1:11" ht="12" customHeight="1">
      <c r="A47" s="327" t="s">
        <v>58</v>
      </c>
      <c r="B47" s="6" t="s">
        <v>32</v>
      </c>
      <c r="C47" s="372"/>
      <c r="D47" s="372"/>
      <c r="E47" s="372"/>
      <c r="F47" s="372"/>
      <c r="G47" s="372"/>
      <c r="H47" s="372"/>
      <c r="I47" s="372"/>
      <c r="J47" s="356">
        <f>D47+E47+F47+G47+H47+I47</f>
        <v>0</v>
      </c>
      <c r="K47" s="360">
        <f>C47+J47</f>
        <v>0</v>
      </c>
    </row>
    <row r="48" spans="1:11" ht="12" customHeight="1">
      <c r="A48" s="327" t="s">
        <v>59</v>
      </c>
      <c r="B48" s="5" t="s">
        <v>101</v>
      </c>
      <c r="C48" s="373"/>
      <c r="D48" s="373"/>
      <c r="E48" s="373"/>
      <c r="F48" s="373"/>
      <c r="G48" s="373"/>
      <c r="H48" s="373"/>
      <c r="I48" s="373"/>
      <c r="J48" s="357">
        <f>D48+E48+F48+G48+H48+I48</f>
        <v>0</v>
      </c>
      <c r="K48" s="361">
        <f>C48+J48</f>
        <v>0</v>
      </c>
    </row>
    <row r="49" spans="1:11" ht="12" customHeight="1">
      <c r="A49" s="327" t="s">
        <v>60</v>
      </c>
      <c r="B49" s="5" t="s">
        <v>77</v>
      </c>
      <c r="C49" s="373"/>
      <c r="D49" s="373"/>
      <c r="E49" s="373"/>
      <c r="F49" s="373"/>
      <c r="G49" s="373"/>
      <c r="H49" s="373"/>
      <c r="I49" s="373"/>
      <c r="J49" s="357">
        <f>D49+E49+F49+G49+H49+I49</f>
        <v>0</v>
      </c>
      <c r="K49" s="361">
        <f>C49+J49</f>
        <v>0</v>
      </c>
    </row>
    <row r="50" spans="1:11" ht="12" customHeight="1">
      <c r="A50" s="327" t="s">
        <v>61</v>
      </c>
      <c r="B50" s="5" t="s">
        <v>102</v>
      </c>
      <c r="C50" s="373"/>
      <c r="D50" s="373"/>
      <c r="E50" s="373"/>
      <c r="F50" s="373"/>
      <c r="G50" s="373"/>
      <c r="H50" s="373"/>
      <c r="I50" s="373"/>
      <c r="J50" s="357">
        <f>D50+E50+F50+G50+H50+I50</f>
        <v>0</v>
      </c>
      <c r="K50" s="361">
        <f>C50+J50</f>
        <v>0</v>
      </c>
    </row>
    <row r="51" spans="1:11" ht="12" customHeight="1" thickBot="1">
      <c r="A51" s="327" t="s">
        <v>78</v>
      </c>
      <c r="B51" s="5" t="s">
        <v>103</v>
      </c>
      <c r="C51" s="373"/>
      <c r="D51" s="373"/>
      <c r="E51" s="373"/>
      <c r="F51" s="373"/>
      <c r="G51" s="373"/>
      <c r="H51" s="373"/>
      <c r="I51" s="373"/>
      <c r="J51" s="357">
        <f>D51+E51+F51+G51+H51+I51</f>
        <v>0</v>
      </c>
      <c r="K51" s="361">
        <f>C51+J51</f>
        <v>0</v>
      </c>
    </row>
    <row r="52" spans="1:11" ht="12" customHeight="1" thickBot="1">
      <c r="A52" s="329" t="s">
        <v>4</v>
      </c>
      <c r="B52" s="47" t="s">
        <v>497</v>
      </c>
      <c r="C52" s="355">
        <f aca="true" t="shared" si="10" ref="C52:J52">SUM(C53:C55)</f>
        <v>0</v>
      </c>
      <c r="D52" s="355">
        <f t="shared" si="10"/>
        <v>0</v>
      </c>
      <c r="E52" s="355">
        <f t="shared" si="10"/>
        <v>0</v>
      </c>
      <c r="F52" s="355">
        <f t="shared" si="10"/>
        <v>0</v>
      </c>
      <c r="G52" s="355">
        <f t="shared" si="10"/>
        <v>0</v>
      </c>
      <c r="H52" s="355">
        <f t="shared" si="10"/>
        <v>0</v>
      </c>
      <c r="I52" s="355">
        <f t="shared" si="10"/>
        <v>0</v>
      </c>
      <c r="J52" s="355">
        <f t="shared" si="10"/>
        <v>0</v>
      </c>
      <c r="K52" s="324">
        <f>SUM(K53:K55)</f>
        <v>0</v>
      </c>
    </row>
    <row r="53" spans="1:11" s="336" customFormat="1" ht="12" customHeight="1">
      <c r="A53" s="327" t="s">
        <v>64</v>
      </c>
      <c r="B53" s="6" t="s">
        <v>119</v>
      </c>
      <c r="C53" s="372"/>
      <c r="D53" s="372"/>
      <c r="E53" s="372"/>
      <c r="F53" s="372"/>
      <c r="G53" s="372"/>
      <c r="H53" s="372"/>
      <c r="I53" s="372"/>
      <c r="J53" s="356">
        <f>D53+E53+F53+G53+H53+I53</f>
        <v>0</v>
      </c>
      <c r="K53" s="360">
        <f>C53+J53</f>
        <v>0</v>
      </c>
    </row>
    <row r="54" spans="1:11" ht="12" customHeight="1">
      <c r="A54" s="327" t="s">
        <v>65</v>
      </c>
      <c r="B54" s="5" t="s">
        <v>105</v>
      </c>
      <c r="C54" s="373"/>
      <c r="D54" s="373"/>
      <c r="E54" s="373"/>
      <c r="F54" s="373"/>
      <c r="G54" s="373"/>
      <c r="H54" s="373"/>
      <c r="I54" s="373"/>
      <c r="J54" s="357">
        <f>D54+E54+F54+G54+H54+I54</f>
        <v>0</v>
      </c>
      <c r="K54" s="361">
        <f>C54+J54</f>
        <v>0</v>
      </c>
    </row>
    <row r="55" spans="1:11" ht="12" customHeight="1">
      <c r="A55" s="327" t="s">
        <v>66</v>
      </c>
      <c r="B55" s="5" t="s">
        <v>498</v>
      </c>
      <c r="C55" s="373"/>
      <c r="D55" s="373"/>
      <c r="E55" s="373"/>
      <c r="F55" s="373"/>
      <c r="G55" s="373"/>
      <c r="H55" s="373"/>
      <c r="I55" s="373"/>
      <c r="J55" s="357">
        <f>D55+E55+F55+G55+H55+I55</f>
        <v>0</v>
      </c>
      <c r="K55" s="361">
        <f>C55+J55</f>
        <v>0</v>
      </c>
    </row>
    <row r="56" spans="1:11" ht="12" customHeight="1" thickBot="1">
      <c r="A56" s="327" t="s">
        <v>67</v>
      </c>
      <c r="B56" s="5" t="s">
        <v>499</v>
      </c>
      <c r="C56" s="373"/>
      <c r="D56" s="373"/>
      <c r="E56" s="373"/>
      <c r="F56" s="373"/>
      <c r="G56" s="373"/>
      <c r="H56" s="373"/>
      <c r="I56" s="373"/>
      <c r="J56" s="357">
        <f>D56+E56+F56+G56+H56+I56</f>
        <v>0</v>
      </c>
      <c r="K56" s="361">
        <f>C56+J56</f>
        <v>0</v>
      </c>
    </row>
    <row r="57" spans="1:11" ht="12" customHeight="1" thickBot="1">
      <c r="A57" s="329" t="s">
        <v>5</v>
      </c>
      <c r="B57" s="47" t="s">
        <v>500</v>
      </c>
      <c r="C57" s="401"/>
      <c r="D57" s="401"/>
      <c r="E57" s="401"/>
      <c r="F57" s="401"/>
      <c r="G57" s="401"/>
      <c r="H57" s="401"/>
      <c r="I57" s="401"/>
      <c r="J57" s="355">
        <f>D57+E57+F57+G57+H57+I57</f>
        <v>0</v>
      </c>
      <c r="K57" s="324">
        <f>C57+J57</f>
        <v>0</v>
      </c>
    </row>
    <row r="58" spans="1:11" ht="12.75" customHeight="1" thickBot="1">
      <c r="A58" s="329" t="s">
        <v>6</v>
      </c>
      <c r="B58" s="337" t="s">
        <v>501</v>
      </c>
      <c r="C58" s="358">
        <f aca="true" t="shared" si="11" ref="C58:J58">+C46+C52+C57</f>
        <v>0</v>
      </c>
      <c r="D58" s="358">
        <f t="shared" si="11"/>
        <v>0</v>
      </c>
      <c r="E58" s="358">
        <f t="shared" si="11"/>
        <v>0</v>
      </c>
      <c r="F58" s="358">
        <f t="shared" si="11"/>
        <v>0</v>
      </c>
      <c r="G58" s="358">
        <f t="shared" si="11"/>
        <v>0</v>
      </c>
      <c r="H58" s="358">
        <f t="shared" si="11"/>
        <v>0</v>
      </c>
      <c r="I58" s="358">
        <f t="shared" si="11"/>
        <v>0</v>
      </c>
      <c r="J58" s="358">
        <f t="shared" si="11"/>
        <v>0</v>
      </c>
      <c r="K58" s="338">
        <f>+K46+K52+K57</f>
        <v>0</v>
      </c>
    </row>
    <row r="59" spans="3:11" ht="13.5" customHeight="1" thickBot="1">
      <c r="C59" s="415">
        <f>C44-C58</f>
        <v>0</v>
      </c>
      <c r="D59" s="416"/>
      <c r="E59" s="416"/>
      <c r="F59" s="416"/>
      <c r="G59" s="416"/>
      <c r="H59" s="416"/>
      <c r="I59" s="416"/>
      <c r="J59" s="416"/>
      <c r="K59" s="411">
        <f>K44-K58</f>
        <v>0</v>
      </c>
    </row>
    <row r="60" spans="1:11" ht="12.75" customHeight="1" thickBot="1">
      <c r="A60" s="65" t="s">
        <v>367</v>
      </c>
      <c r="B60" s="66"/>
      <c r="C60" s="374"/>
      <c r="D60" s="374"/>
      <c r="E60" s="374"/>
      <c r="F60" s="374"/>
      <c r="G60" s="374"/>
      <c r="H60" s="374"/>
      <c r="I60" s="374"/>
      <c r="J60" s="359">
        <f>D60+E60+F60+G60+H60+I60</f>
        <v>0</v>
      </c>
      <c r="K60" s="362">
        <f>C60+J60</f>
        <v>0</v>
      </c>
    </row>
    <row r="61" spans="1:11" ht="12.75" customHeight="1" thickBot="1">
      <c r="A61" s="65" t="s">
        <v>116</v>
      </c>
      <c r="B61" s="66"/>
      <c r="C61" s="374"/>
      <c r="D61" s="374"/>
      <c r="E61" s="374"/>
      <c r="F61" s="374"/>
      <c r="G61" s="374"/>
      <c r="H61" s="374"/>
      <c r="I61" s="374"/>
      <c r="J61" s="359">
        <f>D61+E61+F61+G61+H61+I61</f>
        <v>0</v>
      </c>
      <c r="K61" s="362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L60"/>
  <sheetViews>
    <sheetView view="pageBreakPreview" zoomScale="60" zoomScaleNormal="120" workbookViewId="0" topLeftCell="A1">
      <selection activeCell="AF63" sqref="AF63"/>
    </sheetView>
  </sheetViews>
  <sheetFormatPr defaultColWidth="9.00390625" defaultRowHeight="12.75"/>
  <cols>
    <col min="1" max="1" width="13.875" style="339" customWidth="1"/>
    <col min="2" max="2" width="60.625" style="321" customWidth="1"/>
    <col min="3" max="3" width="15.875" style="321" customWidth="1"/>
    <col min="4" max="4" width="13.875" style="321" customWidth="1"/>
    <col min="5" max="9" width="13.875" style="321" hidden="1" customWidth="1"/>
    <col min="10" max="11" width="13.875" style="321" customWidth="1"/>
    <col min="12" max="12" width="15.875" style="321" customWidth="1"/>
    <col min="13" max="16384" width="9.375" style="321" customWidth="1"/>
  </cols>
  <sheetData>
    <row r="1" spans="1:12" s="318" customFormat="1" ht="15.75" customHeight="1" thickBot="1">
      <c r="A1" s="375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17" t="str">
        <f>CONCATENATE("5.3. melléklet ",RM_ALAPADATOK!A7," ",RM_ALAPADATOK!B7," ",RM_ALAPADATOK!C7," ",RM_ALAPADATOK!D7," ",RM_ALAPADATOK!E7," ",RM_ALAPADATOK!F7," ",RM_ALAPADATOK!G7," ",RM_ALAPADATOK!H7)</f>
        <v>5.3. melléklet a 8 / 2020 ( VII.16. ) önkormányzati rendelethez</v>
      </c>
    </row>
    <row r="2" spans="1:12" s="319" customFormat="1" ht="36">
      <c r="A2" s="377" t="s">
        <v>475</v>
      </c>
      <c r="B2" s="557" t="s">
        <v>578</v>
      </c>
      <c r="C2" s="558"/>
      <c r="D2" s="558"/>
      <c r="E2" s="558"/>
      <c r="F2" s="558"/>
      <c r="G2" s="558"/>
      <c r="H2" s="558"/>
      <c r="I2" s="558"/>
      <c r="J2" s="558"/>
      <c r="K2" s="558"/>
      <c r="L2" s="378" t="s">
        <v>38</v>
      </c>
    </row>
    <row r="3" spans="1:12" s="319" customFormat="1" ht="22.5" customHeight="1" thickBot="1">
      <c r="A3" s="379" t="s">
        <v>114</v>
      </c>
      <c r="B3" s="559" t="s">
        <v>505</v>
      </c>
      <c r="C3" s="560"/>
      <c r="D3" s="560"/>
      <c r="E3" s="560"/>
      <c r="F3" s="560"/>
      <c r="G3" s="560"/>
      <c r="H3" s="560"/>
      <c r="I3" s="560"/>
      <c r="J3" s="560"/>
      <c r="K3" s="560"/>
      <c r="L3" s="380" t="s">
        <v>34</v>
      </c>
    </row>
    <row r="4" spans="1:12" s="319" customFormat="1" ht="12.75" customHeight="1" thickBot="1">
      <c r="A4" s="381"/>
      <c r="B4" s="382"/>
      <c r="C4" s="383"/>
      <c r="D4" s="383"/>
      <c r="E4" s="383"/>
      <c r="F4" s="383"/>
      <c r="G4" s="383"/>
      <c r="H4" s="383"/>
      <c r="I4" s="383"/>
      <c r="J4" s="383"/>
      <c r="K4" s="383"/>
      <c r="L4" s="384" t="s">
        <v>429</v>
      </c>
    </row>
    <row r="5" spans="1:12" s="320" customFormat="1" ht="13.5" customHeight="1">
      <c r="A5" s="563" t="s">
        <v>46</v>
      </c>
      <c r="B5" s="546" t="s">
        <v>2</v>
      </c>
      <c r="C5" s="546" t="s">
        <v>502</v>
      </c>
      <c r="D5" s="546" t="str">
        <f>CONCATENATE(' Önk. 5.1.sz.mell'!D5:I5)</f>
        <v>1. sz. módosítás </v>
      </c>
      <c r="E5" s="546" t="str">
        <f>CONCATENATE(' Önk. 5.1.sz.mell'!E5)</f>
        <v>.2. sz. módosítás </v>
      </c>
      <c r="F5" s="546" t="str">
        <f>CONCATENATE(' Önk. 5.1.sz.mell'!F5)</f>
        <v>3. sz. módosítás </v>
      </c>
      <c r="G5" s="546" t="str">
        <f>CONCATENATE(' Önk. 5.1.sz.mell'!G5)</f>
        <v>4. sz. módosítás </v>
      </c>
      <c r="H5" s="546" t="str">
        <f>CONCATENATE(' Önk. 5.1.sz.mell'!H5)</f>
        <v>.5. sz. módosítás </v>
      </c>
      <c r="I5" s="546" t="str">
        <f>CONCATENATE(' Önk. 5.1.sz.mell'!I5)</f>
        <v>6. sz. módosítás </v>
      </c>
      <c r="J5" s="546" t="s">
        <v>599</v>
      </c>
      <c r="K5" s="546" t="s">
        <v>503</v>
      </c>
      <c r="L5" s="549" t="str">
        <f>CONCATENATE('RM_5.2.3.sz.mell'!K5)</f>
        <v>2.számú módsítás után</v>
      </c>
    </row>
    <row r="6" spans="1:12" ht="12.75" customHeight="1">
      <c r="A6" s="564"/>
      <c r="B6" s="561"/>
      <c r="C6" s="547"/>
      <c r="D6" s="547"/>
      <c r="E6" s="547"/>
      <c r="F6" s="547"/>
      <c r="G6" s="547"/>
      <c r="H6" s="547"/>
      <c r="I6" s="547"/>
      <c r="J6" s="566"/>
      <c r="K6" s="547"/>
      <c r="L6" s="550"/>
    </row>
    <row r="7" spans="1:12" s="322" customFormat="1" ht="9.75" customHeight="1" thickBot="1">
      <c r="A7" s="565"/>
      <c r="B7" s="562"/>
      <c r="C7" s="548"/>
      <c r="D7" s="548"/>
      <c r="E7" s="548"/>
      <c r="F7" s="548"/>
      <c r="G7" s="548"/>
      <c r="H7" s="548"/>
      <c r="I7" s="548"/>
      <c r="J7" s="567"/>
      <c r="K7" s="548"/>
      <c r="L7" s="551"/>
    </row>
    <row r="8" spans="1:12" s="340" customFormat="1" ht="10.5" customHeight="1" thickBot="1">
      <c r="A8" s="386" t="s">
        <v>346</v>
      </c>
      <c r="B8" s="387" t="s">
        <v>347</v>
      </c>
      <c r="C8" s="387" t="s">
        <v>348</v>
      </c>
      <c r="D8" s="387" t="s">
        <v>350</v>
      </c>
      <c r="E8" s="387" t="s">
        <v>349</v>
      </c>
      <c r="F8" s="387" t="s">
        <v>373</v>
      </c>
      <c r="G8" s="387" t="s">
        <v>352</v>
      </c>
      <c r="H8" s="387" t="s">
        <v>353</v>
      </c>
      <c r="I8" s="387" t="s">
        <v>460</v>
      </c>
      <c r="J8" s="387"/>
      <c r="K8" s="388" t="s">
        <v>461</v>
      </c>
      <c r="L8" s="389" t="s">
        <v>462</v>
      </c>
    </row>
    <row r="9" spans="1:12" s="340" customFormat="1" ht="10.5" customHeight="1" thickBot="1">
      <c r="A9" s="554" t="s">
        <v>35</v>
      </c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6"/>
    </row>
    <row r="10" spans="1:12" s="325" customFormat="1" ht="12" customHeight="1" thickBot="1">
      <c r="A10" s="59" t="s">
        <v>3</v>
      </c>
      <c r="B10" s="323" t="s">
        <v>476</v>
      </c>
      <c r="C10" s="79">
        <f>SUM(C11:C21)</f>
        <v>7502000</v>
      </c>
      <c r="D10" s="79">
        <f aca="true" t="shared" si="0" ref="D10:L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/>
      <c r="K10" s="79">
        <f t="shared" si="0"/>
        <v>0</v>
      </c>
      <c r="L10" s="79">
        <f t="shared" si="0"/>
        <v>7502000</v>
      </c>
    </row>
    <row r="11" spans="1:12" s="325" customFormat="1" ht="12" customHeight="1">
      <c r="A11" s="326" t="s">
        <v>58</v>
      </c>
      <c r="B11" s="7" t="s">
        <v>161</v>
      </c>
      <c r="C11" s="363"/>
      <c r="D11" s="363"/>
      <c r="E11" s="363"/>
      <c r="F11" s="363"/>
      <c r="G11" s="363"/>
      <c r="H11" s="363"/>
      <c r="I11" s="363"/>
      <c r="J11" s="466"/>
      <c r="K11" s="347">
        <f>D11+E11+F11+G11+H11+I11</f>
        <v>0</v>
      </c>
      <c r="L11" s="345">
        <f>C11+K11</f>
        <v>0</v>
      </c>
    </row>
    <row r="12" spans="1:12" s="325" customFormat="1" ht="12" customHeight="1">
      <c r="A12" s="327" t="s">
        <v>59</v>
      </c>
      <c r="B12" s="5" t="s">
        <v>162</v>
      </c>
      <c r="C12" s="364">
        <v>5120000</v>
      </c>
      <c r="D12" s="364"/>
      <c r="E12" s="364"/>
      <c r="F12" s="364"/>
      <c r="G12" s="364"/>
      <c r="H12" s="364"/>
      <c r="I12" s="364"/>
      <c r="J12" s="364"/>
      <c r="K12" s="348">
        <f aca="true" t="shared" si="1" ref="K12:K21">D12+E12+F12+G12+H12+I12</f>
        <v>0</v>
      </c>
      <c r="L12" s="345">
        <f aca="true" t="shared" si="2" ref="L12:L21">C12+K12</f>
        <v>5120000</v>
      </c>
    </row>
    <row r="13" spans="1:12" s="325" customFormat="1" ht="12" customHeight="1">
      <c r="A13" s="327" t="s">
        <v>60</v>
      </c>
      <c r="B13" s="5" t="s">
        <v>163</v>
      </c>
      <c r="C13" s="364"/>
      <c r="D13" s="364"/>
      <c r="E13" s="364"/>
      <c r="F13" s="364"/>
      <c r="G13" s="364"/>
      <c r="H13" s="364"/>
      <c r="I13" s="364"/>
      <c r="J13" s="364"/>
      <c r="K13" s="348">
        <f t="shared" si="1"/>
        <v>0</v>
      </c>
      <c r="L13" s="345">
        <f t="shared" si="2"/>
        <v>0</v>
      </c>
    </row>
    <row r="14" spans="1:12" s="325" customFormat="1" ht="12" customHeight="1">
      <c r="A14" s="327" t="s">
        <v>61</v>
      </c>
      <c r="B14" s="5" t="s">
        <v>164</v>
      </c>
      <c r="C14" s="364">
        <v>1000000</v>
      </c>
      <c r="D14" s="364"/>
      <c r="E14" s="364"/>
      <c r="F14" s="364"/>
      <c r="G14" s="364"/>
      <c r="H14" s="364"/>
      <c r="I14" s="364"/>
      <c r="J14" s="364"/>
      <c r="K14" s="348">
        <f t="shared" si="1"/>
        <v>0</v>
      </c>
      <c r="L14" s="345">
        <f t="shared" si="2"/>
        <v>1000000</v>
      </c>
    </row>
    <row r="15" spans="1:12" s="325" customFormat="1" ht="12" customHeight="1">
      <c r="A15" s="327" t="s">
        <v>78</v>
      </c>
      <c r="B15" s="5" t="s">
        <v>165</v>
      </c>
      <c r="C15" s="364"/>
      <c r="D15" s="364"/>
      <c r="E15" s="364"/>
      <c r="F15" s="364"/>
      <c r="G15" s="364"/>
      <c r="H15" s="364"/>
      <c r="I15" s="364"/>
      <c r="J15" s="364"/>
      <c r="K15" s="348">
        <f t="shared" si="1"/>
        <v>0</v>
      </c>
      <c r="L15" s="345">
        <f t="shared" si="2"/>
        <v>0</v>
      </c>
    </row>
    <row r="16" spans="1:12" s="325" customFormat="1" ht="12" customHeight="1">
      <c r="A16" s="327" t="s">
        <v>62</v>
      </c>
      <c r="B16" s="5" t="s">
        <v>477</v>
      </c>
      <c r="C16" s="364">
        <v>1382000</v>
      </c>
      <c r="D16" s="364"/>
      <c r="E16" s="364"/>
      <c r="F16" s="364"/>
      <c r="G16" s="364"/>
      <c r="H16" s="364"/>
      <c r="I16" s="364"/>
      <c r="J16" s="364"/>
      <c r="K16" s="348">
        <f t="shared" si="1"/>
        <v>0</v>
      </c>
      <c r="L16" s="345">
        <f t="shared" si="2"/>
        <v>1382000</v>
      </c>
    </row>
    <row r="17" spans="1:12" s="325" customFormat="1" ht="12" customHeight="1">
      <c r="A17" s="327" t="s">
        <v>63</v>
      </c>
      <c r="B17" s="4" t="s">
        <v>478</v>
      </c>
      <c r="C17" s="364"/>
      <c r="D17" s="364"/>
      <c r="E17" s="364"/>
      <c r="F17" s="364"/>
      <c r="G17" s="364"/>
      <c r="H17" s="364"/>
      <c r="I17" s="364"/>
      <c r="J17" s="364"/>
      <c r="K17" s="348">
        <f t="shared" si="1"/>
        <v>0</v>
      </c>
      <c r="L17" s="345">
        <f t="shared" si="2"/>
        <v>0</v>
      </c>
    </row>
    <row r="18" spans="1:12" s="325" customFormat="1" ht="12" customHeight="1">
      <c r="A18" s="327" t="s">
        <v>70</v>
      </c>
      <c r="B18" s="5" t="s">
        <v>168</v>
      </c>
      <c r="C18" s="364"/>
      <c r="D18" s="364"/>
      <c r="E18" s="364"/>
      <c r="F18" s="364"/>
      <c r="G18" s="364"/>
      <c r="H18" s="364"/>
      <c r="I18" s="364"/>
      <c r="J18" s="364"/>
      <c r="K18" s="348">
        <f t="shared" si="1"/>
        <v>0</v>
      </c>
      <c r="L18" s="345">
        <f t="shared" si="2"/>
        <v>0</v>
      </c>
    </row>
    <row r="19" spans="1:12" s="328" customFormat="1" ht="12" customHeight="1">
      <c r="A19" s="327" t="s">
        <v>71</v>
      </c>
      <c r="B19" s="5" t="s">
        <v>169</v>
      </c>
      <c r="C19" s="364"/>
      <c r="D19" s="364"/>
      <c r="E19" s="364"/>
      <c r="F19" s="364"/>
      <c r="G19" s="364"/>
      <c r="H19" s="364"/>
      <c r="I19" s="364"/>
      <c r="J19" s="364"/>
      <c r="K19" s="348">
        <f t="shared" si="1"/>
        <v>0</v>
      </c>
      <c r="L19" s="345">
        <f t="shared" si="2"/>
        <v>0</v>
      </c>
    </row>
    <row r="20" spans="1:12" s="328" customFormat="1" ht="12" customHeight="1">
      <c r="A20" s="327" t="s">
        <v>72</v>
      </c>
      <c r="B20" s="5" t="s">
        <v>295</v>
      </c>
      <c r="C20" s="364"/>
      <c r="D20" s="364"/>
      <c r="E20" s="364"/>
      <c r="F20" s="364"/>
      <c r="G20" s="364"/>
      <c r="H20" s="364"/>
      <c r="I20" s="364"/>
      <c r="J20" s="364"/>
      <c r="K20" s="348">
        <f t="shared" si="1"/>
        <v>0</v>
      </c>
      <c r="L20" s="345">
        <f t="shared" si="2"/>
        <v>0</v>
      </c>
    </row>
    <row r="21" spans="1:12" s="328" customFormat="1" ht="12" customHeight="1" thickBot="1">
      <c r="A21" s="341" t="s">
        <v>73</v>
      </c>
      <c r="B21" s="4" t="s">
        <v>170</v>
      </c>
      <c r="C21" s="365"/>
      <c r="D21" s="365"/>
      <c r="E21" s="365"/>
      <c r="F21" s="365"/>
      <c r="G21" s="365"/>
      <c r="H21" s="365"/>
      <c r="I21" s="365"/>
      <c r="J21" s="365"/>
      <c r="K21" s="349">
        <f t="shared" si="1"/>
        <v>0</v>
      </c>
      <c r="L21" s="345">
        <f t="shared" si="2"/>
        <v>0</v>
      </c>
    </row>
    <row r="22" spans="1:12" s="325" customFormat="1" ht="12" customHeight="1" thickBot="1">
      <c r="A22" s="59" t="s">
        <v>4</v>
      </c>
      <c r="B22" s="323" t="s">
        <v>479</v>
      </c>
      <c r="C22" s="79">
        <f aca="true" t="shared" si="3" ref="C22:K22">SUM(C23:C25)</f>
        <v>1500000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/>
      <c r="K22" s="79">
        <f t="shared" si="3"/>
        <v>0</v>
      </c>
      <c r="L22" s="112">
        <f>SUM(L23:L25)</f>
        <v>1500000</v>
      </c>
    </row>
    <row r="23" spans="1:12" s="328" customFormat="1" ht="12" customHeight="1">
      <c r="A23" s="330" t="s">
        <v>64</v>
      </c>
      <c r="B23" s="6" t="s">
        <v>143</v>
      </c>
      <c r="C23" s="366"/>
      <c r="D23" s="366"/>
      <c r="E23" s="366"/>
      <c r="F23" s="366"/>
      <c r="G23" s="366"/>
      <c r="H23" s="366"/>
      <c r="I23" s="366"/>
      <c r="J23" s="467"/>
      <c r="K23" s="351">
        <f>D23+E23+F23+G23+H23+I23</f>
        <v>0</v>
      </c>
      <c r="L23" s="345">
        <f>C23+K23</f>
        <v>0</v>
      </c>
    </row>
    <row r="24" spans="1:12" s="328" customFormat="1" ht="12" customHeight="1">
      <c r="A24" s="327" t="s">
        <v>65</v>
      </c>
      <c r="B24" s="5" t="s">
        <v>480</v>
      </c>
      <c r="C24" s="364"/>
      <c r="D24" s="364"/>
      <c r="E24" s="364"/>
      <c r="F24" s="364"/>
      <c r="G24" s="364"/>
      <c r="H24" s="364"/>
      <c r="I24" s="364"/>
      <c r="J24" s="364"/>
      <c r="K24" s="348">
        <f>D24+E24+F24+G24+H24+I24</f>
        <v>0</v>
      </c>
      <c r="L24" s="344">
        <f>C24+K24</f>
        <v>0</v>
      </c>
    </row>
    <row r="25" spans="1:12" s="328" customFormat="1" ht="12" customHeight="1">
      <c r="A25" s="327" t="s">
        <v>66</v>
      </c>
      <c r="B25" s="5" t="s">
        <v>481</v>
      </c>
      <c r="C25" s="364">
        <v>1500000</v>
      </c>
      <c r="D25" s="364"/>
      <c r="E25" s="364"/>
      <c r="F25" s="364"/>
      <c r="G25" s="364"/>
      <c r="H25" s="364"/>
      <c r="I25" s="364"/>
      <c r="J25" s="364"/>
      <c r="K25" s="348">
        <f>D25+E25+F25+G25+H25+I25</f>
        <v>0</v>
      </c>
      <c r="L25" s="344">
        <f>C25+K25</f>
        <v>1500000</v>
      </c>
    </row>
    <row r="26" spans="1:12" s="328" customFormat="1" ht="12" customHeight="1" thickBot="1">
      <c r="A26" s="327" t="s">
        <v>67</v>
      </c>
      <c r="B26" s="9" t="s">
        <v>482</v>
      </c>
      <c r="C26" s="365"/>
      <c r="D26" s="365"/>
      <c r="E26" s="365"/>
      <c r="F26" s="365"/>
      <c r="G26" s="365"/>
      <c r="H26" s="365"/>
      <c r="I26" s="365"/>
      <c r="J26" s="467"/>
      <c r="K26" s="352">
        <f>D26+E26+F26+G26+H26+I26</f>
        <v>0</v>
      </c>
      <c r="L26" s="346">
        <f>C26+K26</f>
        <v>0</v>
      </c>
    </row>
    <row r="27" spans="1:12" s="328" customFormat="1" ht="12" customHeight="1" thickBot="1">
      <c r="A27" s="329" t="s">
        <v>5</v>
      </c>
      <c r="B27" s="47" t="s">
        <v>92</v>
      </c>
      <c r="C27" s="367"/>
      <c r="D27" s="367"/>
      <c r="E27" s="367"/>
      <c r="F27" s="367"/>
      <c r="G27" s="367"/>
      <c r="H27" s="367"/>
      <c r="I27" s="367"/>
      <c r="J27" s="367"/>
      <c r="K27" s="343"/>
      <c r="L27" s="324"/>
    </row>
    <row r="28" spans="1:12" s="328" customFormat="1" ht="12" customHeight="1" thickBot="1">
      <c r="A28" s="329" t="s">
        <v>6</v>
      </c>
      <c r="B28" s="47" t="s">
        <v>483</v>
      </c>
      <c r="C28" s="350">
        <f>C29+C30</f>
        <v>0</v>
      </c>
      <c r="D28" s="79">
        <f aca="true" t="shared" si="4" ref="D28:L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/>
      <c r="K28" s="79">
        <f t="shared" si="4"/>
        <v>0</v>
      </c>
      <c r="L28" s="112">
        <f t="shared" si="4"/>
        <v>0</v>
      </c>
    </row>
    <row r="29" spans="1:12" s="328" customFormat="1" ht="12" customHeight="1">
      <c r="A29" s="330" t="s">
        <v>152</v>
      </c>
      <c r="B29" s="331" t="s">
        <v>480</v>
      </c>
      <c r="C29" s="369"/>
      <c r="D29" s="369"/>
      <c r="E29" s="369"/>
      <c r="F29" s="369"/>
      <c r="G29" s="369"/>
      <c r="H29" s="369"/>
      <c r="I29" s="369"/>
      <c r="J29" s="370"/>
      <c r="K29" s="351">
        <f>D29+E29+F29+G29+H29+I29</f>
        <v>0</v>
      </c>
      <c r="L29" s="345">
        <f>C29+K29</f>
        <v>0</v>
      </c>
    </row>
    <row r="30" spans="1:12" s="328" customFormat="1" ht="12" customHeight="1">
      <c r="A30" s="330" t="s">
        <v>153</v>
      </c>
      <c r="B30" s="332" t="s">
        <v>484</v>
      </c>
      <c r="C30" s="369"/>
      <c r="D30" s="369"/>
      <c r="E30" s="369"/>
      <c r="F30" s="369"/>
      <c r="G30" s="369"/>
      <c r="H30" s="369"/>
      <c r="I30" s="369"/>
      <c r="J30" s="370"/>
      <c r="K30" s="351">
        <f>D30+E30+F30+G30+H30+I30</f>
        <v>0</v>
      </c>
      <c r="L30" s="345">
        <f>C30+K30</f>
        <v>0</v>
      </c>
    </row>
    <row r="31" spans="1:12" s="328" customFormat="1" ht="12" customHeight="1" thickBot="1">
      <c r="A31" s="327" t="s">
        <v>154</v>
      </c>
      <c r="B31" s="342" t="s">
        <v>485</v>
      </c>
      <c r="C31" s="370"/>
      <c r="D31" s="370"/>
      <c r="E31" s="370"/>
      <c r="F31" s="370"/>
      <c r="G31" s="370"/>
      <c r="H31" s="370"/>
      <c r="I31" s="370"/>
      <c r="J31" s="370"/>
      <c r="K31" s="351">
        <f>D31+E31+F31+G31+H31+I31</f>
        <v>0</v>
      </c>
      <c r="L31" s="345">
        <f>C31+K31</f>
        <v>0</v>
      </c>
    </row>
    <row r="32" spans="1:12" s="328" customFormat="1" ht="12" customHeight="1" thickBot="1">
      <c r="A32" s="329" t="s">
        <v>7</v>
      </c>
      <c r="B32" s="47" t="s">
        <v>486</v>
      </c>
      <c r="C32" s="350">
        <f aca="true" t="shared" si="5" ref="C32:K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/>
      <c r="K32" s="79">
        <f t="shared" si="5"/>
        <v>0</v>
      </c>
      <c r="L32" s="112">
        <f>+L33+L34+L35</f>
        <v>0</v>
      </c>
    </row>
    <row r="33" spans="1:12" s="328" customFormat="1" ht="12" customHeight="1">
      <c r="A33" s="330" t="s">
        <v>51</v>
      </c>
      <c r="B33" s="331" t="s">
        <v>175</v>
      </c>
      <c r="C33" s="368"/>
      <c r="D33" s="368"/>
      <c r="E33" s="368"/>
      <c r="F33" s="368"/>
      <c r="G33" s="368"/>
      <c r="H33" s="368"/>
      <c r="I33" s="368"/>
      <c r="J33" s="468"/>
      <c r="K33" s="351">
        <f>D33+E33+F33+G33+H33+I33</f>
        <v>0</v>
      </c>
      <c r="L33" s="345">
        <f>C33+K33</f>
        <v>0</v>
      </c>
    </row>
    <row r="34" spans="1:12" s="328" customFormat="1" ht="12" customHeight="1">
      <c r="A34" s="330" t="s">
        <v>52</v>
      </c>
      <c r="B34" s="332" t="s">
        <v>176</v>
      </c>
      <c r="C34" s="369"/>
      <c r="D34" s="369"/>
      <c r="E34" s="369"/>
      <c r="F34" s="369"/>
      <c r="G34" s="369"/>
      <c r="H34" s="369"/>
      <c r="I34" s="369"/>
      <c r="J34" s="370"/>
      <c r="K34" s="351">
        <f>D34+E34+F34+G34+H34+I34</f>
        <v>0</v>
      </c>
      <c r="L34" s="345">
        <f>C34+K34</f>
        <v>0</v>
      </c>
    </row>
    <row r="35" spans="1:12" s="328" customFormat="1" ht="12" customHeight="1" thickBot="1">
      <c r="A35" s="327" t="s">
        <v>53</v>
      </c>
      <c r="B35" s="342" t="s">
        <v>177</v>
      </c>
      <c r="C35" s="370"/>
      <c r="D35" s="370"/>
      <c r="E35" s="370"/>
      <c r="F35" s="370"/>
      <c r="G35" s="370"/>
      <c r="H35" s="370"/>
      <c r="I35" s="370"/>
      <c r="J35" s="370"/>
      <c r="K35" s="351">
        <f>D35+E35+F35+G35+H35+I35</f>
        <v>0</v>
      </c>
      <c r="L35" s="353">
        <f>C35+K35</f>
        <v>0</v>
      </c>
    </row>
    <row r="36" spans="1:12" s="325" customFormat="1" ht="12" customHeight="1" thickBot="1">
      <c r="A36" s="329" t="s">
        <v>8</v>
      </c>
      <c r="B36" s="47" t="s">
        <v>260</v>
      </c>
      <c r="C36" s="367"/>
      <c r="D36" s="367"/>
      <c r="E36" s="367"/>
      <c r="F36" s="367"/>
      <c r="G36" s="367"/>
      <c r="H36" s="367"/>
      <c r="I36" s="367"/>
      <c r="J36" s="367"/>
      <c r="K36" s="79">
        <f>D36+E36+F36+G36+H36+I36</f>
        <v>0</v>
      </c>
      <c r="L36" s="324">
        <f>C36+K36</f>
        <v>0</v>
      </c>
    </row>
    <row r="37" spans="1:12" s="325" customFormat="1" ht="12" customHeight="1" thickBot="1">
      <c r="A37" s="329" t="s">
        <v>9</v>
      </c>
      <c r="B37" s="47" t="s">
        <v>487</v>
      </c>
      <c r="C37" s="367"/>
      <c r="D37" s="367"/>
      <c r="E37" s="367"/>
      <c r="F37" s="367"/>
      <c r="G37" s="367"/>
      <c r="H37" s="367"/>
      <c r="I37" s="367"/>
      <c r="J37" s="469"/>
      <c r="K37" s="354">
        <f>D37+E37+F37+G37+H37+I37</f>
        <v>0</v>
      </c>
      <c r="L37" s="345">
        <f>C37+K37</f>
        <v>0</v>
      </c>
    </row>
    <row r="38" spans="1:12" s="325" customFormat="1" ht="12" customHeight="1" thickBot="1">
      <c r="A38" s="59" t="s">
        <v>10</v>
      </c>
      <c r="B38" s="47" t="s">
        <v>488</v>
      </c>
      <c r="C38" s="350">
        <f aca="true" t="shared" si="6" ref="C38:L38">+C10+C22+C27+C28+C32+C36+C37</f>
        <v>9002000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/>
      <c r="K38" s="79">
        <f t="shared" si="6"/>
        <v>0</v>
      </c>
      <c r="L38" s="112">
        <f t="shared" si="6"/>
        <v>9002000</v>
      </c>
    </row>
    <row r="39" spans="1:12" s="325" customFormat="1" ht="12" customHeight="1" thickBot="1">
      <c r="A39" s="334" t="s">
        <v>11</v>
      </c>
      <c r="B39" s="47" t="s">
        <v>489</v>
      </c>
      <c r="C39" s="350">
        <f aca="true" t="shared" si="7" ref="C39:K39">+C40+C41+C42</f>
        <v>36957835</v>
      </c>
      <c r="D39" s="79">
        <f t="shared" si="7"/>
        <v>-8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/>
      <c r="K39" s="79">
        <f t="shared" si="7"/>
        <v>-8</v>
      </c>
      <c r="L39" s="112">
        <f>+L40+L41+L42</f>
        <v>36957827</v>
      </c>
    </row>
    <row r="40" spans="1:12" s="325" customFormat="1" ht="12" customHeight="1">
      <c r="A40" s="330" t="s">
        <v>490</v>
      </c>
      <c r="B40" s="331" t="s">
        <v>125</v>
      </c>
      <c r="C40" s="368">
        <v>1319768</v>
      </c>
      <c r="D40" s="368">
        <v>-8</v>
      </c>
      <c r="E40" s="368"/>
      <c r="F40" s="368"/>
      <c r="G40" s="368"/>
      <c r="H40" s="368"/>
      <c r="I40" s="368"/>
      <c r="J40" s="468">
        <v>8</v>
      </c>
      <c r="K40" s="351">
        <f>D40+E40+F40+G40+H40+I40+J40</f>
        <v>0</v>
      </c>
      <c r="L40" s="345">
        <f>C40+K40</f>
        <v>1319768</v>
      </c>
    </row>
    <row r="41" spans="1:12" s="325" customFormat="1" ht="12" customHeight="1">
      <c r="A41" s="330" t="s">
        <v>491</v>
      </c>
      <c r="B41" s="332" t="s">
        <v>492</v>
      </c>
      <c r="C41" s="369"/>
      <c r="D41" s="369"/>
      <c r="E41" s="369"/>
      <c r="F41" s="369"/>
      <c r="G41" s="369"/>
      <c r="H41" s="369"/>
      <c r="I41" s="369"/>
      <c r="J41" s="370"/>
      <c r="K41" s="351">
        <f>D41+E41+F41+G41+H41+I41+J41</f>
        <v>0</v>
      </c>
      <c r="L41" s="344">
        <f>C41+K41</f>
        <v>0</v>
      </c>
    </row>
    <row r="42" spans="1:12" s="328" customFormat="1" ht="12" customHeight="1" thickBot="1">
      <c r="A42" s="327" t="s">
        <v>493</v>
      </c>
      <c r="B42" s="333" t="s">
        <v>494</v>
      </c>
      <c r="C42" s="371">
        <v>35638067</v>
      </c>
      <c r="D42" s="371"/>
      <c r="E42" s="371"/>
      <c r="F42" s="371"/>
      <c r="G42" s="371"/>
      <c r="H42" s="371"/>
      <c r="I42" s="371"/>
      <c r="J42" s="370">
        <v>-8</v>
      </c>
      <c r="K42" s="351">
        <f>D42+E42+F42+G42+H42+I42+J42</f>
        <v>-8</v>
      </c>
      <c r="L42" s="346">
        <f>C42+K42</f>
        <v>35638059</v>
      </c>
    </row>
    <row r="43" spans="1:12" s="328" customFormat="1" ht="12.75" customHeight="1" thickBot="1">
      <c r="A43" s="334" t="s">
        <v>12</v>
      </c>
      <c r="B43" s="335" t="s">
        <v>495</v>
      </c>
      <c r="C43" s="350">
        <f aca="true" t="shared" si="8" ref="C43:K43">+C38+C39</f>
        <v>45959835</v>
      </c>
      <c r="D43" s="79">
        <f t="shared" si="8"/>
        <v>-8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/>
      <c r="K43" s="79">
        <f t="shared" si="8"/>
        <v>-8</v>
      </c>
      <c r="L43" s="112">
        <f>+L38+L39</f>
        <v>45959827</v>
      </c>
    </row>
    <row r="44" spans="1:12" s="322" customFormat="1" ht="13.5" customHeight="1" thickBot="1">
      <c r="A44" s="533" t="s">
        <v>36</v>
      </c>
      <c r="B44" s="552"/>
      <c r="C44" s="552"/>
      <c r="D44" s="552"/>
      <c r="E44" s="552"/>
      <c r="F44" s="552"/>
      <c r="G44" s="552"/>
      <c r="H44" s="552"/>
      <c r="I44" s="552"/>
      <c r="J44" s="552"/>
      <c r="K44" s="552"/>
      <c r="L44" s="553"/>
    </row>
    <row r="45" spans="1:12" s="336" customFormat="1" ht="12" customHeight="1" thickBot="1">
      <c r="A45" s="329" t="s">
        <v>3</v>
      </c>
      <c r="B45" s="47" t="s">
        <v>496</v>
      </c>
      <c r="C45" s="355">
        <f aca="true" t="shared" si="9" ref="C45:K45">SUM(C46:C50)</f>
        <v>40940160</v>
      </c>
      <c r="D45" s="355">
        <f t="shared" si="9"/>
        <v>-8</v>
      </c>
      <c r="E45" s="355">
        <f t="shared" si="9"/>
        <v>0</v>
      </c>
      <c r="F45" s="355">
        <f t="shared" si="9"/>
        <v>0</v>
      </c>
      <c r="G45" s="355">
        <f t="shared" si="9"/>
        <v>0</v>
      </c>
      <c r="H45" s="355">
        <f t="shared" si="9"/>
        <v>0</v>
      </c>
      <c r="I45" s="355">
        <f t="shared" si="9"/>
        <v>0</v>
      </c>
      <c r="J45" s="355"/>
      <c r="K45" s="355">
        <f t="shared" si="9"/>
        <v>4078706</v>
      </c>
      <c r="L45" s="324">
        <f>SUM(L46:L50)</f>
        <v>45018866</v>
      </c>
    </row>
    <row r="46" spans="1:12" ht="12" customHeight="1">
      <c r="A46" s="327" t="s">
        <v>58</v>
      </c>
      <c r="B46" s="6" t="s">
        <v>32</v>
      </c>
      <c r="C46" s="461">
        <v>9604000</v>
      </c>
      <c r="D46" s="372"/>
      <c r="E46" s="372"/>
      <c r="F46" s="372"/>
      <c r="G46" s="372"/>
      <c r="H46" s="372"/>
      <c r="I46" s="372"/>
      <c r="J46" s="372">
        <v>1576454</v>
      </c>
      <c r="K46" s="356">
        <f>D46+E46+F46+G46+H46+I46+J46</f>
        <v>1576454</v>
      </c>
      <c r="L46" s="360">
        <f>C46+K46</f>
        <v>11180454</v>
      </c>
    </row>
    <row r="47" spans="1:12" ht="12" customHeight="1">
      <c r="A47" s="327" t="s">
        <v>59</v>
      </c>
      <c r="B47" s="5" t="s">
        <v>101</v>
      </c>
      <c r="C47" s="462">
        <v>1777280</v>
      </c>
      <c r="D47" s="373"/>
      <c r="E47" s="373"/>
      <c r="F47" s="373"/>
      <c r="G47" s="373"/>
      <c r="H47" s="373"/>
      <c r="I47" s="373"/>
      <c r="J47" s="373">
        <v>217982</v>
      </c>
      <c r="K47" s="356">
        <f>D47+E47+F47+G47+H47+I47+J47</f>
        <v>217982</v>
      </c>
      <c r="L47" s="361">
        <f>C47+K47</f>
        <v>1995262</v>
      </c>
    </row>
    <row r="48" spans="1:12" ht="12" customHeight="1">
      <c r="A48" s="327" t="s">
        <v>60</v>
      </c>
      <c r="B48" s="5" t="s">
        <v>77</v>
      </c>
      <c r="C48" s="462">
        <v>29558880</v>
      </c>
      <c r="D48" s="373">
        <v>-8</v>
      </c>
      <c r="E48" s="373"/>
      <c r="F48" s="373"/>
      <c r="G48" s="373"/>
      <c r="H48" s="373"/>
      <c r="I48" s="373"/>
      <c r="J48" s="373">
        <v>2284278</v>
      </c>
      <c r="K48" s="356">
        <f>D48+E48+F48+G48+H48+I48+J48</f>
        <v>2284270</v>
      </c>
      <c r="L48" s="361">
        <f>C48+K48</f>
        <v>31843150</v>
      </c>
    </row>
    <row r="49" spans="1:12" ht="12" customHeight="1">
      <c r="A49" s="327" t="s">
        <v>61</v>
      </c>
      <c r="B49" s="5" t="s">
        <v>102</v>
      </c>
      <c r="C49" s="373"/>
      <c r="D49" s="373"/>
      <c r="E49" s="373"/>
      <c r="F49" s="373"/>
      <c r="G49" s="373"/>
      <c r="H49" s="373"/>
      <c r="I49" s="373"/>
      <c r="J49" s="373"/>
      <c r="K49" s="356">
        <f>D49+E49+F49+G49+H49+I49+J49</f>
        <v>0</v>
      </c>
      <c r="L49" s="361">
        <f>C49+K49</f>
        <v>0</v>
      </c>
    </row>
    <row r="50" spans="1:12" ht="12" customHeight="1" thickBot="1">
      <c r="A50" s="327" t="s">
        <v>78</v>
      </c>
      <c r="B50" s="5" t="s">
        <v>103</v>
      </c>
      <c r="C50" s="373"/>
      <c r="D50" s="373"/>
      <c r="E50" s="373"/>
      <c r="F50" s="373"/>
      <c r="G50" s="373"/>
      <c r="H50" s="373"/>
      <c r="I50" s="373"/>
      <c r="J50" s="373"/>
      <c r="K50" s="356">
        <f>D50+E50+F50+G50+H50+I50+J50</f>
        <v>0</v>
      </c>
      <c r="L50" s="361">
        <f>C50+K50</f>
        <v>0</v>
      </c>
    </row>
    <row r="51" spans="1:12" ht="12" customHeight="1" thickBot="1">
      <c r="A51" s="329" t="s">
        <v>4</v>
      </c>
      <c r="B51" s="47" t="s">
        <v>497</v>
      </c>
      <c r="C51" s="355">
        <f aca="true" t="shared" si="10" ref="C51:K51">SUM(C52:C54)</f>
        <v>5019675</v>
      </c>
      <c r="D51" s="355">
        <f t="shared" si="10"/>
        <v>0</v>
      </c>
      <c r="E51" s="355">
        <f t="shared" si="10"/>
        <v>0</v>
      </c>
      <c r="F51" s="355">
        <f t="shared" si="10"/>
        <v>0</v>
      </c>
      <c r="G51" s="355">
        <f t="shared" si="10"/>
        <v>0</v>
      </c>
      <c r="H51" s="355">
        <f t="shared" si="10"/>
        <v>0</v>
      </c>
      <c r="I51" s="355">
        <f t="shared" si="10"/>
        <v>0</v>
      </c>
      <c r="J51" s="355"/>
      <c r="K51" s="355">
        <f t="shared" si="10"/>
        <v>-4078714</v>
      </c>
      <c r="L51" s="324">
        <f>SUM(L52:L54)</f>
        <v>940961</v>
      </c>
    </row>
    <row r="52" spans="1:12" s="336" customFormat="1" ht="12" customHeight="1">
      <c r="A52" s="327" t="s">
        <v>64</v>
      </c>
      <c r="B52" s="6" t="s">
        <v>119</v>
      </c>
      <c r="C52" s="461">
        <v>5019675</v>
      </c>
      <c r="D52" s="372"/>
      <c r="E52" s="372"/>
      <c r="F52" s="372"/>
      <c r="G52" s="372"/>
      <c r="H52" s="372"/>
      <c r="I52" s="372"/>
      <c r="J52" s="372">
        <v>-4078714</v>
      </c>
      <c r="K52" s="356">
        <f>D52+E52+F52+G52+H52+I52+J52</f>
        <v>-4078714</v>
      </c>
      <c r="L52" s="360">
        <f>C52+K52</f>
        <v>940961</v>
      </c>
    </row>
    <row r="53" spans="1:12" ht="12" customHeight="1">
      <c r="A53" s="327" t="s">
        <v>65</v>
      </c>
      <c r="B53" s="5" t="s">
        <v>105</v>
      </c>
      <c r="C53" s="373"/>
      <c r="D53" s="373"/>
      <c r="E53" s="373"/>
      <c r="F53" s="373"/>
      <c r="G53" s="373"/>
      <c r="H53" s="373"/>
      <c r="I53" s="373"/>
      <c r="J53" s="373"/>
      <c r="K53" s="357">
        <f>D53+E53+F53+G53+H53+I53</f>
        <v>0</v>
      </c>
      <c r="L53" s="361">
        <f>C53+K53</f>
        <v>0</v>
      </c>
    </row>
    <row r="54" spans="1:12" ht="12" customHeight="1">
      <c r="A54" s="327" t="s">
        <v>66</v>
      </c>
      <c r="B54" s="5" t="s">
        <v>498</v>
      </c>
      <c r="C54" s="373"/>
      <c r="D54" s="373"/>
      <c r="E54" s="373"/>
      <c r="F54" s="373"/>
      <c r="G54" s="373"/>
      <c r="H54" s="373"/>
      <c r="I54" s="373"/>
      <c r="J54" s="373"/>
      <c r="K54" s="357">
        <f>D54+E54+F54+G54+H54+I54</f>
        <v>0</v>
      </c>
      <c r="L54" s="361">
        <f>C54+K54</f>
        <v>0</v>
      </c>
    </row>
    <row r="55" spans="1:12" ht="12" customHeight="1" thickBot="1">
      <c r="A55" s="327" t="s">
        <v>67</v>
      </c>
      <c r="B55" s="5" t="s">
        <v>499</v>
      </c>
      <c r="C55" s="373"/>
      <c r="D55" s="373"/>
      <c r="E55" s="373"/>
      <c r="F55" s="373"/>
      <c r="G55" s="373"/>
      <c r="H55" s="373"/>
      <c r="I55" s="373"/>
      <c r="J55" s="373"/>
      <c r="K55" s="357">
        <f>D55+E55+F55+G55+H55+I55</f>
        <v>0</v>
      </c>
      <c r="L55" s="361">
        <f>C55+K55</f>
        <v>0</v>
      </c>
    </row>
    <row r="56" spans="1:12" ht="12" customHeight="1" thickBot="1">
      <c r="A56" s="329" t="s">
        <v>5</v>
      </c>
      <c r="B56" s="47" t="s">
        <v>500</v>
      </c>
      <c r="C56" s="401"/>
      <c r="D56" s="401"/>
      <c r="E56" s="401"/>
      <c r="F56" s="401"/>
      <c r="G56" s="401"/>
      <c r="H56" s="401"/>
      <c r="I56" s="401"/>
      <c r="J56" s="401"/>
      <c r="K56" s="355">
        <f>D56+E56+F56+G56+H56+I56</f>
        <v>0</v>
      </c>
      <c r="L56" s="324">
        <f>C56+K56</f>
        <v>0</v>
      </c>
    </row>
    <row r="57" spans="1:12" ht="12.75" customHeight="1" thickBot="1">
      <c r="A57" s="329" t="s">
        <v>6</v>
      </c>
      <c r="B57" s="337" t="s">
        <v>501</v>
      </c>
      <c r="C57" s="358">
        <f aca="true" t="shared" si="11" ref="C57:K57">+C45+C51+C56</f>
        <v>45959835</v>
      </c>
      <c r="D57" s="358">
        <f t="shared" si="11"/>
        <v>-8</v>
      </c>
      <c r="E57" s="358">
        <f t="shared" si="11"/>
        <v>0</v>
      </c>
      <c r="F57" s="358">
        <f t="shared" si="11"/>
        <v>0</v>
      </c>
      <c r="G57" s="358">
        <f t="shared" si="11"/>
        <v>0</v>
      </c>
      <c r="H57" s="358">
        <f t="shared" si="11"/>
        <v>0</v>
      </c>
      <c r="I57" s="358">
        <f t="shared" si="11"/>
        <v>0</v>
      </c>
      <c r="J57" s="358"/>
      <c r="K57" s="358">
        <f t="shared" si="11"/>
        <v>-8</v>
      </c>
      <c r="L57" s="338">
        <f>+L45+L51+L56</f>
        <v>45959827</v>
      </c>
    </row>
    <row r="58" spans="3:12" ht="13.5" customHeight="1" thickBot="1">
      <c r="C58" s="415">
        <f>C43-C57</f>
        <v>0</v>
      </c>
      <c r="D58" s="416"/>
      <c r="E58" s="416"/>
      <c r="F58" s="416"/>
      <c r="G58" s="416"/>
      <c r="H58" s="416"/>
      <c r="I58" s="416"/>
      <c r="J58" s="416"/>
      <c r="K58" s="416"/>
      <c r="L58" s="411">
        <f>L43-L57</f>
        <v>0</v>
      </c>
    </row>
    <row r="59" spans="1:12" ht="12.75" customHeight="1" thickBot="1">
      <c r="A59" s="65" t="s">
        <v>367</v>
      </c>
      <c r="B59" s="66"/>
      <c r="C59" s="374"/>
      <c r="D59" s="374"/>
      <c r="E59" s="374"/>
      <c r="F59" s="374"/>
      <c r="G59" s="374"/>
      <c r="H59" s="374"/>
      <c r="I59" s="374"/>
      <c r="J59" s="374"/>
      <c r="K59" s="359">
        <f>D59+E59+F59+G59+H59+I59</f>
        <v>0</v>
      </c>
      <c r="L59" s="362">
        <f>C59+K59</f>
        <v>0</v>
      </c>
    </row>
    <row r="60" spans="1:12" ht="12.75" customHeight="1" thickBot="1">
      <c r="A60" s="65" t="s">
        <v>116</v>
      </c>
      <c r="B60" s="66"/>
      <c r="C60" s="374"/>
      <c r="D60" s="374"/>
      <c r="E60" s="374"/>
      <c r="F60" s="374"/>
      <c r="G60" s="374"/>
      <c r="H60" s="374"/>
      <c r="I60" s="374"/>
      <c r="J60" s="374"/>
      <c r="K60" s="359">
        <f>D60+E60+F60+G60+H60+I60</f>
        <v>0</v>
      </c>
      <c r="L60" s="362">
        <f>C60+K60</f>
        <v>0</v>
      </c>
    </row>
  </sheetData>
  <sheetProtection formatCells="0"/>
  <mergeCells count="16">
    <mergeCell ref="G5:G7"/>
    <mergeCell ref="H5:H7"/>
    <mergeCell ref="I5:I7"/>
    <mergeCell ref="K5:K7"/>
    <mergeCell ref="L5:L7"/>
    <mergeCell ref="A9:L9"/>
    <mergeCell ref="A44:L44"/>
    <mergeCell ref="B2:K2"/>
    <mergeCell ref="B3:K3"/>
    <mergeCell ref="A5:A7"/>
    <mergeCell ref="B5:B7"/>
    <mergeCell ref="C5:C7"/>
    <mergeCell ref="D5:D7"/>
    <mergeCell ref="E5:E7"/>
    <mergeCell ref="F5:F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L60"/>
  <sheetViews>
    <sheetView tabSelected="1" view="pageBreakPreview" zoomScale="60" zoomScaleNormal="120" workbookViewId="0" topLeftCell="A1">
      <selection activeCell="AI33" sqref="AI33"/>
    </sheetView>
  </sheetViews>
  <sheetFormatPr defaultColWidth="9.00390625" defaultRowHeight="12.75"/>
  <cols>
    <col min="1" max="1" width="13.875" style="339" customWidth="1"/>
    <col min="2" max="2" width="60.625" style="321" customWidth="1"/>
    <col min="3" max="3" width="15.875" style="321" customWidth="1"/>
    <col min="4" max="4" width="13.875" style="321" customWidth="1"/>
    <col min="5" max="9" width="13.875" style="321" hidden="1" customWidth="1"/>
    <col min="10" max="11" width="13.875" style="321" customWidth="1"/>
    <col min="12" max="12" width="15.875" style="321" customWidth="1"/>
    <col min="13" max="16384" width="9.375" style="321" customWidth="1"/>
  </cols>
  <sheetData>
    <row r="1" spans="1:12" s="318" customFormat="1" ht="15.75" customHeight="1" thickBot="1">
      <c r="A1" s="375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17" t="str">
        <f>CONCATENATE("5.3.1. melléklet ",RM_ALAPADATOK!A7," ",RM_ALAPADATOK!B7," ",RM_ALAPADATOK!C7," ",RM_ALAPADATOK!D7," ",RM_ALAPADATOK!E7," ",RM_ALAPADATOK!F7," ",RM_ALAPADATOK!G7," ",RM_ALAPADATOK!H7)</f>
        <v>5.3.1. melléklet a 8 / 2020 ( VII.16. ) önkormányzati rendelethez</v>
      </c>
    </row>
    <row r="2" spans="1:12" s="319" customFormat="1" ht="36">
      <c r="A2" s="377" t="s">
        <v>475</v>
      </c>
      <c r="B2" s="557" t="str">
        <f>CONCATENATE('Műv. Ház 5.3.sz.mell'!B2:K2)</f>
        <v>Balatonszársztói József Attila Művelődési ház</v>
      </c>
      <c r="C2" s="558"/>
      <c r="D2" s="558"/>
      <c r="E2" s="558"/>
      <c r="F2" s="558"/>
      <c r="G2" s="558"/>
      <c r="H2" s="558"/>
      <c r="I2" s="558"/>
      <c r="J2" s="558"/>
      <c r="K2" s="558"/>
      <c r="L2" s="378" t="s">
        <v>38</v>
      </c>
    </row>
    <row r="3" spans="1:12" s="319" customFormat="1" ht="22.5" customHeight="1" thickBot="1">
      <c r="A3" s="379" t="s">
        <v>114</v>
      </c>
      <c r="B3" s="559" t="str">
        <f>CONCATENATE('Önk. kötelező 5.1.1.sz.mell'!B3:K3)</f>
        <v>Kötelező feladtok bevételeinek, kiadásainak módosítása</v>
      </c>
      <c r="C3" s="560"/>
      <c r="D3" s="560"/>
      <c r="E3" s="560"/>
      <c r="F3" s="560"/>
      <c r="G3" s="560"/>
      <c r="H3" s="560"/>
      <c r="I3" s="560"/>
      <c r="J3" s="560"/>
      <c r="K3" s="560"/>
      <c r="L3" s="380" t="s">
        <v>37</v>
      </c>
    </row>
    <row r="4" spans="1:12" s="319" customFormat="1" ht="12.75" customHeight="1" thickBot="1">
      <c r="A4" s="381"/>
      <c r="B4" s="382"/>
      <c r="C4" s="383"/>
      <c r="D4" s="383"/>
      <c r="E4" s="383"/>
      <c r="F4" s="383"/>
      <c r="G4" s="383"/>
      <c r="H4" s="383"/>
      <c r="I4" s="383"/>
      <c r="J4" s="383"/>
      <c r="K4" s="383"/>
      <c r="L4" s="384" t="s">
        <v>429</v>
      </c>
    </row>
    <row r="5" spans="1:12" s="320" customFormat="1" ht="13.5" customHeight="1">
      <c r="A5" s="563" t="s">
        <v>46</v>
      </c>
      <c r="B5" s="546" t="s">
        <v>2</v>
      </c>
      <c r="C5" s="546" t="s">
        <v>502</v>
      </c>
      <c r="D5" s="546" t="str">
        <f>CONCATENATE(' Önk. 5.1.sz.mell'!D5:I5)</f>
        <v>1. sz. módosítás </v>
      </c>
      <c r="E5" s="546" t="str">
        <f>CONCATENATE(' Önk. 5.1.sz.mell'!E5)</f>
        <v>.2. sz. módosítás </v>
      </c>
      <c r="F5" s="546" t="str">
        <f>CONCATENATE(' Önk. 5.1.sz.mell'!F5)</f>
        <v>3. sz. módosítás </v>
      </c>
      <c r="G5" s="546" t="str">
        <f>CONCATENATE(' Önk. 5.1.sz.mell'!G5)</f>
        <v>4. sz. módosítás </v>
      </c>
      <c r="H5" s="546" t="str">
        <f>CONCATENATE(' Önk. 5.1.sz.mell'!H5)</f>
        <v>.5. sz. módosítás </v>
      </c>
      <c r="I5" s="546" t="str">
        <f>CONCATENATE(' Önk. 5.1.sz.mell'!I5)</f>
        <v>6. sz. módosítás </v>
      </c>
      <c r="J5" s="546" t="s">
        <v>599</v>
      </c>
      <c r="K5" s="546" t="s">
        <v>503</v>
      </c>
      <c r="L5" s="549" t="str">
        <f>CONCATENATE('Műv. Ház 5.3.sz.mell'!L5)</f>
        <v>2.számú módsítás után</v>
      </c>
    </row>
    <row r="6" spans="1:12" ht="12.75" customHeight="1">
      <c r="A6" s="564"/>
      <c r="B6" s="561"/>
      <c r="C6" s="547"/>
      <c r="D6" s="547"/>
      <c r="E6" s="547"/>
      <c r="F6" s="547"/>
      <c r="G6" s="547"/>
      <c r="H6" s="547"/>
      <c r="I6" s="547"/>
      <c r="J6" s="566"/>
      <c r="K6" s="547"/>
      <c r="L6" s="550"/>
    </row>
    <row r="7" spans="1:12" s="322" customFormat="1" ht="9.75" customHeight="1" thickBot="1">
      <c r="A7" s="565"/>
      <c r="B7" s="562"/>
      <c r="C7" s="548"/>
      <c r="D7" s="548"/>
      <c r="E7" s="548"/>
      <c r="F7" s="548"/>
      <c r="G7" s="548"/>
      <c r="H7" s="548"/>
      <c r="I7" s="548"/>
      <c r="J7" s="567"/>
      <c r="K7" s="548"/>
      <c r="L7" s="551"/>
    </row>
    <row r="8" spans="1:12" s="340" customFormat="1" ht="10.5" customHeight="1" thickBot="1">
      <c r="A8" s="386" t="s">
        <v>346</v>
      </c>
      <c r="B8" s="387" t="s">
        <v>347</v>
      </c>
      <c r="C8" s="387" t="s">
        <v>348</v>
      </c>
      <c r="D8" s="387" t="s">
        <v>350</v>
      </c>
      <c r="E8" s="387" t="s">
        <v>349</v>
      </c>
      <c r="F8" s="387" t="s">
        <v>373</v>
      </c>
      <c r="G8" s="387" t="s">
        <v>352</v>
      </c>
      <c r="H8" s="387" t="s">
        <v>353</v>
      </c>
      <c r="I8" s="387" t="s">
        <v>460</v>
      </c>
      <c r="J8" s="387"/>
      <c r="K8" s="388" t="s">
        <v>461</v>
      </c>
      <c r="L8" s="389" t="s">
        <v>462</v>
      </c>
    </row>
    <row r="9" spans="1:12" s="340" customFormat="1" ht="10.5" customHeight="1" thickBot="1">
      <c r="A9" s="554" t="s">
        <v>35</v>
      </c>
      <c r="B9" s="555"/>
      <c r="C9" s="555"/>
      <c r="D9" s="555"/>
      <c r="E9" s="555"/>
      <c r="F9" s="555"/>
      <c r="G9" s="555"/>
      <c r="H9" s="555"/>
      <c r="I9" s="555"/>
      <c r="J9" s="555"/>
      <c r="K9" s="555"/>
      <c r="L9" s="556"/>
    </row>
    <row r="10" spans="1:12" s="325" customFormat="1" ht="12" customHeight="1" thickBot="1">
      <c r="A10" s="59" t="s">
        <v>3</v>
      </c>
      <c r="B10" s="323" t="s">
        <v>476</v>
      </c>
      <c r="C10" s="79">
        <f>SUM(C11:C21)</f>
        <v>0</v>
      </c>
      <c r="D10" s="79">
        <f aca="true" t="shared" si="0" ref="D10:L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/>
      <c r="K10" s="79">
        <f t="shared" si="0"/>
        <v>0</v>
      </c>
      <c r="L10" s="79">
        <f t="shared" si="0"/>
        <v>0</v>
      </c>
    </row>
    <row r="11" spans="1:12" s="325" customFormat="1" ht="12" customHeight="1">
      <c r="A11" s="326" t="s">
        <v>58</v>
      </c>
      <c r="B11" s="7" t="s">
        <v>161</v>
      </c>
      <c r="C11" s="363"/>
      <c r="D11" s="363"/>
      <c r="E11" s="363"/>
      <c r="F11" s="363"/>
      <c r="G11" s="363"/>
      <c r="H11" s="363"/>
      <c r="I11" s="363"/>
      <c r="J11" s="466"/>
      <c r="K11" s="347">
        <f>D11+E11+F11+G11+H11+I11</f>
        <v>0</v>
      </c>
      <c r="L11" s="345">
        <f>C11+K11</f>
        <v>0</v>
      </c>
    </row>
    <row r="12" spans="1:12" s="325" customFormat="1" ht="12" customHeight="1">
      <c r="A12" s="327" t="s">
        <v>59</v>
      </c>
      <c r="B12" s="5" t="s">
        <v>162</v>
      </c>
      <c r="C12" s="364"/>
      <c r="D12" s="364"/>
      <c r="E12" s="364"/>
      <c r="F12" s="364"/>
      <c r="G12" s="364"/>
      <c r="H12" s="364"/>
      <c r="I12" s="364"/>
      <c r="J12" s="364"/>
      <c r="K12" s="348">
        <f aca="true" t="shared" si="1" ref="K12:K21">D12+E12+F12+G12+H12+I12</f>
        <v>0</v>
      </c>
      <c r="L12" s="345">
        <f aca="true" t="shared" si="2" ref="L12:L21">C12+K12</f>
        <v>0</v>
      </c>
    </row>
    <row r="13" spans="1:12" s="325" customFormat="1" ht="12" customHeight="1">
      <c r="A13" s="327" t="s">
        <v>60</v>
      </c>
      <c r="B13" s="5" t="s">
        <v>163</v>
      </c>
      <c r="C13" s="364"/>
      <c r="D13" s="364"/>
      <c r="E13" s="364"/>
      <c r="F13" s="364"/>
      <c r="G13" s="364"/>
      <c r="H13" s="364"/>
      <c r="I13" s="364"/>
      <c r="J13" s="364"/>
      <c r="K13" s="348">
        <f t="shared" si="1"/>
        <v>0</v>
      </c>
      <c r="L13" s="345">
        <f t="shared" si="2"/>
        <v>0</v>
      </c>
    </row>
    <row r="14" spans="1:12" s="325" customFormat="1" ht="12" customHeight="1">
      <c r="A14" s="327" t="s">
        <v>61</v>
      </c>
      <c r="B14" s="5" t="s">
        <v>164</v>
      </c>
      <c r="C14" s="364"/>
      <c r="D14" s="364"/>
      <c r="E14" s="364"/>
      <c r="F14" s="364"/>
      <c r="G14" s="364"/>
      <c r="H14" s="364"/>
      <c r="I14" s="364"/>
      <c r="J14" s="364"/>
      <c r="K14" s="348">
        <f t="shared" si="1"/>
        <v>0</v>
      </c>
      <c r="L14" s="345">
        <f t="shared" si="2"/>
        <v>0</v>
      </c>
    </row>
    <row r="15" spans="1:12" s="325" customFormat="1" ht="12" customHeight="1">
      <c r="A15" s="327" t="s">
        <v>78</v>
      </c>
      <c r="B15" s="5" t="s">
        <v>165</v>
      </c>
      <c r="C15" s="364"/>
      <c r="D15" s="364"/>
      <c r="E15" s="364"/>
      <c r="F15" s="364"/>
      <c r="G15" s="364"/>
      <c r="H15" s="364"/>
      <c r="I15" s="364"/>
      <c r="J15" s="364"/>
      <c r="K15" s="348">
        <f t="shared" si="1"/>
        <v>0</v>
      </c>
      <c r="L15" s="345">
        <f t="shared" si="2"/>
        <v>0</v>
      </c>
    </row>
    <row r="16" spans="1:12" s="325" customFormat="1" ht="12" customHeight="1">
      <c r="A16" s="327" t="s">
        <v>62</v>
      </c>
      <c r="B16" s="5" t="s">
        <v>477</v>
      </c>
      <c r="C16" s="364"/>
      <c r="D16" s="364"/>
      <c r="E16" s="364"/>
      <c r="F16" s="364"/>
      <c r="G16" s="364"/>
      <c r="H16" s="364"/>
      <c r="I16" s="364"/>
      <c r="J16" s="364"/>
      <c r="K16" s="348">
        <f t="shared" si="1"/>
        <v>0</v>
      </c>
      <c r="L16" s="345">
        <f t="shared" si="2"/>
        <v>0</v>
      </c>
    </row>
    <row r="17" spans="1:12" s="325" customFormat="1" ht="12" customHeight="1">
      <c r="A17" s="327" t="s">
        <v>63</v>
      </c>
      <c r="B17" s="4" t="s">
        <v>478</v>
      </c>
      <c r="C17" s="364"/>
      <c r="D17" s="364"/>
      <c r="E17" s="364"/>
      <c r="F17" s="364"/>
      <c r="G17" s="364"/>
      <c r="H17" s="364"/>
      <c r="I17" s="364"/>
      <c r="J17" s="364"/>
      <c r="K17" s="348">
        <f t="shared" si="1"/>
        <v>0</v>
      </c>
      <c r="L17" s="345">
        <f t="shared" si="2"/>
        <v>0</v>
      </c>
    </row>
    <row r="18" spans="1:12" s="325" customFormat="1" ht="12" customHeight="1">
      <c r="A18" s="327" t="s">
        <v>70</v>
      </c>
      <c r="B18" s="5" t="s">
        <v>168</v>
      </c>
      <c r="C18" s="364"/>
      <c r="D18" s="364"/>
      <c r="E18" s="364"/>
      <c r="F18" s="364"/>
      <c r="G18" s="364"/>
      <c r="H18" s="364"/>
      <c r="I18" s="364"/>
      <c r="J18" s="364"/>
      <c r="K18" s="348">
        <f t="shared" si="1"/>
        <v>0</v>
      </c>
      <c r="L18" s="345">
        <f t="shared" si="2"/>
        <v>0</v>
      </c>
    </row>
    <row r="19" spans="1:12" s="328" customFormat="1" ht="12" customHeight="1">
      <c r="A19" s="327" t="s">
        <v>71</v>
      </c>
      <c r="B19" s="5" t="s">
        <v>169</v>
      </c>
      <c r="C19" s="364"/>
      <c r="D19" s="364"/>
      <c r="E19" s="364"/>
      <c r="F19" s="364"/>
      <c r="G19" s="364"/>
      <c r="H19" s="364"/>
      <c r="I19" s="364"/>
      <c r="J19" s="364"/>
      <c r="K19" s="348">
        <f t="shared" si="1"/>
        <v>0</v>
      </c>
      <c r="L19" s="345">
        <f t="shared" si="2"/>
        <v>0</v>
      </c>
    </row>
    <row r="20" spans="1:12" s="328" customFormat="1" ht="12" customHeight="1">
      <c r="A20" s="327" t="s">
        <v>72</v>
      </c>
      <c r="B20" s="5" t="s">
        <v>295</v>
      </c>
      <c r="C20" s="364"/>
      <c r="D20" s="364"/>
      <c r="E20" s="364"/>
      <c r="F20" s="364"/>
      <c r="G20" s="364"/>
      <c r="H20" s="364"/>
      <c r="I20" s="364"/>
      <c r="J20" s="364"/>
      <c r="K20" s="348">
        <f t="shared" si="1"/>
        <v>0</v>
      </c>
      <c r="L20" s="345">
        <f t="shared" si="2"/>
        <v>0</v>
      </c>
    </row>
    <row r="21" spans="1:12" s="328" customFormat="1" ht="12" customHeight="1" thickBot="1">
      <c r="A21" s="341" t="s">
        <v>73</v>
      </c>
      <c r="B21" s="4" t="s">
        <v>170</v>
      </c>
      <c r="C21" s="365"/>
      <c r="D21" s="365"/>
      <c r="E21" s="365"/>
      <c r="F21" s="365"/>
      <c r="G21" s="365"/>
      <c r="H21" s="365"/>
      <c r="I21" s="365"/>
      <c r="J21" s="365"/>
      <c r="K21" s="349">
        <f t="shared" si="1"/>
        <v>0</v>
      </c>
      <c r="L21" s="345">
        <f t="shared" si="2"/>
        <v>0</v>
      </c>
    </row>
    <row r="22" spans="1:12" s="325" customFormat="1" ht="12" customHeight="1" thickBot="1">
      <c r="A22" s="59" t="s">
        <v>4</v>
      </c>
      <c r="B22" s="323" t="s">
        <v>479</v>
      </c>
      <c r="C22" s="79">
        <f aca="true" t="shared" si="3" ref="C22:K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/>
      <c r="K22" s="79">
        <f t="shared" si="3"/>
        <v>0</v>
      </c>
      <c r="L22" s="112">
        <f>SUM(L23:L25)</f>
        <v>0</v>
      </c>
    </row>
    <row r="23" spans="1:12" s="328" customFormat="1" ht="12" customHeight="1">
      <c r="A23" s="330" t="s">
        <v>64</v>
      </c>
      <c r="B23" s="6" t="s">
        <v>143</v>
      </c>
      <c r="C23" s="366"/>
      <c r="D23" s="366"/>
      <c r="E23" s="366"/>
      <c r="F23" s="366"/>
      <c r="G23" s="366"/>
      <c r="H23" s="366"/>
      <c r="I23" s="366"/>
      <c r="J23" s="467"/>
      <c r="K23" s="351">
        <f>D23+E23+F23+G23+H23+I23</f>
        <v>0</v>
      </c>
      <c r="L23" s="345">
        <f>C23+K23</f>
        <v>0</v>
      </c>
    </row>
    <row r="24" spans="1:12" s="328" customFormat="1" ht="12" customHeight="1">
      <c r="A24" s="327" t="s">
        <v>65</v>
      </c>
      <c r="B24" s="5" t="s">
        <v>480</v>
      </c>
      <c r="C24" s="364"/>
      <c r="D24" s="364"/>
      <c r="E24" s="364"/>
      <c r="F24" s="364"/>
      <c r="G24" s="364"/>
      <c r="H24" s="364"/>
      <c r="I24" s="364"/>
      <c r="J24" s="364"/>
      <c r="K24" s="348">
        <f>D24+E24+F24+G24+H24+I24</f>
        <v>0</v>
      </c>
      <c r="L24" s="344">
        <f>C24+K24</f>
        <v>0</v>
      </c>
    </row>
    <row r="25" spans="1:12" s="328" customFormat="1" ht="12" customHeight="1">
      <c r="A25" s="327" t="s">
        <v>66</v>
      </c>
      <c r="B25" s="5" t="s">
        <v>481</v>
      </c>
      <c r="C25" s="364"/>
      <c r="D25" s="364"/>
      <c r="E25" s="364"/>
      <c r="F25" s="364"/>
      <c r="G25" s="364"/>
      <c r="H25" s="364"/>
      <c r="I25" s="364"/>
      <c r="J25" s="364"/>
      <c r="K25" s="348">
        <f>D25+E25+F25+G25+H25+I25</f>
        <v>0</v>
      </c>
      <c r="L25" s="344">
        <f>C25+K25</f>
        <v>0</v>
      </c>
    </row>
    <row r="26" spans="1:12" s="328" customFormat="1" ht="12" customHeight="1" thickBot="1">
      <c r="A26" s="327" t="s">
        <v>67</v>
      </c>
      <c r="B26" s="9" t="s">
        <v>482</v>
      </c>
      <c r="C26" s="365"/>
      <c r="D26" s="365"/>
      <c r="E26" s="365"/>
      <c r="F26" s="365"/>
      <c r="G26" s="365"/>
      <c r="H26" s="365"/>
      <c r="I26" s="365"/>
      <c r="J26" s="467"/>
      <c r="K26" s="352">
        <f>D26+E26+F26+G26+H26+I26</f>
        <v>0</v>
      </c>
      <c r="L26" s="346">
        <f>C26+K26</f>
        <v>0</v>
      </c>
    </row>
    <row r="27" spans="1:12" s="328" customFormat="1" ht="12" customHeight="1" thickBot="1">
      <c r="A27" s="329" t="s">
        <v>5</v>
      </c>
      <c r="B27" s="47" t="s">
        <v>92</v>
      </c>
      <c r="C27" s="367"/>
      <c r="D27" s="367"/>
      <c r="E27" s="367"/>
      <c r="F27" s="367"/>
      <c r="G27" s="367"/>
      <c r="H27" s="367"/>
      <c r="I27" s="367"/>
      <c r="J27" s="367"/>
      <c r="K27" s="343"/>
      <c r="L27" s="324"/>
    </row>
    <row r="28" spans="1:12" s="328" customFormat="1" ht="12" customHeight="1" thickBot="1">
      <c r="A28" s="329" t="s">
        <v>6</v>
      </c>
      <c r="B28" s="47" t="s">
        <v>483</v>
      </c>
      <c r="C28" s="350">
        <f>C29+C30</f>
        <v>0</v>
      </c>
      <c r="D28" s="79">
        <f aca="true" t="shared" si="4" ref="D28:L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/>
      <c r="K28" s="79">
        <f t="shared" si="4"/>
        <v>0</v>
      </c>
      <c r="L28" s="112">
        <f t="shared" si="4"/>
        <v>0</v>
      </c>
    </row>
    <row r="29" spans="1:12" s="328" customFormat="1" ht="12" customHeight="1">
      <c r="A29" s="330" t="s">
        <v>152</v>
      </c>
      <c r="B29" s="331" t="s">
        <v>480</v>
      </c>
      <c r="C29" s="369"/>
      <c r="D29" s="369"/>
      <c r="E29" s="369"/>
      <c r="F29" s="369"/>
      <c r="G29" s="369"/>
      <c r="H29" s="369"/>
      <c r="I29" s="369"/>
      <c r="J29" s="370"/>
      <c r="K29" s="351">
        <f>D29+E29+F29+G29+H29+I29</f>
        <v>0</v>
      </c>
      <c r="L29" s="345">
        <f>C29+K29</f>
        <v>0</v>
      </c>
    </row>
    <row r="30" spans="1:12" s="328" customFormat="1" ht="12" customHeight="1">
      <c r="A30" s="330" t="s">
        <v>153</v>
      </c>
      <c r="B30" s="332" t="s">
        <v>484</v>
      </c>
      <c r="C30" s="369"/>
      <c r="D30" s="369"/>
      <c r="E30" s="369"/>
      <c r="F30" s="369"/>
      <c r="G30" s="369"/>
      <c r="H30" s="369"/>
      <c r="I30" s="369"/>
      <c r="J30" s="370"/>
      <c r="K30" s="351">
        <f>D30+E30+F30+G30+H30+I30</f>
        <v>0</v>
      </c>
      <c r="L30" s="345">
        <f>C30+K30</f>
        <v>0</v>
      </c>
    </row>
    <row r="31" spans="1:12" s="328" customFormat="1" ht="12" customHeight="1" thickBot="1">
      <c r="A31" s="327" t="s">
        <v>154</v>
      </c>
      <c r="B31" s="342" t="s">
        <v>485</v>
      </c>
      <c r="C31" s="370"/>
      <c r="D31" s="370"/>
      <c r="E31" s="370"/>
      <c r="F31" s="370"/>
      <c r="G31" s="370"/>
      <c r="H31" s="370"/>
      <c r="I31" s="370"/>
      <c r="J31" s="370"/>
      <c r="K31" s="351">
        <f>D31+E31+F31+G31+H31+I31</f>
        <v>0</v>
      </c>
      <c r="L31" s="345">
        <f>C31+K31</f>
        <v>0</v>
      </c>
    </row>
    <row r="32" spans="1:12" s="328" customFormat="1" ht="12" customHeight="1" thickBot="1">
      <c r="A32" s="329" t="s">
        <v>7</v>
      </c>
      <c r="B32" s="47" t="s">
        <v>486</v>
      </c>
      <c r="C32" s="350">
        <f aca="true" t="shared" si="5" ref="C32:K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/>
      <c r="K32" s="79">
        <f t="shared" si="5"/>
        <v>0</v>
      </c>
      <c r="L32" s="112">
        <f>+L33+L34+L35</f>
        <v>0</v>
      </c>
    </row>
    <row r="33" spans="1:12" s="328" customFormat="1" ht="12" customHeight="1">
      <c r="A33" s="330" t="s">
        <v>51</v>
      </c>
      <c r="B33" s="331" t="s">
        <v>175</v>
      </c>
      <c r="C33" s="368"/>
      <c r="D33" s="368"/>
      <c r="E33" s="368"/>
      <c r="F33" s="368"/>
      <c r="G33" s="368"/>
      <c r="H33" s="368"/>
      <c r="I33" s="368"/>
      <c r="J33" s="468"/>
      <c r="K33" s="351">
        <f>D33+E33+F33+G33+H33+I33</f>
        <v>0</v>
      </c>
      <c r="L33" s="345">
        <f>C33+K33</f>
        <v>0</v>
      </c>
    </row>
    <row r="34" spans="1:12" s="328" customFormat="1" ht="12" customHeight="1">
      <c r="A34" s="330" t="s">
        <v>52</v>
      </c>
      <c r="B34" s="332" t="s">
        <v>176</v>
      </c>
      <c r="C34" s="369"/>
      <c r="D34" s="369"/>
      <c r="E34" s="369"/>
      <c r="F34" s="369"/>
      <c r="G34" s="369"/>
      <c r="H34" s="369"/>
      <c r="I34" s="369"/>
      <c r="J34" s="370"/>
      <c r="K34" s="351">
        <f>D34+E34+F34+G34+H34+I34</f>
        <v>0</v>
      </c>
      <c r="L34" s="345">
        <f>C34+K34</f>
        <v>0</v>
      </c>
    </row>
    <row r="35" spans="1:12" s="328" customFormat="1" ht="12" customHeight="1" thickBot="1">
      <c r="A35" s="327" t="s">
        <v>53</v>
      </c>
      <c r="B35" s="342" t="s">
        <v>177</v>
      </c>
      <c r="C35" s="370"/>
      <c r="D35" s="370"/>
      <c r="E35" s="370"/>
      <c r="F35" s="370"/>
      <c r="G35" s="370"/>
      <c r="H35" s="370"/>
      <c r="I35" s="370"/>
      <c r="J35" s="370"/>
      <c r="K35" s="351">
        <f>D35+E35+F35+G35+H35+I35</f>
        <v>0</v>
      </c>
      <c r="L35" s="353">
        <f>C35+K35</f>
        <v>0</v>
      </c>
    </row>
    <row r="36" spans="1:12" s="325" customFormat="1" ht="12" customHeight="1" thickBot="1">
      <c r="A36" s="329" t="s">
        <v>8</v>
      </c>
      <c r="B36" s="47" t="s">
        <v>260</v>
      </c>
      <c r="C36" s="367"/>
      <c r="D36" s="367"/>
      <c r="E36" s="367"/>
      <c r="F36" s="367"/>
      <c r="G36" s="367"/>
      <c r="H36" s="367"/>
      <c r="I36" s="367"/>
      <c r="J36" s="367"/>
      <c r="K36" s="79">
        <f>D36+E36+F36+G36+H36+I36</f>
        <v>0</v>
      </c>
      <c r="L36" s="324">
        <f>C36+K36</f>
        <v>0</v>
      </c>
    </row>
    <row r="37" spans="1:12" s="325" customFormat="1" ht="12" customHeight="1" thickBot="1">
      <c r="A37" s="329" t="s">
        <v>9</v>
      </c>
      <c r="B37" s="47" t="s">
        <v>487</v>
      </c>
      <c r="C37" s="367"/>
      <c r="D37" s="367"/>
      <c r="E37" s="367"/>
      <c r="F37" s="367"/>
      <c r="G37" s="367"/>
      <c r="H37" s="367"/>
      <c r="I37" s="367"/>
      <c r="J37" s="469"/>
      <c r="K37" s="354">
        <f>D37+E37+F37+G37+H37+I37</f>
        <v>0</v>
      </c>
      <c r="L37" s="345">
        <f>C37+K37</f>
        <v>0</v>
      </c>
    </row>
    <row r="38" spans="1:12" s="325" customFormat="1" ht="12" customHeight="1" thickBot="1">
      <c r="A38" s="59" t="s">
        <v>10</v>
      </c>
      <c r="B38" s="47" t="s">
        <v>488</v>
      </c>
      <c r="C38" s="350">
        <f aca="true" t="shared" si="6" ref="C38:L38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/>
      <c r="K38" s="79">
        <f t="shared" si="6"/>
        <v>0</v>
      </c>
      <c r="L38" s="112">
        <f t="shared" si="6"/>
        <v>0</v>
      </c>
    </row>
    <row r="39" spans="1:12" s="325" customFormat="1" ht="12" customHeight="1" thickBot="1">
      <c r="A39" s="334" t="s">
        <v>11</v>
      </c>
      <c r="B39" s="47" t="s">
        <v>489</v>
      </c>
      <c r="C39" s="350">
        <f aca="true" t="shared" si="7" ref="C39:K39">+C40+C41+C42</f>
        <v>36957835</v>
      </c>
      <c r="D39" s="79">
        <f t="shared" si="7"/>
        <v>-8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/>
      <c r="K39" s="79">
        <f t="shared" si="7"/>
        <v>-8</v>
      </c>
      <c r="L39" s="112">
        <f>+L40+L41+L42</f>
        <v>36957827</v>
      </c>
    </row>
    <row r="40" spans="1:12" s="325" customFormat="1" ht="12" customHeight="1">
      <c r="A40" s="330" t="s">
        <v>490</v>
      </c>
      <c r="B40" s="331" t="s">
        <v>125</v>
      </c>
      <c r="C40" s="368">
        <v>1319768</v>
      </c>
      <c r="D40" s="368">
        <v>-8</v>
      </c>
      <c r="E40" s="368"/>
      <c r="F40" s="368"/>
      <c r="G40" s="368"/>
      <c r="H40" s="368"/>
      <c r="I40" s="368"/>
      <c r="J40" s="468">
        <v>8</v>
      </c>
      <c r="K40" s="351">
        <f>D40+E40+F40+G40+H40+I40+J40</f>
        <v>0</v>
      </c>
      <c r="L40" s="345">
        <f>C40+K40</f>
        <v>1319768</v>
      </c>
    </row>
    <row r="41" spans="1:12" s="325" customFormat="1" ht="12" customHeight="1">
      <c r="A41" s="330" t="s">
        <v>491</v>
      </c>
      <c r="B41" s="332" t="s">
        <v>492</v>
      </c>
      <c r="C41" s="369"/>
      <c r="D41" s="369"/>
      <c r="E41" s="369"/>
      <c r="F41" s="369"/>
      <c r="G41" s="369"/>
      <c r="H41" s="369"/>
      <c r="I41" s="369"/>
      <c r="J41" s="370"/>
      <c r="K41" s="351">
        <f>D41+E41+F41+G41+H41+I41+J41</f>
        <v>0</v>
      </c>
      <c r="L41" s="344">
        <f>C41+K41</f>
        <v>0</v>
      </c>
    </row>
    <row r="42" spans="1:12" s="328" customFormat="1" ht="12" customHeight="1" thickBot="1">
      <c r="A42" s="327" t="s">
        <v>493</v>
      </c>
      <c r="B42" s="333" t="s">
        <v>494</v>
      </c>
      <c r="C42" s="371">
        <v>35638067</v>
      </c>
      <c r="D42" s="371"/>
      <c r="E42" s="371"/>
      <c r="F42" s="371"/>
      <c r="G42" s="371"/>
      <c r="H42" s="371"/>
      <c r="I42" s="371"/>
      <c r="J42" s="370">
        <v>-8</v>
      </c>
      <c r="K42" s="351">
        <f>D42+E42+F42+G42+H42+I42+J42</f>
        <v>-8</v>
      </c>
      <c r="L42" s="346">
        <f>C42+K42</f>
        <v>35638059</v>
      </c>
    </row>
    <row r="43" spans="1:12" s="328" customFormat="1" ht="12.75" customHeight="1" thickBot="1">
      <c r="A43" s="334" t="s">
        <v>12</v>
      </c>
      <c r="B43" s="335" t="s">
        <v>495</v>
      </c>
      <c r="C43" s="350">
        <f aca="true" t="shared" si="8" ref="C43:K43">+C38+C39</f>
        <v>36957835</v>
      </c>
      <c r="D43" s="79">
        <f t="shared" si="8"/>
        <v>-8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/>
      <c r="K43" s="79">
        <f t="shared" si="8"/>
        <v>-8</v>
      </c>
      <c r="L43" s="112">
        <f>+L38+L39</f>
        <v>36957827</v>
      </c>
    </row>
    <row r="44" spans="1:12" s="322" customFormat="1" ht="13.5" customHeight="1" thickBot="1">
      <c r="A44" s="533" t="s">
        <v>36</v>
      </c>
      <c r="B44" s="552"/>
      <c r="C44" s="552"/>
      <c r="D44" s="552"/>
      <c r="E44" s="552"/>
      <c r="F44" s="552"/>
      <c r="G44" s="552"/>
      <c r="H44" s="552"/>
      <c r="I44" s="552"/>
      <c r="J44" s="552"/>
      <c r="K44" s="552"/>
      <c r="L44" s="553"/>
    </row>
    <row r="45" spans="1:12" s="336" customFormat="1" ht="12" customHeight="1" thickBot="1">
      <c r="A45" s="329" t="s">
        <v>3</v>
      </c>
      <c r="B45" s="47" t="s">
        <v>496</v>
      </c>
      <c r="C45" s="355">
        <f aca="true" t="shared" si="9" ref="C45:K45">SUM(C46:C50)</f>
        <v>31938160</v>
      </c>
      <c r="D45" s="355">
        <f t="shared" si="9"/>
        <v>-8</v>
      </c>
      <c r="E45" s="355">
        <f t="shared" si="9"/>
        <v>0</v>
      </c>
      <c r="F45" s="355">
        <f t="shared" si="9"/>
        <v>0</v>
      </c>
      <c r="G45" s="355">
        <f t="shared" si="9"/>
        <v>0</v>
      </c>
      <c r="H45" s="355">
        <f t="shared" si="9"/>
        <v>0</v>
      </c>
      <c r="I45" s="355">
        <f t="shared" si="9"/>
        <v>0</v>
      </c>
      <c r="J45" s="355"/>
      <c r="K45" s="355">
        <f t="shared" si="9"/>
        <v>4078706</v>
      </c>
      <c r="L45" s="324">
        <f>SUM(L46:L50)</f>
        <v>36016866</v>
      </c>
    </row>
    <row r="46" spans="1:12" ht="12" customHeight="1">
      <c r="A46" s="327" t="s">
        <v>58</v>
      </c>
      <c r="B46" s="6" t="s">
        <v>32</v>
      </c>
      <c r="C46" s="461">
        <v>9604000</v>
      </c>
      <c r="D46" s="372"/>
      <c r="E46" s="372"/>
      <c r="F46" s="372"/>
      <c r="G46" s="372"/>
      <c r="H46" s="372"/>
      <c r="I46" s="372"/>
      <c r="J46" s="372">
        <v>1576454</v>
      </c>
      <c r="K46" s="356">
        <f>D46+E46+F46+G46+H46+I46+J46</f>
        <v>1576454</v>
      </c>
      <c r="L46" s="360">
        <f>C46+K46</f>
        <v>11180454</v>
      </c>
    </row>
    <row r="47" spans="1:12" ht="12" customHeight="1">
      <c r="A47" s="327" t="s">
        <v>59</v>
      </c>
      <c r="B47" s="5" t="s">
        <v>101</v>
      </c>
      <c r="C47" s="462">
        <v>1777280</v>
      </c>
      <c r="D47" s="373"/>
      <c r="E47" s="373"/>
      <c r="F47" s="373"/>
      <c r="G47" s="373"/>
      <c r="H47" s="373"/>
      <c r="I47" s="373"/>
      <c r="J47" s="373">
        <v>217982</v>
      </c>
      <c r="K47" s="356">
        <f>D47+E47+F47+G47+H47+I47+J47</f>
        <v>217982</v>
      </c>
      <c r="L47" s="361">
        <f>C47+K47</f>
        <v>1995262</v>
      </c>
    </row>
    <row r="48" spans="1:12" ht="12" customHeight="1">
      <c r="A48" s="327" t="s">
        <v>60</v>
      </c>
      <c r="B48" s="5" t="s">
        <v>77</v>
      </c>
      <c r="C48" s="462">
        <v>20556880</v>
      </c>
      <c r="D48" s="373">
        <v>-8</v>
      </c>
      <c r="E48" s="373"/>
      <c r="F48" s="373"/>
      <c r="G48" s="373"/>
      <c r="H48" s="373"/>
      <c r="I48" s="373"/>
      <c r="J48" s="373">
        <v>2284278</v>
      </c>
      <c r="K48" s="356">
        <f>D48+E48+F48+G48+H48+I48+J48</f>
        <v>2284270</v>
      </c>
      <c r="L48" s="361">
        <f>C48+K48</f>
        <v>22841150</v>
      </c>
    </row>
    <row r="49" spans="1:12" ht="12" customHeight="1">
      <c r="A49" s="327" t="s">
        <v>61</v>
      </c>
      <c r="B49" s="5" t="s">
        <v>102</v>
      </c>
      <c r="C49" s="373"/>
      <c r="D49" s="373"/>
      <c r="E49" s="373"/>
      <c r="F49" s="373"/>
      <c r="G49" s="373"/>
      <c r="H49" s="373"/>
      <c r="I49" s="373"/>
      <c r="J49" s="373"/>
      <c r="K49" s="356">
        <f>D49+E49+F49+G49+H49+I49+J49</f>
        <v>0</v>
      </c>
      <c r="L49" s="361">
        <f>C49+K49</f>
        <v>0</v>
      </c>
    </row>
    <row r="50" spans="1:12" ht="12" customHeight="1" thickBot="1">
      <c r="A50" s="327" t="s">
        <v>78</v>
      </c>
      <c r="B50" s="5" t="s">
        <v>103</v>
      </c>
      <c r="C50" s="373"/>
      <c r="D50" s="373"/>
      <c r="E50" s="373"/>
      <c r="F50" s="373"/>
      <c r="G50" s="373"/>
      <c r="H50" s="373"/>
      <c r="I50" s="373"/>
      <c r="J50" s="373"/>
      <c r="K50" s="356">
        <f>D50+E50+F50+G50+H50+I50+J50</f>
        <v>0</v>
      </c>
      <c r="L50" s="361">
        <f>C50+K50</f>
        <v>0</v>
      </c>
    </row>
    <row r="51" spans="1:12" ht="12" customHeight="1" thickBot="1">
      <c r="A51" s="329" t="s">
        <v>4</v>
      </c>
      <c r="B51" s="47" t="s">
        <v>497</v>
      </c>
      <c r="C51" s="355">
        <f aca="true" t="shared" si="10" ref="C51:K51">SUM(C52:C54)</f>
        <v>5019675</v>
      </c>
      <c r="D51" s="355">
        <f t="shared" si="10"/>
        <v>0</v>
      </c>
      <c r="E51" s="355">
        <f t="shared" si="10"/>
        <v>0</v>
      </c>
      <c r="F51" s="355">
        <f t="shared" si="10"/>
        <v>0</v>
      </c>
      <c r="G51" s="355">
        <f t="shared" si="10"/>
        <v>0</v>
      </c>
      <c r="H51" s="355">
        <f t="shared" si="10"/>
        <v>0</v>
      </c>
      <c r="I51" s="355">
        <f t="shared" si="10"/>
        <v>0</v>
      </c>
      <c r="J51" s="355"/>
      <c r="K51" s="355">
        <f t="shared" si="10"/>
        <v>-4078714</v>
      </c>
      <c r="L51" s="324">
        <f>SUM(L52:L54)</f>
        <v>940961</v>
      </c>
    </row>
    <row r="52" spans="1:12" s="336" customFormat="1" ht="12" customHeight="1">
      <c r="A52" s="327" t="s">
        <v>64</v>
      </c>
      <c r="B52" s="6" t="s">
        <v>119</v>
      </c>
      <c r="C52" s="461">
        <v>5019675</v>
      </c>
      <c r="D52" s="372"/>
      <c r="E52" s="372"/>
      <c r="F52" s="372"/>
      <c r="G52" s="372"/>
      <c r="H52" s="372"/>
      <c r="I52" s="372"/>
      <c r="J52" s="372">
        <v>-4078714</v>
      </c>
      <c r="K52" s="356">
        <f>D52+E52+F52+G52+H52+I52+J52</f>
        <v>-4078714</v>
      </c>
      <c r="L52" s="360">
        <f>C52+K52</f>
        <v>940961</v>
      </c>
    </row>
    <row r="53" spans="1:12" ht="12" customHeight="1">
      <c r="A53" s="327" t="s">
        <v>65</v>
      </c>
      <c r="B53" s="5" t="s">
        <v>105</v>
      </c>
      <c r="C53" s="373"/>
      <c r="D53" s="373"/>
      <c r="E53" s="373"/>
      <c r="F53" s="373"/>
      <c r="G53" s="373"/>
      <c r="H53" s="373"/>
      <c r="I53" s="373"/>
      <c r="J53" s="373"/>
      <c r="K53" s="357">
        <f>D53+E53+F53+G53+H53+I53</f>
        <v>0</v>
      </c>
      <c r="L53" s="361">
        <f>C53+K53</f>
        <v>0</v>
      </c>
    </row>
    <row r="54" spans="1:12" ht="12" customHeight="1">
      <c r="A54" s="327" t="s">
        <v>66</v>
      </c>
      <c r="B54" s="5" t="s">
        <v>498</v>
      </c>
      <c r="C54" s="373"/>
      <c r="D54" s="373"/>
      <c r="E54" s="373"/>
      <c r="F54" s="373"/>
      <c r="G54" s="373"/>
      <c r="H54" s="373"/>
      <c r="I54" s="373"/>
      <c r="J54" s="373"/>
      <c r="K54" s="357">
        <f>D54+E54+F54+G54+H54+I54</f>
        <v>0</v>
      </c>
      <c r="L54" s="361">
        <f>C54+K54</f>
        <v>0</v>
      </c>
    </row>
    <row r="55" spans="1:12" ht="12" customHeight="1" thickBot="1">
      <c r="A55" s="327" t="s">
        <v>67</v>
      </c>
      <c r="B55" s="5" t="s">
        <v>499</v>
      </c>
      <c r="C55" s="373"/>
      <c r="D55" s="373"/>
      <c r="E55" s="373"/>
      <c r="F55" s="373"/>
      <c r="G55" s="373"/>
      <c r="H55" s="373"/>
      <c r="I55" s="373"/>
      <c r="J55" s="373"/>
      <c r="K55" s="357">
        <f>D55+E55+F55+G55+H55+I55</f>
        <v>0</v>
      </c>
      <c r="L55" s="361">
        <f>C55+K55</f>
        <v>0</v>
      </c>
    </row>
    <row r="56" spans="1:12" ht="12" customHeight="1" thickBot="1">
      <c r="A56" s="329" t="s">
        <v>5</v>
      </c>
      <c r="B56" s="47" t="s">
        <v>500</v>
      </c>
      <c r="C56" s="401"/>
      <c r="D56" s="401"/>
      <c r="E56" s="401"/>
      <c r="F56" s="401"/>
      <c r="G56" s="401"/>
      <c r="H56" s="401"/>
      <c r="I56" s="401"/>
      <c r="J56" s="401"/>
      <c r="K56" s="355">
        <f>D56+E56+F56+G56+H56+I56</f>
        <v>0</v>
      </c>
      <c r="L56" s="324">
        <f>C56+K56</f>
        <v>0</v>
      </c>
    </row>
    <row r="57" spans="1:12" ht="12.75" customHeight="1" thickBot="1">
      <c r="A57" s="329" t="s">
        <v>6</v>
      </c>
      <c r="B57" s="337" t="s">
        <v>501</v>
      </c>
      <c r="C57" s="358">
        <f aca="true" t="shared" si="11" ref="C57:K57">+C45+C51+C56</f>
        <v>36957835</v>
      </c>
      <c r="D57" s="358">
        <f t="shared" si="11"/>
        <v>-8</v>
      </c>
      <c r="E57" s="358">
        <f t="shared" si="11"/>
        <v>0</v>
      </c>
      <c r="F57" s="358">
        <f t="shared" si="11"/>
        <v>0</v>
      </c>
      <c r="G57" s="358">
        <f t="shared" si="11"/>
        <v>0</v>
      </c>
      <c r="H57" s="358">
        <f t="shared" si="11"/>
        <v>0</v>
      </c>
      <c r="I57" s="358">
        <f t="shared" si="11"/>
        <v>0</v>
      </c>
      <c r="J57" s="358"/>
      <c r="K57" s="358">
        <f t="shared" si="11"/>
        <v>-8</v>
      </c>
      <c r="L57" s="338">
        <f>+L45+L51+L56</f>
        <v>36957827</v>
      </c>
    </row>
    <row r="58" spans="3:12" ht="13.5" customHeight="1" thickBot="1">
      <c r="C58" s="415">
        <f>C43-C57</f>
        <v>0</v>
      </c>
      <c r="D58" s="416"/>
      <c r="E58" s="416"/>
      <c r="F58" s="416"/>
      <c r="G58" s="416"/>
      <c r="H58" s="416"/>
      <c r="I58" s="416"/>
      <c r="J58" s="416"/>
      <c r="K58" s="416"/>
      <c r="L58" s="411">
        <f>L43-L57</f>
        <v>0</v>
      </c>
    </row>
    <row r="59" spans="1:12" ht="12.75" customHeight="1" thickBot="1">
      <c r="A59" s="65" t="s">
        <v>367</v>
      </c>
      <c r="B59" s="66"/>
      <c r="C59" s="374"/>
      <c r="D59" s="374"/>
      <c r="E59" s="374"/>
      <c r="F59" s="374"/>
      <c r="G59" s="374"/>
      <c r="H59" s="374"/>
      <c r="I59" s="374"/>
      <c r="J59" s="374"/>
      <c r="K59" s="359">
        <f>D59+E59+F59+G59+H59+I59</f>
        <v>0</v>
      </c>
      <c r="L59" s="362">
        <f>C59+K59</f>
        <v>0</v>
      </c>
    </row>
    <row r="60" spans="1:12" ht="12.75" customHeight="1" thickBot="1">
      <c r="A60" s="65" t="s">
        <v>116</v>
      </c>
      <c r="B60" s="66"/>
      <c r="C60" s="374"/>
      <c r="D60" s="374"/>
      <c r="E60" s="374"/>
      <c r="F60" s="374"/>
      <c r="G60" s="374"/>
      <c r="H60" s="374"/>
      <c r="I60" s="374"/>
      <c r="J60" s="374"/>
      <c r="K60" s="359">
        <f>D60+E60+F60+G60+H60+I60</f>
        <v>0</v>
      </c>
      <c r="L60" s="362">
        <f>C60+K60</f>
        <v>0</v>
      </c>
    </row>
  </sheetData>
  <sheetProtection formatCells="0"/>
  <mergeCells count="16">
    <mergeCell ref="G5:G7"/>
    <mergeCell ref="H5:H7"/>
    <mergeCell ref="I5:I7"/>
    <mergeCell ref="K5:K7"/>
    <mergeCell ref="L5:L7"/>
    <mergeCell ref="A9:L9"/>
    <mergeCell ref="A44:L44"/>
    <mergeCell ref="B2:K2"/>
    <mergeCell ref="B3:K3"/>
    <mergeCell ref="A5:A7"/>
    <mergeCell ref="B5:B7"/>
    <mergeCell ref="C5:C7"/>
    <mergeCell ref="D5:D7"/>
    <mergeCell ref="E5:E7"/>
    <mergeCell ref="F5:F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28">
      <selection activeCell="K5" sqref="K5:K7"/>
    </sheetView>
  </sheetViews>
  <sheetFormatPr defaultColWidth="9.00390625" defaultRowHeight="12.75"/>
  <cols>
    <col min="1" max="1" width="13.875" style="339" customWidth="1"/>
    <col min="2" max="2" width="60.625" style="321" customWidth="1"/>
    <col min="3" max="3" width="15.875" style="321" customWidth="1"/>
    <col min="4" max="10" width="13.875" style="321" customWidth="1"/>
    <col min="11" max="11" width="15.875" style="321" customWidth="1"/>
    <col min="12" max="16384" width="9.375" style="321" customWidth="1"/>
  </cols>
  <sheetData>
    <row r="1" spans="1:11" s="318" customFormat="1" ht="15.75" customHeight="1" thickBot="1">
      <c r="A1" s="375"/>
      <c r="B1" s="376"/>
      <c r="C1" s="376"/>
      <c r="D1" s="376"/>
      <c r="E1" s="376"/>
      <c r="F1" s="376"/>
      <c r="G1" s="376"/>
      <c r="H1" s="376"/>
      <c r="I1" s="376"/>
      <c r="J1" s="376"/>
      <c r="K1" s="317" t="str">
        <f>CONCATENATE("5.3.2. melléklet ",RM_ALAPADATOK!A7," ",RM_ALAPADATOK!B7," ",RM_ALAPADATOK!C7," ",RM_ALAPADATOK!D7," ",RM_ALAPADATOK!E7," ",RM_ALAPADATOK!F7," ",RM_ALAPADATOK!G7," ",RM_ALAPADATOK!H7)</f>
        <v>5.3.2. melléklet a 8 / 2020 ( VII.16. ) önkormányzati rendelethez</v>
      </c>
    </row>
    <row r="2" spans="1:11" s="319" customFormat="1" ht="36">
      <c r="A2" s="377" t="s">
        <v>475</v>
      </c>
      <c r="B2" s="557" t="str">
        <f>CONCATENATE('Műv.Ház köt. 5.3.1.sz.mell'!B2:K2)</f>
        <v>Balatonszársztói József Attila Művelődési ház</v>
      </c>
      <c r="C2" s="558"/>
      <c r="D2" s="558"/>
      <c r="E2" s="558"/>
      <c r="F2" s="558"/>
      <c r="G2" s="558"/>
      <c r="H2" s="558"/>
      <c r="I2" s="558"/>
      <c r="J2" s="558"/>
      <c r="K2" s="378" t="s">
        <v>38</v>
      </c>
    </row>
    <row r="3" spans="1:11" s="319" customFormat="1" ht="22.5" customHeight="1" thickBot="1">
      <c r="A3" s="379" t="s">
        <v>114</v>
      </c>
      <c r="B3" s="559" t="str">
        <f>CONCATENATE('Önk. önként.váll. 5.1.2.sz.mell'!B3:K3)</f>
        <v>Önként vállalt feladatok bevételeinek, kiadásainak módosítása</v>
      </c>
      <c r="C3" s="560"/>
      <c r="D3" s="560"/>
      <c r="E3" s="560"/>
      <c r="F3" s="560"/>
      <c r="G3" s="560"/>
      <c r="H3" s="560"/>
      <c r="I3" s="560"/>
      <c r="J3" s="560"/>
      <c r="K3" s="380" t="s">
        <v>38</v>
      </c>
    </row>
    <row r="4" spans="1:11" s="319" customFormat="1" ht="12.75" customHeight="1" thickBot="1">
      <c r="A4" s="381"/>
      <c r="B4" s="382"/>
      <c r="C4" s="383"/>
      <c r="D4" s="383"/>
      <c r="E4" s="383"/>
      <c r="F4" s="383"/>
      <c r="G4" s="383"/>
      <c r="H4" s="383"/>
      <c r="I4" s="383"/>
      <c r="J4" s="383"/>
      <c r="K4" s="384" t="s">
        <v>429</v>
      </c>
    </row>
    <row r="5" spans="1:11" s="320" customFormat="1" ht="13.5" customHeight="1">
      <c r="A5" s="563" t="s">
        <v>46</v>
      </c>
      <c r="B5" s="546" t="s">
        <v>2</v>
      </c>
      <c r="C5" s="546" t="s">
        <v>502</v>
      </c>
      <c r="D5" s="546" t="str">
        <f>CONCATENATE(' Önk. 5.1.sz.mell'!D5:I5)</f>
        <v>1. sz. módosítás </v>
      </c>
      <c r="E5" s="546" t="str">
        <f>CONCATENATE(' Önk. 5.1.sz.mell'!E5)</f>
        <v>.2. sz. módosítás </v>
      </c>
      <c r="F5" s="546" t="str">
        <f>CONCATENATE(' Önk. 5.1.sz.mell'!F5)</f>
        <v>3. sz. módosítás </v>
      </c>
      <c r="G5" s="546" t="str">
        <f>CONCATENATE(' Önk. 5.1.sz.mell'!G5)</f>
        <v>4. sz. módosítás </v>
      </c>
      <c r="H5" s="546" t="str">
        <f>CONCATENATE(' Önk. 5.1.sz.mell'!H5)</f>
        <v>.5. sz. módosítás </v>
      </c>
      <c r="I5" s="546" t="str">
        <f>CONCATENATE(' Önk. 5.1.sz.mell'!I5)</f>
        <v>6. sz. módosítás </v>
      </c>
      <c r="J5" s="546" t="s">
        <v>503</v>
      </c>
      <c r="K5" s="549" t="str">
        <f>CONCATENATE('Műv.Ház köt. 5.3.1.sz.mell'!L5)</f>
        <v>2.számú módsítás után</v>
      </c>
    </row>
    <row r="6" spans="1:11" ht="12.75" customHeight="1">
      <c r="A6" s="564"/>
      <c r="B6" s="561"/>
      <c r="C6" s="547"/>
      <c r="D6" s="547"/>
      <c r="E6" s="547"/>
      <c r="F6" s="547"/>
      <c r="G6" s="547"/>
      <c r="H6" s="547"/>
      <c r="I6" s="547"/>
      <c r="J6" s="547"/>
      <c r="K6" s="550"/>
    </row>
    <row r="7" spans="1:11" s="322" customFormat="1" ht="9.75" customHeight="1" thickBot="1">
      <c r="A7" s="565"/>
      <c r="B7" s="562"/>
      <c r="C7" s="548"/>
      <c r="D7" s="548"/>
      <c r="E7" s="548"/>
      <c r="F7" s="548"/>
      <c r="G7" s="548"/>
      <c r="H7" s="548"/>
      <c r="I7" s="548"/>
      <c r="J7" s="548"/>
      <c r="K7" s="551"/>
    </row>
    <row r="8" spans="1:11" s="340" customFormat="1" ht="10.5" customHeight="1" thickBot="1">
      <c r="A8" s="386" t="s">
        <v>346</v>
      </c>
      <c r="B8" s="387" t="s">
        <v>347</v>
      </c>
      <c r="C8" s="387" t="s">
        <v>348</v>
      </c>
      <c r="D8" s="387" t="s">
        <v>350</v>
      </c>
      <c r="E8" s="387" t="s">
        <v>349</v>
      </c>
      <c r="F8" s="387" t="s">
        <v>373</v>
      </c>
      <c r="G8" s="387" t="s">
        <v>352</v>
      </c>
      <c r="H8" s="387" t="s">
        <v>353</v>
      </c>
      <c r="I8" s="387" t="s">
        <v>460</v>
      </c>
      <c r="J8" s="388" t="s">
        <v>461</v>
      </c>
      <c r="K8" s="389" t="s">
        <v>462</v>
      </c>
    </row>
    <row r="9" spans="1:11" s="340" customFormat="1" ht="10.5" customHeight="1" thickBot="1">
      <c r="A9" s="554" t="s">
        <v>35</v>
      </c>
      <c r="B9" s="555"/>
      <c r="C9" s="555"/>
      <c r="D9" s="555"/>
      <c r="E9" s="555"/>
      <c r="F9" s="555"/>
      <c r="G9" s="555"/>
      <c r="H9" s="555"/>
      <c r="I9" s="555"/>
      <c r="J9" s="555"/>
      <c r="K9" s="556"/>
    </row>
    <row r="10" spans="1:11" s="325" customFormat="1" ht="12" customHeight="1" thickBot="1">
      <c r="A10" s="59" t="s">
        <v>3</v>
      </c>
      <c r="B10" s="323" t="s">
        <v>476</v>
      </c>
      <c r="C10" s="79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5" customFormat="1" ht="12" customHeight="1">
      <c r="A11" s="326" t="s">
        <v>58</v>
      </c>
      <c r="B11" s="7" t="s">
        <v>161</v>
      </c>
      <c r="C11" s="363"/>
      <c r="D11" s="363"/>
      <c r="E11" s="363"/>
      <c r="F11" s="363"/>
      <c r="G11" s="363"/>
      <c r="H11" s="363"/>
      <c r="I11" s="363"/>
      <c r="J11" s="347">
        <f>D11+E11+F11+G11+H11+I11</f>
        <v>0</v>
      </c>
      <c r="K11" s="345">
        <f>C11+J11</f>
        <v>0</v>
      </c>
    </row>
    <row r="12" spans="1:11" s="325" customFormat="1" ht="12" customHeight="1">
      <c r="A12" s="327" t="s">
        <v>59</v>
      </c>
      <c r="B12" s="5" t="s">
        <v>162</v>
      </c>
      <c r="C12" s="364"/>
      <c r="D12" s="364"/>
      <c r="E12" s="364"/>
      <c r="F12" s="364"/>
      <c r="G12" s="364"/>
      <c r="H12" s="364"/>
      <c r="I12" s="364"/>
      <c r="J12" s="348">
        <f aca="true" t="shared" si="1" ref="J12:J21">D12+E12+F12+G12+H12+I12</f>
        <v>0</v>
      </c>
      <c r="K12" s="345">
        <f aca="true" t="shared" si="2" ref="K12:K21">C12+J12</f>
        <v>0</v>
      </c>
    </row>
    <row r="13" spans="1:11" s="325" customFormat="1" ht="12" customHeight="1">
      <c r="A13" s="327" t="s">
        <v>60</v>
      </c>
      <c r="B13" s="5" t="s">
        <v>163</v>
      </c>
      <c r="C13" s="364"/>
      <c r="D13" s="364"/>
      <c r="E13" s="364"/>
      <c r="F13" s="364"/>
      <c r="G13" s="364"/>
      <c r="H13" s="364"/>
      <c r="I13" s="364"/>
      <c r="J13" s="348">
        <f t="shared" si="1"/>
        <v>0</v>
      </c>
      <c r="K13" s="345">
        <f t="shared" si="2"/>
        <v>0</v>
      </c>
    </row>
    <row r="14" spans="1:11" s="325" customFormat="1" ht="12" customHeight="1">
      <c r="A14" s="327" t="s">
        <v>61</v>
      </c>
      <c r="B14" s="5" t="s">
        <v>164</v>
      </c>
      <c r="C14" s="364"/>
      <c r="D14" s="364"/>
      <c r="E14" s="364"/>
      <c r="F14" s="364"/>
      <c r="G14" s="364"/>
      <c r="H14" s="364"/>
      <c r="I14" s="364"/>
      <c r="J14" s="348">
        <f t="shared" si="1"/>
        <v>0</v>
      </c>
      <c r="K14" s="345">
        <f t="shared" si="2"/>
        <v>0</v>
      </c>
    </row>
    <row r="15" spans="1:11" s="325" customFormat="1" ht="12" customHeight="1">
      <c r="A15" s="327" t="s">
        <v>78</v>
      </c>
      <c r="B15" s="5" t="s">
        <v>165</v>
      </c>
      <c r="C15" s="364"/>
      <c r="D15" s="364"/>
      <c r="E15" s="364"/>
      <c r="F15" s="364"/>
      <c r="G15" s="364"/>
      <c r="H15" s="364"/>
      <c r="I15" s="364"/>
      <c r="J15" s="348">
        <f t="shared" si="1"/>
        <v>0</v>
      </c>
      <c r="K15" s="345">
        <f t="shared" si="2"/>
        <v>0</v>
      </c>
    </row>
    <row r="16" spans="1:11" s="325" customFormat="1" ht="12" customHeight="1">
      <c r="A16" s="327" t="s">
        <v>62</v>
      </c>
      <c r="B16" s="5" t="s">
        <v>477</v>
      </c>
      <c r="C16" s="364"/>
      <c r="D16" s="364"/>
      <c r="E16" s="364"/>
      <c r="F16" s="364"/>
      <c r="G16" s="364"/>
      <c r="H16" s="364"/>
      <c r="I16" s="364"/>
      <c r="J16" s="348">
        <f t="shared" si="1"/>
        <v>0</v>
      </c>
      <c r="K16" s="345">
        <f t="shared" si="2"/>
        <v>0</v>
      </c>
    </row>
    <row r="17" spans="1:11" s="325" customFormat="1" ht="12" customHeight="1">
      <c r="A17" s="327" t="s">
        <v>63</v>
      </c>
      <c r="B17" s="4" t="s">
        <v>478</v>
      </c>
      <c r="C17" s="364"/>
      <c r="D17" s="364"/>
      <c r="E17" s="364"/>
      <c r="F17" s="364"/>
      <c r="G17" s="364"/>
      <c r="H17" s="364"/>
      <c r="I17" s="364"/>
      <c r="J17" s="348">
        <f t="shared" si="1"/>
        <v>0</v>
      </c>
      <c r="K17" s="345">
        <f t="shared" si="2"/>
        <v>0</v>
      </c>
    </row>
    <row r="18" spans="1:11" s="325" customFormat="1" ht="12" customHeight="1">
      <c r="A18" s="327" t="s">
        <v>70</v>
      </c>
      <c r="B18" s="5" t="s">
        <v>168</v>
      </c>
      <c r="C18" s="364"/>
      <c r="D18" s="364"/>
      <c r="E18" s="364"/>
      <c r="F18" s="364"/>
      <c r="G18" s="364"/>
      <c r="H18" s="364"/>
      <c r="I18" s="364"/>
      <c r="J18" s="348">
        <f t="shared" si="1"/>
        <v>0</v>
      </c>
      <c r="K18" s="345">
        <f t="shared" si="2"/>
        <v>0</v>
      </c>
    </row>
    <row r="19" spans="1:11" s="328" customFormat="1" ht="12" customHeight="1">
      <c r="A19" s="327" t="s">
        <v>71</v>
      </c>
      <c r="B19" s="5" t="s">
        <v>169</v>
      </c>
      <c r="C19" s="364"/>
      <c r="D19" s="364"/>
      <c r="E19" s="364"/>
      <c r="F19" s="364"/>
      <c r="G19" s="364"/>
      <c r="H19" s="364"/>
      <c r="I19" s="364"/>
      <c r="J19" s="348">
        <f t="shared" si="1"/>
        <v>0</v>
      </c>
      <c r="K19" s="345">
        <f t="shared" si="2"/>
        <v>0</v>
      </c>
    </row>
    <row r="20" spans="1:11" s="328" customFormat="1" ht="12" customHeight="1">
      <c r="A20" s="327" t="s">
        <v>72</v>
      </c>
      <c r="B20" s="5" t="s">
        <v>295</v>
      </c>
      <c r="C20" s="364"/>
      <c r="D20" s="364"/>
      <c r="E20" s="364"/>
      <c r="F20" s="364"/>
      <c r="G20" s="364"/>
      <c r="H20" s="364"/>
      <c r="I20" s="364"/>
      <c r="J20" s="348">
        <f t="shared" si="1"/>
        <v>0</v>
      </c>
      <c r="K20" s="345">
        <f t="shared" si="2"/>
        <v>0</v>
      </c>
    </row>
    <row r="21" spans="1:11" s="328" customFormat="1" ht="12" customHeight="1" thickBot="1">
      <c r="A21" s="341" t="s">
        <v>73</v>
      </c>
      <c r="B21" s="4" t="s">
        <v>170</v>
      </c>
      <c r="C21" s="365"/>
      <c r="D21" s="365"/>
      <c r="E21" s="365"/>
      <c r="F21" s="365"/>
      <c r="G21" s="365"/>
      <c r="H21" s="365"/>
      <c r="I21" s="365"/>
      <c r="J21" s="349">
        <f t="shared" si="1"/>
        <v>0</v>
      </c>
      <c r="K21" s="345">
        <f t="shared" si="2"/>
        <v>0</v>
      </c>
    </row>
    <row r="22" spans="1:11" s="325" customFormat="1" ht="12" customHeight="1" thickBot="1">
      <c r="A22" s="59" t="s">
        <v>4</v>
      </c>
      <c r="B22" s="323" t="s">
        <v>479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28" customFormat="1" ht="12" customHeight="1">
      <c r="A23" s="330" t="s">
        <v>64</v>
      </c>
      <c r="B23" s="6" t="s">
        <v>143</v>
      </c>
      <c r="C23" s="366"/>
      <c r="D23" s="366"/>
      <c r="E23" s="366"/>
      <c r="F23" s="366"/>
      <c r="G23" s="366"/>
      <c r="H23" s="366"/>
      <c r="I23" s="366"/>
      <c r="J23" s="351">
        <f>D23+E23+F23+G23+H23+I23</f>
        <v>0</v>
      </c>
      <c r="K23" s="345">
        <f>C23+J23</f>
        <v>0</v>
      </c>
    </row>
    <row r="24" spans="1:11" s="328" customFormat="1" ht="12" customHeight="1">
      <c r="A24" s="327" t="s">
        <v>65</v>
      </c>
      <c r="B24" s="5" t="s">
        <v>480</v>
      </c>
      <c r="C24" s="364"/>
      <c r="D24" s="364"/>
      <c r="E24" s="364"/>
      <c r="F24" s="364"/>
      <c r="G24" s="364"/>
      <c r="H24" s="364"/>
      <c r="I24" s="364"/>
      <c r="J24" s="348">
        <f>D24+E24+F24+G24+H24+I24</f>
        <v>0</v>
      </c>
      <c r="K24" s="344">
        <f>C24+J24</f>
        <v>0</v>
      </c>
    </row>
    <row r="25" spans="1:11" s="328" customFormat="1" ht="12" customHeight="1">
      <c r="A25" s="327" t="s">
        <v>66</v>
      </c>
      <c r="B25" s="5" t="s">
        <v>481</v>
      </c>
      <c r="C25" s="364"/>
      <c r="D25" s="364"/>
      <c r="E25" s="364"/>
      <c r="F25" s="364"/>
      <c r="G25" s="364"/>
      <c r="H25" s="364"/>
      <c r="I25" s="364"/>
      <c r="J25" s="348">
        <f>D25+E25+F25+G25+H25+I25</f>
        <v>0</v>
      </c>
      <c r="K25" s="344">
        <f>C25+J25</f>
        <v>0</v>
      </c>
    </row>
    <row r="26" spans="1:11" s="328" customFormat="1" ht="12" customHeight="1" thickBot="1">
      <c r="A26" s="327" t="s">
        <v>67</v>
      </c>
      <c r="B26" s="9" t="s">
        <v>482</v>
      </c>
      <c r="C26" s="365"/>
      <c r="D26" s="365"/>
      <c r="E26" s="365"/>
      <c r="F26" s="365"/>
      <c r="G26" s="365"/>
      <c r="H26" s="365"/>
      <c r="I26" s="365"/>
      <c r="J26" s="352">
        <f>D26+E26+F26+G26+H26+I26</f>
        <v>0</v>
      </c>
      <c r="K26" s="346">
        <f>C26+J26</f>
        <v>0</v>
      </c>
    </row>
    <row r="27" spans="1:11" s="328" customFormat="1" ht="12" customHeight="1" thickBot="1">
      <c r="A27" s="329" t="s">
        <v>5</v>
      </c>
      <c r="B27" s="47" t="s">
        <v>92</v>
      </c>
      <c r="C27" s="367"/>
      <c r="D27" s="367"/>
      <c r="E27" s="367"/>
      <c r="F27" s="367"/>
      <c r="G27" s="367"/>
      <c r="H27" s="367"/>
      <c r="I27" s="367"/>
      <c r="J27" s="343"/>
      <c r="K27" s="324"/>
    </row>
    <row r="28" spans="1:11" s="328" customFormat="1" ht="12" customHeight="1" thickBot="1">
      <c r="A28" s="329" t="s">
        <v>6</v>
      </c>
      <c r="B28" s="47" t="s">
        <v>483</v>
      </c>
      <c r="C28" s="350">
        <f>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28" customFormat="1" ht="12" customHeight="1">
      <c r="A29" s="330" t="s">
        <v>153</v>
      </c>
      <c r="B29" s="331" t="s">
        <v>480</v>
      </c>
      <c r="C29" s="369"/>
      <c r="D29" s="369"/>
      <c r="E29" s="369"/>
      <c r="F29" s="369"/>
      <c r="G29" s="369"/>
      <c r="H29" s="369"/>
      <c r="I29" s="369"/>
      <c r="J29" s="351">
        <f>D29+E29+F29+G29+H29+I29</f>
        <v>0</v>
      </c>
      <c r="K29" s="345">
        <f>C29+J29</f>
        <v>0</v>
      </c>
    </row>
    <row r="30" spans="1:11" s="328" customFormat="1" ht="12" customHeight="1">
      <c r="A30" s="330" t="s">
        <v>154</v>
      </c>
      <c r="B30" s="332" t="s">
        <v>484</v>
      </c>
      <c r="C30" s="369"/>
      <c r="D30" s="369"/>
      <c r="E30" s="369"/>
      <c r="F30" s="369"/>
      <c r="G30" s="369"/>
      <c r="H30" s="369"/>
      <c r="I30" s="369"/>
      <c r="J30" s="351">
        <f>D30+E30+F30+G30+H30+I30</f>
        <v>0</v>
      </c>
      <c r="K30" s="345">
        <f>C30+J30</f>
        <v>0</v>
      </c>
    </row>
    <row r="31" spans="1:11" s="328" customFormat="1" ht="12" customHeight="1" thickBot="1">
      <c r="A31" s="327" t="s">
        <v>155</v>
      </c>
      <c r="B31" s="342" t="s">
        <v>485</v>
      </c>
      <c r="C31" s="370"/>
      <c r="D31" s="370"/>
      <c r="E31" s="370"/>
      <c r="F31" s="370"/>
      <c r="G31" s="370"/>
      <c r="H31" s="370"/>
      <c r="I31" s="370"/>
      <c r="J31" s="351">
        <f>D31+E31+F31+G31+H31+I31</f>
        <v>0</v>
      </c>
      <c r="K31" s="345">
        <f>C31+J31</f>
        <v>0</v>
      </c>
    </row>
    <row r="32" spans="1:11" s="328" customFormat="1" ht="12" customHeight="1" thickBot="1">
      <c r="A32" s="329" t="s">
        <v>7</v>
      </c>
      <c r="B32" s="47" t="s">
        <v>486</v>
      </c>
      <c r="C32" s="350">
        <f aca="true" t="shared" si="5" ref="C32:J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28" customFormat="1" ht="12" customHeight="1">
      <c r="A33" s="330" t="s">
        <v>51</v>
      </c>
      <c r="B33" s="331" t="s">
        <v>175</v>
      </c>
      <c r="C33" s="368"/>
      <c r="D33" s="368"/>
      <c r="E33" s="368"/>
      <c r="F33" s="368"/>
      <c r="G33" s="368"/>
      <c r="H33" s="368"/>
      <c r="I33" s="368"/>
      <c r="J33" s="351">
        <f>D33+E33+F33+G33+H33+I33</f>
        <v>0</v>
      </c>
      <c r="K33" s="345">
        <f>C33+J33</f>
        <v>0</v>
      </c>
    </row>
    <row r="34" spans="1:11" s="328" customFormat="1" ht="12" customHeight="1">
      <c r="A34" s="330" t="s">
        <v>52</v>
      </c>
      <c r="B34" s="332" t="s">
        <v>176</v>
      </c>
      <c r="C34" s="369"/>
      <c r="D34" s="369"/>
      <c r="E34" s="369"/>
      <c r="F34" s="369"/>
      <c r="G34" s="369"/>
      <c r="H34" s="369"/>
      <c r="I34" s="369"/>
      <c r="J34" s="351">
        <f>D34+E34+F34+G34+H34+I34</f>
        <v>0</v>
      </c>
      <c r="K34" s="345">
        <f>C34+J34</f>
        <v>0</v>
      </c>
    </row>
    <row r="35" spans="1:11" s="328" customFormat="1" ht="12" customHeight="1" thickBot="1">
      <c r="A35" s="327" t="s">
        <v>53</v>
      </c>
      <c r="B35" s="342" t="s">
        <v>177</v>
      </c>
      <c r="C35" s="370"/>
      <c r="D35" s="370"/>
      <c r="E35" s="370"/>
      <c r="F35" s="370"/>
      <c r="G35" s="370"/>
      <c r="H35" s="370"/>
      <c r="I35" s="370"/>
      <c r="J35" s="351">
        <f>D35+E35+F35+G35+H35+I35</f>
        <v>0</v>
      </c>
      <c r="K35" s="353">
        <f>C35+J35</f>
        <v>0</v>
      </c>
    </row>
    <row r="36" spans="1:11" s="325" customFormat="1" ht="12" customHeight="1" thickBot="1">
      <c r="A36" s="329" t="s">
        <v>8</v>
      </c>
      <c r="B36" s="47" t="s">
        <v>260</v>
      </c>
      <c r="C36" s="367"/>
      <c r="D36" s="367"/>
      <c r="E36" s="367"/>
      <c r="F36" s="367"/>
      <c r="G36" s="367"/>
      <c r="H36" s="367"/>
      <c r="I36" s="367"/>
      <c r="J36" s="79">
        <f>D36+E36+F36+G36+H36+I36</f>
        <v>0</v>
      </c>
      <c r="K36" s="324">
        <f>C36+J36</f>
        <v>0</v>
      </c>
    </row>
    <row r="37" spans="1:11" s="325" customFormat="1" ht="12" customHeight="1" thickBot="1">
      <c r="A37" s="329" t="s">
        <v>9</v>
      </c>
      <c r="B37" s="47" t="s">
        <v>487</v>
      </c>
      <c r="C37" s="367"/>
      <c r="D37" s="367"/>
      <c r="E37" s="367"/>
      <c r="F37" s="367"/>
      <c r="G37" s="367"/>
      <c r="H37" s="367"/>
      <c r="I37" s="367"/>
      <c r="J37" s="354">
        <f>D37+E37+F37+G37+H37+I37</f>
        <v>0</v>
      </c>
      <c r="K37" s="345">
        <f>C37+J37</f>
        <v>0</v>
      </c>
    </row>
    <row r="38" spans="1:11" s="325" customFormat="1" ht="12" customHeight="1" thickBot="1">
      <c r="A38" s="59" t="s">
        <v>10</v>
      </c>
      <c r="B38" s="47" t="s">
        <v>488</v>
      </c>
      <c r="C38" s="350">
        <f aca="true" t="shared" si="6" ref="C38:K38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5" customFormat="1" ht="12" customHeight="1" thickBot="1">
      <c r="A39" s="334" t="s">
        <v>11</v>
      </c>
      <c r="B39" s="47" t="s">
        <v>489</v>
      </c>
      <c r="C39" s="350">
        <f aca="true" t="shared" si="7" ref="C39:J39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5" customFormat="1" ht="12" customHeight="1">
      <c r="A40" s="330" t="s">
        <v>490</v>
      </c>
      <c r="B40" s="331" t="s">
        <v>125</v>
      </c>
      <c r="C40" s="368"/>
      <c r="D40" s="368"/>
      <c r="E40" s="368"/>
      <c r="F40" s="368"/>
      <c r="G40" s="368"/>
      <c r="H40" s="368"/>
      <c r="I40" s="368"/>
      <c r="J40" s="351">
        <f>D40+E40+F40+G40+H40+I40</f>
        <v>0</v>
      </c>
      <c r="K40" s="345">
        <f>C40+J40</f>
        <v>0</v>
      </c>
    </row>
    <row r="41" spans="1:11" s="325" customFormat="1" ht="12" customHeight="1">
      <c r="A41" s="330" t="s">
        <v>491</v>
      </c>
      <c r="B41" s="332" t="s">
        <v>492</v>
      </c>
      <c r="C41" s="369"/>
      <c r="D41" s="369"/>
      <c r="E41" s="369"/>
      <c r="F41" s="369"/>
      <c r="G41" s="369"/>
      <c r="H41" s="369"/>
      <c r="I41" s="369"/>
      <c r="J41" s="351">
        <f>D41+E41+F41+G41+H41+I41</f>
        <v>0</v>
      </c>
      <c r="K41" s="344">
        <f>C41+J41</f>
        <v>0</v>
      </c>
    </row>
    <row r="42" spans="1:11" s="328" customFormat="1" ht="12" customHeight="1" thickBot="1">
      <c r="A42" s="327" t="s">
        <v>493</v>
      </c>
      <c r="B42" s="333" t="s">
        <v>494</v>
      </c>
      <c r="C42" s="371"/>
      <c r="D42" s="371"/>
      <c r="E42" s="371"/>
      <c r="F42" s="371"/>
      <c r="G42" s="371"/>
      <c r="H42" s="371"/>
      <c r="I42" s="371"/>
      <c r="J42" s="351">
        <f>D42+E42+F42+G42+H42+I42</f>
        <v>0</v>
      </c>
      <c r="K42" s="346">
        <f>C42+J42</f>
        <v>0</v>
      </c>
    </row>
    <row r="43" spans="1:11" s="328" customFormat="1" ht="12.75" customHeight="1" thickBot="1">
      <c r="A43" s="334" t="s">
        <v>12</v>
      </c>
      <c r="B43" s="335" t="s">
        <v>495</v>
      </c>
      <c r="C43" s="350">
        <f aca="true" t="shared" si="8" ref="C43:J43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2" customFormat="1" ht="13.5" customHeight="1" thickBot="1">
      <c r="A44" s="533" t="s">
        <v>36</v>
      </c>
      <c r="B44" s="552"/>
      <c r="C44" s="552"/>
      <c r="D44" s="552"/>
      <c r="E44" s="552"/>
      <c r="F44" s="552"/>
      <c r="G44" s="552"/>
      <c r="H44" s="552"/>
      <c r="I44" s="552"/>
      <c r="J44" s="552"/>
      <c r="K44" s="553"/>
    </row>
    <row r="45" spans="1:11" s="336" customFormat="1" ht="12" customHeight="1" thickBot="1">
      <c r="A45" s="329" t="s">
        <v>3</v>
      </c>
      <c r="B45" s="47" t="s">
        <v>496</v>
      </c>
      <c r="C45" s="355">
        <f aca="true" t="shared" si="9" ref="C45:J45">SUM(C46:C50)</f>
        <v>0</v>
      </c>
      <c r="D45" s="355">
        <f t="shared" si="9"/>
        <v>0</v>
      </c>
      <c r="E45" s="355">
        <f t="shared" si="9"/>
        <v>0</v>
      </c>
      <c r="F45" s="355">
        <f t="shared" si="9"/>
        <v>0</v>
      </c>
      <c r="G45" s="355">
        <f t="shared" si="9"/>
        <v>0</v>
      </c>
      <c r="H45" s="355">
        <f t="shared" si="9"/>
        <v>0</v>
      </c>
      <c r="I45" s="355">
        <f t="shared" si="9"/>
        <v>0</v>
      </c>
      <c r="J45" s="355">
        <f t="shared" si="9"/>
        <v>0</v>
      </c>
      <c r="K45" s="324">
        <f>SUM(K46:K50)</f>
        <v>0</v>
      </c>
    </row>
    <row r="46" spans="1:11" ht="12" customHeight="1">
      <c r="A46" s="327" t="s">
        <v>58</v>
      </c>
      <c r="B46" s="6" t="s">
        <v>32</v>
      </c>
      <c r="C46" s="372"/>
      <c r="D46" s="372"/>
      <c r="E46" s="372"/>
      <c r="F46" s="372"/>
      <c r="G46" s="372"/>
      <c r="H46" s="372"/>
      <c r="I46" s="372"/>
      <c r="J46" s="356">
        <f>D46+E46+F46+G46+H46+I46</f>
        <v>0</v>
      </c>
      <c r="K46" s="360">
        <f>C46+J46</f>
        <v>0</v>
      </c>
    </row>
    <row r="47" spans="1:11" ht="12" customHeight="1">
      <c r="A47" s="327" t="s">
        <v>59</v>
      </c>
      <c r="B47" s="5" t="s">
        <v>101</v>
      </c>
      <c r="C47" s="373"/>
      <c r="D47" s="373"/>
      <c r="E47" s="373"/>
      <c r="F47" s="373"/>
      <c r="G47" s="373"/>
      <c r="H47" s="373"/>
      <c r="I47" s="373"/>
      <c r="J47" s="357">
        <f>D47+E47+F47+G47+H47+I47</f>
        <v>0</v>
      </c>
      <c r="K47" s="361">
        <f>C47+J47</f>
        <v>0</v>
      </c>
    </row>
    <row r="48" spans="1:11" ht="12" customHeight="1">
      <c r="A48" s="327" t="s">
        <v>60</v>
      </c>
      <c r="B48" s="5" t="s">
        <v>77</v>
      </c>
      <c r="C48" s="373"/>
      <c r="D48" s="373"/>
      <c r="E48" s="373"/>
      <c r="F48" s="373"/>
      <c r="G48" s="373"/>
      <c r="H48" s="373"/>
      <c r="I48" s="373"/>
      <c r="J48" s="357">
        <f>D48+E48+F48+G48+H48+I48</f>
        <v>0</v>
      </c>
      <c r="K48" s="361">
        <f>C48+J48</f>
        <v>0</v>
      </c>
    </row>
    <row r="49" spans="1:11" ht="12" customHeight="1">
      <c r="A49" s="327" t="s">
        <v>61</v>
      </c>
      <c r="B49" s="5" t="s">
        <v>102</v>
      </c>
      <c r="C49" s="373"/>
      <c r="D49" s="373"/>
      <c r="E49" s="373"/>
      <c r="F49" s="373"/>
      <c r="G49" s="373"/>
      <c r="H49" s="373"/>
      <c r="I49" s="373"/>
      <c r="J49" s="357">
        <f>D49+E49+F49+G49+H49+I49</f>
        <v>0</v>
      </c>
      <c r="K49" s="361">
        <f>C49+J49</f>
        <v>0</v>
      </c>
    </row>
    <row r="50" spans="1:11" ht="12" customHeight="1" thickBot="1">
      <c r="A50" s="327" t="s">
        <v>78</v>
      </c>
      <c r="B50" s="5" t="s">
        <v>103</v>
      </c>
      <c r="C50" s="373"/>
      <c r="D50" s="373"/>
      <c r="E50" s="373"/>
      <c r="F50" s="373"/>
      <c r="G50" s="373"/>
      <c r="H50" s="373"/>
      <c r="I50" s="373"/>
      <c r="J50" s="357">
        <f>D50+E50+F50+G50+H50+I50</f>
        <v>0</v>
      </c>
      <c r="K50" s="361">
        <f>C50+J50</f>
        <v>0</v>
      </c>
    </row>
    <row r="51" spans="1:11" ht="12" customHeight="1" thickBot="1">
      <c r="A51" s="329" t="s">
        <v>4</v>
      </c>
      <c r="B51" s="47" t="s">
        <v>497</v>
      </c>
      <c r="C51" s="355">
        <f aca="true" t="shared" si="10" ref="C51:J51">SUM(C52:C54)</f>
        <v>0</v>
      </c>
      <c r="D51" s="355">
        <f t="shared" si="10"/>
        <v>0</v>
      </c>
      <c r="E51" s="355">
        <f t="shared" si="10"/>
        <v>0</v>
      </c>
      <c r="F51" s="355">
        <f t="shared" si="10"/>
        <v>0</v>
      </c>
      <c r="G51" s="355">
        <f t="shared" si="10"/>
        <v>0</v>
      </c>
      <c r="H51" s="355">
        <f t="shared" si="10"/>
        <v>0</v>
      </c>
      <c r="I51" s="355">
        <f t="shared" si="10"/>
        <v>0</v>
      </c>
      <c r="J51" s="355">
        <f t="shared" si="10"/>
        <v>0</v>
      </c>
      <c r="K51" s="324">
        <f>SUM(K52:K54)</f>
        <v>0</v>
      </c>
    </row>
    <row r="52" spans="1:11" s="336" customFormat="1" ht="12" customHeight="1">
      <c r="A52" s="327" t="s">
        <v>64</v>
      </c>
      <c r="B52" s="6" t="s">
        <v>119</v>
      </c>
      <c r="C52" s="372"/>
      <c r="D52" s="372"/>
      <c r="E52" s="372"/>
      <c r="F52" s="372"/>
      <c r="G52" s="372"/>
      <c r="H52" s="372"/>
      <c r="I52" s="372"/>
      <c r="J52" s="356">
        <f>D52+E52+F52+G52+H52+I52</f>
        <v>0</v>
      </c>
      <c r="K52" s="360">
        <f>C52+J52</f>
        <v>0</v>
      </c>
    </row>
    <row r="53" spans="1:11" ht="12" customHeight="1">
      <c r="A53" s="327" t="s">
        <v>65</v>
      </c>
      <c r="B53" s="5" t="s">
        <v>105</v>
      </c>
      <c r="C53" s="373"/>
      <c r="D53" s="373"/>
      <c r="E53" s="373"/>
      <c r="F53" s="373"/>
      <c r="G53" s="373"/>
      <c r="H53" s="373"/>
      <c r="I53" s="373"/>
      <c r="J53" s="357">
        <f>D53+E53+F53+G53+H53+I53</f>
        <v>0</v>
      </c>
      <c r="K53" s="361">
        <f>C53+J53</f>
        <v>0</v>
      </c>
    </row>
    <row r="54" spans="1:11" ht="12" customHeight="1">
      <c r="A54" s="327" t="s">
        <v>66</v>
      </c>
      <c r="B54" s="5" t="s">
        <v>498</v>
      </c>
      <c r="C54" s="373"/>
      <c r="D54" s="373"/>
      <c r="E54" s="373"/>
      <c r="F54" s="373"/>
      <c r="G54" s="373"/>
      <c r="H54" s="373"/>
      <c r="I54" s="373"/>
      <c r="J54" s="357">
        <f>D54+E54+F54+G54+H54+I54</f>
        <v>0</v>
      </c>
      <c r="K54" s="361">
        <f>C54+J54</f>
        <v>0</v>
      </c>
    </row>
    <row r="55" spans="1:11" ht="12" customHeight="1" thickBot="1">
      <c r="A55" s="327" t="s">
        <v>67</v>
      </c>
      <c r="B55" s="5" t="s">
        <v>499</v>
      </c>
      <c r="C55" s="373"/>
      <c r="D55" s="373"/>
      <c r="E55" s="373"/>
      <c r="F55" s="373"/>
      <c r="G55" s="373"/>
      <c r="H55" s="373"/>
      <c r="I55" s="373"/>
      <c r="J55" s="357">
        <f>D55+E55+F55+G55+H55+I55</f>
        <v>0</v>
      </c>
      <c r="K55" s="361">
        <f>C55+J55</f>
        <v>0</v>
      </c>
    </row>
    <row r="56" spans="1:11" ht="12" customHeight="1" thickBot="1">
      <c r="A56" s="329" t="s">
        <v>5</v>
      </c>
      <c r="B56" s="47" t="s">
        <v>500</v>
      </c>
      <c r="C56" s="401"/>
      <c r="D56" s="401"/>
      <c r="E56" s="401"/>
      <c r="F56" s="401"/>
      <c r="G56" s="401"/>
      <c r="H56" s="401"/>
      <c r="I56" s="401"/>
      <c r="J56" s="355">
        <f>D56+E56+F56+G56+H56+I56</f>
        <v>0</v>
      </c>
      <c r="K56" s="324">
        <f>C56+J56</f>
        <v>0</v>
      </c>
    </row>
    <row r="57" spans="1:11" ht="12.75" customHeight="1" thickBot="1">
      <c r="A57" s="329" t="s">
        <v>6</v>
      </c>
      <c r="B57" s="337" t="s">
        <v>501</v>
      </c>
      <c r="C57" s="358">
        <f aca="true" t="shared" si="11" ref="C57:J57">+C45+C51+C56</f>
        <v>0</v>
      </c>
      <c r="D57" s="358">
        <f t="shared" si="11"/>
        <v>0</v>
      </c>
      <c r="E57" s="358">
        <f t="shared" si="11"/>
        <v>0</v>
      </c>
      <c r="F57" s="358">
        <f t="shared" si="11"/>
        <v>0</v>
      </c>
      <c r="G57" s="358">
        <f t="shared" si="11"/>
        <v>0</v>
      </c>
      <c r="H57" s="358">
        <f t="shared" si="11"/>
        <v>0</v>
      </c>
      <c r="I57" s="358">
        <f t="shared" si="11"/>
        <v>0</v>
      </c>
      <c r="J57" s="358">
        <f t="shared" si="11"/>
        <v>0</v>
      </c>
      <c r="K57" s="338">
        <f>+K45+K51+K56</f>
        <v>0</v>
      </c>
    </row>
    <row r="58" spans="3:11" ht="13.5" customHeight="1" thickBot="1">
      <c r="C58" s="415">
        <f>C43-C57</f>
        <v>0</v>
      </c>
      <c r="D58" s="416"/>
      <c r="E58" s="416"/>
      <c r="F58" s="416"/>
      <c r="G58" s="416"/>
      <c r="H58" s="416"/>
      <c r="I58" s="416"/>
      <c r="J58" s="416"/>
      <c r="K58" s="411">
        <f>K43-K57</f>
        <v>0</v>
      </c>
    </row>
    <row r="59" spans="1:11" ht="12.75" customHeight="1" thickBot="1">
      <c r="A59" s="65" t="s">
        <v>367</v>
      </c>
      <c r="B59" s="66"/>
      <c r="C59" s="374"/>
      <c r="D59" s="374"/>
      <c r="E59" s="374"/>
      <c r="F59" s="374"/>
      <c r="G59" s="374"/>
      <c r="H59" s="374"/>
      <c r="I59" s="374"/>
      <c r="J59" s="359">
        <f>D59+E59+F59+G59+H59+I59</f>
        <v>0</v>
      </c>
      <c r="K59" s="362">
        <f>C59+J59</f>
        <v>0</v>
      </c>
    </row>
    <row r="60" spans="1:11" ht="12.75" customHeight="1" thickBot="1">
      <c r="A60" s="65" t="s">
        <v>116</v>
      </c>
      <c r="B60" s="66"/>
      <c r="C60" s="374"/>
      <c r="D60" s="374"/>
      <c r="E60" s="374"/>
      <c r="F60" s="374"/>
      <c r="G60" s="374"/>
      <c r="H60" s="374"/>
      <c r="I60" s="374"/>
      <c r="J60" s="359">
        <f>D60+E60+F60+G60+H60+I60</f>
        <v>0</v>
      </c>
      <c r="K60" s="362">
        <f>C60+J60</f>
        <v>0</v>
      </c>
    </row>
  </sheetData>
  <sheetProtection sheet="1"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zoomScale="120" zoomScaleNormal="120" workbookViewId="0" topLeftCell="A1">
      <selection activeCell="L25" sqref="L25"/>
    </sheetView>
  </sheetViews>
  <sheetFormatPr defaultColWidth="9.00390625" defaultRowHeight="12.75"/>
  <cols>
    <col min="1" max="1" width="13.875" style="339" customWidth="1"/>
    <col min="2" max="2" width="60.625" style="321" customWidth="1"/>
    <col min="3" max="3" width="15.875" style="321" customWidth="1"/>
    <col min="4" max="10" width="13.875" style="321" customWidth="1"/>
    <col min="11" max="11" width="15.875" style="321" customWidth="1"/>
    <col min="12" max="16384" width="9.375" style="321" customWidth="1"/>
  </cols>
  <sheetData>
    <row r="1" spans="1:11" s="318" customFormat="1" ht="15.75" customHeight="1" thickBot="1">
      <c r="A1" s="375"/>
      <c r="B1" s="376"/>
      <c r="C1" s="376"/>
      <c r="D1" s="376"/>
      <c r="E1" s="376"/>
      <c r="F1" s="376"/>
      <c r="G1" s="376"/>
      <c r="H1" s="376"/>
      <c r="I1" s="376"/>
      <c r="J1" s="376"/>
      <c r="K1" s="317" t="str">
        <f>CONCATENATE("5.3.3. melléklet ",RM_ALAPADATOK!A7," ",RM_ALAPADATOK!B7," ",RM_ALAPADATOK!C7," ",RM_ALAPADATOK!D7," ",RM_ALAPADATOK!E7," ",RM_ALAPADATOK!F7," ",RM_ALAPADATOK!G7," ",RM_ALAPADATOK!H7)</f>
        <v>5.3.3. melléklet a 8 / 2020 ( VII.16. ) önkormányzati rendelethez</v>
      </c>
    </row>
    <row r="2" spans="1:11" s="319" customFormat="1" ht="36">
      <c r="A2" s="377" t="s">
        <v>475</v>
      </c>
      <c r="B2" s="557" t="str">
        <f>CONCATENATE('RM_5.3.2.sz.mell'!B2:J2)</f>
        <v>Balatonszársztói József Attila Művelődési ház</v>
      </c>
      <c r="C2" s="558"/>
      <c r="D2" s="558"/>
      <c r="E2" s="558"/>
      <c r="F2" s="558"/>
      <c r="G2" s="558"/>
      <c r="H2" s="558"/>
      <c r="I2" s="558"/>
      <c r="J2" s="558"/>
      <c r="K2" s="378" t="s">
        <v>38</v>
      </c>
    </row>
    <row r="3" spans="1:11" s="319" customFormat="1" ht="22.5" customHeight="1" thickBot="1">
      <c r="A3" s="379" t="s">
        <v>114</v>
      </c>
      <c r="B3" s="559" t="str">
        <f>CONCATENATE('RM_5.1.3.sz.mell'!B3:J3)</f>
        <v>Államigazgatási feladatok  bevételeinek, kiadásainak módosítása</v>
      </c>
      <c r="C3" s="560"/>
      <c r="D3" s="560"/>
      <c r="E3" s="560"/>
      <c r="F3" s="560"/>
      <c r="G3" s="560"/>
      <c r="H3" s="560"/>
      <c r="I3" s="560"/>
      <c r="J3" s="560"/>
      <c r="K3" s="380" t="s">
        <v>290</v>
      </c>
    </row>
    <row r="4" spans="1:11" s="319" customFormat="1" ht="12.75" customHeight="1" thickBot="1">
      <c r="A4" s="381"/>
      <c r="B4" s="382"/>
      <c r="C4" s="383"/>
      <c r="D4" s="383"/>
      <c r="E4" s="383"/>
      <c r="F4" s="383"/>
      <c r="G4" s="383"/>
      <c r="H4" s="383"/>
      <c r="I4" s="383"/>
      <c r="J4" s="383"/>
      <c r="K4" s="384" t="s">
        <v>429</v>
      </c>
    </row>
    <row r="5" spans="1:11" s="320" customFormat="1" ht="13.5" customHeight="1">
      <c r="A5" s="563" t="s">
        <v>46</v>
      </c>
      <c r="B5" s="546" t="s">
        <v>2</v>
      </c>
      <c r="C5" s="546" t="s">
        <v>502</v>
      </c>
      <c r="D5" s="546" t="str">
        <f>CONCATENATE(' Önk. 5.1.sz.mell'!D5:I5)</f>
        <v>1. sz. módosítás </v>
      </c>
      <c r="E5" s="546" t="str">
        <f>CONCATENATE(' Önk. 5.1.sz.mell'!E5)</f>
        <v>.2. sz. módosítás </v>
      </c>
      <c r="F5" s="546" t="str">
        <f>CONCATENATE(' Önk. 5.1.sz.mell'!F5)</f>
        <v>3. sz. módosítás </v>
      </c>
      <c r="G5" s="546" t="str">
        <f>CONCATENATE(' Önk. 5.1.sz.mell'!G5)</f>
        <v>4. sz. módosítás </v>
      </c>
      <c r="H5" s="546" t="str">
        <f>CONCATENATE(' Önk. 5.1.sz.mell'!H5)</f>
        <v>.5. sz. módosítás </v>
      </c>
      <c r="I5" s="546" t="str">
        <f>CONCATENATE(' Önk. 5.1.sz.mell'!I5)</f>
        <v>6. sz. módosítás </v>
      </c>
      <c r="J5" s="546" t="s">
        <v>503</v>
      </c>
      <c r="K5" s="549" t="str">
        <f>CONCATENATE('RM_5.3.2.sz.mell'!K5)</f>
        <v>2.számú módsítás után</v>
      </c>
    </row>
    <row r="6" spans="1:11" ht="12.75" customHeight="1">
      <c r="A6" s="564"/>
      <c r="B6" s="561"/>
      <c r="C6" s="547"/>
      <c r="D6" s="547"/>
      <c r="E6" s="547"/>
      <c r="F6" s="547"/>
      <c r="G6" s="547"/>
      <c r="H6" s="547"/>
      <c r="I6" s="547"/>
      <c r="J6" s="547"/>
      <c r="K6" s="550"/>
    </row>
    <row r="7" spans="1:11" s="322" customFormat="1" ht="9.75" customHeight="1" thickBot="1">
      <c r="A7" s="565"/>
      <c r="B7" s="562"/>
      <c r="C7" s="548"/>
      <c r="D7" s="548"/>
      <c r="E7" s="548"/>
      <c r="F7" s="548"/>
      <c r="G7" s="548"/>
      <c r="H7" s="548"/>
      <c r="I7" s="548"/>
      <c r="J7" s="548"/>
      <c r="K7" s="551"/>
    </row>
    <row r="8" spans="1:11" s="340" customFormat="1" ht="10.5" customHeight="1" thickBot="1">
      <c r="A8" s="386" t="s">
        <v>346</v>
      </c>
      <c r="B8" s="387" t="s">
        <v>347</v>
      </c>
      <c r="C8" s="387" t="s">
        <v>348</v>
      </c>
      <c r="D8" s="387" t="s">
        <v>350</v>
      </c>
      <c r="E8" s="387" t="s">
        <v>349</v>
      </c>
      <c r="F8" s="387" t="s">
        <v>373</v>
      </c>
      <c r="G8" s="387" t="s">
        <v>352</v>
      </c>
      <c r="H8" s="387" t="s">
        <v>353</v>
      </c>
      <c r="I8" s="387" t="s">
        <v>460</v>
      </c>
      <c r="J8" s="388" t="s">
        <v>461</v>
      </c>
      <c r="K8" s="389" t="s">
        <v>462</v>
      </c>
    </row>
    <row r="9" spans="1:11" s="340" customFormat="1" ht="10.5" customHeight="1" thickBot="1">
      <c r="A9" s="554" t="s">
        <v>35</v>
      </c>
      <c r="B9" s="555"/>
      <c r="C9" s="555"/>
      <c r="D9" s="555"/>
      <c r="E9" s="555"/>
      <c r="F9" s="555"/>
      <c r="G9" s="555"/>
      <c r="H9" s="555"/>
      <c r="I9" s="555"/>
      <c r="J9" s="555"/>
      <c r="K9" s="556"/>
    </row>
    <row r="10" spans="1:11" s="325" customFormat="1" ht="12" customHeight="1" thickBot="1">
      <c r="A10" s="59" t="s">
        <v>3</v>
      </c>
      <c r="B10" s="323" t="s">
        <v>476</v>
      </c>
      <c r="C10" s="79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5" customFormat="1" ht="12" customHeight="1">
      <c r="A11" s="326" t="s">
        <v>58</v>
      </c>
      <c r="B11" s="7" t="s">
        <v>161</v>
      </c>
      <c r="C11" s="363"/>
      <c r="D11" s="363"/>
      <c r="E11" s="363"/>
      <c r="F11" s="363"/>
      <c r="G11" s="363"/>
      <c r="H11" s="363"/>
      <c r="I11" s="363"/>
      <c r="J11" s="347">
        <f>D11+E11+F11+G11+H11+I11</f>
        <v>0</v>
      </c>
      <c r="K11" s="345">
        <f>C11+J11</f>
        <v>0</v>
      </c>
    </row>
    <row r="12" spans="1:11" s="325" customFormat="1" ht="12" customHeight="1">
      <c r="A12" s="327" t="s">
        <v>59</v>
      </c>
      <c r="B12" s="5" t="s">
        <v>162</v>
      </c>
      <c r="C12" s="364"/>
      <c r="D12" s="364"/>
      <c r="E12" s="364"/>
      <c r="F12" s="364"/>
      <c r="G12" s="364"/>
      <c r="H12" s="364"/>
      <c r="I12" s="364"/>
      <c r="J12" s="348">
        <f aca="true" t="shared" si="1" ref="J12:J21">D12+E12+F12+G12+H12+I12</f>
        <v>0</v>
      </c>
      <c r="K12" s="345">
        <f aca="true" t="shared" si="2" ref="K12:K21">C12+J12</f>
        <v>0</v>
      </c>
    </row>
    <row r="13" spans="1:11" s="325" customFormat="1" ht="12" customHeight="1">
      <c r="A13" s="327" t="s">
        <v>60</v>
      </c>
      <c r="B13" s="5" t="s">
        <v>163</v>
      </c>
      <c r="C13" s="364"/>
      <c r="D13" s="364"/>
      <c r="E13" s="364"/>
      <c r="F13" s="364"/>
      <c r="G13" s="364"/>
      <c r="H13" s="364"/>
      <c r="I13" s="364"/>
      <c r="J13" s="348">
        <f t="shared" si="1"/>
        <v>0</v>
      </c>
      <c r="K13" s="345">
        <f t="shared" si="2"/>
        <v>0</v>
      </c>
    </row>
    <row r="14" spans="1:11" s="325" customFormat="1" ht="12" customHeight="1">
      <c r="A14" s="327" t="s">
        <v>61</v>
      </c>
      <c r="B14" s="5" t="s">
        <v>164</v>
      </c>
      <c r="C14" s="364"/>
      <c r="D14" s="364"/>
      <c r="E14" s="364"/>
      <c r="F14" s="364"/>
      <c r="G14" s="364"/>
      <c r="H14" s="364"/>
      <c r="I14" s="364"/>
      <c r="J14" s="348">
        <f t="shared" si="1"/>
        <v>0</v>
      </c>
      <c r="K14" s="345">
        <f t="shared" si="2"/>
        <v>0</v>
      </c>
    </row>
    <row r="15" spans="1:11" s="325" customFormat="1" ht="12" customHeight="1">
      <c r="A15" s="327" t="s">
        <v>78</v>
      </c>
      <c r="B15" s="5" t="s">
        <v>165</v>
      </c>
      <c r="C15" s="364"/>
      <c r="D15" s="364"/>
      <c r="E15" s="364"/>
      <c r="F15" s="364"/>
      <c r="G15" s="364"/>
      <c r="H15" s="364"/>
      <c r="I15" s="364"/>
      <c r="J15" s="348">
        <f t="shared" si="1"/>
        <v>0</v>
      </c>
      <c r="K15" s="345">
        <f t="shared" si="2"/>
        <v>0</v>
      </c>
    </row>
    <row r="16" spans="1:11" s="325" customFormat="1" ht="12" customHeight="1">
      <c r="A16" s="327" t="s">
        <v>62</v>
      </c>
      <c r="B16" s="5" t="s">
        <v>477</v>
      </c>
      <c r="C16" s="364"/>
      <c r="D16" s="364"/>
      <c r="E16" s="364"/>
      <c r="F16" s="364"/>
      <c r="G16" s="364"/>
      <c r="H16" s="364"/>
      <c r="I16" s="364"/>
      <c r="J16" s="348">
        <f t="shared" si="1"/>
        <v>0</v>
      </c>
      <c r="K16" s="345">
        <f t="shared" si="2"/>
        <v>0</v>
      </c>
    </row>
    <row r="17" spans="1:11" s="325" customFormat="1" ht="12" customHeight="1">
      <c r="A17" s="327" t="s">
        <v>63</v>
      </c>
      <c r="B17" s="4" t="s">
        <v>478</v>
      </c>
      <c r="C17" s="364"/>
      <c r="D17" s="364"/>
      <c r="E17" s="364"/>
      <c r="F17" s="364"/>
      <c r="G17" s="364"/>
      <c r="H17" s="364"/>
      <c r="I17" s="364"/>
      <c r="J17" s="348">
        <f t="shared" si="1"/>
        <v>0</v>
      </c>
      <c r="K17" s="345">
        <f t="shared" si="2"/>
        <v>0</v>
      </c>
    </row>
    <row r="18" spans="1:11" s="325" customFormat="1" ht="12" customHeight="1">
      <c r="A18" s="327" t="s">
        <v>70</v>
      </c>
      <c r="B18" s="5" t="s">
        <v>168</v>
      </c>
      <c r="C18" s="364"/>
      <c r="D18" s="364"/>
      <c r="E18" s="364"/>
      <c r="F18" s="364"/>
      <c r="G18" s="364"/>
      <c r="H18" s="364"/>
      <c r="I18" s="364"/>
      <c r="J18" s="348">
        <f t="shared" si="1"/>
        <v>0</v>
      </c>
      <c r="K18" s="345">
        <f t="shared" si="2"/>
        <v>0</v>
      </c>
    </row>
    <row r="19" spans="1:11" s="328" customFormat="1" ht="12" customHeight="1">
      <c r="A19" s="327" t="s">
        <v>71</v>
      </c>
      <c r="B19" s="5" t="s">
        <v>169</v>
      </c>
      <c r="C19" s="364"/>
      <c r="D19" s="364"/>
      <c r="E19" s="364"/>
      <c r="F19" s="364"/>
      <c r="G19" s="364"/>
      <c r="H19" s="364"/>
      <c r="I19" s="364"/>
      <c r="J19" s="348">
        <f t="shared" si="1"/>
        <v>0</v>
      </c>
      <c r="K19" s="345">
        <f t="shared" si="2"/>
        <v>0</v>
      </c>
    </row>
    <row r="20" spans="1:11" s="328" customFormat="1" ht="12" customHeight="1">
      <c r="A20" s="327" t="s">
        <v>72</v>
      </c>
      <c r="B20" s="5" t="s">
        <v>295</v>
      </c>
      <c r="C20" s="364"/>
      <c r="D20" s="364"/>
      <c r="E20" s="364"/>
      <c r="F20" s="364"/>
      <c r="G20" s="364"/>
      <c r="H20" s="364"/>
      <c r="I20" s="364"/>
      <c r="J20" s="348">
        <f t="shared" si="1"/>
        <v>0</v>
      </c>
      <c r="K20" s="345">
        <f t="shared" si="2"/>
        <v>0</v>
      </c>
    </row>
    <row r="21" spans="1:11" s="328" customFormat="1" ht="12" customHeight="1" thickBot="1">
      <c r="A21" s="341" t="s">
        <v>73</v>
      </c>
      <c r="B21" s="4" t="s">
        <v>170</v>
      </c>
      <c r="C21" s="365"/>
      <c r="D21" s="365"/>
      <c r="E21" s="365"/>
      <c r="F21" s="365"/>
      <c r="G21" s="365"/>
      <c r="H21" s="365"/>
      <c r="I21" s="365"/>
      <c r="J21" s="349">
        <f t="shared" si="1"/>
        <v>0</v>
      </c>
      <c r="K21" s="345">
        <f t="shared" si="2"/>
        <v>0</v>
      </c>
    </row>
    <row r="22" spans="1:11" s="325" customFormat="1" ht="12" customHeight="1" thickBot="1">
      <c r="A22" s="59" t="s">
        <v>4</v>
      </c>
      <c r="B22" s="323" t="s">
        <v>479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28" customFormat="1" ht="12" customHeight="1">
      <c r="A23" s="330" t="s">
        <v>64</v>
      </c>
      <c r="B23" s="6" t="s">
        <v>143</v>
      </c>
      <c r="C23" s="366"/>
      <c r="D23" s="366"/>
      <c r="E23" s="366"/>
      <c r="F23" s="366"/>
      <c r="G23" s="366"/>
      <c r="H23" s="366"/>
      <c r="I23" s="366"/>
      <c r="J23" s="351">
        <f>D23+E23+F23+G23+H23+I23</f>
        <v>0</v>
      </c>
      <c r="K23" s="345">
        <f>C23+J23</f>
        <v>0</v>
      </c>
    </row>
    <row r="24" spans="1:11" s="328" customFormat="1" ht="12" customHeight="1">
      <c r="A24" s="327" t="s">
        <v>65</v>
      </c>
      <c r="B24" s="5" t="s">
        <v>480</v>
      </c>
      <c r="C24" s="364"/>
      <c r="D24" s="364"/>
      <c r="E24" s="364"/>
      <c r="F24" s="364"/>
      <c r="G24" s="364"/>
      <c r="H24" s="364"/>
      <c r="I24" s="364"/>
      <c r="J24" s="348">
        <f>D24+E24+F24+G24+H24+I24</f>
        <v>0</v>
      </c>
      <c r="K24" s="344">
        <f>C24+J24</f>
        <v>0</v>
      </c>
    </row>
    <row r="25" spans="1:11" s="328" customFormat="1" ht="12" customHeight="1">
      <c r="A25" s="327" t="s">
        <v>66</v>
      </c>
      <c r="B25" s="5" t="s">
        <v>481</v>
      </c>
      <c r="C25" s="364"/>
      <c r="D25" s="364"/>
      <c r="E25" s="364"/>
      <c r="F25" s="364"/>
      <c r="G25" s="364"/>
      <c r="H25" s="364"/>
      <c r="I25" s="364"/>
      <c r="J25" s="348">
        <f>D25+E25+F25+G25+H25+I25</f>
        <v>0</v>
      </c>
      <c r="K25" s="344">
        <f>C25+J25</f>
        <v>0</v>
      </c>
    </row>
    <row r="26" spans="1:11" s="328" customFormat="1" ht="12" customHeight="1" thickBot="1">
      <c r="A26" s="327" t="s">
        <v>67</v>
      </c>
      <c r="B26" s="9" t="s">
        <v>482</v>
      </c>
      <c r="C26" s="365"/>
      <c r="D26" s="365"/>
      <c r="E26" s="365"/>
      <c r="F26" s="365"/>
      <c r="G26" s="365"/>
      <c r="H26" s="365"/>
      <c r="I26" s="365"/>
      <c r="J26" s="352">
        <f>D26+E26+F26+G26+H26+I26</f>
        <v>0</v>
      </c>
      <c r="K26" s="346">
        <f>C26+J26</f>
        <v>0</v>
      </c>
    </row>
    <row r="27" spans="1:11" s="328" customFormat="1" ht="12" customHeight="1" thickBot="1">
      <c r="A27" s="329" t="s">
        <v>5</v>
      </c>
      <c r="B27" s="47" t="s">
        <v>92</v>
      </c>
      <c r="C27" s="367"/>
      <c r="D27" s="367"/>
      <c r="E27" s="367"/>
      <c r="F27" s="367"/>
      <c r="G27" s="367"/>
      <c r="H27" s="367"/>
      <c r="I27" s="367"/>
      <c r="J27" s="343"/>
      <c r="K27" s="324"/>
    </row>
    <row r="28" spans="1:11" s="328" customFormat="1" ht="12" customHeight="1" thickBot="1">
      <c r="A28" s="329" t="s">
        <v>6</v>
      </c>
      <c r="B28" s="47" t="s">
        <v>483</v>
      </c>
      <c r="C28" s="350">
        <f>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28" customFormat="1" ht="12" customHeight="1">
      <c r="A29" s="330" t="s">
        <v>153</v>
      </c>
      <c r="B29" s="331" t="s">
        <v>480</v>
      </c>
      <c r="C29" s="369"/>
      <c r="D29" s="369"/>
      <c r="E29" s="369"/>
      <c r="F29" s="369"/>
      <c r="G29" s="369"/>
      <c r="H29" s="369"/>
      <c r="I29" s="369"/>
      <c r="J29" s="351">
        <f>D29+E29+F29+G29+H29+I29</f>
        <v>0</v>
      </c>
      <c r="K29" s="345">
        <f>C29+J29</f>
        <v>0</v>
      </c>
    </row>
    <row r="30" spans="1:11" s="328" customFormat="1" ht="12" customHeight="1">
      <c r="A30" s="330" t="s">
        <v>154</v>
      </c>
      <c r="B30" s="332" t="s">
        <v>484</v>
      </c>
      <c r="C30" s="369"/>
      <c r="D30" s="369"/>
      <c r="E30" s="369"/>
      <c r="F30" s="369"/>
      <c r="G30" s="369"/>
      <c r="H30" s="369"/>
      <c r="I30" s="369"/>
      <c r="J30" s="351">
        <f>D30+E30+F30+G30+H30+I30</f>
        <v>0</v>
      </c>
      <c r="K30" s="345">
        <f>C30+J30</f>
        <v>0</v>
      </c>
    </row>
    <row r="31" spans="1:11" s="328" customFormat="1" ht="12" customHeight="1" thickBot="1">
      <c r="A31" s="327" t="s">
        <v>155</v>
      </c>
      <c r="B31" s="342" t="s">
        <v>485</v>
      </c>
      <c r="C31" s="370"/>
      <c r="D31" s="370"/>
      <c r="E31" s="370"/>
      <c r="F31" s="370"/>
      <c r="G31" s="370"/>
      <c r="H31" s="370"/>
      <c r="I31" s="370"/>
      <c r="J31" s="351">
        <f>D31+E31+F31+G31+H31+I31</f>
        <v>0</v>
      </c>
      <c r="K31" s="345">
        <f>C31+J31</f>
        <v>0</v>
      </c>
    </row>
    <row r="32" spans="1:11" s="328" customFormat="1" ht="12" customHeight="1" thickBot="1">
      <c r="A32" s="329" t="s">
        <v>7</v>
      </c>
      <c r="B32" s="47" t="s">
        <v>486</v>
      </c>
      <c r="C32" s="350">
        <f aca="true" t="shared" si="5" ref="C32:J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28" customFormat="1" ht="12" customHeight="1">
      <c r="A33" s="330" t="s">
        <v>51</v>
      </c>
      <c r="B33" s="331" t="s">
        <v>175</v>
      </c>
      <c r="C33" s="368"/>
      <c r="D33" s="368"/>
      <c r="E33" s="368"/>
      <c r="F33" s="368"/>
      <c r="G33" s="368"/>
      <c r="H33" s="368"/>
      <c r="I33" s="368"/>
      <c r="J33" s="351">
        <f>D33+E33+F33+G33+H33+I33</f>
        <v>0</v>
      </c>
      <c r="K33" s="345">
        <f>C33+J33</f>
        <v>0</v>
      </c>
    </row>
    <row r="34" spans="1:11" s="328" customFormat="1" ht="12" customHeight="1">
      <c r="A34" s="330" t="s">
        <v>52</v>
      </c>
      <c r="B34" s="332" t="s">
        <v>176</v>
      </c>
      <c r="C34" s="369"/>
      <c r="D34" s="369"/>
      <c r="E34" s="369"/>
      <c r="F34" s="369"/>
      <c r="G34" s="369"/>
      <c r="H34" s="369"/>
      <c r="I34" s="369"/>
      <c r="J34" s="351">
        <f>D34+E34+F34+G34+H34+I34</f>
        <v>0</v>
      </c>
      <c r="K34" s="345">
        <f>C34+J34</f>
        <v>0</v>
      </c>
    </row>
    <row r="35" spans="1:11" s="328" customFormat="1" ht="12" customHeight="1" thickBot="1">
      <c r="A35" s="327" t="s">
        <v>53</v>
      </c>
      <c r="B35" s="342" t="s">
        <v>177</v>
      </c>
      <c r="C35" s="370"/>
      <c r="D35" s="370"/>
      <c r="E35" s="370"/>
      <c r="F35" s="370"/>
      <c r="G35" s="370"/>
      <c r="H35" s="370"/>
      <c r="I35" s="370"/>
      <c r="J35" s="351">
        <f>D35+E35+F35+G35+H35+I35</f>
        <v>0</v>
      </c>
      <c r="K35" s="353">
        <f>C35+J35</f>
        <v>0</v>
      </c>
    </row>
    <row r="36" spans="1:11" s="325" customFormat="1" ht="12" customHeight="1" thickBot="1">
      <c r="A36" s="329" t="s">
        <v>8</v>
      </c>
      <c r="B36" s="47" t="s">
        <v>260</v>
      </c>
      <c r="C36" s="367"/>
      <c r="D36" s="367"/>
      <c r="E36" s="367"/>
      <c r="F36" s="367"/>
      <c r="G36" s="367"/>
      <c r="H36" s="367"/>
      <c r="I36" s="367"/>
      <c r="J36" s="79">
        <f>D36+E36+F36+G36+H36+I36</f>
        <v>0</v>
      </c>
      <c r="K36" s="324">
        <f>C36+J36</f>
        <v>0</v>
      </c>
    </row>
    <row r="37" spans="1:11" s="325" customFormat="1" ht="12" customHeight="1" thickBot="1">
      <c r="A37" s="329" t="s">
        <v>9</v>
      </c>
      <c r="B37" s="47" t="s">
        <v>487</v>
      </c>
      <c r="C37" s="367"/>
      <c r="D37" s="367"/>
      <c r="E37" s="367"/>
      <c r="F37" s="367"/>
      <c r="G37" s="367"/>
      <c r="H37" s="367"/>
      <c r="I37" s="367"/>
      <c r="J37" s="354">
        <f>D37+E37+F37+G37+H37+I37</f>
        <v>0</v>
      </c>
      <c r="K37" s="345">
        <f>C37+J37</f>
        <v>0</v>
      </c>
    </row>
    <row r="38" spans="1:11" s="325" customFormat="1" ht="12" customHeight="1" thickBot="1">
      <c r="A38" s="59" t="s">
        <v>10</v>
      </c>
      <c r="B38" s="47" t="s">
        <v>488</v>
      </c>
      <c r="C38" s="350">
        <f aca="true" t="shared" si="6" ref="C38:K38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5" customFormat="1" ht="12" customHeight="1" thickBot="1">
      <c r="A39" s="334" t="s">
        <v>11</v>
      </c>
      <c r="B39" s="47" t="s">
        <v>489</v>
      </c>
      <c r="C39" s="350">
        <f aca="true" t="shared" si="7" ref="C39:J39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5" customFormat="1" ht="12" customHeight="1">
      <c r="A40" s="330" t="s">
        <v>490</v>
      </c>
      <c r="B40" s="331" t="s">
        <v>125</v>
      </c>
      <c r="C40" s="368"/>
      <c r="D40" s="368"/>
      <c r="E40" s="368"/>
      <c r="F40" s="368"/>
      <c r="G40" s="368"/>
      <c r="H40" s="368"/>
      <c r="I40" s="368"/>
      <c r="J40" s="351">
        <f>D40+E40+F40+G40+H40+I40</f>
        <v>0</v>
      </c>
      <c r="K40" s="345">
        <f>C40+J40</f>
        <v>0</v>
      </c>
    </row>
    <row r="41" spans="1:11" s="325" customFormat="1" ht="12" customHeight="1">
      <c r="A41" s="330" t="s">
        <v>491</v>
      </c>
      <c r="B41" s="332" t="s">
        <v>492</v>
      </c>
      <c r="C41" s="369"/>
      <c r="D41" s="369"/>
      <c r="E41" s="369"/>
      <c r="F41" s="369"/>
      <c r="G41" s="369"/>
      <c r="H41" s="369"/>
      <c r="I41" s="369"/>
      <c r="J41" s="351">
        <f>D41+E41+F41+G41+H41+I41</f>
        <v>0</v>
      </c>
      <c r="K41" s="344">
        <f>C41+J41</f>
        <v>0</v>
      </c>
    </row>
    <row r="42" spans="1:11" s="328" customFormat="1" ht="12" customHeight="1" thickBot="1">
      <c r="A42" s="327" t="s">
        <v>493</v>
      </c>
      <c r="B42" s="333" t="s">
        <v>494</v>
      </c>
      <c r="C42" s="371"/>
      <c r="D42" s="371"/>
      <c r="E42" s="371"/>
      <c r="F42" s="371"/>
      <c r="G42" s="371"/>
      <c r="H42" s="371"/>
      <c r="I42" s="371"/>
      <c r="J42" s="351">
        <f>D42+E42+F42+G42+H42+I42</f>
        <v>0</v>
      </c>
      <c r="K42" s="346">
        <f>C42+J42</f>
        <v>0</v>
      </c>
    </row>
    <row r="43" spans="1:11" s="328" customFormat="1" ht="12.75" customHeight="1" thickBot="1">
      <c r="A43" s="334" t="s">
        <v>12</v>
      </c>
      <c r="B43" s="335" t="s">
        <v>495</v>
      </c>
      <c r="C43" s="350">
        <f aca="true" t="shared" si="8" ref="C43:J43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2" customFormat="1" ht="13.5" customHeight="1" thickBot="1">
      <c r="A44" s="533" t="s">
        <v>36</v>
      </c>
      <c r="B44" s="552"/>
      <c r="C44" s="552"/>
      <c r="D44" s="552"/>
      <c r="E44" s="552"/>
      <c r="F44" s="552"/>
      <c r="G44" s="552"/>
      <c r="H44" s="552"/>
      <c r="I44" s="552"/>
      <c r="J44" s="552"/>
      <c r="K44" s="553"/>
    </row>
    <row r="45" spans="1:11" s="336" customFormat="1" ht="12" customHeight="1" thickBot="1">
      <c r="A45" s="329" t="s">
        <v>3</v>
      </c>
      <c r="B45" s="47" t="s">
        <v>496</v>
      </c>
      <c r="C45" s="355">
        <f aca="true" t="shared" si="9" ref="C45:J45">SUM(C46:C50)</f>
        <v>0</v>
      </c>
      <c r="D45" s="355">
        <f t="shared" si="9"/>
        <v>0</v>
      </c>
      <c r="E45" s="355">
        <f t="shared" si="9"/>
        <v>0</v>
      </c>
      <c r="F45" s="355">
        <f t="shared" si="9"/>
        <v>0</v>
      </c>
      <c r="G45" s="355">
        <f t="shared" si="9"/>
        <v>0</v>
      </c>
      <c r="H45" s="355">
        <f t="shared" si="9"/>
        <v>0</v>
      </c>
      <c r="I45" s="355">
        <f t="shared" si="9"/>
        <v>0</v>
      </c>
      <c r="J45" s="355">
        <f t="shared" si="9"/>
        <v>0</v>
      </c>
      <c r="K45" s="324">
        <f>SUM(K46:K50)</f>
        <v>0</v>
      </c>
    </row>
    <row r="46" spans="1:11" ht="12" customHeight="1">
      <c r="A46" s="327" t="s">
        <v>58</v>
      </c>
      <c r="B46" s="6" t="s">
        <v>32</v>
      </c>
      <c r="C46" s="372"/>
      <c r="D46" s="372"/>
      <c r="E46" s="372"/>
      <c r="F46" s="372"/>
      <c r="G46" s="372"/>
      <c r="H46" s="372"/>
      <c r="I46" s="372"/>
      <c r="J46" s="356">
        <f>D46+E46+F46+G46+H46+I46</f>
        <v>0</v>
      </c>
      <c r="K46" s="360">
        <f>C46+J46</f>
        <v>0</v>
      </c>
    </row>
    <row r="47" spans="1:11" ht="12" customHeight="1">
      <c r="A47" s="327" t="s">
        <v>59</v>
      </c>
      <c r="B47" s="5" t="s">
        <v>101</v>
      </c>
      <c r="C47" s="373"/>
      <c r="D47" s="373"/>
      <c r="E47" s="373"/>
      <c r="F47" s="373"/>
      <c r="G47" s="373"/>
      <c r="H47" s="373"/>
      <c r="I47" s="373"/>
      <c r="J47" s="357">
        <f>D47+E47+F47+G47+H47+I47</f>
        <v>0</v>
      </c>
      <c r="K47" s="361">
        <f>C47+J47</f>
        <v>0</v>
      </c>
    </row>
    <row r="48" spans="1:11" ht="12" customHeight="1">
      <c r="A48" s="327" t="s">
        <v>60</v>
      </c>
      <c r="B48" s="5" t="s">
        <v>77</v>
      </c>
      <c r="C48" s="373"/>
      <c r="D48" s="373"/>
      <c r="E48" s="373"/>
      <c r="F48" s="373"/>
      <c r="G48" s="373"/>
      <c r="H48" s="373"/>
      <c r="I48" s="373"/>
      <c r="J48" s="357">
        <f>D48+E48+F48+G48+H48+I48</f>
        <v>0</v>
      </c>
      <c r="K48" s="361">
        <f>C48+J48</f>
        <v>0</v>
      </c>
    </row>
    <row r="49" spans="1:11" ht="12" customHeight="1">
      <c r="A49" s="327" t="s">
        <v>61</v>
      </c>
      <c r="B49" s="5" t="s">
        <v>102</v>
      </c>
      <c r="C49" s="373"/>
      <c r="D49" s="373"/>
      <c r="E49" s="373"/>
      <c r="F49" s="373"/>
      <c r="G49" s="373"/>
      <c r="H49" s="373"/>
      <c r="I49" s="373"/>
      <c r="J49" s="357">
        <f>D49+E49+F49+G49+H49+I49</f>
        <v>0</v>
      </c>
      <c r="K49" s="361">
        <f>C49+J49</f>
        <v>0</v>
      </c>
    </row>
    <row r="50" spans="1:11" ht="12" customHeight="1" thickBot="1">
      <c r="A50" s="327" t="s">
        <v>78</v>
      </c>
      <c r="B50" s="5" t="s">
        <v>103</v>
      </c>
      <c r="C50" s="373"/>
      <c r="D50" s="373"/>
      <c r="E50" s="373"/>
      <c r="F50" s="373"/>
      <c r="G50" s="373"/>
      <c r="H50" s="373"/>
      <c r="I50" s="373"/>
      <c r="J50" s="357">
        <f>D50+E50+F50+G50+H50+I50</f>
        <v>0</v>
      </c>
      <c r="K50" s="361">
        <f>C50+J50</f>
        <v>0</v>
      </c>
    </row>
    <row r="51" spans="1:11" ht="12" customHeight="1" thickBot="1">
      <c r="A51" s="329" t="s">
        <v>4</v>
      </c>
      <c r="B51" s="47" t="s">
        <v>497</v>
      </c>
      <c r="C51" s="355">
        <f aca="true" t="shared" si="10" ref="C51:J51">SUM(C52:C54)</f>
        <v>0</v>
      </c>
      <c r="D51" s="355">
        <f t="shared" si="10"/>
        <v>0</v>
      </c>
      <c r="E51" s="355">
        <f t="shared" si="10"/>
        <v>0</v>
      </c>
      <c r="F51" s="355">
        <f t="shared" si="10"/>
        <v>0</v>
      </c>
      <c r="G51" s="355">
        <f t="shared" si="10"/>
        <v>0</v>
      </c>
      <c r="H51" s="355">
        <f t="shared" si="10"/>
        <v>0</v>
      </c>
      <c r="I51" s="355">
        <f t="shared" si="10"/>
        <v>0</v>
      </c>
      <c r="J51" s="355">
        <f t="shared" si="10"/>
        <v>0</v>
      </c>
      <c r="K51" s="324">
        <f>SUM(K52:K54)</f>
        <v>0</v>
      </c>
    </row>
    <row r="52" spans="1:11" s="336" customFormat="1" ht="12" customHeight="1">
      <c r="A52" s="327" t="s">
        <v>64</v>
      </c>
      <c r="B52" s="6" t="s">
        <v>119</v>
      </c>
      <c r="C52" s="372"/>
      <c r="D52" s="372"/>
      <c r="E52" s="372"/>
      <c r="F52" s="372"/>
      <c r="G52" s="372"/>
      <c r="H52" s="372"/>
      <c r="I52" s="372"/>
      <c r="J52" s="356">
        <f>D52+E52+F52+G52+H52+I52</f>
        <v>0</v>
      </c>
      <c r="K52" s="360">
        <f>C52+J52</f>
        <v>0</v>
      </c>
    </row>
    <row r="53" spans="1:11" ht="12" customHeight="1">
      <c r="A53" s="327" t="s">
        <v>65</v>
      </c>
      <c r="B53" s="5" t="s">
        <v>105</v>
      </c>
      <c r="C53" s="373"/>
      <c r="D53" s="373"/>
      <c r="E53" s="373"/>
      <c r="F53" s="373"/>
      <c r="G53" s="373"/>
      <c r="H53" s="373"/>
      <c r="I53" s="373"/>
      <c r="J53" s="357">
        <f>D53+E53+F53+G53+H53+I53</f>
        <v>0</v>
      </c>
      <c r="K53" s="361">
        <f>C53+J53</f>
        <v>0</v>
      </c>
    </row>
    <row r="54" spans="1:11" ht="12" customHeight="1">
      <c r="A54" s="327" t="s">
        <v>66</v>
      </c>
      <c r="B54" s="5" t="s">
        <v>498</v>
      </c>
      <c r="C54" s="373"/>
      <c r="D54" s="373"/>
      <c r="E54" s="373"/>
      <c r="F54" s="373"/>
      <c r="G54" s="373"/>
      <c r="H54" s="373"/>
      <c r="I54" s="373"/>
      <c r="J54" s="357">
        <f>D54+E54+F54+G54+H54+I54</f>
        <v>0</v>
      </c>
      <c r="K54" s="361">
        <f>C54+J54</f>
        <v>0</v>
      </c>
    </row>
    <row r="55" spans="1:11" ht="12" customHeight="1" thickBot="1">
      <c r="A55" s="327" t="s">
        <v>67</v>
      </c>
      <c r="B55" s="5" t="s">
        <v>499</v>
      </c>
      <c r="C55" s="373"/>
      <c r="D55" s="373"/>
      <c r="E55" s="373"/>
      <c r="F55" s="373"/>
      <c r="G55" s="373"/>
      <c r="H55" s="373"/>
      <c r="I55" s="373"/>
      <c r="J55" s="357">
        <f>D55+E55+F55+G55+H55+I55</f>
        <v>0</v>
      </c>
      <c r="K55" s="361">
        <f>C55+J55</f>
        <v>0</v>
      </c>
    </row>
    <row r="56" spans="1:11" ht="12" customHeight="1" thickBot="1">
      <c r="A56" s="329" t="s">
        <v>5</v>
      </c>
      <c r="B56" s="47" t="s">
        <v>500</v>
      </c>
      <c r="C56" s="401"/>
      <c r="D56" s="401"/>
      <c r="E56" s="401"/>
      <c r="F56" s="401"/>
      <c r="G56" s="401"/>
      <c r="H56" s="401"/>
      <c r="I56" s="401"/>
      <c r="J56" s="355">
        <f>D56+E56+F56+G56+H56+I56</f>
        <v>0</v>
      </c>
      <c r="K56" s="324">
        <f>C56+J56</f>
        <v>0</v>
      </c>
    </row>
    <row r="57" spans="1:11" ht="12.75" customHeight="1" thickBot="1">
      <c r="A57" s="329" t="s">
        <v>6</v>
      </c>
      <c r="B57" s="337" t="s">
        <v>501</v>
      </c>
      <c r="C57" s="358">
        <f aca="true" t="shared" si="11" ref="C57:J57">+C45+C51+C56</f>
        <v>0</v>
      </c>
      <c r="D57" s="358">
        <f t="shared" si="11"/>
        <v>0</v>
      </c>
      <c r="E57" s="358">
        <f t="shared" si="11"/>
        <v>0</v>
      </c>
      <c r="F57" s="358">
        <f t="shared" si="11"/>
        <v>0</v>
      </c>
      <c r="G57" s="358">
        <f t="shared" si="11"/>
        <v>0</v>
      </c>
      <c r="H57" s="358">
        <f t="shared" si="11"/>
        <v>0</v>
      </c>
      <c r="I57" s="358">
        <f t="shared" si="11"/>
        <v>0</v>
      </c>
      <c r="J57" s="358">
        <f t="shared" si="11"/>
        <v>0</v>
      </c>
      <c r="K57" s="338">
        <f>+K45+K51+K56</f>
        <v>0</v>
      </c>
    </row>
    <row r="58" spans="3:11" ht="13.5" customHeight="1" thickBot="1">
      <c r="C58" s="415">
        <f>C43-C57</f>
        <v>0</v>
      </c>
      <c r="D58" s="416"/>
      <c r="E58" s="416"/>
      <c r="F58" s="416"/>
      <c r="G58" s="416"/>
      <c r="H58" s="416"/>
      <c r="I58" s="416"/>
      <c r="J58" s="416"/>
      <c r="K58" s="411">
        <f>K43-K57</f>
        <v>0</v>
      </c>
    </row>
    <row r="59" spans="1:11" ht="12.75" customHeight="1" thickBot="1">
      <c r="A59" s="65" t="s">
        <v>367</v>
      </c>
      <c r="B59" s="66"/>
      <c r="C59" s="374"/>
      <c r="D59" s="374"/>
      <c r="E59" s="374"/>
      <c r="F59" s="374"/>
      <c r="G59" s="374"/>
      <c r="H59" s="374"/>
      <c r="I59" s="374"/>
      <c r="J59" s="359">
        <f>D59+E59+F59+G59+H59+I59</f>
        <v>0</v>
      </c>
      <c r="K59" s="362">
        <f>C59+J59</f>
        <v>0</v>
      </c>
    </row>
    <row r="60" spans="1:11" ht="12.75" customHeight="1" thickBot="1">
      <c r="A60" s="65" t="s">
        <v>116</v>
      </c>
      <c r="B60" s="66"/>
      <c r="C60" s="374"/>
      <c r="D60" s="374"/>
      <c r="E60" s="374"/>
      <c r="F60" s="374"/>
      <c r="G60" s="374"/>
      <c r="H60" s="374"/>
      <c r="I60" s="374"/>
      <c r="J60" s="359">
        <f>D60+E60+F60+G60+H60+I60</f>
        <v>0</v>
      </c>
      <c r="K60" s="362">
        <f>C60+J60</f>
        <v>0</v>
      </c>
    </row>
  </sheetData>
  <sheetProtection sheet="1"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6"/>
  <sheetViews>
    <sheetView zoomScale="120" zoomScaleNormal="120" zoomScalePageLayoutView="120" workbookViewId="0" topLeftCell="A1">
      <selection activeCell="G21" sqref="G21"/>
    </sheetView>
  </sheetViews>
  <sheetFormatPr defaultColWidth="9.00390625" defaultRowHeight="12.75"/>
  <cols>
    <col min="1" max="1" width="13.875" style="434" customWidth="1"/>
    <col min="2" max="2" width="88.625" style="434" customWidth="1"/>
    <col min="3" max="3" width="15.875" style="434" customWidth="1"/>
    <col min="4" max="4" width="16.875" style="434" customWidth="1"/>
    <col min="5" max="5" width="4.875" style="460" customWidth="1"/>
    <col min="6" max="16384" width="9.375" style="434" customWidth="1"/>
  </cols>
  <sheetData>
    <row r="1" spans="2:5" ht="47.25" customHeight="1">
      <c r="B1" s="568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568"/>
      <c r="D1" s="568"/>
      <c r="E1" s="569" t="str">
        <f>CONCATENATE("6. melléklet ",RM_ALAPADATOK!A7," ",RM_ALAPADATOK!B7," ",RM_ALAPADATOK!C7," ",RM_ALAPADATOK!D7," ",RM_ALAPADATOK!E7," ",RM_ALAPADATOK!F7," ",RM_ALAPADATOK!G7," ",RM_ALAPADATOK!H7)</f>
        <v>6. melléklet a 8 / 2020 ( VII.16. ) önkormányzati rendelethez</v>
      </c>
    </row>
    <row r="2" spans="2:5" ht="22.5" customHeight="1" thickBot="1">
      <c r="B2" s="435"/>
      <c r="C2" s="435"/>
      <c r="D2" s="436" t="s">
        <v>558</v>
      </c>
      <c r="E2" s="569"/>
    </row>
    <row r="3" spans="1:5" s="440" customFormat="1" ht="54" customHeight="1" thickBot="1">
      <c r="A3" s="437" t="s">
        <v>562</v>
      </c>
      <c r="B3" s="438" t="s">
        <v>559</v>
      </c>
      <c r="C3" s="439" t="str">
        <f>+CONCATENATE(RM_ALAPADATOK!D7,". évi tervezett támogatás összesen")</f>
        <v>2020. évi tervezett támogatás összesen</v>
      </c>
      <c r="D3" s="439" t="s">
        <v>560</v>
      </c>
      <c r="E3" s="569"/>
    </row>
    <row r="4" spans="1:5" s="445" customFormat="1" ht="13.5" thickBot="1">
      <c r="A4" s="441" t="s">
        <v>346</v>
      </c>
      <c r="B4" s="442" t="s">
        <v>347</v>
      </c>
      <c r="C4" s="443"/>
      <c r="D4" s="444" t="s">
        <v>348</v>
      </c>
      <c r="E4" s="569"/>
    </row>
    <row r="5" spans="1:5" ht="12.75">
      <c r="A5" s="446"/>
      <c r="B5" s="447"/>
      <c r="C5" s="448"/>
      <c r="D5" s="449"/>
      <c r="E5" s="569"/>
    </row>
    <row r="6" spans="1:5" ht="12.75" customHeight="1">
      <c r="A6" s="450"/>
      <c r="B6" s="451"/>
      <c r="C6" s="448"/>
      <c r="D6" s="449"/>
      <c r="E6" s="569"/>
    </row>
    <row r="7" spans="1:5" ht="12.75">
      <c r="A7" s="450"/>
      <c r="B7" s="451"/>
      <c r="C7" s="448"/>
      <c r="D7" s="449"/>
      <c r="E7" s="569"/>
    </row>
    <row r="8" spans="1:5" ht="12.75">
      <c r="A8" s="450"/>
      <c r="B8" s="451"/>
      <c r="C8" s="448"/>
      <c r="D8" s="449"/>
      <c r="E8" s="569"/>
    </row>
    <row r="9" spans="1:5" ht="12.75">
      <c r="A9" s="450"/>
      <c r="B9" s="451"/>
      <c r="C9" s="448"/>
      <c r="D9" s="449"/>
      <c r="E9" s="569"/>
    </row>
    <row r="10" spans="1:5" ht="12.75">
      <c r="A10" s="450"/>
      <c r="B10" s="451"/>
      <c r="C10" s="448"/>
      <c r="D10" s="449"/>
      <c r="E10" s="569"/>
    </row>
    <row r="11" spans="1:5" ht="12.75">
      <c r="A11" s="450"/>
      <c r="B11" s="451"/>
      <c r="C11" s="448"/>
      <c r="D11" s="449"/>
      <c r="E11" s="569"/>
    </row>
    <row r="12" spans="1:5" ht="12.75">
      <c r="A12" s="450"/>
      <c r="B12" s="451"/>
      <c r="C12" s="448"/>
      <c r="D12" s="449"/>
      <c r="E12" s="569"/>
    </row>
    <row r="13" spans="1:5" ht="12.75" customHeight="1">
      <c r="A13" s="450"/>
      <c r="B13" s="451"/>
      <c r="C13" s="448"/>
      <c r="D13" s="449"/>
      <c r="E13" s="569"/>
    </row>
    <row r="14" spans="1:5" ht="12.75">
      <c r="A14" s="450"/>
      <c r="B14" s="451"/>
      <c r="C14" s="448"/>
      <c r="D14" s="449"/>
      <c r="E14" s="569"/>
    </row>
    <row r="15" spans="1:5" ht="12.75">
      <c r="A15" s="450"/>
      <c r="B15" s="451"/>
      <c r="C15" s="448"/>
      <c r="D15" s="449"/>
      <c r="E15" s="569"/>
    </row>
    <row r="16" spans="1:5" ht="12.75">
      <c r="A16" s="450"/>
      <c r="B16" s="451"/>
      <c r="C16" s="448"/>
      <c r="D16" s="449"/>
      <c r="E16" s="569"/>
    </row>
    <row r="17" spans="1:5" ht="12.75">
      <c r="A17" s="450"/>
      <c r="B17" s="451"/>
      <c r="C17" s="448"/>
      <c r="D17" s="449"/>
      <c r="E17" s="569"/>
    </row>
    <row r="18" spans="1:5" ht="12.75">
      <c r="A18" s="450"/>
      <c r="B18" s="451"/>
      <c r="C18" s="448"/>
      <c r="D18" s="449"/>
      <c r="E18" s="569"/>
    </row>
    <row r="19" spans="1:5" ht="12.75">
      <c r="A19" s="450"/>
      <c r="B19" s="451"/>
      <c r="C19" s="448"/>
      <c r="D19" s="449"/>
      <c r="E19" s="569"/>
    </row>
    <row r="20" spans="1:5" ht="12.75">
      <c r="A20" s="450"/>
      <c r="B20" s="451"/>
      <c r="C20" s="448"/>
      <c r="D20" s="449"/>
      <c r="E20" s="569"/>
    </row>
    <row r="21" spans="1:5" ht="12.75">
      <c r="A21" s="450"/>
      <c r="B21" s="451"/>
      <c r="C21" s="448"/>
      <c r="D21" s="449"/>
      <c r="E21" s="569"/>
    </row>
    <row r="22" spans="1:5" ht="12.75">
      <c r="A22" s="450"/>
      <c r="B22" s="451"/>
      <c r="C22" s="448"/>
      <c r="D22" s="449"/>
      <c r="E22" s="569"/>
    </row>
    <row r="23" spans="1:5" ht="12.75">
      <c r="A23" s="450"/>
      <c r="B23" s="451"/>
      <c r="C23" s="448"/>
      <c r="D23" s="449"/>
      <c r="E23" s="569"/>
    </row>
    <row r="24" spans="1:5" ht="13.5" thickBot="1">
      <c r="A24" s="452"/>
      <c r="B24" s="453"/>
      <c r="C24" s="454"/>
      <c r="D24" s="449"/>
      <c r="E24" s="569"/>
    </row>
    <row r="25" spans="1:5" s="459" customFormat="1" ht="19.5" customHeight="1" thickBot="1">
      <c r="A25" s="455"/>
      <c r="B25" s="456" t="s">
        <v>561</v>
      </c>
      <c r="C25" s="457"/>
      <c r="D25" s="458">
        <f>SUM(D5:D24)</f>
        <v>0</v>
      </c>
      <c r="E25" s="569"/>
    </row>
    <row r="26" spans="1:2" ht="12.75">
      <c r="A26" s="570" t="s">
        <v>565</v>
      </c>
      <c r="B26" s="570"/>
    </row>
  </sheetData>
  <sheetProtection sheet="1"/>
  <mergeCells count="3">
    <mergeCell ref="B1:D1"/>
    <mergeCell ref="E1:E25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A41" sqref="AA4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I23" sqref="I2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09" t="s">
        <v>423</v>
      </c>
      <c r="B1" s="60"/>
    </row>
    <row r="2" spans="1:2" ht="12.75">
      <c r="A2" s="60"/>
      <c r="B2" s="60"/>
    </row>
    <row r="3" spans="1:2" ht="12.75">
      <c r="A3" s="211"/>
      <c r="B3" s="211"/>
    </row>
    <row r="4" spans="1:2" ht="15.75">
      <c r="A4" s="62"/>
      <c r="B4" s="215"/>
    </row>
    <row r="5" spans="1:2" ht="15.75">
      <c r="A5" s="62"/>
      <c r="B5" s="215"/>
    </row>
    <row r="6" spans="1:2" s="54" customFormat="1" ht="15.75">
      <c r="A6" s="62" t="s">
        <v>459</v>
      </c>
      <c r="B6" s="211"/>
    </row>
    <row r="7" spans="1:2" s="54" customFormat="1" ht="12.75">
      <c r="A7" s="211"/>
      <c r="B7" s="211"/>
    </row>
    <row r="8" spans="1:2" s="54" customFormat="1" ht="12.75">
      <c r="A8" s="211"/>
      <c r="B8" s="211"/>
    </row>
    <row r="9" spans="1:2" ht="12.75">
      <c r="A9" s="211" t="s">
        <v>394</v>
      </c>
      <c r="B9" s="211" t="s">
        <v>374</v>
      </c>
    </row>
    <row r="10" spans="1:2" ht="12.75">
      <c r="A10" s="211" t="s">
        <v>392</v>
      </c>
      <c r="B10" s="211" t="s">
        <v>380</v>
      </c>
    </row>
    <row r="11" spans="1:2" ht="12.75">
      <c r="A11" s="211" t="s">
        <v>393</v>
      </c>
      <c r="B11" s="211" t="s">
        <v>381</v>
      </c>
    </row>
    <row r="12" spans="1:2" ht="12.75">
      <c r="A12" s="211"/>
      <c r="B12" s="211"/>
    </row>
    <row r="13" spans="1:2" ht="15.75">
      <c r="A13" s="62" t="str">
        <f>+CONCATENATE(LEFT(A6,4),". évi előirányzat módosítások BEVÉTELEK")</f>
        <v>2019. évi előirányzat módosítások BEVÉTELEK</v>
      </c>
      <c r="B13" s="215"/>
    </row>
    <row r="14" spans="1:2" ht="12.75">
      <c r="A14" s="211"/>
      <c r="B14" s="211"/>
    </row>
    <row r="15" spans="1:2" s="54" customFormat="1" ht="12.75">
      <c r="A15" s="211" t="s">
        <v>395</v>
      </c>
      <c r="B15" s="211" t="s">
        <v>375</v>
      </c>
    </row>
    <row r="16" spans="1:2" ht="12.75">
      <c r="A16" s="211" t="s">
        <v>396</v>
      </c>
      <c r="B16" s="211" t="s">
        <v>382</v>
      </c>
    </row>
    <row r="17" spans="1:2" ht="12.75">
      <c r="A17" s="211" t="s">
        <v>397</v>
      </c>
      <c r="B17" s="211" t="s">
        <v>383</v>
      </c>
    </row>
    <row r="18" spans="1:2" ht="12.75">
      <c r="A18" s="211"/>
      <c r="B18" s="211"/>
    </row>
    <row r="19" spans="1:2" ht="14.25">
      <c r="A19" s="218" t="str">
        <f>+CONCATENATE(LEFT(A6,4),". módosítás utáni módosított előrirányzatok BEVÉTELEK")</f>
        <v>2019. módosítás utáni módosított előrirányzatok BEVÉTELEK</v>
      </c>
      <c r="B19" s="215"/>
    </row>
    <row r="20" spans="1:2" ht="12.75">
      <c r="A20" s="211"/>
      <c r="B20" s="211"/>
    </row>
    <row r="21" spans="1:2" ht="12.75">
      <c r="A21" s="211" t="s">
        <v>398</v>
      </c>
      <c r="B21" s="211" t="s">
        <v>376</v>
      </c>
    </row>
    <row r="22" spans="1:2" ht="12.75">
      <c r="A22" s="211" t="s">
        <v>399</v>
      </c>
      <c r="B22" s="211" t="s">
        <v>384</v>
      </c>
    </row>
    <row r="23" spans="1:2" ht="12.75">
      <c r="A23" s="211" t="s">
        <v>400</v>
      </c>
      <c r="B23" s="211" t="s">
        <v>385</v>
      </c>
    </row>
    <row r="24" spans="1:2" ht="12.75">
      <c r="A24" s="211"/>
      <c r="B24" s="211"/>
    </row>
    <row r="25" spans="1:2" ht="15.75">
      <c r="A25" s="62" t="str">
        <f>+CONCATENATE(LEFT(A6,4),". évi eredeti előirányzat KIADÁSOK")</f>
        <v>2019. évi eredeti előirányzat KIADÁSOK</v>
      </c>
      <c r="B25" s="215"/>
    </row>
    <row r="26" spans="1:2" ht="12.75">
      <c r="A26" s="211"/>
      <c r="B26" s="211"/>
    </row>
    <row r="27" spans="1:2" ht="12.75">
      <c r="A27" s="211" t="s">
        <v>401</v>
      </c>
      <c r="B27" s="211" t="s">
        <v>377</v>
      </c>
    </row>
    <row r="28" spans="1:2" ht="12.75">
      <c r="A28" s="211" t="s">
        <v>402</v>
      </c>
      <c r="B28" s="211" t="s">
        <v>386</v>
      </c>
    </row>
    <row r="29" spans="1:2" ht="12.75">
      <c r="A29" s="211" t="s">
        <v>403</v>
      </c>
      <c r="B29" s="211" t="s">
        <v>387</v>
      </c>
    </row>
    <row r="30" spans="1:2" ht="12.75">
      <c r="A30" s="211"/>
      <c r="B30" s="211"/>
    </row>
    <row r="31" spans="1:2" ht="15.75">
      <c r="A31" s="62" t="str">
        <f>+CONCATENATE(LEFT(A6,4),". évi előirányzat módosítások KIADÁSOK")</f>
        <v>2019. évi előirányzat módosítások KIADÁSOK</v>
      </c>
      <c r="B31" s="215"/>
    </row>
    <row r="32" spans="1:2" ht="12.75">
      <c r="A32" s="211"/>
      <c r="B32" s="211"/>
    </row>
    <row r="33" spans="1:2" ht="12.75">
      <c r="A33" s="211" t="s">
        <v>404</v>
      </c>
      <c r="B33" s="211" t="s">
        <v>378</v>
      </c>
    </row>
    <row r="34" spans="1:2" ht="12.75">
      <c r="A34" s="211" t="s">
        <v>405</v>
      </c>
      <c r="B34" s="211" t="s">
        <v>388</v>
      </c>
    </row>
    <row r="35" spans="1:2" ht="12.75">
      <c r="A35" s="211" t="s">
        <v>406</v>
      </c>
      <c r="B35" s="211" t="s">
        <v>389</v>
      </c>
    </row>
    <row r="36" spans="1:2" ht="12.75">
      <c r="A36" s="211"/>
      <c r="B36" s="211"/>
    </row>
    <row r="37" spans="1:2" ht="15.75">
      <c r="A37" s="217" t="str">
        <f>+CONCATENATE(LEFT(A6,4),". módosítás utáni módosított előirányzatok KIADÁSOK")</f>
        <v>2019. módosítás utáni módosított előirányzatok KIADÁSOK</v>
      </c>
      <c r="B37" s="215"/>
    </row>
    <row r="38" spans="1:2" ht="12.75">
      <c r="A38" s="211"/>
      <c r="B38" s="211"/>
    </row>
    <row r="39" spans="1:2" ht="12.75">
      <c r="A39" s="211" t="s">
        <v>407</v>
      </c>
      <c r="B39" s="211" t="s">
        <v>379</v>
      </c>
    </row>
    <row r="40" spans="1:2" ht="12.75">
      <c r="A40" s="211" t="s">
        <v>408</v>
      </c>
      <c r="B40" s="211" t="s">
        <v>390</v>
      </c>
    </row>
    <row r="41" spans="1:2" ht="12.75">
      <c r="A41" s="211" t="s">
        <v>409</v>
      </c>
      <c r="B41" s="211" t="s">
        <v>391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166"/>
  <sheetViews>
    <sheetView view="pageBreakPreview" zoomScaleNormal="120" zoomScaleSheetLayoutView="100" workbookViewId="0" topLeftCell="A1">
      <selection activeCell="B1" sqref="B1:L1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4" width="14.875" style="136" customWidth="1"/>
    <col min="5" max="9" width="14.875" style="136" hidden="1" customWidth="1"/>
    <col min="10" max="12" width="14.875" style="136" customWidth="1"/>
    <col min="13" max="16384" width="9.375" style="136" customWidth="1"/>
  </cols>
  <sheetData>
    <row r="1" spans="1:12" ht="15.75">
      <c r="A1" s="298"/>
      <c r="B1" s="521" t="str">
        <f>CONCATENATE("1.1. melléklet ",RM_ALAPADATOK!A7," ",RM_ALAPADATOK!B7," ",RM_ALAPADATOK!C7," ",RM_ALAPADATOK!D7," ",RM_ALAPADATOK!E7," ",RM_ALAPADATOK!F7," ",RM_ALAPADATOK!G7," ",RM_ALAPADATOK!H7)</f>
        <v>1.1. melléklet a 8 / 2020 ( VII.16. ) önkormányzati rendelethez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</row>
    <row r="2" spans="1:12" ht="15.75">
      <c r="A2" s="298"/>
      <c r="B2" s="298"/>
      <c r="C2" s="299"/>
      <c r="D2" s="300"/>
      <c r="E2" s="300"/>
      <c r="F2" s="300"/>
      <c r="G2" s="300"/>
      <c r="H2" s="300"/>
      <c r="I2" s="300"/>
      <c r="J2" s="300"/>
      <c r="K2" s="300"/>
      <c r="L2" s="300"/>
    </row>
    <row r="3" spans="1:12" ht="15.75">
      <c r="A3" s="523">
        <f>CONCATENATE(RM_ALAPADATOK!A4)</f>
      </c>
      <c r="B3" s="523"/>
      <c r="C3" s="524"/>
      <c r="D3" s="523"/>
      <c r="E3" s="523"/>
      <c r="F3" s="523"/>
      <c r="G3" s="523"/>
      <c r="H3" s="523"/>
      <c r="I3" s="523"/>
      <c r="J3" s="523"/>
      <c r="K3" s="523"/>
      <c r="L3" s="523"/>
    </row>
    <row r="4" spans="1:12" ht="15.75">
      <c r="A4" s="523" t="s">
        <v>458</v>
      </c>
      <c r="B4" s="523"/>
      <c r="C4" s="524"/>
      <c r="D4" s="523"/>
      <c r="E4" s="523"/>
      <c r="F4" s="523"/>
      <c r="G4" s="523"/>
      <c r="H4" s="523"/>
      <c r="I4" s="523"/>
      <c r="J4" s="523"/>
      <c r="K4" s="523"/>
      <c r="L4" s="523"/>
    </row>
    <row r="5" spans="1:12" ht="15.75">
      <c r="A5" s="298"/>
      <c r="B5" s="298"/>
      <c r="C5" s="299"/>
      <c r="D5" s="300"/>
      <c r="E5" s="300"/>
      <c r="F5" s="300"/>
      <c r="G5" s="300"/>
      <c r="H5" s="300"/>
      <c r="I5" s="300"/>
      <c r="J5" s="300"/>
      <c r="K5" s="300"/>
      <c r="L5" s="300"/>
    </row>
    <row r="6" spans="1:12" ht="15.75" customHeight="1">
      <c r="A6" s="517" t="s">
        <v>1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</row>
    <row r="7" spans="1:12" ht="15.75" customHeight="1" thickBot="1">
      <c r="A7" s="519" t="s">
        <v>81</v>
      </c>
      <c r="B7" s="519"/>
      <c r="C7" s="301"/>
      <c r="D7" s="300"/>
      <c r="E7" s="300"/>
      <c r="F7" s="300"/>
      <c r="G7" s="300"/>
      <c r="H7" s="300"/>
      <c r="I7" s="300"/>
      <c r="J7" s="300"/>
      <c r="K7" s="300"/>
      <c r="L7" s="301" t="s">
        <v>429</v>
      </c>
    </row>
    <row r="8" spans="1:12" ht="15.75">
      <c r="A8" s="508" t="s">
        <v>46</v>
      </c>
      <c r="B8" s="510" t="s">
        <v>2</v>
      </c>
      <c r="C8" s="512" t="str">
        <f>+CONCATENATE(LEFT(RM_ÖSSZEFÜGGÉSEK!A6,4),". évi")</f>
        <v>2019. évi</v>
      </c>
      <c r="D8" s="513"/>
      <c r="E8" s="514"/>
      <c r="F8" s="514"/>
      <c r="G8" s="514"/>
      <c r="H8" s="514"/>
      <c r="I8" s="514"/>
      <c r="J8" s="514"/>
      <c r="K8" s="514"/>
      <c r="L8" s="515"/>
    </row>
    <row r="9" spans="1:12" ht="48.75" thickBot="1">
      <c r="A9" s="509"/>
      <c r="B9" s="511"/>
      <c r="C9" s="275" t="s">
        <v>370</v>
      </c>
      <c r="D9" s="295" t="s">
        <v>555</v>
      </c>
      <c r="E9" s="295" t="s">
        <v>556</v>
      </c>
      <c r="F9" s="295" t="s">
        <v>506</v>
      </c>
      <c r="G9" s="295" t="s">
        <v>507</v>
      </c>
      <c r="H9" s="295" t="s">
        <v>557</v>
      </c>
      <c r="I9" s="295" t="s">
        <v>508</v>
      </c>
      <c r="J9" s="295" t="s">
        <v>599</v>
      </c>
      <c r="K9" s="296" t="s">
        <v>435</v>
      </c>
      <c r="L9" s="297" t="s">
        <v>601</v>
      </c>
    </row>
    <row r="10" spans="1:12" s="137" customFormat="1" ht="12" customHeight="1" thickBot="1">
      <c r="A10" s="133" t="s">
        <v>346</v>
      </c>
      <c r="B10" s="134" t="s">
        <v>347</v>
      </c>
      <c r="C10" s="276" t="s">
        <v>348</v>
      </c>
      <c r="D10" s="276" t="s">
        <v>350</v>
      </c>
      <c r="E10" s="277" t="s">
        <v>349</v>
      </c>
      <c r="F10" s="277" t="s">
        <v>351</v>
      </c>
      <c r="G10" s="277" t="s">
        <v>352</v>
      </c>
      <c r="H10" s="277" t="s">
        <v>353</v>
      </c>
      <c r="I10" s="277" t="s">
        <v>460</v>
      </c>
      <c r="J10" s="277"/>
      <c r="K10" s="277" t="s">
        <v>461</v>
      </c>
      <c r="L10" s="294" t="s">
        <v>462</v>
      </c>
    </row>
    <row r="11" spans="1:12" s="138" customFormat="1" ht="12" customHeight="1" thickBot="1">
      <c r="A11" s="17" t="s">
        <v>3</v>
      </c>
      <c r="B11" s="18" t="s">
        <v>137</v>
      </c>
      <c r="C11" s="126">
        <f>+C12+C13+C14+C15+C16+C17</f>
        <v>200652469</v>
      </c>
      <c r="D11" s="126">
        <f aca="true" t="shared" si="0" ref="D11:L11">+D12+D13+D14+D15+D16+D17</f>
        <v>8464540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25458053</v>
      </c>
      <c r="K11" s="126">
        <f t="shared" si="0"/>
        <v>33922593</v>
      </c>
      <c r="L11" s="68">
        <f t="shared" si="0"/>
        <v>234575062</v>
      </c>
    </row>
    <row r="12" spans="1:12" s="138" customFormat="1" ht="12" customHeight="1">
      <c r="A12" s="12" t="s">
        <v>58</v>
      </c>
      <c r="B12" s="139" t="s">
        <v>138</v>
      </c>
      <c r="C12" s="128">
        <v>98754022</v>
      </c>
      <c r="D12" s="128"/>
      <c r="E12" s="128"/>
      <c r="F12" s="128"/>
      <c r="G12" s="128"/>
      <c r="H12" s="128"/>
      <c r="I12" s="128"/>
      <c r="J12" s="128">
        <v>2443553</v>
      </c>
      <c r="K12" s="167">
        <f aca="true" t="shared" si="1" ref="K12:K17">D12+E12+F12+G12+H12+I12+J12</f>
        <v>2443553</v>
      </c>
      <c r="L12" s="166">
        <f aca="true" t="shared" si="2" ref="L12:L17">C12+K12</f>
        <v>101197575</v>
      </c>
    </row>
    <row r="13" spans="1:12" s="138" customFormat="1" ht="12" customHeight="1">
      <c r="A13" s="11" t="s">
        <v>59</v>
      </c>
      <c r="B13" s="140" t="s">
        <v>139</v>
      </c>
      <c r="C13" s="127">
        <v>46062600</v>
      </c>
      <c r="D13" s="127"/>
      <c r="E13" s="128"/>
      <c r="F13" s="128"/>
      <c r="G13" s="128"/>
      <c r="H13" s="128"/>
      <c r="I13" s="128"/>
      <c r="J13" s="128">
        <v>574199</v>
      </c>
      <c r="K13" s="167">
        <f t="shared" si="1"/>
        <v>574199</v>
      </c>
      <c r="L13" s="166">
        <f t="shared" si="2"/>
        <v>46636799</v>
      </c>
    </row>
    <row r="14" spans="1:12" s="138" customFormat="1" ht="12" customHeight="1">
      <c r="A14" s="11" t="s">
        <v>60</v>
      </c>
      <c r="B14" s="140" t="s">
        <v>140</v>
      </c>
      <c r="C14" s="127">
        <v>47762727</v>
      </c>
      <c r="D14" s="127"/>
      <c r="E14" s="128"/>
      <c r="F14" s="128"/>
      <c r="G14" s="128"/>
      <c r="H14" s="128"/>
      <c r="I14" s="128"/>
      <c r="J14" s="128">
        <v>2737740</v>
      </c>
      <c r="K14" s="167">
        <f t="shared" si="1"/>
        <v>2737740</v>
      </c>
      <c r="L14" s="166">
        <f t="shared" si="2"/>
        <v>50500467</v>
      </c>
    </row>
    <row r="15" spans="1:12" s="138" customFormat="1" ht="12" customHeight="1">
      <c r="A15" s="11" t="s">
        <v>61</v>
      </c>
      <c r="B15" s="140" t="s">
        <v>141</v>
      </c>
      <c r="C15" s="127">
        <v>8073120</v>
      </c>
      <c r="D15" s="127"/>
      <c r="E15" s="128"/>
      <c r="F15" s="128"/>
      <c r="G15" s="128"/>
      <c r="H15" s="128"/>
      <c r="I15" s="128"/>
      <c r="J15" s="128">
        <v>369761</v>
      </c>
      <c r="K15" s="167">
        <f t="shared" si="1"/>
        <v>369761</v>
      </c>
      <c r="L15" s="166">
        <f t="shared" si="2"/>
        <v>8442881</v>
      </c>
    </row>
    <row r="16" spans="1:12" s="138" customFormat="1" ht="12" customHeight="1">
      <c r="A16" s="11" t="s">
        <v>78</v>
      </c>
      <c r="B16" s="70" t="s">
        <v>291</v>
      </c>
      <c r="C16" s="127"/>
      <c r="D16" s="127">
        <v>8464540</v>
      </c>
      <c r="E16" s="128"/>
      <c r="F16" s="128"/>
      <c r="G16" s="128"/>
      <c r="H16" s="128"/>
      <c r="I16" s="128"/>
      <c r="J16" s="128">
        <v>19332800</v>
      </c>
      <c r="K16" s="167">
        <f t="shared" si="1"/>
        <v>27797340</v>
      </c>
      <c r="L16" s="166">
        <f t="shared" si="2"/>
        <v>27797340</v>
      </c>
    </row>
    <row r="17" spans="1:12" s="138" customFormat="1" ht="12" customHeight="1" thickBot="1">
      <c r="A17" s="13" t="s">
        <v>62</v>
      </c>
      <c r="B17" s="71" t="s">
        <v>292</v>
      </c>
      <c r="C17" s="127"/>
      <c r="D17" s="127"/>
      <c r="E17" s="128"/>
      <c r="F17" s="128"/>
      <c r="G17" s="128"/>
      <c r="H17" s="128"/>
      <c r="I17" s="128"/>
      <c r="J17" s="128"/>
      <c r="K17" s="167">
        <f t="shared" si="1"/>
        <v>0</v>
      </c>
      <c r="L17" s="166">
        <f t="shared" si="2"/>
        <v>0</v>
      </c>
    </row>
    <row r="18" spans="1:12" s="138" customFormat="1" ht="12" customHeight="1" thickBot="1">
      <c r="A18" s="17" t="s">
        <v>4</v>
      </c>
      <c r="B18" s="69" t="s">
        <v>142</v>
      </c>
      <c r="C18" s="126">
        <f>+C19+C20+C21+C22+C23</f>
        <v>64491409</v>
      </c>
      <c r="D18" s="126">
        <f aca="true" t="shared" si="3" ref="D18:L18">+D19+D20+D21+D22+D23</f>
        <v>6629860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2151174</v>
      </c>
      <c r="K18" s="126">
        <f t="shared" si="3"/>
        <v>8781034</v>
      </c>
      <c r="L18" s="68">
        <f t="shared" si="3"/>
        <v>73272443</v>
      </c>
    </row>
    <row r="19" spans="1:12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28"/>
      <c r="K19" s="167">
        <f aca="true" t="shared" si="4" ref="K19:K24">D19+E19+F19+G19+H19+I19</f>
        <v>0</v>
      </c>
      <c r="L19" s="166">
        <f aca="true" t="shared" si="5" ref="L19:L24">C19+K19</f>
        <v>0</v>
      </c>
    </row>
    <row r="20" spans="1:12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28"/>
      <c r="K20" s="167">
        <f t="shared" si="4"/>
        <v>0</v>
      </c>
      <c r="L20" s="166">
        <f t="shared" si="5"/>
        <v>0</v>
      </c>
    </row>
    <row r="21" spans="1:12" s="138" customFormat="1" ht="12" customHeight="1">
      <c r="A21" s="11" t="s">
        <v>66</v>
      </c>
      <c r="B21" s="140" t="s">
        <v>283</v>
      </c>
      <c r="C21" s="127"/>
      <c r="D21" s="127"/>
      <c r="E21" s="128"/>
      <c r="F21" s="128"/>
      <c r="G21" s="128"/>
      <c r="H21" s="128"/>
      <c r="I21" s="128"/>
      <c r="J21" s="128"/>
      <c r="K21" s="167">
        <f t="shared" si="4"/>
        <v>0</v>
      </c>
      <c r="L21" s="166">
        <f t="shared" si="5"/>
        <v>0</v>
      </c>
    </row>
    <row r="22" spans="1:12" s="138" customFormat="1" ht="12" customHeight="1">
      <c r="A22" s="11" t="s">
        <v>67</v>
      </c>
      <c r="B22" s="140" t="s">
        <v>284</v>
      </c>
      <c r="C22" s="127"/>
      <c r="D22" s="127"/>
      <c r="E22" s="128"/>
      <c r="F22" s="128"/>
      <c r="G22" s="128"/>
      <c r="H22" s="128"/>
      <c r="I22" s="128"/>
      <c r="J22" s="128"/>
      <c r="K22" s="167">
        <f t="shared" si="4"/>
        <v>0</v>
      </c>
      <c r="L22" s="166">
        <f t="shared" si="5"/>
        <v>0</v>
      </c>
    </row>
    <row r="23" spans="1:12" s="138" customFormat="1" ht="12" customHeight="1">
      <c r="A23" s="11" t="s">
        <v>68</v>
      </c>
      <c r="B23" s="140" t="s">
        <v>145</v>
      </c>
      <c r="C23" s="127">
        <v>64491409</v>
      </c>
      <c r="D23" s="127">
        <v>6629860</v>
      </c>
      <c r="E23" s="128"/>
      <c r="F23" s="128"/>
      <c r="G23" s="128"/>
      <c r="H23" s="128"/>
      <c r="I23" s="128"/>
      <c r="J23" s="128">
        <v>2151174</v>
      </c>
      <c r="K23" s="167">
        <f>D23+E23+F23+G23+H23+I23+J23</f>
        <v>8781034</v>
      </c>
      <c r="L23" s="166">
        <f t="shared" si="5"/>
        <v>73272443</v>
      </c>
    </row>
    <row r="24" spans="1:12" s="138" customFormat="1" ht="12" customHeight="1" thickBot="1">
      <c r="A24" s="13" t="s">
        <v>74</v>
      </c>
      <c r="B24" s="71" t="s">
        <v>146</v>
      </c>
      <c r="C24" s="129"/>
      <c r="D24" s="129"/>
      <c r="E24" s="239"/>
      <c r="F24" s="239"/>
      <c r="G24" s="239"/>
      <c r="H24" s="239"/>
      <c r="I24" s="239"/>
      <c r="J24" s="239"/>
      <c r="K24" s="167">
        <f t="shared" si="4"/>
        <v>0</v>
      </c>
      <c r="L24" s="166">
        <f t="shared" si="5"/>
        <v>0</v>
      </c>
    </row>
    <row r="25" spans="1:12" s="138" customFormat="1" ht="12" customHeight="1" thickBot="1">
      <c r="A25" s="17" t="s">
        <v>5</v>
      </c>
      <c r="B25" s="18" t="s">
        <v>147</v>
      </c>
      <c r="C25" s="126">
        <f>+C26+C27+C28+C29+C30</f>
        <v>0</v>
      </c>
      <c r="D25" s="126">
        <f aca="true" t="shared" si="6" ref="D25:L25">+D26+D27+D28+D29+D30</f>
        <v>182368718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126">
        <f t="shared" si="6"/>
        <v>182368718</v>
      </c>
      <c r="L25" s="68">
        <f t="shared" si="6"/>
        <v>182368718</v>
      </c>
    </row>
    <row r="26" spans="1:12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28"/>
      <c r="K26" s="167">
        <f aca="true" t="shared" si="7" ref="K26:K31">D26+E26+F26+G26+H26+I26</f>
        <v>0</v>
      </c>
      <c r="L26" s="166">
        <f aca="true" t="shared" si="8" ref="L26:L31">C26+K26</f>
        <v>0</v>
      </c>
    </row>
    <row r="27" spans="1:12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28"/>
      <c r="K27" s="167">
        <f t="shared" si="7"/>
        <v>0</v>
      </c>
      <c r="L27" s="166">
        <f t="shared" si="8"/>
        <v>0</v>
      </c>
    </row>
    <row r="28" spans="1:12" s="138" customFormat="1" ht="12" customHeight="1">
      <c r="A28" s="11" t="s">
        <v>49</v>
      </c>
      <c r="B28" s="140" t="s">
        <v>285</v>
      </c>
      <c r="C28" s="127"/>
      <c r="D28" s="127"/>
      <c r="E28" s="128"/>
      <c r="F28" s="128"/>
      <c r="G28" s="128"/>
      <c r="H28" s="128"/>
      <c r="I28" s="128"/>
      <c r="J28" s="128"/>
      <c r="K28" s="167">
        <f t="shared" si="7"/>
        <v>0</v>
      </c>
      <c r="L28" s="166">
        <f t="shared" si="8"/>
        <v>0</v>
      </c>
    </row>
    <row r="29" spans="1:12" s="138" customFormat="1" ht="12" customHeight="1">
      <c r="A29" s="11" t="s">
        <v>50</v>
      </c>
      <c r="B29" s="140" t="s">
        <v>286</v>
      </c>
      <c r="C29" s="127"/>
      <c r="D29" s="127"/>
      <c r="E29" s="128"/>
      <c r="F29" s="128"/>
      <c r="G29" s="128"/>
      <c r="H29" s="128"/>
      <c r="I29" s="128"/>
      <c r="J29" s="128"/>
      <c r="K29" s="167">
        <f t="shared" si="7"/>
        <v>0</v>
      </c>
      <c r="L29" s="166">
        <f t="shared" si="8"/>
        <v>0</v>
      </c>
    </row>
    <row r="30" spans="1:12" s="138" customFormat="1" ht="12" customHeight="1">
      <c r="A30" s="11" t="s">
        <v>89</v>
      </c>
      <c r="B30" s="140" t="s">
        <v>150</v>
      </c>
      <c r="C30" s="127"/>
      <c r="D30" s="127">
        <v>182368718</v>
      </c>
      <c r="E30" s="128"/>
      <c r="F30" s="128"/>
      <c r="G30" s="128"/>
      <c r="H30" s="128"/>
      <c r="I30" s="128"/>
      <c r="J30" s="128"/>
      <c r="K30" s="167">
        <f t="shared" si="7"/>
        <v>182368718</v>
      </c>
      <c r="L30" s="166">
        <f t="shared" si="8"/>
        <v>182368718</v>
      </c>
    </row>
    <row r="31" spans="1:12" s="138" customFormat="1" ht="12" customHeight="1" thickBot="1">
      <c r="A31" s="13" t="s">
        <v>90</v>
      </c>
      <c r="B31" s="141" t="s">
        <v>151</v>
      </c>
      <c r="C31" s="129"/>
      <c r="D31" s="129"/>
      <c r="E31" s="239"/>
      <c r="F31" s="239"/>
      <c r="G31" s="239"/>
      <c r="H31" s="239"/>
      <c r="I31" s="239"/>
      <c r="J31" s="239"/>
      <c r="K31" s="263">
        <f t="shared" si="7"/>
        <v>0</v>
      </c>
      <c r="L31" s="166">
        <f t="shared" si="8"/>
        <v>0</v>
      </c>
    </row>
    <row r="32" spans="1:12" s="138" customFormat="1" ht="12" customHeight="1" thickBot="1">
      <c r="A32" s="17" t="s">
        <v>91</v>
      </c>
      <c r="B32" s="18" t="s">
        <v>421</v>
      </c>
      <c r="C32" s="132">
        <f>+C33+C34+C35+C36+C37+C38+C39</f>
        <v>252300000</v>
      </c>
      <c r="D32" s="132">
        <f aca="true" t="shared" si="9" ref="D32:L32">+D33+D34+D35+D36+D37+D38+D39</f>
        <v>-30000000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10000000</v>
      </c>
      <c r="K32" s="132">
        <f t="shared" si="9"/>
        <v>-20000000</v>
      </c>
      <c r="L32" s="165">
        <f t="shared" si="9"/>
        <v>232300000</v>
      </c>
    </row>
    <row r="33" spans="1:12" s="138" customFormat="1" ht="12" customHeight="1">
      <c r="A33" s="12" t="s">
        <v>152</v>
      </c>
      <c r="B33" s="139" t="s">
        <v>414</v>
      </c>
      <c r="C33" s="167">
        <v>145000000</v>
      </c>
      <c r="D33" s="167"/>
      <c r="E33" s="167"/>
      <c r="F33" s="167"/>
      <c r="G33" s="167"/>
      <c r="H33" s="167"/>
      <c r="I33" s="167"/>
      <c r="J33" s="167"/>
      <c r="K33" s="167">
        <f aca="true" t="shared" si="10" ref="K33:K39">D33+E33+F33+G33+H33+I33</f>
        <v>0</v>
      </c>
      <c r="L33" s="166">
        <f aca="true" t="shared" si="11" ref="L33:L39">C33+K33</f>
        <v>145000000</v>
      </c>
    </row>
    <row r="34" spans="1:12" s="138" customFormat="1" ht="12" customHeight="1">
      <c r="A34" s="11" t="s">
        <v>153</v>
      </c>
      <c r="B34" s="140" t="s">
        <v>415</v>
      </c>
      <c r="C34" s="127">
        <v>30000000</v>
      </c>
      <c r="D34" s="127"/>
      <c r="E34" s="128"/>
      <c r="F34" s="128"/>
      <c r="G34" s="128"/>
      <c r="H34" s="128"/>
      <c r="I34" s="128"/>
      <c r="J34" s="128"/>
      <c r="K34" s="167">
        <f t="shared" si="10"/>
        <v>0</v>
      </c>
      <c r="L34" s="166">
        <f t="shared" si="11"/>
        <v>30000000</v>
      </c>
    </row>
    <row r="35" spans="1:12" s="138" customFormat="1" ht="12" customHeight="1">
      <c r="A35" s="11" t="s">
        <v>154</v>
      </c>
      <c r="B35" s="140" t="s">
        <v>416</v>
      </c>
      <c r="C35" s="127">
        <v>45000000</v>
      </c>
      <c r="D35" s="127">
        <v>-30000000</v>
      </c>
      <c r="E35" s="128"/>
      <c r="F35" s="128"/>
      <c r="G35" s="128"/>
      <c r="H35" s="128"/>
      <c r="I35" s="128"/>
      <c r="J35" s="128">
        <v>10000000</v>
      </c>
      <c r="K35" s="167">
        <f>D35+E35+F35+G35+H35+I35+J35</f>
        <v>-20000000</v>
      </c>
      <c r="L35" s="166">
        <f t="shared" si="11"/>
        <v>25000000</v>
      </c>
    </row>
    <row r="36" spans="1:12" s="138" customFormat="1" ht="12" customHeight="1">
      <c r="A36" s="11" t="s">
        <v>155</v>
      </c>
      <c r="B36" s="140" t="s">
        <v>568</v>
      </c>
      <c r="C36" s="127">
        <v>11000000</v>
      </c>
      <c r="D36" s="127"/>
      <c r="E36" s="128"/>
      <c r="F36" s="128"/>
      <c r="G36" s="128"/>
      <c r="H36" s="128"/>
      <c r="I36" s="128"/>
      <c r="J36" s="128"/>
      <c r="K36" s="167">
        <f t="shared" si="10"/>
        <v>0</v>
      </c>
      <c r="L36" s="166">
        <f t="shared" si="11"/>
        <v>11000000</v>
      </c>
    </row>
    <row r="37" spans="1:12" s="138" customFormat="1" ht="12" customHeight="1">
      <c r="A37" s="11" t="s">
        <v>418</v>
      </c>
      <c r="B37" s="140" t="s">
        <v>156</v>
      </c>
      <c r="C37" s="127">
        <v>6800000</v>
      </c>
      <c r="D37" s="127"/>
      <c r="E37" s="128"/>
      <c r="F37" s="128"/>
      <c r="G37" s="128"/>
      <c r="H37" s="128"/>
      <c r="I37" s="128"/>
      <c r="J37" s="128"/>
      <c r="K37" s="167">
        <f t="shared" si="10"/>
        <v>0</v>
      </c>
      <c r="L37" s="166">
        <f t="shared" si="11"/>
        <v>6800000</v>
      </c>
    </row>
    <row r="38" spans="1:12" s="138" customFormat="1" ht="12" customHeight="1">
      <c r="A38" s="11" t="s">
        <v>419</v>
      </c>
      <c r="B38" s="140" t="s">
        <v>569</v>
      </c>
      <c r="C38" s="127">
        <v>13700000</v>
      </c>
      <c r="D38" s="127"/>
      <c r="E38" s="128"/>
      <c r="F38" s="128"/>
      <c r="G38" s="128"/>
      <c r="H38" s="128"/>
      <c r="I38" s="128"/>
      <c r="J38" s="128"/>
      <c r="K38" s="167">
        <f t="shared" si="10"/>
        <v>0</v>
      </c>
      <c r="L38" s="166">
        <f t="shared" si="11"/>
        <v>13700000</v>
      </c>
    </row>
    <row r="39" spans="1:12" s="138" customFormat="1" ht="12" customHeight="1" thickBot="1">
      <c r="A39" s="13" t="s">
        <v>420</v>
      </c>
      <c r="B39" s="141" t="s">
        <v>158</v>
      </c>
      <c r="C39" s="129">
        <v>800000</v>
      </c>
      <c r="D39" s="129"/>
      <c r="E39" s="239"/>
      <c r="F39" s="239"/>
      <c r="G39" s="239"/>
      <c r="H39" s="239"/>
      <c r="I39" s="239"/>
      <c r="J39" s="239"/>
      <c r="K39" s="263">
        <f t="shared" si="10"/>
        <v>0</v>
      </c>
      <c r="L39" s="166">
        <f t="shared" si="11"/>
        <v>800000</v>
      </c>
    </row>
    <row r="40" spans="1:12" s="138" customFormat="1" ht="12" customHeight="1" thickBot="1">
      <c r="A40" s="17" t="s">
        <v>7</v>
      </c>
      <c r="B40" s="18" t="s">
        <v>293</v>
      </c>
      <c r="C40" s="126">
        <f>SUM(C41:C51)</f>
        <v>36655220</v>
      </c>
      <c r="D40" s="126">
        <f aca="true" t="shared" si="12" ref="D40:L40">SUM(D41:D51)</f>
        <v>2419509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/>
      <c r="K40" s="126">
        <f t="shared" si="12"/>
        <v>2419509</v>
      </c>
      <c r="L40" s="68">
        <f t="shared" si="12"/>
        <v>39074729</v>
      </c>
    </row>
    <row r="41" spans="1:12" s="138" customFormat="1" ht="12" customHeight="1">
      <c r="A41" s="12" t="s">
        <v>51</v>
      </c>
      <c r="B41" s="139" t="s">
        <v>161</v>
      </c>
      <c r="C41" s="128"/>
      <c r="D41" s="128"/>
      <c r="E41" s="128"/>
      <c r="F41" s="128"/>
      <c r="G41" s="128"/>
      <c r="H41" s="128"/>
      <c r="I41" s="128"/>
      <c r="J41" s="128"/>
      <c r="K41" s="167">
        <f aca="true" t="shared" si="13" ref="K41:K51">D41+E41+F41+G41+H41+I41</f>
        <v>0</v>
      </c>
      <c r="L41" s="166">
        <f aca="true" t="shared" si="14" ref="L41:L51">C41+K41</f>
        <v>0</v>
      </c>
    </row>
    <row r="42" spans="1:12" s="138" customFormat="1" ht="12" customHeight="1">
      <c r="A42" s="11" t="s">
        <v>52</v>
      </c>
      <c r="B42" s="140" t="s">
        <v>162</v>
      </c>
      <c r="C42" s="127">
        <v>11620000</v>
      </c>
      <c r="D42" s="127"/>
      <c r="E42" s="128"/>
      <c r="F42" s="128"/>
      <c r="G42" s="128"/>
      <c r="H42" s="128"/>
      <c r="I42" s="128"/>
      <c r="J42" s="128"/>
      <c r="K42" s="167">
        <f t="shared" si="13"/>
        <v>0</v>
      </c>
      <c r="L42" s="166">
        <f t="shared" si="14"/>
        <v>11620000</v>
      </c>
    </row>
    <row r="43" spans="1:12" s="138" customFormat="1" ht="12" customHeight="1">
      <c r="A43" s="11" t="s">
        <v>53</v>
      </c>
      <c r="B43" s="140" t="s">
        <v>163</v>
      </c>
      <c r="C43" s="127">
        <v>3000000</v>
      </c>
      <c r="D43" s="127"/>
      <c r="E43" s="128"/>
      <c r="F43" s="128"/>
      <c r="G43" s="128"/>
      <c r="H43" s="128"/>
      <c r="I43" s="128"/>
      <c r="J43" s="128"/>
      <c r="K43" s="167">
        <f t="shared" si="13"/>
        <v>0</v>
      </c>
      <c r="L43" s="166">
        <f t="shared" si="14"/>
        <v>3000000</v>
      </c>
    </row>
    <row r="44" spans="1:12" s="138" customFormat="1" ht="12" customHeight="1">
      <c r="A44" s="11" t="s">
        <v>93</v>
      </c>
      <c r="B44" s="140" t="s">
        <v>164</v>
      </c>
      <c r="C44" s="127">
        <v>16603220</v>
      </c>
      <c r="D44" s="127"/>
      <c r="E44" s="128"/>
      <c r="F44" s="128"/>
      <c r="G44" s="128"/>
      <c r="H44" s="128"/>
      <c r="I44" s="128"/>
      <c r="J44" s="128"/>
      <c r="K44" s="167">
        <f t="shared" si="13"/>
        <v>0</v>
      </c>
      <c r="L44" s="166">
        <f t="shared" si="14"/>
        <v>16603220</v>
      </c>
    </row>
    <row r="45" spans="1:12" s="138" customFormat="1" ht="12" customHeight="1">
      <c r="A45" s="11" t="s">
        <v>94</v>
      </c>
      <c r="B45" s="140" t="s">
        <v>165</v>
      </c>
      <c r="C45" s="127"/>
      <c r="D45" s="127"/>
      <c r="E45" s="128"/>
      <c r="F45" s="128"/>
      <c r="G45" s="128"/>
      <c r="H45" s="128"/>
      <c r="I45" s="128"/>
      <c r="J45" s="128"/>
      <c r="K45" s="167">
        <f t="shared" si="13"/>
        <v>0</v>
      </c>
      <c r="L45" s="166">
        <f t="shared" si="14"/>
        <v>0</v>
      </c>
    </row>
    <row r="46" spans="1:12" s="138" customFormat="1" ht="12" customHeight="1">
      <c r="A46" s="11" t="s">
        <v>95</v>
      </c>
      <c r="B46" s="140" t="s">
        <v>166</v>
      </c>
      <c r="C46" s="127">
        <v>4382000</v>
      </c>
      <c r="D46" s="127"/>
      <c r="E46" s="128"/>
      <c r="F46" s="128"/>
      <c r="G46" s="128"/>
      <c r="H46" s="128"/>
      <c r="I46" s="128"/>
      <c r="J46" s="128"/>
      <c r="K46" s="167">
        <f t="shared" si="13"/>
        <v>0</v>
      </c>
      <c r="L46" s="166">
        <f t="shared" si="14"/>
        <v>4382000</v>
      </c>
    </row>
    <row r="47" spans="1:12" s="138" customFormat="1" ht="12" customHeight="1">
      <c r="A47" s="11" t="s">
        <v>96</v>
      </c>
      <c r="B47" s="140" t="s">
        <v>167</v>
      </c>
      <c r="C47" s="127"/>
      <c r="D47" s="127"/>
      <c r="E47" s="128"/>
      <c r="F47" s="128"/>
      <c r="G47" s="128"/>
      <c r="H47" s="128"/>
      <c r="I47" s="128"/>
      <c r="J47" s="128"/>
      <c r="K47" s="167">
        <f t="shared" si="13"/>
        <v>0</v>
      </c>
      <c r="L47" s="166">
        <f t="shared" si="14"/>
        <v>0</v>
      </c>
    </row>
    <row r="48" spans="1:12" s="138" customFormat="1" ht="12" customHeight="1">
      <c r="A48" s="11" t="s">
        <v>97</v>
      </c>
      <c r="B48" s="140" t="s">
        <v>422</v>
      </c>
      <c r="C48" s="127">
        <v>50000</v>
      </c>
      <c r="D48" s="127"/>
      <c r="E48" s="128"/>
      <c r="F48" s="128"/>
      <c r="G48" s="128"/>
      <c r="H48" s="128"/>
      <c r="I48" s="128"/>
      <c r="J48" s="128"/>
      <c r="K48" s="167">
        <f t="shared" si="13"/>
        <v>0</v>
      </c>
      <c r="L48" s="166">
        <f t="shared" si="14"/>
        <v>50000</v>
      </c>
    </row>
    <row r="49" spans="1:12" s="138" customFormat="1" ht="12" customHeight="1">
      <c r="A49" s="11" t="s">
        <v>159</v>
      </c>
      <c r="B49" s="140" t="s">
        <v>169</v>
      </c>
      <c r="C49" s="130"/>
      <c r="D49" s="130"/>
      <c r="E49" s="168"/>
      <c r="F49" s="168"/>
      <c r="G49" s="168"/>
      <c r="H49" s="168"/>
      <c r="I49" s="168"/>
      <c r="J49" s="168"/>
      <c r="K49" s="264">
        <f t="shared" si="13"/>
        <v>0</v>
      </c>
      <c r="L49" s="166">
        <f t="shared" si="14"/>
        <v>0</v>
      </c>
    </row>
    <row r="50" spans="1:12" s="138" customFormat="1" ht="12" customHeight="1">
      <c r="A50" s="13" t="s">
        <v>160</v>
      </c>
      <c r="B50" s="141" t="s">
        <v>295</v>
      </c>
      <c r="C50" s="131"/>
      <c r="D50" s="131"/>
      <c r="E50" s="240"/>
      <c r="F50" s="240"/>
      <c r="G50" s="240"/>
      <c r="H50" s="240"/>
      <c r="I50" s="240"/>
      <c r="J50" s="240"/>
      <c r="K50" s="265">
        <f t="shared" si="13"/>
        <v>0</v>
      </c>
      <c r="L50" s="166">
        <f t="shared" si="14"/>
        <v>0</v>
      </c>
    </row>
    <row r="51" spans="1:12" s="138" customFormat="1" ht="12" customHeight="1" thickBot="1">
      <c r="A51" s="15" t="s">
        <v>294</v>
      </c>
      <c r="B51" s="293" t="s">
        <v>170</v>
      </c>
      <c r="C51" s="243">
        <v>1000000</v>
      </c>
      <c r="D51" s="243">
        <v>2419509</v>
      </c>
      <c r="E51" s="243"/>
      <c r="F51" s="243"/>
      <c r="G51" s="243"/>
      <c r="H51" s="243"/>
      <c r="I51" s="243"/>
      <c r="J51" s="243"/>
      <c r="K51" s="266">
        <f t="shared" si="13"/>
        <v>2419509</v>
      </c>
      <c r="L51" s="229">
        <f t="shared" si="14"/>
        <v>3419509</v>
      </c>
    </row>
    <row r="52" spans="1:12" s="138" customFormat="1" ht="12" customHeight="1" thickBot="1">
      <c r="A52" s="17" t="s">
        <v>8</v>
      </c>
      <c r="B52" s="18" t="s">
        <v>171</v>
      </c>
      <c r="C52" s="126">
        <f>SUM(C53:C57)</f>
        <v>0</v>
      </c>
      <c r="D52" s="126">
        <f aca="true" t="shared" si="15" ref="D52:L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/>
      <c r="K52" s="126">
        <f t="shared" si="15"/>
        <v>0</v>
      </c>
      <c r="L52" s="68">
        <f t="shared" si="15"/>
        <v>0</v>
      </c>
    </row>
    <row r="53" spans="1:12" s="138" customFormat="1" ht="12" customHeight="1">
      <c r="A53" s="12" t="s">
        <v>54</v>
      </c>
      <c r="B53" s="139" t="s">
        <v>175</v>
      </c>
      <c r="C53" s="168"/>
      <c r="D53" s="168"/>
      <c r="E53" s="168"/>
      <c r="F53" s="168"/>
      <c r="G53" s="168"/>
      <c r="H53" s="168"/>
      <c r="I53" s="168"/>
      <c r="J53" s="168"/>
      <c r="K53" s="264">
        <f>D53+E53+F53+G53+H53+I53</f>
        <v>0</v>
      </c>
      <c r="L53" s="227">
        <f>C53+K53</f>
        <v>0</v>
      </c>
    </row>
    <row r="54" spans="1:12" s="138" customFormat="1" ht="12" customHeight="1">
      <c r="A54" s="11" t="s">
        <v>55</v>
      </c>
      <c r="B54" s="140" t="s">
        <v>176</v>
      </c>
      <c r="C54" s="130"/>
      <c r="D54" s="130"/>
      <c r="E54" s="168"/>
      <c r="F54" s="168"/>
      <c r="G54" s="168"/>
      <c r="H54" s="168"/>
      <c r="I54" s="168"/>
      <c r="J54" s="168"/>
      <c r="K54" s="264">
        <f>D54+E54+F54+G54+H54+I54</f>
        <v>0</v>
      </c>
      <c r="L54" s="227">
        <f>C54+K54</f>
        <v>0</v>
      </c>
    </row>
    <row r="55" spans="1:12" s="138" customFormat="1" ht="12" customHeight="1">
      <c r="A55" s="11" t="s">
        <v>172</v>
      </c>
      <c r="B55" s="140" t="s">
        <v>177</v>
      </c>
      <c r="C55" s="130"/>
      <c r="D55" s="130"/>
      <c r="E55" s="168"/>
      <c r="F55" s="168"/>
      <c r="G55" s="168"/>
      <c r="H55" s="168"/>
      <c r="I55" s="168"/>
      <c r="J55" s="168"/>
      <c r="K55" s="264">
        <f>D55+E55+F55+G55+H55+I55</f>
        <v>0</v>
      </c>
      <c r="L55" s="227">
        <f>C55+K55</f>
        <v>0</v>
      </c>
    </row>
    <row r="56" spans="1:12" s="138" customFormat="1" ht="12" customHeight="1">
      <c r="A56" s="11" t="s">
        <v>173</v>
      </c>
      <c r="B56" s="140" t="s">
        <v>178</v>
      </c>
      <c r="C56" s="130"/>
      <c r="D56" s="130"/>
      <c r="E56" s="168"/>
      <c r="F56" s="168"/>
      <c r="G56" s="168"/>
      <c r="H56" s="168"/>
      <c r="I56" s="168"/>
      <c r="J56" s="168"/>
      <c r="K56" s="264">
        <f>D56+E56+F56+G56+H56+I56</f>
        <v>0</v>
      </c>
      <c r="L56" s="227">
        <f>C56+K56</f>
        <v>0</v>
      </c>
    </row>
    <row r="57" spans="1:12" s="138" customFormat="1" ht="12" customHeight="1" thickBot="1">
      <c r="A57" s="13" t="s">
        <v>174</v>
      </c>
      <c r="B57" s="71" t="s">
        <v>179</v>
      </c>
      <c r="C57" s="131"/>
      <c r="D57" s="131"/>
      <c r="E57" s="240"/>
      <c r="F57" s="240"/>
      <c r="G57" s="240"/>
      <c r="H57" s="240"/>
      <c r="I57" s="240"/>
      <c r="J57" s="240"/>
      <c r="K57" s="265">
        <f>D57+E57+F57+G57+H57+I57</f>
        <v>0</v>
      </c>
      <c r="L57" s="227">
        <f>C57+K57</f>
        <v>0</v>
      </c>
    </row>
    <row r="58" spans="1:12" s="138" customFormat="1" ht="12" customHeight="1" thickBot="1">
      <c r="A58" s="17" t="s">
        <v>98</v>
      </c>
      <c r="B58" s="18" t="s">
        <v>180</v>
      </c>
      <c r="C58" s="126">
        <f>SUM(C59:C61)</f>
        <v>9332987</v>
      </c>
      <c r="D58" s="126">
        <f aca="true" t="shared" si="16" ref="D58:L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/>
      <c r="K58" s="126">
        <f t="shared" si="16"/>
        <v>0</v>
      </c>
      <c r="L58" s="68">
        <f t="shared" si="16"/>
        <v>9332987</v>
      </c>
    </row>
    <row r="59" spans="1:12" s="138" customFormat="1" ht="12" customHeight="1">
      <c r="A59" s="12" t="s">
        <v>56</v>
      </c>
      <c r="B59" s="139" t="s">
        <v>181</v>
      </c>
      <c r="C59" s="128"/>
      <c r="D59" s="128"/>
      <c r="E59" s="128"/>
      <c r="F59" s="128"/>
      <c r="G59" s="128"/>
      <c r="H59" s="128"/>
      <c r="I59" s="128"/>
      <c r="J59" s="128"/>
      <c r="K59" s="167">
        <f>D59+E59+F59+G59+H59+I59</f>
        <v>0</v>
      </c>
      <c r="L59" s="166">
        <f>C59+K59</f>
        <v>0</v>
      </c>
    </row>
    <row r="60" spans="1:12" s="138" customFormat="1" ht="12" customHeight="1">
      <c r="A60" s="11" t="s">
        <v>57</v>
      </c>
      <c r="B60" s="140" t="s">
        <v>287</v>
      </c>
      <c r="C60" s="127">
        <v>9332987</v>
      </c>
      <c r="D60" s="127"/>
      <c r="E60" s="128"/>
      <c r="F60" s="128"/>
      <c r="G60" s="128"/>
      <c r="H60" s="128"/>
      <c r="I60" s="128"/>
      <c r="J60" s="128"/>
      <c r="K60" s="167">
        <f>D60+E60+F60+G60+H60+I60</f>
        <v>0</v>
      </c>
      <c r="L60" s="166">
        <f>C60+K60</f>
        <v>9332987</v>
      </c>
    </row>
    <row r="61" spans="1:12" s="138" customFormat="1" ht="12" customHeight="1">
      <c r="A61" s="11" t="s">
        <v>184</v>
      </c>
      <c r="B61" s="140" t="s">
        <v>182</v>
      </c>
      <c r="C61" s="127"/>
      <c r="D61" s="127"/>
      <c r="E61" s="128"/>
      <c r="F61" s="128"/>
      <c r="G61" s="128"/>
      <c r="H61" s="128"/>
      <c r="I61" s="128"/>
      <c r="J61" s="128"/>
      <c r="K61" s="167">
        <f>D61+E61+F61+G61+H61+I61</f>
        <v>0</v>
      </c>
      <c r="L61" s="166">
        <f>C61+K61</f>
        <v>0</v>
      </c>
    </row>
    <row r="62" spans="1:12" s="138" customFormat="1" ht="12" customHeight="1" thickBot="1">
      <c r="A62" s="13" t="s">
        <v>185</v>
      </c>
      <c r="B62" s="71" t="s">
        <v>183</v>
      </c>
      <c r="C62" s="129"/>
      <c r="D62" s="129"/>
      <c r="E62" s="239"/>
      <c r="F62" s="239"/>
      <c r="G62" s="239"/>
      <c r="H62" s="239"/>
      <c r="I62" s="239"/>
      <c r="J62" s="239"/>
      <c r="K62" s="263">
        <f>D62+E62+F62+G62+H62+I62</f>
        <v>0</v>
      </c>
      <c r="L62" s="166">
        <f>C62+K62</f>
        <v>0</v>
      </c>
    </row>
    <row r="63" spans="1:12" s="138" customFormat="1" ht="12" customHeight="1" thickBot="1">
      <c r="A63" s="17" t="s">
        <v>10</v>
      </c>
      <c r="B63" s="69" t="s">
        <v>186</v>
      </c>
      <c r="C63" s="126">
        <f>SUM(C64:C66)</f>
        <v>200000</v>
      </c>
      <c r="D63" s="126">
        <f aca="true" t="shared" si="17" ref="D63:L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/>
      <c r="K63" s="126">
        <f t="shared" si="17"/>
        <v>0</v>
      </c>
      <c r="L63" s="68">
        <f t="shared" si="17"/>
        <v>200000</v>
      </c>
    </row>
    <row r="64" spans="1:12" s="138" customFormat="1" ht="12" customHeight="1">
      <c r="A64" s="12" t="s">
        <v>99</v>
      </c>
      <c r="B64" s="139" t="s">
        <v>188</v>
      </c>
      <c r="C64" s="130"/>
      <c r="D64" s="130"/>
      <c r="E64" s="130"/>
      <c r="F64" s="130"/>
      <c r="G64" s="130"/>
      <c r="H64" s="130"/>
      <c r="I64" s="130"/>
      <c r="J64" s="130"/>
      <c r="K64" s="267">
        <f>D64+E64+F64+G64+H64+I64</f>
        <v>0</v>
      </c>
      <c r="L64" s="226">
        <f>C64+K64</f>
        <v>0</v>
      </c>
    </row>
    <row r="65" spans="1:12" s="138" customFormat="1" ht="12" customHeight="1">
      <c r="A65" s="11" t="s">
        <v>100</v>
      </c>
      <c r="B65" s="140" t="s">
        <v>288</v>
      </c>
      <c r="C65" s="130">
        <v>200000</v>
      </c>
      <c r="D65" s="130"/>
      <c r="E65" s="130"/>
      <c r="F65" s="130"/>
      <c r="G65" s="130"/>
      <c r="H65" s="130"/>
      <c r="I65" s="130"/>
      <c r="J65" s="130"/>
      <c r="K65" s="267">
        <f>D65+E65+F65+G65+H65+I65</f>
        <v>0</v>
      </c>
      <c r="L65" s="226">
        <f>C65+K65</f>
        <v>200000</v>
      </c>
    </row>
    <row r="66" spans="1:12" s="138" customFormat="1" ht="12" customHeight="1">
      <c r="A66" s="11" t="s">
        <v>120</v>
      </c>
      <c r="B66" s="140" t="s">
        <v>189</v>
      </c>
      <c r="C66" s="130"/>
      <c r="D66" s="130"/>
      <c r="E66" s="130"/>
      <c r="F66" s="130"/>
      <c r="G66" s="130"/>
      <c r="H66" s="130"/>
      <c r="I66" s="130"/>
      <c r="J66" s="130"/>
      <c r="K66" s="267">
        <f>D66+E66+F66+G66+H66+I66</f>
        <v>0</v>
      </c>
      <c r="L66" s="226">
        <f>C66+K66</f>
        <v>0</v>
      </c>
    </row>
    <row r="67" spans="1:12" s="138" customFormat="1" ht="12" customHeight="1" thickBot="1">
      <c r="A67" s="13" t="s">
        <v>187</v>
      </c>
      <c r="B67" s="71" t="s">
        <v>190</v>
      </c>
      <c r="C67" s="130"/>
      <c r="D67" s="130"/>
      <c r="E67" s="130"/>
      <c r="F67" s="130"/>
      <c r="G67" s="130"/>
      <c r="H67" s="130"/>
      <c r="I67" s="130"/>
      <c r="J67" s="130"/>
      <c r="K67" s="267">
        <f>D67+E67+F67+G67+H67+I67</f>
        <v>0</v>
      </c>
      <c r="L67" s="226">
        <f>C67+K67</f>
        <v>0</v>
      </c>
    </row>
    <row r="68" spans="1:12" s="138" customFormat="1" ht="12" customHeight="1" thickBot="1">
      <c r="A68" s="179" t="s">
        <v>335</v>
      </c>
      <c r="B68" s="18" t="s">
        <v>191</v>
      </c>
      <c r="C68" s="132">
        <f>+C11+C18+C25+C32+C40+C52+C58+C63</f>
        <v>563632085</v>
      </c>
      <c r="D68" s="132">
        <f aca="true" t="shared" si="18" ref="D68:L68">+D11+D18+D25+D32+D40+D52+D58+D63</f>
        <v>169882627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37609227</v>
      </c>
      <c r="K68" s="132">
        <f>+K11+K18+K25+K32+K40+K52+K58+K63</f>
        <v>207491854</v>
      </c>
      <c r="L68" s="165">
        <f t="shared" si="18"/>
        <v>771123939</v>
      </c>
    </row>
    <row r="69" spans="1:12" s="138" customFormat="1" ht="12" customHeight="1" thickBot="1">
      <c r="A69" s="169" t="s">
        <v>192</v>
      </c>
      <c r="B69" s="69" t="s">
        <v>193</v>
      </c>
      <c r="C69" s="126">
        <f>SUM(C70:C72)</f>
        <v>0</v>
      </c>
      <c r="D69" s="126">
        <f aca="true" t="shared" si="19" ref="D69:L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/>
      <c r="K69" s="126">
        <f t="shared" si="19"/>
        <v>0</v>
      </c>
      <c r="L69" s="68">
        <f t="shared" si="19"/>
        <v>0</v>
      </c>
    </row>
    <row r="70" spans="1:12" s="138" customFormat="1" ht="12" customHeight="1">
      <c r="A70" s="12" t="s">
        <v>221</v>
      </c>
      <c r="B70" s="139" t="s">
        <v>194</v>
      </c>
      <c r="C70" s="130"/>
      <c r="D70" s="130"/>
      <c r="E70" s="130"/>
      <c r="F70" s="130"/>
      <c r="G70" s="130"/>
      <c r="H70" s="130"/>
      <c r="I70" s="130"/>
      <c r="J70" s="130"/>
      <c r="K70" s="267">
        <f>D70+E70+F70+G70+H70+I70</f>
        <v>0</v>
      </c>
      <c r="L70" s="226">
        <f>C70+K70</f>
        <v>0</v>
      </c>
    </row>
    <row r="71" spans="1:12" s="138" customFormat="1" ht="12" customHeight="1">
      <c r="A71" s="11" t="s">
        <v>230</v>
      </c>
      <c r="B71" s="140" t="s">
        <v>195</v>
      </c>
      <c r="C71" s="130"/>
      <c r="D71" s="130"/>
      <c r="E71" s="130"/>
      <c r="F71" s="130"/>
      <c r="G71" s="130"/>
      <c r="H71" s="130"/>
      <c r="I71" s="130"/>
      <c r="J71" s="130"/>
      <c r="K71" s="267">
        <f>D71+E71+F71+G71+H71+I71</f>
        <v>0</v>
      </c>
      <c r="L71" s="226">
        <f>C71+K71</f>
        <v>0</v>
      </c>
    </row>
    <row r="72" spans="1:12" s="138" customFormat="1" ht="12" customHeight="1" thickBot="1">
      <c r="A72" s="15" t="s">
        <v>231</v>
      </c>
      <c r="B72" s="278" t="s">
        <v>320</v>
      </c>
      <c r="C72" s="243"/>
      <c r="D72" s="243"/>
      <c r="E72" s="243"/>
      <c r="F72" s="243"/>
      <c r="G72" s="243"/>
      <c r="H72" s="243"/>
      <c r="I72" s="243"/>
      <c r="J72" s="243"/>
      <c r="K72" s="266">
        <f>D72+E72+F72+G72+H72+I72</f>
        <v>0</v>
      </c>
      <c r="L72" s="279">
        <f>C72+K72</f>
        <v>0</v>
      </c>
    </row>
    <row r="73" spans="1:12" s="138" customFormat="1" ht="12" customHeight="1" thickBot="1">
      <c r="A73" s="169" t="s">
        <v>197</v>
      </c>
      <c r="B73" s="69" t="s">
        <v>198</v>
      </c>
      <c r="C73" s="126">
        <f>SUM(C74:C77)</f>
        <v>0</v>
      </c>
      <c r="D73" s="126">
        <f aca="true" t="shared" si="20" ref="D73:L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/>
      <c r="K73" s="126">
        <f t="shared" si="20"/>
        <v>0</v>
      </c>
      <c r="L73" s="68">
        <f t="shared" si="20"/>
        <v>0</v>
      </c>
    </row>
    <row r="74" spans="1:12" s="138" customFormat="1" ht="12" customHeight="1">
      <c r="A74" s="12" t="s">
        <v>79</v>
      </c>
      <c r="B74" s="236" t="s">
        <v>199</v>
      </c>
      <c r="C74" s="130"/>
      <c r="D74" s="130"/>
      <c r="E74" s="130"/>
      <c r="F74" s="130"/>
      <c r="G74" s="130"/>
      <c r="H74" s="130"/>
      <c r="I74" s="130"/>
      <c r="J74" s="130"/>
      <c r="K74" s="267">
        <f>D74+E74+F74+G74+H74+I74</f>
        <v>0</v>
      </c>
      <c r="L74" s="226">
        <f>C74+K74</f>
        <v>0</v>
      </c>
    </row>
    <row r="75" spans="1:12" s="138" customFormat="1" ht="12" customHeight="1">
      <c r="A75" s="11" t="s">
        <v>80</v>
      </c>
      <c r="B75" s="236" t="s">
        <v>432</v>
      </c>
      <c r="C75" s="130"/>
      <c r="D75" s="130"/>
      <c r="E75" s="130"/>
      <c r="F75" s="130"/>
      <c r="G75" s="130"/>
      <c r="H75" s="130"/>
      <c r="I75" s="130"/>
      <c r="J75" s="130"/>
      <c r="K75" s="267">
        <f>D75+E75+F75+G75+H75+I75</f>
        <v>0</v>
      </c>
      <c r="L75" s="226">
        <f>C75+K75</f>
        <v>0</v>
      </c>
    </row>
    <row r="76" spans="1:12" s="138" customFormat="1" ht="12" customHeight="1">
      <c r="A76" s="11" t="s">
        <v>222</v>
      </c>
      <c r="B76" s="236" t="s">
        <v>200</v>
      </c>
      <c r="C76" s="130"/>
      <c r="D76" s="130"/>
      <c r="E76" s="130"/>
      <c r="F76" s="130"/>
      <c r="G76" s="130"/>
      <c r="H76" s="130"/>
      <c r="I76" s="130"/>
      <c r="J76" s="130"/>
      <c r="K76" s="267">
        <f>D76+E76+F76+G76+H76+I76</f>
        <v>0</v>
      </c>
      <c r="L76" s="226">
        <f>C76+K76</f>
        <v>0</v>
      </c>
    </row>
    <row r="77" spans="1:12" s="138" customFormat="1" ht="12" customHeight="1" thickBot="1">
      <c r="A77" s="13" t="s">
        <v>223</v>
      </c>
      <c r="B77" s="237" t="s">
        <v>433</v>
      </c>
      <c r="C77" s="130"/>
      <c r="D77" s="130"/>
      <c r="E77" s="130"/>
      <c r="F77" s="130"/>
      <c r="G77" s="130"/>
      <c r="H77" s="130"/>
      <c r="I77" s="130"/>
      <c r="J77" s="130"/>
      <c r="K77" s="267">
        <f>D77+E77+F77+G77+H77+I77</f>
        <v>0</v>
      </c>
      <c r="L77" s="226">
        <f>C77+K77</f>
        <v>0</v>
      </c>
    </row>
    <row r="78" spans="1:12" s="138" customFormat="1" ht="12" customHeight="1" thickBot="1">
      <c r="A78" s="169" t="s">
        <v>201</v>
      </c>
      <c r="B78" s="69" t="s">
        <v>202</v>
      </c>
      <c r="C78" s="126">
        <f>SUM(C79:C80)</f>
        <v>340398211</v>
      </c>
      <c r="D78" s="126">
        <f aca="true" t="shared" si="21" ref="D78:L78">SUM(D79:D80)</f>
        <v>34992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v>8</v>
      </c>
      <c r="K78" s="126">
        <f t="shared" si="21"/>
        <v>35000</v>
      </c>
      <c r="L78" s="68">
        <f t="shared" si="21"/>
        <v>340433211</v>
      </c>
    </row>
    <row r="79" spans="1:12" s="138" customFormat="1" ht="12" customHeight="1">
      <c r="A79" s="12" t="s">
        <v>224</v>
      </c>
      <c r="B79" s="139" t="s">
        <v>203</v>
      </c>
      <c r="C79" s="130">
        <v>340398211</v>
      </c>
      <c r="D79" s="130">
        <v>34992</v>
      </c>
      <c r="E79" s="130"/>
      <c r="F79" s="130"/>
      <c r="G79" s="130"/>
      <c r="H79" s="130"/>
      <c r="I79" s="130"/>
      <c r="J79" s="130">
        <v>8</v>
      </c>
      <c r="K79" s="267">
        <v>35000</v>
      </c>
      <c r="L79" s="226">
        <f>C79+K79</f>
        <v>340433211</v>
      </c>
    </row>
    <row r="80" spans="1:12" s="138" customFormat="1" ht="12" customHeight="1" thickBot="1">
      <c r="A80" s="13" t="s">
        <v>225</v>
      </c>
      <c r="B80" s="71" t="s">
        <v>204</v>
      </c>
      <c r="C80" s="130"/>
      <c r="D80" s="130"/>
      <c r="E80" s="130"/>
      <c r="F80" s="130"/>
      <c r="G80" s="130"/>
      <c r="H80" s="130"/>
      <c r="I80" s="130"/>
      <c r="J80" s="130"/>
      <c r="K80" s="267">
        <f>D80+E80+F80+G80+H80+I80</f>
        <v>0</v>
      </c>
      <c r="L80" s="226">
        <f>C80+K80</f>
        <v>0</v>
      </c>
    </row>
    <row r="81" spans="1:12" s="138" customFormat="1" ht="12" customHeight="1" thickBot="1">
      <c r="A81" s="169" t="s">
        <v>205</v>
      </c>
      <c r="B81" s="69" t="s">
        <v>206</v>
      </c>
      <c r="C81" s="126">
        <f>SUM(C82:C84)</f>
        <v>0</v>
      </c>
      <c r="D81" s="126">
        <f aca="true" t="shared" si="22" ref="D81:L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9147676</v>
      </c>
      <c r="K81" s="126">
        <f t="shared" si="22"/>
        <v>9147676</v>
      </c>
      <c r="L81" s="68">
        <f t="shared" si="22"/>
        <v>9147676</v>
      </c>
    </row>
    <row r="82" spans="1:12" s="138" customFormat="1" ht="12" customHeight="1">
      <c r="A82" s="12" t="s">
        <v>226</v>
      </c>
      <c r="B82" s="139" t="s">
        <v>207</v>
      </c>
      <c r="C82" s="130"/>
      <c r="D82" s="130"/>
      <c r="E82" s="130"/>
      <c r="F82" s="130"/>
      <c r="G82" s="130"/>
      <c r="H82" s="130"/>
      <c r="I82" s="130"/>
      <c r="J82" s="130">
        <v>9147676</v>
      </c>
      <c r="K82" s="267">
        <f>D82+E82+F82+G82+H82+I82+J82</f>
        <v>9147676</v>
      </c>
      <c r="L82" s="226">
        <f>C82+K82</f>
        <v>9147676</v>
      </c>
    </row>
    <row r="83" spans="1:12" s="138" customFormat="1" ht="12" customHeight="1">
      <c r="A83" s="11" t="s">
        <v>227</v>
      </c>
      <c r="B83" s="140" t="s">
        <v>208</v>
      </c>
      <c r="C83" s="130"/>
      <c r="D83" s="130"/>
      <c r="E83" s="130"/>
      <c r="F83" s="130"/>
      <c r="G83" s="130"/>
      <c r="H83" s="130"/>
      <c r="I83" s="130"/>
      <c r="J83" s="130"/>
      <c r="K83" s="267">
        <f>D83+E83+F83+G83+H83+I83</f>
        <v>0</v>
      </c>
      <c r="L83" s="226">
        <f>C83+K83</f>
        <v>0</v>
      </c>
    </row>
    <row r="84" spans="1:12" s="138" customFormat="1" ht="12" customHeight="1" thickBot="1">
      <c r="A84" s="13" t="s">
        <v>228</v>
      </c>
      <c r="B84" s="71" t="s">
        <v>434</v>
      </c>
      <c r="C84" s="130"/>
      <c r="D84" s="130"/>
      <c r="E84" s="130"/>
      <c r="F84" s="130"/>
      <c r="G84" s="130"/>
      <c r="H84" s="130"/>
      <c r="I84" s="130"/>
      <c r="J84" s="130"/>
      <c r="K84" s="267">
        <f>D84+E84+F84+G84+H84+I84</f>
        <v>0</v>
      </c>
      <c r="L84" s="226">
        <f>C84+K84</f>
        <v>0</v>
      </c>
    </row>
    <row r="85" spans="1:12" s="138" customFormat="1" ht="12" customHeight="1" thickBot="1">
      <c r="A85" s="169" t="s">
        <v>209</v>
      </c>
      <c r="B85" s="69" t="s">
        <v>229</v>
      </c>
      <c r="C85" s="126">
        <f>SUM(C86:C89)</f>
        <v>0</v>
      </c>
      <c r="D85" s="126">
        <f aca="true" t="shared" si="23" ref="D85:L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/>
      <c r="K85" s="126">
        <f t="shared" si="23"/>
        <v>0</v>
      </c>
      <c r="L85" s="68">
        <f t="shared" si="23"/>
        <v>0</v>
      </c>
    </row>
    <row r="86" spans="1:12" s="138" customFormat="1" ht="12" customHeight="1">
      <c r="A86" s="142" t="s">
        <v>210</v>
      </c>
      <c r="B86" s="139" t="s">
        <v>211</v>
      </c>
      <c r="C86" s="130"/>
      <c r="D86" s="130"/>
      <c r="E86" s="130"/>
      <c r="F86" s="130"/>
      <c r="G86" s="130"/>
      <c r="H86" s="130"/>
      <c r="I86" s="130"/>
      <c r="J86" s="130"/>
      <c r="K86" s="267">
        <f aca="true" t="shared" si="24" ref="K86:K91">D86+E86+F86+G86+H86+I86</f>
        <v>0</v>
      </c>
      <c r="L86" s="226">
        <f aca="true" t="shared" si="25" ref="L86:L91">C86+K86</f>
        <v>0</v>
      </c>
    </row>
    <row r="87" spans="1:12" s="138" customFormat="1" ht="12" customHeight="1">
      <c r="A87" s="143" t="s">
        <v>212</v>
      </c>
      <c r="B87" s="140" t="s">
        <v>213</v>
      </c>
      <c r="C87" s="130"/>
      <c r="D87" s="130"/>
      <c r="E87" s="130"/>
      <c r="F87" s="130"/>
      <c r="G87" s="130"/>
      <c r="H87" s="130"/>
      <c r="I87" s="130"/>
      <c r="J87" s="130"/>
      <c r="K87" s="267">
        <f t="shared" si="24"/>
        <v>0</v>
      </c>
      <c r="L87" s="226">
        <f t="shared" si="25"/>
        <v>0</v>
      </c>
    </row>
    <row r="88" spans="1:12" s="138" customFormat="1" ht="12" customHeight="1">
      <c r="A88" s="143" t="s">
        <v>214</v>
      </c>
      <c r="B88" s="140" t="s">
        <v>215</v>
      </c>
      <c r="C88" s="130"/>
      <c r="D88" s="130"/>
      <c r="E88" s="130"/>
      <c r="F88" s="130"/>
      <c r="G88" s="130"/>
      <c r="H88" s="130"/>
      <c r="I88" s="130"/>
      <c r="J88" s="130"/>
      <c r="K88" s="267">
        <f t="shared" si="24"/>
        <v>0</v>
      </c>
      <c r="L88" s="226">
        <f t="shared" si="25"/>
        <v>0</v>
      </c>
    </row>
    <row r="89" spans="1:12" s="138" customFormat="1" ht="12" customHeight="1" thickBot="1">
      <c r="A89" s="144" t="s">
        <v>216</v>
      </c>
      <c r="B89" s="71" t="s">
        <v>217</v>
      </c>
      <c r="C89" s="130"/>
      <c r="D89" s="130"/>
      <c r="E89" s="130"/>
      <c r="F89" s="130"/>
      <c r="G89" s="130"/>
      <c r="H89" s="130"/>
      <c r="I89" s="130"/>
      <c r="J89" s="130"/>
      <c r="K89" s="267">
        <f t="shared" si="24"/>
        <v>0</v>
      </c>
      <c r="L89" s="226">
        <f t="shared" si="25"/>
        <v>0</v>
      </c>
    </row>
    <row r="90" spans="1:12" s="138" customFormat="1" ht="12" customHeight="1" thickBot="1">
      <c r="A90" s="169" t="s">
        <v>218</v>
      </c>
      <c r="B90" s="69" t="s">
        <v>334</v>
      </c>
      <c r="C90" s="171"/>
      <c r="D90" s="171"/>
      <c r="E90" s="171"/>
      <c r="F90" s="171"/>
      <c r="G90" s="171"/>
      <c r="H90" s="171"/>
      <c r="I90" s="171"/>
      <c r="J90" s="171"/>
      <c r="K90" s="126">
        <f t="shared" si="24"/>
        <v>0</v>
      </c>
      <c r="L90" s="68">
        <f t="shared" si="25"/>
        <v>0</v>
      </c>
    </row>
    <row r="91" spans="1:12" s="138" customFormat="1" ht="13.5" customHeight="1" thickBot="1">
      <c r="A91" s="169" t="s">
        <v>220</v>
      </c>
      <c r="B91" s="69" t="s">
        <v>219</v>
      </c>
      <c r="C91" s="171"/>
      <c r="D91" s="171"/>
      <c r="E91" s="171"/>
      <c r="F91" s="171"/>
      <c r="G91" s="171"/>
      <c r="H91" s="171"/>
      <c r="I91" s="171"/>
      <c r="J91" s="171"/>
      <c r="K91" s="126">
        <f t="shared" si="24"/>
        <v>0</v>
      </c>
      <c r="L91" s="68">
        <f t="shared" si="25"/>
        <v>0</v>
      </c>
    </row>
    <row r="92" spans="1:12" s="138" customFormat="1" ht="15.75" customHeight="1" thickBot="1">
      <c r="A92" s="169" t="s">
        <v>232</v>
      </c>
      <c r="B92" s="69" t="s">
        <v>337</v>
      </c>
      <c r="C92" s="132">
        <f>+C69+C73+C78+C81+C85+C91+C90</f>
        <v>340398211</v>
      </c>
      <c r="D92" s="132">
        <f aca="true" t="shared" si="26" ref="D92:L92">+D69+D73+D78+D81+D85+D91+D90</f>
        <v>34992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9147684</v>
      </c>
      <c r="K92" s="132">
        <f t="shared" si="26"/>
        <v>9182676</v>
      </c>
      <c r="L92" s="165">
        <f t="shared" si="26"/>
        <v>349580887</v>
      </c>
    </row>
    <row r="93" spans="1:12" s="138" customFormat="1" ht="25.5" customHeight="1" thickBot="1">
      <c r="A93" s="170" t="s">
        <v>336</v>
      </c>
      <c r="B93" s="313" t="s">
        <v>338</v>
      </c>
      <c r="C93" s="132">
        <f>+C68+C92</f>
        <v>904030296</v>
      </c>
      <c r="D93" s="132">
        <f aca="true" t="shared" si="27" ref="D93:L93">+D68+D92</f>
        <v>169917619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46756911</v>
      </c>
      <c r="K93" s="132">
        <f t="shared" si="27"/>
        <v>216674530</v>
      </c>
      <c r="L93" s="165">
        <f t="shared" si="27"/>
        <v>1120704826</v>
      </c>
    </row>
    <row r="94" spans="1:3" s="138" customFormat="1" ht="30.75" customHeight="1">
      <c r="A94" s="2"/>
      <c r="B94" s="3"/>
      <c r="C94" s="73"/>
    </row>
    <row r="95" spans="1:12" ht="16.5" customHeight="1">
      <c r="A95" s="518" t="s">
        <v>31</v>
      </c>
      <c r="B95" s="518"/>
      <c r="C95" s="518"/>
      <c r="D95" s="518"/>
      <c r="E95" s="518"/>
      <c r="F95" s="518"/>
      <c r="G95" s="518"/>
      <c r="H95" s="518"/>
      <c r="I95" s="518"/>
      <c r="J95" s="518"/>
      <c r="K95" s="518"/>
      <c r="L95" s="518"/>
    </row>
    <row r="96" spans="1:12" s="145" customFormat="1" ht="16.5" customHeight="1" thickBot="1">
      <c r="A96" s="520" t="s">
        <v>82</v>
      </c>
      <c r="B96" s="520"/>
      <c r="C96" s="49"/>
      <c r="L96" s="49" t="str">
        <f>L7</f>
        <v>Forintban!</v>
      </c>
    </row>
    <row r="97" spans="1:12" ht="15.75">
      <c r="A97" s="508" t="s">
        <v>46</v>
      </c>
      <c r="B97" s="510" t="s">
        <v>371</v>
      </c>
      <c r="C97" s="512" t="str">
        <f>+CONCATENATE(LEFT(RM_ÖSSZEFÜGGÉSEK!A6,4),". évi")</f>
        <v>2019. évi</v>
      </c>
      <c r="D97" s="513"/>
      <c r="E97" s="514"/>
      <c r="F97" s="514"/>
      <c r="G97" s="514"/>
      <c r="H97" s="514"/>
      <c r="I97" s="514"/>
      <c r="J97" s="514"/>
      <c r="K97" s="514"/>
      <c r="L97" s="515"/>
    </row>
    <row r="98" spans="1:12" ht="48.75" thickBot="1">
      <c r="A98" s="509"/>
      <c r="B98" s="511"/>
      <c r="C98" s="431" t="s">
        <v>370</v>
      </c>
      <c r="D98" s="432" t="str">
        <f aca="true" t="shared" si="28" ref="D98:I98">D9</f>
        <v>1. sz. módosítás </v>
      </c>
      <c r="E98" s="432" t="str">
        <f t="shared" si="28"/>
        <v>.2. sz. módosítás </v>
      </c>
      <c r="F98" s="432" t="str">
        <f t="shared" si="28"/>
        <v>3. sz. módosítás </v>
      </c>
      <c r="G98" s="432" t="str">
        <f t="shared" si="28"/>
        <v>4. sz. módosítás </v>
      </c>
      <c r="H98" s="432" t="str">
        <f t="shared" si="28"/>
        <v>.5. sz. módosítás </v>
      </c>
      <c r="I98" s="432" t="str">
        <f t="shared" si="28"/>
        <v>6. sz. módosítás </v>
      </c>
      <c r="J98" s="295" t="s">
        <v>599</v>
      </c>
      <c r="K98" s="433" t="s">
        <v>435</v>
      </c>
      <c r="L98" s="297" t="s">
        <v>601</v>
      </c>
    </row>
    <row r="99" spans="1:12" s="137" customFormat="1" ht="12" customHeight="1" thickBot="1">
      <c r="A99" s="24" t="s">
        <v>346</v>
      </c>
      <c r="B99" s="25" t="s">
        <v>347</v>
      </c>
      <c r="C99" s="276" t="s">
        <v>348</v>
      </c>
      <c r="D99" s="276" t="s">
        <v>350</v>
      </c>
      <c r="E99" s="277" t="s">
        <v>349</v>
      </c>
      <c r="F99" s="277" t="s">
        <v>351</v>
      </c>
      <c r="G99" s="277" t="s">
        <v>352</v>
      </c>
      <c r="H99" s="277" t="s">
        <v>353</v>
      </c>
      <c r="I99" s="277" t="s">
        <v>460</v>
      </c>
      <c r="J99" s="277"/>
      <c r="K99" s="277" t="s">
        <v>461</v>
      </c>
      <c r="L99" s="294" t="s">
        <v>462</v>
      </c>
    </row>
    <row r="100" spans="1:12" ht="12" customHeight="1" thickBot="1">
      <c r="A100" s="19" t="s">
        <v>3</v>
      </c>
      <c r="B100" s="23" t="s">
        <v>296</v>
      </c>
      <c r="C100" s="125">
        <f>C101+C102+C103+C104+C105+C118</f>
        <v>633616918</v>
      </c>
      <c r="D100" s="125">
        <f aca="true" t="shared" si="29" ref="D100:L100">D101+D102+D103+D104+D105+D118</f>
        <v>-24543330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56835617</v>
      </c>
      <c r="K100" s="125">
        <f t="shared" si="29"/>
        <v>32292287</v>
      </c>
      <c r="L100" s="182">
        <f t="shared" si="29"/>
        <v>665909205</v>
      </c>
    </row>
    <row r="101" spans="1:12" ht="12" customHeight="1" thickBot="1">
      <c r="A101" s="14" t="s">
        <v>58</v>
      </c>
      <c r="B101" s="7" t="s">
        <v>32</v>
      </c>
      <c r="C101" s="260">
        <v>169343572</v>
      </c>
      <c r="D101" s="186">
        <v>1437041</v>
      </c>
      <c r="E101" s="186"/>
      <c r="F101" s="186"/>
      <c r="G101" s="186"/>
      <c r="H101" s="186"/>
      <c r="I101" s="186"/>
      <c r="J101" s="186">
        <v>17921936</v>
      </c>
      <c r="K101" s="268">
        <f>D101+E101+F101+G101+H101+I101+J101</f>
        <v>19358977</v>
      </c>
      <c r="L101" s="228">
        <f aca="true" t="shared" si="30" ref="L101:L120">C101+K101</f>
        <v>188702549</v>
      </c>
    </row>
    <row r="102" spans="1:12" ht="12" customHeight="1" thickBot="1">
      <c r="A102" s="11" t="s">
        <v>59</v>
      </c>
      <c r="B102" s="5" t="s">
        <v>101</v>
      </c>
      <c r="C102" s="127">
        <v>33294849</v>
      </c>
      <c r="D102" s="127">
        <v>217778</v>
      </c>
      <c r="E102" s="127"/>
      <c r="F102" s="127"/>
      <c r="G102" s="127"/>
      <c r="H102" s="127"/>
      <c r="I102" s="127"/>
      <c r="J102" s="127">
        <v>808721</v>
      </c>
      <c r="K102" s="268">
        <f aca="true" t="shared" si="31" ref="K102:K119">D102+E102+F102+G102+H102+I102+J102</f>
        <v>1026499</v>
      </c>
      <c r="L102" s="224">
        <f t="shared" si="30"/>
        <v>34321348</v>
      </c>
    </row>
    <row r="103" spans="1:12" ht="12" customHeight="1" thickBot="1">
      <c r="A103" s="11" t="s">
        <v>60</v>
      </c>
      <c r="B103" s="5" t="s">
        <v>77</v>
      </c>
      <c r="C103" s="129">
        <v>198049445</v>
      </c>
      <c r="D103" s="129">
        <v>17885419</v>
      </c>
      <c r="E103" s="129"/>
      <c r="F103" s="129"/>
      <c r="G103" s="129"/>
      <c r="H103" s="129"/>
      <c r="I103" s="129"/>
      <c r="J103" s="129">
        <v>13317427</v>
      </c>
      <c r="K103" s="268">
        <f t="shared" si="31"/>
        <v>31202846</v>
      </c>
      <c r="L103" s="225">
        <f t="shared" si="30"/>
        <v>229252291</v>
      </c>
    </row>
    <row r="104" spans="1:12" ht="12" customHeight="1" thickBot="1">
      <c r="A104" s="11" t="s">
        <v>61</v>
      </c>
      <c r="B104" s="8" t="s">
        <v>102</v>
      </c>
      <c r="C104" s="129">
        <v>9400000</v>
      </c>
      <c r="D104" s="129">
        <v>2288540</v>
      </c>
      <c r="E104" s="129"/>
      <c r="F104" s="129"/>
      <c r="G104" s="129"/>
      <c r="H104" s="129"/>
      <c r="I104" s="129"/>
      <c r="J104" s="129"/>
      <c r="K104" s="268">
        <f t="shared" si="31"/>
        <v>2288540</v>
      </c>
      <c r="L104" s="225">
        <f t="shared" si="30"/>
        <v>11688540</v>
      </c>
    </row>
    <row r="105" spans="1:12" ht="12" customHeight="1" thickBot="1">
      <c r="A105" s="11" t="s">
        <v>69</v>
      </c>
      <c r="B105" s="16" t="s">
        <v>103</v>
      </c>
      <c r="C105" s="129">
        <v>173529052</v>
      </c>
      <c r="D105" s="129">
        <v>2011000</v>
      </c>
      <c r="E105" s="129"/>
      <c r="F105" s="129"/>
      <c r="G105" s="129"/>
      <c r="H105" s="129"/>
      <c r="I105" s="129"/>
      <c r="J105" s="129">
        <v>24787533</v>
      </c>
      <c r="K105" s="268">
        <f t="shared" si="31"/>
        <v>26798533</v>
      </c>
      <c r="L105" s="225">
        <f t="shared" si="30"/>
        <v>200327585</v>
      </c>
    </row>
    <row r="106" spans="1:12" ht="12" customHeight="1" thickBot="1">
      <c r="A106" s="11" t="s">
        <v>62</v>
      </c>
      <c r="B106" s="5" t="s">
        <v>301</v>
      </c>
      <c r="C106" s="129"/>
      <c r="D106" s="129"/>
      <c r="E106" s="129"/>
      <c r="F106" s="129"/>
      <c r="G106" s="129"/>
      <c r="H106" s="129"/>
      <c r="I106" s="129"/>
      <c r="J106" s="129">
        <v>4404733</v>
      </c>
      <c r="K106" s="268">
        <f t="shared" si="31"/>
        <v>4404733</v>
      </c>
      <c r="L106" s="225">
        <f t="shared" si="30"/>
        <v>4404733</v>
      </c>
    </row>
    <row r="107" spans="1:12" ht="12" customHeight="1" thickBot="1">
      <c r="A107" s="11" t="s">
        <v>63</v>
      </c>
      <c r="B107" s="52" t="s">
        <v>300</v>
      </c>
      <c r="C107" s="129"/>
      <c r="D107" s="129"/>
      <c r="E107" s="129"/>
      <c r="F107" s="129"/>
      <c r="G107" s="129"/>
      <c r="H107" s="129"/>
      <c r="I107" s="129"/>
      <c r="J107" s="129"/>
      <c r="K107" s="268">
        <f t="shared" si="31"/>
        <v>0</v>
      </c>
      <c r="L107" s="225">
        <f t="shared" si="30"/>
        <v>0</v>
      </c>
    </row>
    <row r="108" spans="1:12" ht="12" customHeight="1" thickBot="1">
      <c r="A108" s="11" t="s">
        <v>70</v>
      </c>
      <c r="B108" s="52" t="s">
        <v>299</v>
      </c>
      <c r="C108" s="129"/>
      <c r="D108" s="129"/>
      <c r="E108" s="129"/>
      <c r="F108" s="129"/>
      <c r="G108" s="129"/>
      <c r="H108" s="129"/>
      <c r="I108" s="129"/>
      <c r="J108" s="129"/>
      <c r="K108" s="268">
        <f t="shared" si="31"/>
        <v>0</v>
      </c>
      <c r="L108" s="225">
        <f t="shared" si="30"/>
        <v>0</v>
      </c>
    </row>
    <row r="109" spans="1:12" ht="12" customHeight="1" thickBot="1">
      <c r="A109" s="11" t="s">
        <v>71</v>
      </c>
      <c r="B109" s="50" t="s">
        <v>235</v>
      </c>
      <c r="C109" s="129"/>
      <c r="D109" s="129"/>
      <c r="E109" s="129"/>
      <c r="F109" s="129"/>
      <c r="G109" s="129"/>
      <c r="H109" s="129"/>
      <c r="I109" s="129"/>
      <c r="J109" s="129"/>
      <c r="K109" s="268">
        <f t="shared" si="31"/>
        <v>0</v>
      </c>
      <c r="L109" s="225">
        <f t="shared" si="30"/>
        <v>0</v>
      </c>
    </row>
    <row r="110" spans="1:12" ht="12" customHeight="1" thickBot="1">
      <c r="A110" s="11" t="s">
        <v>72</v>
      </c>
      <c r="B110" s="51" t="s">
        <v>236</v>
      </c>
      <c r="C110" s="129"/>
      <c r="D110" s="129"/>
      <c r="E110" s="129"/>
      <c r="F110" s="129"/>
      <c r="G110" s="129"/>
      <c r="H110" s="129"/>
      <c r="I110" s="129"/>
      <c r="J110" s="129"/>
      <c r="K110" s="268">
        <f t="shared" si="31"/>
        <v>0</v>
      </c>
      <c r="L110" s="225">
        <f t="shared" si="30"/>
        <v>0</v>
      </c>
    </row>
    <row r="111" spans="1:12" ht="12" customHeight="1" thickBot="1">
      <c r="A111" s="11" t="s">
        <v>73</v>
      </c>
      <c r="B111" s="51" t="s">
        <v>237</v>
      </c>
      <c r="C111" s="129"/>
      <c r="D111" s="129"/>
      <c r="E111" s="129"/>
      <c r="F111" s="129"/>
      <c r="G111" s="129"/>
      <c r="H111" s="129"/>
      <c r="I111" s="129"/>
      <c r="J111" s="129"/>
      <c r="K111" s="268">
        <f t="shared" si="31"/>
        <v>0</v>
      </c>
      <c r="L111" s="225">
        <f t="shared" si="30"/>
        <v>0</v>
      </c>
    </row>
    <row r="112" spans="1:12" ht="12" customHeight="1" thickBot="1">
      <c r="A112" s="11" t="s">
        <v>75</v>
      </c>
      <c r="B112" s="50" t="s">
        <v>238</v>
      </c>
      <c r="C112" s="129">
        <v>103029052</v>
      </c>
      <c r="D112" s="129">
        <v>1311000</v>
      </c>
      <c r="E112" s="129"/>
      <c r="F112" s="129"/>
      <c r="G112" s="129"/>
      <c r="H112" s="129"/>
      <c r="I112" s="129"/>
      <c r="J112" s="129">
        <v>-80000</v>
      </c>
      <c r="K112" s="268">
        <f t="shared" si="31"/>
        <v>1231000</v>
      </c>
      <c r="L112" s="225">
        <f t="shared" si="30"/>
        <v>104260052</v>
      </c>
    </row>
    <row r="113" spans="1:12" ht="12" customHeight="1" thickBot="1">
      <c r="A113" s="11" t="s">
        <v>104</v>
      </c>
      <c r="B113" s="50" t="s">
        <v>239</v>
      </c>
      <c r="C113" s="129"/>
      <c r="D113" s="129"/>
      <c r="E113" s="129"/>
      <c r="F113" s="129"/>
      <c r="G113" s="129"/>
      <c r="H113" s="129"/>
      <c r="I113" s="129"/>
      <c r="J113" s="129"/>
      <c r="K113" s="268">
        <f t="shared" si="31"/>
        <v>0</v>
      </c>
      <c r="L113" s="225">
        <f t="shared" si="30"/>
        <v>0</v>
      </c>
    </row>
    <row r="114" spans="1:12" ht="12" customHeight="1" thickBot="1">
      <c r="A114" s="11" t="s">
        <v>233</v>
      </c>
      <c r="B114" s="51" t="s">
        <v>240</v>
      </c>
      <c r="C114" s="129"/>
      <c r="D114" s="129"/>
      <c r="E114" s="129"/>
      <c r="F114" s="129"/>
      <c r="G114" s="129"/>
      <c r="H114" s="129"/>
      <c r="I114" s="129"/>
      <c r="J114" s="129"/>
      <c r="K114" s="268">
        <f t="shared" si="31"/>
        <v>0</v>
      </c>
      <c r="L114" s="225">
        <f t="shared" si="30"/>
        <v>0</v>
      </c>
    </row>
    <row r="115" spans="1:12" ht="12" customHeight="1" thickBot="1">
      <c r="A115" s="10" t="s">
        <v>234</v>
      </c>
      <c r="B115" s="52" t="s">
        <v>241</v>
      </c>
      <c r="C115" s="129"/>
      <c r="D115" s="129"/>
      <c r="E115" s="129"/>
      <c r="F115" s="129"/>
      <c r="G115" s="129"/>
      <c r="H115" s="129"/>
      <c r="I115" s="129"/>
      <c r="J115" s="129"/>
      <c r="K115" s="268">
        <f t="shared" si="31"/>
        <v>0</v>
      </c>
      <c r="L115" s="225">
        <f t="shared" si="30"/>
        <v>0</v>
      </c>
    </row>
    <row r="116" spans="1:12" ht="12" customHeight="1" thickBot="1">
      <c r="A116" s="11" t="s">
        <v>297</v>
      </c>
      <c r="B116" s="52" t="s">
        <v>242</v>
      </c>
      <c r="C116" s="129"/>
      <c r="D116" s="129"/>
      <c r="E116" s="129"/>
      <c r="F116" s="129"/>
      <c r="G116" s="129"/>
      <c r="H116" s="129"/>
      <c r="I116" s="129"/>
      <c r="J116" s="129"/>
      <c r="K116" s="268">
        <f t="shared" si="31"/>
        <v>0</v>
      </c>
      <c r="L116" s="225">
        <f t="shared" si="30"/>
        <v>0</v>
      </c>
    </row>
    <row r="117" spans="1:12" ht="12" customHeight="1" thickBot="1">
      <c r="A117" s="13" t="s">
        <v>298</v>
      </c>
      <c r="B117" s="52" t="s">
        <v>243</v>
      </c>
      <c r="C117" s="129">
        <v>70500000</v>
      </c>
      <c r="D117" s="129">
        <v>700000</v>
      </c>
      <c r="E117" s="129"/>
      <c r="F117" s="129"/>
      <c r="G117" s="129"/>
      <c r="H117" s="129"/>
      <c r="I117" s="129"/>
      <c r="J117" s="129">
        <v>20462800</v>
      </c>
      <c r="K117" s="268">
        <f t="shared" si="31"/>
        <v>21162800</v>
      </c>
      <c r="L117" s="225">
        <f t="shared" si="30"/>
        <v>91662800</v>
      </c>
    </row>
    <row r="118" spans="1:12" ht="12" customHeight="1" thickBot="1">
      <c r="A118" s="11" t="s">
        <v>302</v>
      </c>
      <c r="B118" s="8" t="s">
        <v>33</v>
      </c>
      <c r="C118" s="127">
        <v>50000000</v>
      </c>
      <c r="D118" s="127">
        <v>-48383108</v>
      </c>
      <c r="E118" s="127"/>
      <c r="F118" s="127"/>
      <c r="G118" s="127"/>
      <c r="H118" s="127"/>
      <c r="I118" s="127"/>
      <c r="J118" s="127"/>
      <c r="K118" s="268">
        <f t="shared" si="31"/>
        <v>-48383108</v>
      </c>
      <c r="L118" s="224">
        <f t="shared" si="30"/>
        <v>1616892</v>
      </c>
    </row>
    <row r="119" spans="1:12" ht="12" customHeight="1">
      <c r="A119" s="11" t="s">
        <v>303</v>
      </c>
      <c r="B119" s="5" t="s">
        <v>305</v>
      </c>
      <c r="C119" s="127">
        <v>50000000</v>
      </c>
      <c r="D119" s="127">
        <v>-48383108</v>
      </c>
      <c r="E119" s="127"/>
      <c r="F119" s="127"/>
      <c r="G119" s="127"/>
      <c r="H119" s="127"/>
      <c r="I119" s="127"/>
      <c r="J119" s="127"/>
      <c r="K119" s="268">
        <f t="shared" si="31"/>
        <v>-48383108</v>
      </c>
      <c r="L119" s="224">
        <f t="shared" si="30"/>
        <v>1616892</v>
      </c>
    </row>
    <row r="120" spans="1:12" ht="12" customHeight="1" thickBot="1">
      <c r="A120" s="15" t="s">
        <v>304</v>
      </c>
      <c r="B120" s="178" t="s">
        <v>306</v>
      </c>
      <c r="C120" s="187"/>
      <c r="D120" s="187"/>
      <c r="E120" s="187"/>
      <c r="F120" s="187"/>
      <c r="G120" s="187"/>
      <c r="H120" s="187"/>
      <c r="I120" s="187"/>
      <c r="J120" s="187"/>
      <c r="K120" s="271">
        <f>D120+E120+F120+G120+H120+I120</f>
        <v>0</v>
      </c>
      <c r="L120" s="229">
        <f t="shared" si="30"/>
        <v>0</v>
      </c>
    </row>
    <row r="121" spans="1:12" ht="12" customHeight="1" thickBot="1">
      <c r="A121" s="176" t="s">
        <v>4</v>
      </c>
      <c r="B121" s="177" t="s">
        <v>244</v>
      </c>
      <c r="C121" s="188">
        <f>+C122+C124+C126</f>
        <v>263164007</v>
      </c>
      <c r="D121" s="126">
        <f aca="true" t="shared" si="32" ref="D121:L121">+D122+D124+D126</f>
        <v>194460949</v>
      </c>
      <c r="E121" s="126">
        <f t="shared" si="32"/>
        <v>0</v>
      </c>
      <c r="F121" s="126">
        <f t="shared" si="32"/>
        <v>0</v>
      </c>
      <c r="G121" s="126">
        <f t="shared" si="32"/>
        <v>0</v>
      </c>
      <c r="H121" s="126">
        <f t="shared" si="32"/>
        <v>0</v>
      </c>
      <c r="I121" s="126">
        <f t="shared" si="32"/>
        <v>0</v>
      </c>
      <c r="J121" s="126">
        <f t="shared" si="32"/>
        <v>-10078706</v>
      </c>
      <c r="K121" s="188">
        <f t="shared" si="32"/>
        <v>184382243</v>
      </c>
      <c r="L121" s="183">
        <f t="shared" si="32"/>
        <v>447546250</v>
      </c>
    </row>
    <row r="122" spans="1:12" ht="12" customHeight="1">
      <c r="A122" s="12" t="s">
        <v>64</v>
      </c>
      <c r="B122" s="5" t="s">
        <v>119</v>
      </c>
      <c r="C122" s="128">
        <v>83884650</v>
      </c>
      <c r="D122" s="194">
        <v>161441502</v>
      </c>
      <c r="E122" s="194"/>
      <c r="F122" s="194"/>
      <c r="G122" s="194"/>
      <c r="H122" s="194"/>
      <c r="I122" s="128"/>
      <c r="J122" s="128">
        <v>940961</v>
      </c>
      <c r="K122" s="167">
        <f>D122+E122+F122+G122+H122+I122+J122</f>
        <v>162382463</v>
      </c>
      <c r="L122" s="166">
        <f aca="true" t="shared" si="33" ref="L122:L134">C122+K122</f>
        <v>246267113</v>
      </c>
    </row>
    <row r="123" spans="1:12" ht="12" customHeight="1">
      <c r="A123" s="12" t="s">
        <v>65</v>
      </c>
      <c r="B123" s="9" t="s">
        <v>248</v>
      </c>
      <c r="C123" s="128">
        <v>78884650</v>
      </c>
      <c r="D123" s="194"/>
      <c r="E123" s="194"/>
      <c r="F123" s="194"/>
      <c r="G123" s="194"/>
      <c r="H123" s="194"/>
      <c r="I123" s="128"/>
      <c r="J123" s="128"/>
      <c r="K123" s="167">
        <f aca="true" t="shared" si="34" ref="K123:K134">D123+E123+F123+G123+H123+I123</f>
        <v>0</v>
      </c>
      <c r="L123" s="166">
        <f t="shared" si="33"/>
        <v>78884650</v>
      </c>
    </row>
    <row r="124" spans="1:12" ht="12" customHeight="1">
      <c r="A124" s="12" t="s">
        <v>66</v>
      </c>
      <c r="B124" s="9" t="s">
        <v>105</v>
      </c>
      <c r="C124" s="127">
        <v>178979357</v>
      </c>
      <c r="D124" s="195">
        <v>33019447</v>
      </c>
      <c r="E124" s="195"/>
      <c r="F124" s="195"/>
      <c r="G124" s="195"/>
      <c r="H124" s="195"/>
      <c r="I124" s="127"/>
      <c r="J124" s="127">
        <v>-11019667</v>
      </c>
      <c r="K124" s="269">
        <f>D124+E124+F124+G124+H124+I124+J124</f>
        <v>21999780</v>
      </c>
      <c r="L124" s="224">
        <f t="shared" si="33"/>
        <v>200979137</v>
      </c>
    </row>
    <row r="125" spans="1:12" ht="12" customHeight="1">
      <c r="A125" s="12" t="s">
        <v>67</v>
      </c>
      <c r="B125" s="9" t="s">
        <v>249</v>
      </c>
      <c r="C125" s="127">
        <v>91065650</v>
      </c>
      <c r="D125" s="195"/>
      <c r="E125" s="195"/>
      <c r="F125" s="195"/>
      <c r="G125" s="195"/>
      <c r="H125" s="195"/>
      <c r="I125" s="127"/>
      <c r="J125" s="127"/>
      <c r="K125" s="269">
        <f t="shared" si="34"/>
        <v>0</v>
      </c>
      <c r="L125" s="224">
        <f t="shared" si="33"/>
        <v>91065650</v>
      </c>
    </row>
    <row r="126" spans="1:12" ht="12" customHeight="1">
      <c r="A126" s="12" t="s">
        <v>68</v>
      </c>
      <c r="B126" s="71" t="s">
        <v>121</v>
      </c>
      <c r="C126" s="127">
        <v>300000</v>
      </c>
      <c r="D126" s="195"/>
      <c r="E126" s="195"/>
      <c r="F126" s="195"/>
      <c r="G126" s="195"/>
      <c r="H126" s="195"/>
      <c r="I126" s="127"/>
      <c r="J126" s="127"/>
      <c r="K126" s="269">
        <f t="shared" si="34"/>
        <v>0</v>
      </c>
      <c r="L126" s="224">
        <f t="shared" si="33"/>
        <v>300000</v>
      </c>
    </row>
    <row r="127" spans="1:12" ht="12" customHeight="1">
      <c r="A127" s="12" t="s">
        <v>74</v>
      </c>
      <c r="B127" s="70" t="s">
        <v>289</v>
      </c>
      <c r="C127" s="127"/>
      <c r="D127" s="195"/>
      <c r="E127" s="195"/>
      <c r="F127" s="195"/>
      <c r="G127" s="195"/>
      <c r="H127" s="195"/>
      <c r="I127" s="127"/>
      <c r="J127" s="127"/>
      <c r="K127" s="269">
        <f t="shared" si="34"/>
        <v>0</v>
      </c>
      <c r="L127" s="224">
        <f t="shared" si="33"/>
        <v>0</v>
      </c>
    </row>
    <row r="128" spans="1:12" ht="12" customHeight="1">
      <c r="A128" s="12" t="s">
        <v>76</v>
      </c>
      <c r="B128" s="135" t="s">
        <v>254</v>
      </c>
      <c r="C128" s="127"/>
      <c r="D128" s="195"/>
      <c r="E128" s="195"/>
      <c r="F128" s="195"/>
      <c r="G128" s="195"/>
      <c r="H128" s="195"/>
      <c r="I128" s="127"/>
      <c r="J128" s="127"/>
      <c r="K128" s="269">
        <f t="shared" si="34"/>
        <v>0</v>
      </c>
      <c r="L128" s="224">
        <f t="shared" si="33"/>
        <v>0</v>
      </c>
    </row>
    <row r="129" spans="1:12" ht="22.5">
      <c r="A129" s="12" t="s">
        <v>106</v>
      </c>
      <c r="B129" s="51" t="s">
        <v>237</v>
      </c>
      <c r="C129" s="127"/>
      <c r="D129" s="195"/>
      <c r="E129" s="195"/>
      <c r="F129" s="195"/>
      <c r="G129" s="195"/>
      <c r="H129" s="195"/>
      <c r="I129" s="127"/>
      <c r="J129" s="127"/>
      <c r="K129" s="269">
        <f t="shared" si="34"/>
        <v>0</v>
      </c>
      <c r="L129" s="224">
        <f t="shared" si="33"/>
        <v>0</v>
      </c>
    </row>
    <row r="130" spans="1:12" ht="12" customHeight="1">
      <c r="A130" s="12" t="s">
        <v>107</v>
      </c>
      <c r="B130" s="51" t="s">
        <v>253</v>
      </c>
      <c r="C130" s="127"/>
      <c r="D130" s="195"/>
      <c r="E130" s="195"/>
      <c r="F130" s="195"/>
      <c r="G130" s="195"/>
      <c r="H130" s="195"/>
      <c r="I130" s="127"/>
      <c r="J130" s="127"/>
      <c r="K130" s="269">
        <f t="shared" si="34"/>
        <v>0</v>
      </c>
      <c r="L130" s="224">
        <f t="shared" si="33"/>
        <v>0</v>
      </c>
    </row>
    <row r="131" spans="1:12" ht="12" customHeight="1">
      <c r="A131" s="12" t="s">
        <v>108</v>
      </c>
      <c r="B131" s="51" t="s">
        <v>252</v>
      </c>
      <c r="C131" s="127"/>
      <c r="D131" s="195"/>
      <c r="E131" s="195"/>
      <c r="F131" s="195"/>
      <c r="G131" s="195"/>
      <c r="H131" s="195"/>
      <c r="I131" s="127"/>
      <c r="J131" s="127"/>
      <c r="K131" s="269">
        <f t="shared" si="34"/>
        <v>0</v>
      </c>
      <c r="L131" s="224">
        <f t="shared" si="33"/>
        <v>0</v>
      </c>
    </row>
    <row r="132" spans="1:12" ht="12" customHeight="1">
      <c r="A132" s="12" t="s">
        <v>245</v>
      </c>
      <c r="B132" s="51" t="s">
        <v>240</v>
      </c>
      <c r="C132" s="127">
        <v>300000</v>
      </c>
      <c r="D132" s="195"/>
      <c r="E132" s="195"/>
      <c r="F132" s="195"/>
      <c r="G132" s="195"/>
      <c r="H132" s="195"/>
      <c r="I132" s="127"/>
      <c r="J132" s="127"/>
      <c r="K132" s="269">
        <f t="shared" si="34"/>
        <v>0</v>
      </c>
      <c r="L132" s="224">
        <f t="shared" si="33"/>
        <v>300000</v>
      </c>
    </row>
    <row r="133" spans="1:12" ht="12" customHeight="1">
      <c r="A133" s="12" t="s">
        <v>246</v>
      </c>
      <c r="B133" s="51" t="s">
        <v>251</v>
      </c>
      <c r="C133" s="127"/>
      <c r="D133" s="195"/>
      <c r="E133" s="195"/>
      <c r="F133" s="195"/>
      <c r="G133" s="195"/>
      <c r="H133" s="195"/>
      <c r="I133" s="127"/>
      <c r="J133" s="127"/>
      <c r="K133" s="269">
        <f t="shared" si="34"/>
        <v>0</v>
      </c>
      <c r="L133" s="224">
        <f t="shared" si="33"/>
        <v>0</v>
      </c>
    </row>
    <row r="134" spans="1:12" ht="23.25" thickBot="1">
      <c r="A134" s="10" t="s">
        <v>247</v>
      </c>
      <c r="B134" s="51" t="s">
        <v>250</v>
      </c>
      <c r="C134" s="129"/>
      <c r="D134" s="196"/>
      <c r="E134" s="196"/>
      <c r="F134" s="196"/>
      <c r="G134" s="196"/>
      <c r="H134" s="196"/>
      <c r="I134" s="129"/>
      <c r="J134" s="129"/>
      <c r="K134" s="270">
        <f t="shared" si="34"/>
        <v>0</v>
      </c>
      <c r="L134" s="225">
        <f t="shared" si="33"/>
        <v>0</v>
      </c>
    </row>
    <row r="135" spans="1:12" ht="12" customHeight="1" thickBot="1">
      <c r="A135" s="17" t="s">
        <v>5</v>
      </c>
      <c r="B135" s="47" t="s">
        <v>307</v>
      </c>
      <c r="C135" s="126">
        <f>+C100+C121</f>
        <v>896780925</v>
      </c>
      <c r="D135" s="193">
        <f aca="true" t="shared" si="35" ref="D135:L135">+D100+D121</f>
        <v>169917619</v>
      </c>
      <c r="E135" s="193">
        <f t="shared" si="35"/>
        <v>0</v>
      </c>
      <c r="F135" s="193">
        <f t="shared" si="35"/>
        <v>0</v>
      </c>
      <c r="G135" s="193">
        <f t="shared" si="35"/>
        <v>0</v>
      </c>
      <c r="H135" s="193">
        <f t="shared" si="35"/>
        <v>0</v>
      </c>
      <c r="I135" s="193">
        <f t="shared" si="35"/>
        <v>0</v>
      </c>
      <c r="J135" s="193">
        <f t="shared" si="35"/>
        <v>46756911</v>
      </c>
      <c r="K135" s="126">
        <f t="shared" si="35"/>
        <v>216674530</v>
      </c>
      <c r="L135" s="68">
        <f t="shared" si="35"/>
        <v>1113455455</v>
      </c>
    </row>
    <row r="136" spans="1:12" ht="12" customHeight="1" thickBot="1">
      <c r="A136" s="17" t="s">
        <v>6</v>
      </c>
      <c r="B136" s="47" t="s">
        <v>372</v>
      </c>
      <c r="C136" s="126">
        <f>+C137+C138+C139</f>
        <v>0</v>
      </c>
      <c r="D136" s="193">
        <f aca="true" t="shared" si="36" ref="D136:L136">+D137+D138+D139</f>
        <v>0</v>
      </c>
      <c r="E136" s="193">
        <f t="shared" si="36"/>
        <v>0</v>
      </c>
      <c r="F136" s="193">
        <f t="shared" si="36"/>
        <v>0</v>
      </c>
      <c r="G136" s="193">
        <f t="shared" si="36"/>
        <v>0</v>
      </c>
      <c r="H136" s="193">
        <f t="shared" si="36"/>
        <v>0</v>
      </c>
      <c r="I136" s="126">
        <f t="shared" si="36"/>
        <v>0</v>
      </c>
      <c r="J136" s="126"/>
      <c r="K136" s="126">
        <f t="shared" si="36"/>
        <v>0</v>
      </c>
      <c r="L136" s="68">
        <f t="shared" si="36"/>
        <v>0</v>
      </c>
    </row>
    <row r="137" spans="1:12" ht="12" customHeight="1">
      <c r="A137" s="12" t="s">
        <v>152</v>
      </c>
      <c r="B137" s="9" t="s">
        <v>315</v>
      </c>
      <c r="C137" s="127"/>
      <c r="D137" s="195"/>
      <c r="E137" s="195"/>
      <c r="F137" s="195"/>
      <c r="G137" s="195"/>
      <c r="H137" s="195"/>
      <c r="I137" s="127"/>
      <c r="J137" s="128"/>
      <c r="K137" s="167">
        <f>D137+E137+F137+G137+H137+I137</f>
        <v>0</v>
      </c>
      <c r="L137" s="224">
        <f>C137+K137</f>
        <v>0</v>
      </c>
    </row>
    <row r="138" spans="1:12" ht="12" customHeight="1">
      <c r="A138" s="12" t="s">
        <v>153</v>
      </c>
      <c r="B138" s="9" t="s">
        <v>316</v>
      </c>
      <c r="C138" s="127"/>
      <c r="D138" s="195"/>
      <c r="E138" s="195"/>
      <c r="F138" s="195"/>
      <c r="G138" s="195"/>
      <c r="H138" s="195"/>
      <c r="I138" s="127"/>
      <c r="J138" s="128"/>
      <c r="K138" s="167">
        <f>D138+E138+F138+G138+H138+I138</f>
        <v>0</v>
      </c>
      <c r="L138" s="224">
        <f>C138+K138</f>
        <v>0</v>
      </c>
    </row>
    <row r="139" spans="1:12" ht="12" customHeight="1" thickBot="1">
      <c r="A139" s="10" t="s">
        <v>154</v>
      </c>
      <c r="B139" s="9" t="s">
        <v>317</v>
      </c>
      <c r="C139" s="127"/>
      <c r="D139" s="195"/>
      <c r="E139" s="195"/>
      <c r="F139" s="195"/>
      <c r="G139" s="195"/>
      <c r="H139" s="195"/>
      <c r="I139" s="127"/>
      <c r="J139" s="128"/>
      <c r="K139" s="167">
        <f>D139+E139+F139+G139+H139+I139</f>
        <v>0</v>
      </c>
      <c r="L139" s="224">
        <f>C139+K139</f>
        <v>0</v>
      </c>
    </row>
    <row r="140" spans="1:12" ht="12" customHeight="1" thickBot="1">
      <c r="A140" s="17" t="s">
        <v>7</v>
      </c>
      <c r="B140" s="47" t="s">
        <v>309</v>
      </c>
      <c r="C140" s="126">
        <f>SUM(C141:C146)</f>
        <v>0</v>
      </c>
      <c r="D140" s="193">
        <f aca="true" t="shared" si="37" ref="D140:L140">SUM(D141:D146)</f>
        <v>0</v>
      </c>
      <c r="E140" s="193">
        <f t="shared" si="37"/>
        <v>0</v>
      </c>
      <c r="F140" s="193">
        <f t="shared" si="37"/>
        <v>0</v>
      </c>
      <c r="G140" s="193">
        <f t="shared" si="37"/>
        <v>0</v>
      </c>
      <c r="H140" s="193">
        <f t="shared" si="37"/>
        <v>0</v>
      </c>
      <c r="I140" s="126">
        <f t="shared" si="37"/>
        <v>0</v>
      </c>
      <c r="J140" s="126"/>
      <c r="K140" s="126">
        <f t="shared" si="37"/>
        <v>0</v>
      </c>
      <c r="L140" s="68">
        <f t="shared" si="37"/>
        <v>0</v>
      </c>
    </row>
    <row r="141" spans="1:12" ht="12" customHeight="1">
      <c r="A141" s="12" t="s">
        <v>51</v>
      </c>
      <c r="B141" s="6" t="s">
        <v>318</v>
      </c>
      <c r="C141" s="127"/>
      <c r="D141" s="195"/>
      <c r="E141" s="195"/>
      <c r="F141" s="195"/>
      <c r="G141" s="195"/>
      <c r="H141" s="195"/>
      <c r="I141" s="127"/>
      <c r="J141" s="127"/>
      <c r="K141" s="269">
        <f aca="true" t="shared" si="38" ref="K141:K146">D141+E141+F141+G141+H141+I141</f>
        <v>0</v>
      </c>
      <c r="L141" s="224">
        <f aca="true" t="shared" si="39" ref="L141:L146">C141+K141</f>
        <v>0</v>
      </c>
    </row>
    <row r="142" spans="1:12" ht="12" customHeight="1">
      <c r="A142" s="12" t="s">
        <v>52</v>
      </c>
      <c r="B142" s="6" t="s">
        <v>310</v>
      </c>
      <c r="C142" s="127"/>
      <c r="D142" s="195"/>
      <c r="E142" s="195"/>
      <c r="F142" s="195"/>
      <c r="G142" s="195"/>
      <c r="H142" s="195"/>
      <c r="I142" s="127"/>
      <c r="J142" s="127"/>
      <c r="K142" s="269">
        <f t="shared" si="38"/>
        <v>0</v>
      </c>
      <c r="L142" s="224">
        <f t="shared" si="39"/>
        <v>0</v>
      </c>
    </row>
    <row r="143" spans="1:12" ht="12" customHeight="1">
      <c r="A143" s="12" t="s">
        <v>53</v>
      </c>
      <c r="B143" s="6" t="s">
        <v>311</v>
      </c>
      <c r="C143" s="127"/>
      <c r="D143" s="195"/>
      <c r="E143" s="195"/>
      <c r="F143" s="195"/>
      <c r="G143" s="195"/>
      <c r="H143" s="195"/>
      <c r="I143" s="127"/>
      <c r="J143" s="127"/>
      <c r="K143" s="269">
        <f t="shared" si="38"/>
        <v>0</v>
      </c>
      <c r="L143" s="224">
        <f t="shared" si="39"/>
        <v>0</v>
      </c>
    </row>
    <row r="144" spans="1:12" ht="12" customHeight="1">
      <c r="A144" s="12" t="s">
        <v>93</v>
      </c>
      <c r="B144" s="6" t="s">
        <v>312</v>
      </c>
      <c r="C144" s="127"/>
      <c r="D144" s="195"/>
      <c r="E144" s="195"/>
      <c r="F144" s="195"/>
      <c r="G144" s="195"/>
      <c r="H144" s="195"/>
      <c r="I144" s="127"/>
      <c r="J144" s="127"/>
      <c r="K144" s="269">
        <f t="shared" si="38"/>
        <v>0</v>
      </c>
      <c r="L144" s="224">
        <f t="shared" si="39"/>
        <v>0</v>
      </c>
    </row>
    <row r="145" spans="1:12" ht="12" customHeight="1">
      <c r="A145" s="12" t="s">
        <v>94</v>
      </c>
      <c r="B145" s="6" t="s">
        <v>313</v>
      </c>
      <c r="C145" s="127"/>
      <c r="D145" s="195"/>
      <c r="E145" s="195"/>
      <c r="F145" s="195"/>
      <c r="G145" s="195"/>
      <c r="H145" s="195"/>
      <c r="I145" s="127"/>
      <c r="J145" s="127"/>
      <c r="K145" s="269">
        <f t="shared" si="38"/>
        <v>0</v>
      </c>
      <c r="L145" s="224">
        <f t="shared" si="39"/>
        <v>0</v>
      </c>
    </row>
    <row r="146" spans="1:12" ht="12" customHeight="1" thickBot="1">
      <c r="A146" s="10" t="s">
        <v>95</v>
      </c>
      <c r="B146" s="6" t="s">
        <v>314</v>
      </c>
      <c r="C146" s="127"/>
      <c r="D146" s="195"/>
      <c r="E146" s="195"/>
      <c r="F146" s="195"/>
      <c r="G146" s="195"/>
      <c r="H146" s="195"/>
      <c r="I146" s="127"/>
      <c r="J146" s="127"/>
      <c r="K146" s="269">
        <f t="shared" si="38"/>
        <v>0</v>
      </c>
      <c r="L146" s="224">
        <f t="shared" si="39"/>
        <v>0</v>
      </c>
    </row>
    <row r="147" spans="1:12" ht="12" customHeight="1" thickBot="1">
      <c r="A147" s="17" t="s">
        <v>8</v>
      </c>
      <c r="B147" s="47" t="s">
        <v>322</v>
      </c>
      <c r="C147" s="132">
        <f>+C148+C149+C150+C151</f>
        <v>7249371</v>
      </c>
      <c r="D147" s="197">
        <f aca="true" t="shared" si="40" ref="D147:L147">+D148+D149+D150+D151</f>
        <v>0</v>
      </c>
      <c r="E147" s="197">
        <f t="shared" si="40"/>
        <v>0</v>
      </c>
      <c r="F147" s="197">
        <f t="shared" si="40"/>
        <v>0</v>
      </c>
      <c r="G147" s="197">
        <f t="shared" si="40"/>
        <v>0</v>
      </c>
      <c r="H147" s="197">
        <f t="shared" si="40"/>
        <v>0</v>
      </c>
      <c r="I147" s="132">
        <f t="shared" si="40"/>
        <v>0</v>
      </c>
      <c r="J147" s="132"/>
      <c r="K147" s="132">
        <f t="shared" si="40"/>
        <v>0</v>
      </c>
      <c r="L147" s="165">
        <f t="shared" si="40"/>
        <v>7249371</v>
      </c>
    </row>
    <row r="148" spans="1:12" ht="12" customHeight="1">
      <c r="A148" s="12" t="s">
        <v>54</v>
      </c>
      <c r="B148" s="6" t="s">
        <v>255</v>
      </c>
      <c r="C148" s="127"/>
      <c r="D148" s="195"/>
      <c r="E148" s="195"/>
      <c r="F148" s="195"/>
      <c r="G148" s="195"/>
      <c r="H148" s="195"/>
      <c r="I148" s="127"/>
      <c r="J148" s="127"/>
      <c r="K148" s="269">
        <f>D148+E148+F148+G148+H148+I148</f>
        <v>0</v>
      </c>
      <c r="L148" s="224">
        <f>C148+K148</f>
        <v>0</v>
      </c>
    </row>
    <row r="149" spans="1:12" ht="12" customHeight="1">
      <c r="A149" s="12" t="s">
        <v>55</v>
      </c>
      <c r="B149" s="6" t="s">
        <v>256</v>
      </c>
      <c r="C149" s="127">
        <v>7249371</v>
      </c>
      <c r="D149" s="195"/>
      <c r="E149" s="195"/>
      <c r="F149" s="195"/>
      <c r="G149" s="195"/>
      <c r="H149" s="195"/>
      <c r="I149" s="127"/>
      <c r="J149" s="127"/>
      <c r="K149" s="269">
        <f>D149+E149+F149+G149+H149+I149</f>
        <v>0</v>
      </c>
      <c r="L149" s="224">
        <f>C149+K149</f>
        <v>7249371</v>
      </c>
    </row>
    <row r="150" spans="1:12" ht="12" customHeight="1">
      <c r="A150" s="12" t="s">
        <v>172</v>
      </c>
      <c r="B150" s="6" t="s">
        <v>323</v>
      </c>
      <c r="C150" s="127"/>
      <c r="D150" s="195"/>
      <c r="E150" s="195"/>
      <c r="F150" s="195"/>
      <c r="G150" s="195"/>
      <c r="H150" s="195"/>
      <c r="I150" s="127"/>
      <c r="J150" s="127"/>
      <c r="K150" s="269">
        <f>D150+E150+F150+G150+H150+I150</f>
        <v>0</v>
      </c>
      <c r="L150" s="224">
        <f>C150+K150</f>
        <v>0</v>
      </c>
    </row>
    <row r="151" spans="1:12" ht="12" customHeight="1" thickBot="1">
      <c r="A151" s="10" t="s">
        <v>173</v>
      </c>
      <c r="B151" s="4" t="s">
        <v>274</v>
      </c>
      <c r="C151" s="127"/>
      <c r="D151" s="195"/>
      <c r="E151" s="195"/>
      <c r="F151" s="195"/>
      <c r="G151" s="195"/>
      <c r="H151" s="195"/>
      <c r="I151" s="127"/>
      <c r="J151" s="127"/>
      <c r="K151" s="269">
        <f>D151+E151+F151+G151+H151+I151</f>
        <v>0</v>
      </c>
      <c r="L151" s="224">
        <f>C151+K151</f>
        <v>0</v>
      </c>
    </row>
    <row r="152" spans="1:12" ht="12" customHeight="1" thickBot="1">
      <c r="A152" s="17" t="s">
        <v>9</v>
      </c>
      <c r="B152" s="47" t="s">
        <v>324</v>
      </c>
      <c r="C152" s="189">
        <f>SUM(C153:C157)</f>
        <v>0</v>
      </c>
      <c r="D152" s="198">
        <f aca="true" t="shared" si="41" ref="D152:L152">SUM(D153:D157)</f>
        <v>0</v>
      </c>
      <c r="E152" s="198">
        <f t="shared" si="41"/>
        <v>0</v>
      </c>
      <c r="F152" s="198">
        <f t="shared" si="41"/>
        <v>0</v>
      </c>
      <c r="G152" s="198">
        <f t="shared" si="41"/>
        <v>0</v>
      </c>
      <c r="H152" s="198">
        <f t="shared" si="41"/>
        <v>0</v>
      </c>
      <c r="I152" s="189">
        <f t="shared" si="41"/>
        <v>0</v>
      </c>
      <c r="J152" s="189"/>
      <c r="K152" s="189">
        <f t="shared" si="41"/>
        <v>0</v>
      </c>
      <c r="L152" s="184">
        <f t="shared" si="41"/>
        <v>0</v>
      </c>
    </row>
    <row r="153" spans="1:12" ht="12" customHeight="1">
      <c r="A153" s="12" t="s">
        <v>56</v>
      </c>
      <c r="B153" s="6" t="s">
        <v>319</v>
      </c>
      <c r="C153" s="127"/>
      <c r="D153" s="195"/>
      <c r="E153" s="195"/>
      <c r="F153" s="195"/>
      <c r="G153" s="195"/>
      <c r="H153" s="195"/>
      <c r="I153" s="127"/>
      <c r="J153" s="127"/>
      <c r="K153" s="269">
        <f aca="true" t="shared" si="42" ref="K153:K159">D153+E153+F153+G153+H153+I153</f>
        <v>0</v>
      </c>
      <c r="L153" s="224">
        <f aca="true" t="shared" si="43" ref="L153:L159">C153+K153</f>
        <v>0</v>
      </c>
    </row>
    <row r="154" spans="1:12" ht="12" customHeight="1">
      <c r="A154" s="12" t="s">
        <v>57</v>
      </c>
      <c r="B154" s="6" t="s">
        <v>326</v>
      </c>
      <c r="C154" s="127"/>
      <c r="D154" s="195"/>
      <c r="E154" s="195"/>
      <c r="F154" s="195"/>
      <c r="G154" s="195"/>
      <c r="H154" s="195"/>
      <c r="I154" s="127"/>
      <c r="J154" s="127"/>
      <c r="K154" s="269">
        <f t="shared" si="42"/>
        <v>0</v>
      </c>
      <c r="L154" s="224">
        <f t="shared" si="43"/>
        <v>0</v>
      </c>
    </row>
    <row r="155" spans="1:12" ht="12" customHeight="1">
      <c r="A155" s="12" t="s">
        <v>184</v>
      </c>
      <c r="B155" s="6" t="s">
        <v>321</v>
      </c>
      <c r="C155" s="127"/>
      <c r="D155" s="195"/>
      <c r="E155" s="195"/>
      <c r="F155" s="195"/>
      <c r="G155" s="195"/>
      <c r="H155" s="195"/>
      <c r="I155" s="127"/>
      <c r="J155" s="127"/>
      <c r="K155" s="269">
        <f t="shared" si="42"/>
        <v>0</v>
      </c>
      <c r="L155" s="224">
        <f t="shared" si="43"/>
        <v>0</v>
      </c>
    </row>
    <row r="156" spans="1:12" ht="12" customHeight="1">
      <c r="A156" s="12" t="s">
        <v>185</v>
      </c>
      <c r="B156" s="6" t="s">
        <v>327</v>
      </c>
      <c r="C156" s="127"/>
      <c r="D156" s="195"/>
      <c r="E156" s="195"/>
      <c r="F156" s="195"/>
      <c r="G156" s="195"/>
      <c r="H156" s="195"/>
      <c r="I156" s="127"/>
      <c r="J156" s="127"/>
      <c r="K156" s="269">
        <f t="shared" si="42"/>
        <v>0</v>
      </c>
      <c r="L156" s="224">
        <f t="shared" si="43"/>
        <v>0</v>
      </c>
    </row>
    <row r="157" spans="1:12" ht="12" customHeight="1" thickBot="1">
      <c r="A157" s="12" t="s">
        <v>325</v>
      </c>
      <c r="B157" s="6" t="s">
        <v>328</v>
      </c>
      <c r="C157" s="127"/>
      <c r="D157" s="195"/>
      <c r="E157" s="196"/>
      <c r="F157" s="196"/>
      <c r="G157" s="196"/>
      <c r="H157" s="196"/>
      <c r="I157" s="129"/>
      <c r="J157" s="129"/>
      <c r="K157" s="270">
        <f t="shared" si="42"/>
        <v>0</v>
      </c>
      <c r="L157" s="225">
        <f t="shared" si="43"/>
        <v>0</v>
      </c>
    </row>
    <row r="158" spans="1:12" ht="12" customHeight="1" thickBot="1">
      <c r="A158" s="17" t="s">
        <v>10</v>
      </c>
      <c r="B158" s="47" t="s">
        <v>329</v>
      </c>
      <c r="C158" s="190"/>
      <c r="D158" s="199"/>
      <c r="E158" s="199"/>
      <c r="F158" s="199"/>
      <c r="G158" s="199"/>
      <c r="H158" s="199"/>
      <c r="I158" s="190"/>
      <c r="J158" s="190"/>
      <c r="K158" s="189">
        <f t="shared" si="42"/>
        <v>0</v>
      </c>
      <c r="L158" s="241">
        <f t="shared" si="43"/>
        <v>0</v>
      </c>
    </row>
    <row r="159" spans="1:12" ht="12" customHeight="1" thickBot="1">
      <c r="A159" s="17" t="s">
        <v>11</v>
      </c>
      <c r="B159" s="47" t="s">
        <v>330</v>
      </c>
      <c r="C159" s="190"/>
      <c r="D159" s="199"/>
      <c r="E159" s="292"/>
      <c r="F159" s="292"/>
      <c r="G159" s="292"/>
      <c r="H159" s="292"/>
      <c r="I159" s="242"/>
      <c r="J159" s="242"/>
      <c r="K159" s="272">
        <f t="shared" si="42"/>
        <v>0</v>
      </c>
      <c r="L159" s="166">
        <f t="shared" si="43"/>
        <v>0</v>
      </c>
    </row>
    <row r="160" spans="1:16" ht="15" customHeight="1" thickBot="1">
      <c r="A160" s="17" t="s">
        <v>12</v>
      </c>
      <c r="B160" s="47" t="s">
        <v>332</v>
      </c>
      <c r="C160" s="191">
        <f>+C136+C140+C147+C152+C158+C159</f>
        <v>7249371</v>
      </c>
      <c r="D160" s="200">
        <f aca="true" t="shared" si="44" ref="D160:L160">+D136+D140+D147+D152+D158+D159</f>
        <v>0</v>
      </c>
      <c r="E160" s="200">
        <f t="shared" si="44"/>
        <v>0</v>
      </c>
      <c r="F160" s="200">
        <f t="shared" si="44"/>
        <v>0</v>
      </c>
      <c r="G160" s="200">
        <f t="shared" si="44"/>
        <v>0</v>
      </c>
      <c r="H160" s="200">
        <f t="shared" si="44"/>
        <v>0</v>
      </c>
      <c r="I160" s="191">
        <f t="shared" si="44"/>
        <v>0</v>
      </c>
      <c r="J160" s="191"/>
      <c r="K160" s="191">
        <f t="shared" si="44"/>
        <v>0</v>
      </c>
      <c r="L160" s="185">
        <f t="shared" si="44"/>
        <v>7249371</v>
      </c>
      <c r="M160" s="146"/>
      <c r="N160" s="147"/>
      <c r="O160" s="147"/>
      <c r="P160" s="147"/>
    </row>
    <row r="161" spans="1:12" s="138" customFormat="1" ht="12.75" customHeight="1" thickBot="1">
      <c r="A161" s="72" t="s">
        <v>13</v>
      </c>
      <c r="B161" s="114" t="s">
        <v>331</v>
      </c>
      <c r="C161" s="191">
        <f>+C135+C160</f>
        <v>904030296</v>
      </c>
      <c r="D161" s="200">
        <f aca="true" t="shared" si="45" ref="D161:L161">+D135+D160</f>
        <v>169917619</v>
      </c>
      <c r="E161" s="200">
        <f t="shared" si="45"/>
        <v>0</v>
      </c>
      <c r="F161" s="200">
        <f t="shared" si="45"/>
        <v>0</v>
      </c>
      <c r="G161" s="200">
        <f t="shared" si="45"/>
        <v>0</v>
      </c>
      <c r="H161" s="200">
        <f t="shared" si="45"/>
        <v>0</v>
      </c>
      <c r="I161" s="200">
        <f t="shared" si="45"/>
        <v>0</v>
      </c>
      <c r="J161" s="200">
        <f t="shared" si="45"/>
        <v>46756911</v>
      </c>
      <c r="K161" s="191">
        <f t="shared" si="45"/>
        <v>216674530</v>
      </c>
      <c r="L161" s="185">
        <f t="shared" si="45"/>
        <v>1120704826</v>
      </c>
    </row>
    <row r="162" spans="3:12" ht="13.5" customHeight="1">
      <c r="C162" s="408">
        <f>C93-C161</f>
        <v>0</v>
      </c>
      <c r="D162" s="409"/>
      <c r="E162" s="409"/>
      <c r="F162" s="409"/>
      <c r="G162" s="409"/>
      <c r="H162" s="409"/>
      <c r="I162" s="409"/>
      <c r="J162" s="409"/>
      <c r="K162" s="409"/>
      <c r="L162" s="410">
        <f>L93-L161</f>
        <v>0</v>
      </c>
    </row>
    <row r="163" spans="1:12" ht="15.75">
      <c r="A163" s="516" t="s">
        <v>257</v>
      </c>
      <c r="B163" s="516"/>
      <c r="C163" s="516"/>
      <c r="D163" s="516"/>
      <c r="E163" s="516"/>
      <c r="F163" s="516"/>
      <c r="G163" s="516"/>
      <c r="H163" s="516"/>
      <c r="I163" s="516"/>
      <c r="J163" s="516"/>
      <c r="K163" s="516"/>
      <c r="L163" s="516"/>
    </row>
    <row r="164" spans="1:12" ht="15" customHeight="1" thickBot="1">
      <c r="A164" s="507" t="s">
        <v>83</v>
      </c>
      <c r="B164" s="507"/>
      <c r="C164" s="74"/>
      <c r="L164" s="74" t="str">
        <f>L96</f>
        <v>Forintban!</v>
      </c>
    </row>
    <row r="165" spans="1:12" ht="25.5" customHeight="1" thickBot="1">
      <c r="A165" s="17">
        <v>1</v>
      </c>
      <c r="B165" s="22" t="s">
        <v>333</v>
      </c>
      <c r="C165" s="192">
        <f>+C68-C135</f>
        <v>-333148840</v>
      </c>
      <c r="D165" s="126">
        <f aca="true" t="shared" si="46" ref="D165:L165">+D68-D135</f>
        <v>-34992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/>
      <c r="K165" s="126">
        <f t="shared" si="46"/>
        <v>-9182676</v>
      </c>
      <c r="L165" s="68">
        <f t="shared" si="46"/>
        <v>-342331516</v>
      </c>
    </row>
    <row r="166" spans="1:12" ht="32.25" customHeight="1" thickBot="1">
      <c r="A166" s="17" t="s">
        <v>4</v>
      </c>
      <c r="B166" s="22" t="s">
        <v>339</v>
      </c>
      <c r="C166" s="126">
        <f>+C92-C160</f>
        <v>333148840</v>
      </c>
      <c r="D166" s="126">
        <f aca="true" t="shared" si="47" ref="D166:L166">+D92-D160</f>
        <v>34992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/>
      <c r="K166" s="126">
        <f t="shared" si="47"/>
        <v>9182676</v>
      </c>
      <c r="L166" s="68">
        <f t="shared" si="47"/>
        <v>342331516</v>
      </c>
    </row>
  </sheetData>
  <sheetProtection/>
  <mergeCells count="15">
    <mergeCell ref="A6:L6"/>
    <mergeCell ref="A95:L95"/>
    <mergeCell ref="A7:B7"/>
    <mergeCell ref="A96:B96"/>
    <mergeCell ref="B1:L1"/>
    <mergeCell ref="A3:L3"/>
    <mergeCell ref="A4:L4"/>
    <mergeCell ref="A164:B164"/>
    <mergeCell ref="A8:A9"/>
    <mergeCell ref="B8:B9"/>
    <mergeCell ref="C8:L8"/>
    <mergeCell ref="A97:A98"/>
    <mergeCell ref="B97:B98"/>
    <mergeCell ref="C97:L97"/>
    <mergeCell ref="A163:L163"/>
  </mergeCells>
  <printOptions horizontalCentered="1"/>
  <pageMargins left="0.1968503937007874" right="0.1968503937007874" top="0.4724409448818898" bottom="0.4724409448818898" header="0.3937007874015748" footer="0.3937007874015748"/>
  <pageSetup horizontalDpi="600" verticalDpi="600" orientation="portrait" paperSize="9" scale="65" r:id="rId1"/>
  <rowBreaks count="1" manualBreakCount="1">
    <brk id="9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166"/>
  <sheetViews>
    <sheetView view="pageBreakPreview" zoomScaleNormal="120" zoomScaleSheetLayoutView="100" workbookViewId="0" topLeftCell="A1">
      <selection activeCell="Q18" sqref="Q18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4" width="14.875" style="136" customWidth="1"/>
    <col min="5" max="9" width="14.875" style="136" hidden="1" customWidth="1"/>
    <col min="10" max="12" width="14.875" style="136" customWidth="1"/>
    <col min="13" max="16384" width="9.375" style="136" customWidth="1"/>
  </cols>
  <sheetData>
    <row r="1" spans="1:12" ht="15.75">
      <c r="A1" s="298"/>
      <c r="B1" s="521" t="str">
        <f>CONCATENATE("1.2. melléklet ",RM_ALAPADATOK!A7," ",RM_ALAPADATOK!B7," ",RM_ALAPADATOK!C7," ",RM_ALAPADATOK!D7," ",RM_ALAPADATOK!E7," ",RM_ALAPADATOK!F7," ",RM_ALAPADATOK!G7," ",RM_ALAPADATOK!H7)</f>
        <v>1.2. melléklet a 8 / 2020 ( VII.16. ) önkormányzati rendelethez</v>
      </c>
      <c r="C1" s="522"/>
      <c r="D1" s="522"/>
      <c r="E1" s="522"/>
      <c r="F1" s="522"/>
      <c r="G1" s="522"/>
      <c r="H1" s="522"/>
      <c r="I1" s="522"/>
      <c r="J1" s="522"/>
      <c r="K1" s="522"/>
      <c r="L1" s="522"/>
    </row>
    <row r="2" spans="1:12" ht="15.75">
      <c r="A2" s="298"/>
      <c r="B2" s="298"/>
      <c r="C2" s="299"/>
      <c r="D2" s="300"/>
      <c r="E2" s="300"/>
      <c r="F2" s="300"/>
      <c r="G2" s="300"/>
      <c r="H2" s="300"/>
      <c r="I2" s="300"/>
      <c r="J2" s="300"/>
      <c r="K2" s="300"/>
      <c r="L2" s="300"/>
    </row>
    <row r="3" spans="1:12" ht="15.75">
      <c r="A3" s="523">
        <f>CONCATENATE(RM_ALAPADATOK!A4)</f>
      </c>
      <c r="B3" s="523"/>
      <c r="C3" s="524"/>
      <c r="D3" s="523"/>
      <c r="E3" s="523"/>
      <c r="F3" s="523"/>
      <c r="G3" s="523"/>
      <c r="H3" s="523"/>
      <c r="I3" s="523"/>
      <c r="J3" s="523"/>
      <c r="K3" s="523"/>
      <c r="L3" s="523"/>
    </row>
    <row r="4" spans="1:12" ht="15.75">
      <c r="A4" s="523" t="s">
        <v>463</v>
      </c>
      <c r="B4" s="523"/>
      <c r="C4" s="524"/>
      <c r="D4" s="523"/>
      <c r="E4" s="523"/>
      <c r="F4" s="523"/>
      <c r="G4" s="523"/>
      <c r="H4" s="523"/>
      <c r="I4" s="523"/>
      <c r="J4" s="523"/>
      <c r="K4" s="523"/>
      <c r="L4" s="523"/>
    </row>
    <row r="5" spans="1:12" ht="15.75">
      <c r="A5" s="298"/>
      <c r="B5" s="298"/>
      <c r="C5" s="299"/>
      <c r="D5" s="300"/>
      <c r="E5" s="300"/>
      <c r="F5" s="300"/>
      <c r="G5" s="300"/>
      <c r="H5" s="300"/>
      <c r="I5" s="300"/>
      <c r="J5" s="300"/>
      <c r="K5" s="300"/>
      <c r="L5" s="300"/>
    </row>
    <row r="6" spans="1:12" ht="15.75" customHeight="1">
      <c r="A6" s="517" t="s">
        <v>1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</row>
    <row r="7" spans="1:12" ht="15.75" customHeight="1" thickBot="1">
      <c r="A7" s="519" t="s">
        <v>81</v>
      </c>
      <c r="B7" s="519"/>
      <c r="C7" s="301"/>
      <c r="D7" s="300"/>
      <c r="E7" s="300"/>
      <c r="F7" s="300"/>
      <c r="G7" s="300"/>
      <c r="H7" s="300"/>
      <c r="I7" s="300"/>
      <c r="J7" s="300"/>
      <c r="K7" s="300"/>
      <c r="L7" s="301" t="s">
        <v>429</v>
      </c>
    </row>
    <row r="8" spans="1:12" ht="15.75">
      <c r="A8" s="508" t="s">
        <v>46</v>
      </c>
      <c r="B8" s="510" t="s">
        <v>2</v>
      </c>
      <c r="C8" s="512" t="str">
        <f>+CONCATENATE(LEFT(RM_ÖSSZEFÜGGÉSEK!A6,4),". évi")</f>
        <v>2019. évi</v>
      </c>
      <c r="D8" s="513"/>
      <c r="E8" s="514"/>
      <c r="F8" s="514"/>
      <c r="G8" s="514"/>
      <c r="H8" s="514"/>
      <c r="I8" s="514"/>
      <c r="J8" s="514"/>
      <c r="K8" s="514"/>
      <c r="L8" s="515"/>
    </row>
    <row r="9" spans="1:12" ht="39" customHeight="1" thickBot="1">
      <c r="A9" s="509"/>
      <c r="B9" s="511"/>
      <c r="C9" s="275" t="s">
        <v>370</v>
      </c>
      <c r="D9" s="295" t="str">
        <f>CONCATENATE('Önk. összesen 1.1.sz.mell.'!D9)</f>
        <v>1. sz. módosítás </v>
      </c>
      <c r="E9" s="295" t="str">
        <f>CONCATENATE('Önk. összesen 1.1.sz.mell.'!E9)</f>
        <v>.2. sz. módosítás </v>
      </c>
      <c r="F9" s="295" t="str">
        <f>CONCATENATE('Önk. összesen 1.1.sz.mell.'!F9)</f>
        <v>3. sz. módosítás </v>
      </c>
      <c r="G9" s="295" t="str">
        <f>CONCATENATE('Önk. összesen 1.1.sz.mell.'!G9)</f>
        <v>4. sz. módosítás </v>
      </c>
      <c r="H9" s="295" t="str">
        <f>CONCATENATE('Önk. összesen 1.1.sz.mell.'!H9)</f>
        <v>.5. sz. módosítás </v>
      </c>
      <c r="I9" s="295" t="str">
        <f>CONCATENATE('Önk. összesen 1.1.sz.mell.'!I9)</f>
        <v>6. sz. módosítás </v>
      </c>
      <c r="J9" s="295" t="s">
        <v>599</v>
      </c>
      <c r="K9" s="296" t="s">
        <v>435</v>
      </c>
      <c r="L9" s="297" t="str">
        <f>CONCATENATE('Önk. összesen 1.1.sz.mell.'!L9)</f>
        <v>2.számú módosítás utáni előirányzat</v>
      </c>
    </row>
    <row r="10" spans="1:12" s="137" customFormat="1" ht="12" customHeight="1" thickBot="1">
      <c r="A10" s="133" t="s">
        <v>346</v>
      </c>
      <c r="B10" s="134" t="s">
        <v>347</v>
      </c>
      <c r="C10" s="276" t="s">
        <v>348</v>
      </c>
      <c r="D10" s="276" t="s">
        <v>350</v>
      </c>
      <c r="E10" s="277" t="s">
        <v>349</v>
      </c>
      <c r="F10" s="277" t="s">
        <v>351</v>
      </c>
      <c r="G10" s="277" t="s">
        <v>352</v>
      </c>
      <c r="H10" s="277" t="s">
        <v>353</v>
      </c>
      <c r="I10" s="277" t="s">
        <v>460</v>
      </c>
      <c r="J10" s="277"/>
      <c r="K10" s="277" t="s">
        <v>461</v>
      </c>
      <c r="L10" s="294" t="s">
        <v>462</v>
      </c>
    </row>
    <row r="11" spans="1:12" s="138" customFormat="1" ht="12" customHeight="1" thickBot="1">
      <c r="A11" s="17" t="s">
        <v>3</v>
      </c>
      <c r="B11" s="18" t="s">
        <v>137</v>
      </c>
      <c r="C11" s="126">
        <f>+C12+C13+C14+C15+C16+C17</f>
        <v>192090099</v>
      </c>
      <c r="D11" s="126">
        <f aca="true" t="shared" si="0" ref="D11:L11">+D12+D13+D14+D15+D16+D17</f>
        <v>8464540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/>
      <c r="K11" s="126">
        <f t="shared" si="0"/>
        <v>8464540</v>
      </c>
      <c r="L11" s="68">
        <f t="shared" si="0"/>
        <v>200554639</v>
      </c>
    </row>
    <row r="12" spans="1:12" s="138" customFormat="1" ht="12" customHeight="1">
      <c r="A12" s="12" t="s">
        <v>58</v>
      </c>
      <c r="B12" s="139" t="s">
        <v>138</v>
      </c>
      <c r="C12" s="128">
        <v>90191652</v>
      </c>
      <c r="D12" s="128"/>
      <c r="E12" s="128"/>
      <c r="F12" s="128"/>
      <c r="G12" s="128"/>
      <c r="H12" s="128"/>
      <c r="I12" s="128"/>
      <c r="J12" s="128"/>
      <c r="K12" s="167">
        <f aca="true" t="shared" si="1" ref="K12:K17">D12+E12+F12+G12+H12+I12</f>
        <v>0</v>
      </c>
      <c r="L12" s="166">
        <f aca="true" t="shared" si="2" ref="L12:L17">C12+K12</f>
        <v>90191652</v>
      </c>
    </row>
    <row r="13" spans="1:12" s="138" customFormat="1" ht="12" customHeight="1">
      <c r="A13" s="11" t="s">
        <v>59</v>
      </c>
      <c r="B13" s="140" t="s">
        <v>139</v>
      </c>
      <c r="C13" s="127">
        <v>46062600</v>
      </c>
      <c r="D13" s="127"/>
      <c r="E13" s="128"/>
      <c r="F13" s="128"/>
      <c r="G13" s="128"/>
      <c r="H13" s="128"/>
      <c r="I13" s="128"/>
      <c r="J13" s="128"/>
      <c r="K13" s="167">
        <f t="shared" si="1"/>
        <v>0</v>
      </c>
      <c r="L13" s="166">
        <f t="shared" si="2"/>
        <v>46062600</v>
      </c>
    </row>
    <row r="14" spans="1:12" s="138" customFormat="1" ht="12" customHeight="1">
      <c r="A14" s="11" t="s">
        <v>60</v>
      </c>
      <c r="B14" s="140" t="s">
        <v>140</v>
      </c>
      <c r="C14" s="127">
        <v>47762727</v>
      </c>
      <c r="D14" s="127"/>
      <c r="E14" s="128"/>
      <c r="F14" s="128"/>
      <c r="G14" s="128"/>
      <c r="H14" s="128"/>
      <c r="I14" s="128"/>
      <c r="J14" s="128"/>
      <c r="K14" s="167">
        <f t="shared" si="1"/>
        <v>0</v>
      </c>
      <c r="L14" s="166">
        <f t="shared" si="2"/>
        <v>47762727</v>
      </c>
    </row>
    <row r="15" spans="1:12" s="138" customFormat="1" ht="12" customHeight="1">
      <c r="A15" s="11" t="s">
        <v>61</v>
      </c>
      <c r="B15" s="140" t="s">
        <v>141</v>
      </c>
      <c r="C15" s="127">
        <v>8073120</v>
      </c>
      <c r="D15" s="127"/>
      <c r="E15" s="128"/>
      <c r="F15" s="128"/>
      <c r="G15" s="128"/>
      <c r="H15" s="128"/>
      <c r="I15" s="128"/>
      <c r="J15" s="128"/>
      <c r="K15" s="167">
        <f t="shared" si="1"/>
        <v>0</v>
      </c>
      <c r="L15" s="166">
        <f t="shared" si="2"/>
        <v>8073120</v>
      </c>
    </row>
    <row r="16" spans="1:12" s="138" customFormat="1" ht="12" customHeight="1">
      <c r="A16" s="11" t="s">
        <v>78</v>
      </c>
      <c r="B16" s="70" t="s">
        <v>291</v>
      </c>
      <c r="C16" s="127"/>
      <c r="D16" s="127">
        <v>8464540</v>
      </c>
      <c r="E16" s="128"/>
      <c r="F16" s="128"/>
      <c r="G16" s="128"/>
      <c r="H16" s="128"/>
      <c r="I16" s="128"/>
      <c r="J16" s="128"/>
      <c r="K16" s="167">
        <f t="shared" si="1"/>
        <v>8464540</v>
      </c>
      <c r="L16" s="166">
        <f t="shared" si="2"/>
        <v>8464540</v>
      </c>
    </row>
    <row r="17" spans="1:12" s="138" customFormat="1" ht="12" customHeight="1" thickBot="1">
      <c r="A17" s="13" t="s">
        <v>62</v>
      </c>
      <c r="B17" s="71" t="s">
        <v>292</v>
      </c>
      <c r="C17" s="127"/>
      <c r="D17" s="127"/>
      <c r="E17" s="128"/>
      <c r="F17" s="128"/>
      <c r="G17" s="128"/>
      <c r="H17" s="128"/>
      <c r="I17" s="128"/>
      <c r="J17" s="128"/>
      <c r="K17" s="167">
        <f t="shared" si="1"/>
        <v>0</v>
      </c>
      <c r="L17" s="166">
        <f t="shared" si="2"/>
        <v>0</v>
      </c>
    </row>
    <row r="18" spans="1:12" s="138" customFormat="1" ht="12" customHeight="1" thickBot="1">
      <c r="A18" s="17" t="s">
        <v>4</v>
      </c>
      <c r="B18" s="69" t="s">
        <v>142</v>
      </c>
      <c r="C18" s="126">
        <f>+C19+C20+C21+C22+C23</f>
        <v>50321409</v>
      </c>
      <c r="D18" s="126">
        <f aca="true" t="shared" si="3" ref="D18:L18">+D19+D20+D21+D22+D23</f>
        <v>6629860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/>
      <c r="K18" s="126">
        <f t="shared" si="3"/>
        <v>6629860</v>
      </c>
      <c r="L18" s="68">
        <f t="shared" si="3"/>
        <v>56951269</v>
      </c>
    </row>
    <row r="19" spans="1:12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28"/>
      <c r="K19" s="167">
        <f aca="true" t="shared" si="4" ref="K19:K24">D19+E19+F19+G19+H19+I19</f>
        <v>0</v>
      </c>
      <c r="L19" s="166">
        <f aca="true" t="shared" si="5" ref="L19:L24">C19+K19</f>
        <v>0</v>
      </c>
    </row>
    <row r="20" spans="1:12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28"/>
      <c r="K20" s="167">
        <f t="shared" si="4"/>
        <v>0</v>
      </c>
      <c r="L20" s="166">
        <f t="shared" si="5"/>
        <v>0</v>
      </c>
    </row>
    <row r="21" spans="1:12" s="138" customFormat="1" ht="12" customHeight="1">
      <c r="A21" s="11" t="s">
        <v>66</v>
      </c>
      <c r="B21" s="140" t="s">
        <v>283</v>
      </c>
      <c r="C21" s="127"/>
      <c r="D21" s="127"/>
      <c r="E21" s="128"/>
      <c r="F21" s="128"/>
      <c r="G21" s="128"/>
      <c r="H21" s="128"/>
      <c r="I21" s="128"/>
      <c r="J21" s="128"/>
      <c r="K21" s="167">
        <f t="shared" si="4"/>
        <v>0</v>
      </c>
      <c r="L21" s="166">
        <f t="shared" si="5"/>
        <v>0</v>
      </c>
    </row>
    <row r="22" spans="1:12" s="138" customFormat="1" ht="12" customHeight="1">
      <c r="A22" s="11" t="s">
        <v>67</v>
      </c>
      <c r="B22" s="140" t="s">
        <v>284</v>
      </c>
      <c r="C22" s="127"/>
      <c r="D22" s="127"/>
      <c r="E22" s="128"/>
      <c r="F22" s="128"/>
      <c r="G22" s="128"/>
      <c r="H22" s="128"/>
      <c r="I22" s="128"/>
      <c r="J22" s="128"/>
      <c r="K22" s="167">
        <f t="shared" si="4"/>
        <v>0</v>
      </c>
      <c r="L22" s="166">
        <f t="shared" si="5"/>
        <v>0</v>
      </c>
    </row>
    <row r="23" spans="1:12" s="138" customFormat="1" ht="12" customHeight="1">
      <c r="A23" s="11" t="s">
        <v>68</v>
      </c>
      <c r="B23" s="140" t="s">
        <v>145</v>
      </c>
      <c r="C23" s="127">
        <v>50321409</v>
      </c>
      <c r="D23" s="127">
        <v>6629860</v>
      </c>
      <c r="E23" s="128"/>
      <c r="F23" s="128"/>
      <c r="G23" s="128"/>
      <c r="H23" s="128"/>
      <c r="I23" s="128"/>
      <c r="J23" s="128"/>
      <c r="K23" s="167">
        <f t="shared" si="4"/>
        <v>6629860</v>
      </c>
      <c r="L23" s="166">
        <f t="shared" si="5"/>
        <v>56951269</v>
      </c>
    </row>
    <row r="24" spans="1:12" s="138" customFormat="1" ht="12" customHeight="1" thickBot="1">
      <c r="A24" s="13" t="s">
        <v>74</v>
      </c>
      <c r="B24" s="71" t="s">
        <v>146</v>
      </c>
      <c r="C24" s="129"/>
      <c r="D24" s="129"/>
      <c r="E24" s="239"/>
      <c r="F24" s="239"/>
      <c r="G24" s="239"/>
      <c r="H24" s="239"/>
      <c r="I24" s="239"/>
      <c r="J24" s="239"/>
      <c r="K24" s="167">
        <f t="shared" si="4"/>
        <v>0</v>
      </c>
      <c r="L24" s="166">
        <f t="shared" si="5"/>
        <v>0</v>
      </c>
    </row>
    <row r="25" spans="1:12" s="138" customFormat="1" ht="12" customHeight="1" thickBot="1">
      <c r="A25" s="17" t="s">
        <v>5</v>
      </c>
      <c r="B25" s="18" t="s">
        <v>147</v>
      </c>
      <c r="C25" s="126">
        <f>+C26+C27+C28+C29+C30</f>
        <v>0</v>
      </c>
      <c r="D25" s="126">
        <f aca="true" t="shared" si="6" ref="D25:L25">+D26+D27+D28+D29+D30</f>
        <v>182368718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/>
      <c r="K25" s="126">
        <f t="shared" si="6"/>
        <v>182368718</v>
      </c>
      <c r="L25" s="68">
        <f t="shared" si="6"/>
        <v>182368718</v>
      </c>
    </row>
    <row r="26" spans="1:12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28"/>
      <c r="K26" s="167">
        <f aca="true" t="shared" si="7" ref="K26:K31">D26+E26+F26+G26+H26+I26</f>
        <v>0</v>
      </c>
      <c r="L26" s="166">
        <f aca="true" t="shared" si="8" ref="L26:L31">C26+K26</f>
        <v>0</v>
      </c>
    </row>
    <row r="27" spans="1:12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28"/>
      <c r="K27" s="167">
        <f t="shared" si="7"/>
        <v>0</v>
      </c>
      <c r="L27" s="166">
        <f t="shared" si="8"/>
        <v>0</v>
      </c>
    </row>
    <row r="28" spans="1:12" s="138" customFormat="1" ht="12" customHeight="1">
      <c r="A28" s="11" t="s">
        <v>49</v>
      </c>
      <c r="B28" s="140" t="s">
        <v>285</v>
      </c>
      <c r="C28" s="127"/>
      <c r="D28" s="127"/>
      <c r="E28" s="128"/>
      <c r="F28" s="128"/>
      <c r="G28" s="128"/>
      <c r="H28" s="128"/>
      <c r="I28" s="128"/>
      <c r="J28" s="128"/>
      <c r="K28" s="167">
        <f t="shared" si="7"/>
        <v>0</v>
      </c>
      <c r="L28" s="166">
        <f t="shared" si="8"/>
        <v>0</v>
      </c>
    </row>
    <row r="29" spans="1:12" s="138" customFormat="1" ht="12" customHeight="1">
      <c r="A29" s="11" t="s">
        <v>50</v>
      </c>
      <c r="B29" s="140" t="s">
        <v>286</v>
      </c>
      <c r="C29" s="127"/>
      <c r="D29" s="127"/>
      <c r="E29" s="128"/>
      <c r="F29" s="128"/>
      <c r="G29" s="128"/>
      <c r="H29" s="128"/>
      <c r="I29" s="128"/>
      <c r="J29" s="128"/>
      <c r="K29" s="167">
        <f t="shared" si="7"/>
        <v>0</v>
      </c>
      <c r="L29" s="166">
        <f t="shared" si="8"/>
        <v>0</v>
      </c>
    </row>
    <row r="30" spans="1:12" s="138" customFormat="1" ht="12" customHeight="1">
      <c r="A30" s="11" t="s">
        <v>89</v>
      </c>
      <c r="B30" s="140" t="s">
        <v>150</v>
      </c>
      <c r="C30" s="127"/>
      <c r="D30" s="127">
        <v>182368718</v>
      </c>
      <c r="E30" s="128"/>
      <c r="F30" s="128"/>
      <c r="G30" s="128"/>
      <c r="H30" s="128"/>
      <c r="I30" s="128"/>
      <c r="J30" s="128"/>
      <c r="K30" s="167">
        <f t="shared" si="7"/>
        <v>182368718</v>
      </c>
      <c r="L30" s="166">
        <f t="shared" si="8"/>
        <v>182368718</v>
      </c>
    </row>
    <row r="31" spans="1:12" s="138" customFormat="1" ht="12" customHeight="1" thickBot="1">
      <c r="A31" s="13" t="s">
        <v>90</v>
      </c>
      <c r="B31" s="141" t="s">
        <v>151</v>
      </c>
      <c r="C31" s="129"/>
      <c r="D31" s="129"/>
      <c r="E31" s="239"/>
      <c r="F31" s="239"/>
      <c r="G31" s="239"/>
      <c r="H31" s="239"/>
      <c r="I31" s="239"/>
      <c r="J31" s="239"/>
      <c r="K31" s="263">
        <f t="shared" si="7"/>
        <v>0</v>
      </c>
      <c r="L31" s="166">
        <f t="shared" si="8"/>
        <v>0</v>
      </c>
    </row>
    <row r="32" spans="1:12" s="138" customFormat="1" ht="12" customHeight="1" thickBot="1">
      <c r="A32" s="17" t="s">
        <v>91</v>
      </c>
      <c r="B32" s="18" t="s">
        <v>421</v>
      </c>
      <c r="C32" s="132">
        <f>+C33+C34+C35+C36+C37+C38+C39</f>
        <v>252300000</v>
      </c>
      <c r="D32" s="132">
        <f aca="true" t="shared" si="9" ref="D32:L32">+D33+D34+D35+D36+D37+D38+D39</f>
        <v>-30000000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/>
      <c r="K32" s="132">
        <f t="shared" si="9"/>
        <v>-30000000</v>
      </c>
      <c r="L32" s="165">
        <f t="shared" si="9"/>
        <v>222300000</v>
      </c>
    </row>
    <row r="33" spans="1:12" s="138" customFormat="1" ht="12" customHeight="1">
      <c r="A33" s="12" t="s">
        <v>152</v>
      </c>
      <c r="B33" s="139" t="s">
        <v>414</v>
      </c>
      <c r="C33" s="167">
        <v>145000000</v>
      </c>
      <c r="D33" s="167"/>
      <c r="E33" s="167"/>
      <c r="F33" s="167"/>
      <c r="G33" s="167"/>
      <c r="H33" s="167"/>
      <c r="I33" s="167"/>
      <c r="J33" s="167"/>
      <c r="K33" s="167">
        <f aca="true" t="shared" si="10" ref="K33:K39">D33+E33+F33+G33+H33+I33</f>
        <v>0</v>
      </c>
      <c r="L33" s="166">
        <f aca="true" t="shared" si="11" ref="L33:L39">C33+K33</f>
        <v>145000000</v>
      </c>
    </row>
    <row r="34" spans="1:12" s="138" customFormat="1" ht="12" customHeight="1">
      <c r="A34" s="11" t="s">
        <v>153</v>
      </c>
      <c r="B34" s="140" t="s">
        <v>415</v>
      </c>
      <c r="C34" s="127">
        <v>30000000</v>
      </c>
      <c r="D34" s="127"/>
      <c r="E34" s="128"/>
      <c r="F34" s="128"/>
      <c r="G34" s="128"/>
      <c r="H34" s="128"/>
      <c r="I34" s="128"/>
      <c r="J34" s="128"/>
      <c r="K34" s="167">
        <f t="shared" si="10"/>
        <v>0</v>
      </c>
      <c r="L34" s="166">
        <f t="shared" si="11"/>
        <v>30000000</v>
      </c>
    </row>
    <row r="35" spans="1:12" s="138" customFormat="1" ht="12" customHeight="1">
      <c r="A35" s="11" t="s">
        <v>154</v>
      </c>
      <c r="B35" s="140" t="s">
        <v>416</v>
      </c>
      <c r="C35" s="127">
        <v>45000000</v>
      </c>
      <c r="D35" s="127">
        <v>-30000000</v>
      </c>
      <c r="E35" s="128"/>
      <c r="F35" s="128"/>
      <c r="G35" s="128"/>
      <c r="H35" s="128"/>
      <c r="I35" s="128"/>
      <c r="J35" s="128"/>
      <c r="K35" s="167">
        <f t="shared" si="10"/>
        <v>-30000000</v>
      </c>
      <c r="L35" s="166">
        <f t="shared" si="11"/>
        <v>15000000</v>
      </c>
    </row>
    <row r="36" spans="1:12" s="138" customFormat="1" ht="12" customHeight="1">
      <c r="A36" s="11" t="s">
        <v>155</v>
      </c>
      <c r="B36" s="140" t="s">
        <v>568</v>
      </c>
      <c r="C36" s="127">
        <v>11000000</v>
      </c>
      <c r="D36" s="127"/>
      <c r="E36" s="128"/>
      <c r="F36" s="128"/>
      <c r="G36" s="128"/>
      <c r="H36" s="128"/>
      <c r="I36" s="128"/>
      <c r="J36" s="128"/>
      <c r="K36" s="167">
        <f t="shared" si="10"/>
        <v>0</v>
      </c>
      <c r="L36" s="166">
        <f t="shared" si="11"/>
        <v>11000000</v>
      </c>
    </row>
    <row r="37" spans="1:12" s="138" customFormat="1" ht="12" customHeight="1">
      <c r="A37" s="11" t="s">
        <v>418</v>
      </c>
      <c r="B37" s="140" t="s">
        <v>156</v>
      </c>
      <c r="C37" s="127">
        <v>6800000</v>
      </c>
      <c r="D37" s="127"/>
      <c r="E37" s="128"/>
      <c r="F37" s="128"/>
      <c r="G37" s="128"/>
      <c r="H37" s="128"/>
      <c r="I37" s="128"/>
      <c r="J37" s="128"/>
      <c r="K37" s="167">
        <f t="shared" si="10"/>
        <v>0</v>
      </c>
      <c r="L37" s="166">
        <f t="shared" si="11"/>
        <v>6800000</v>
      </c>
    </row>
    <row r="38" spans="1:12" s="138" customFormat="1" ht="12" customHeight="1">
      <c r="A38" s="11" t="s">
        <v>419</v>
      </c>
      <c r="B38" s="140" t="s">
        <v>570</v>
      </c>
      <c r="C38" s="127">
        <v>13700000</v>
      </c>
      <c r="D38" s="127"/>
      <c r="E38" s="128"/>
      <c r="F38" s="128"/>
      <c r="G38" s="128"/>
      <c r="H38" s="128"/>
      <c r="I38" s="128"/>
      <c r="J38" s="128"/>
      <c r="K38" s="167">
        <f t="shared" si="10"/>
        <v>0</v>
      </c>
      <c r="L38" s="166">
        <f t="shared" si="11"/>
        <v>13700000</v>
      </c>
    </row>
    <row r="39" spans="1:12" s="138" customFormat="1" ht="12" customHeight="1" thickBot="1">
      <c r="A39" s="13" t="s">
        <v>420</v>
      </c>
      <c r="B39" s="141" t="s">
        <v>158</v>
      </c>
      <c r="C39" s="129">
        <v>800000</v>
      </c>
      <c r="D39" s="129"/>
      <c r="E39" s="239"/>
      <c r="F39" s="239"/>
      <c r="G39" s="239"/>
      <c r="H39" s="239"/>
      <c r="I39" s="239"/>
      <c r="J39" s="239"/>
      <c r="K39" s="263">
        <f t="shared" si="10"/>
        <v>0</v>
      </c>
      <c r="L39" s="166">
        <f t="shared" si="11"/>
        <v>800000</v>
      </c>
    </row>
    <row r="40" spans="1:12" s="138" customFormat="1" ht="12" customHeight="1" thickBot="1">
      <c r="A40" s="17" t="s">
        <v>7</v>
      </c>
      <c r="B40" s="18" t="s">
        <v>293</v>
      </c>
      <c r="C40" s="126">
        <f>SUM(C41:C51)</f>
        <v>27886207</v>
      </c>
      <c r="D40" s="126">
        <f aca="true" t="shared" si="12" ref="D40:L40">SUM(D41:D51)</f>
        <v>2419509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/>
      <c r="K40" s="126">
        <f t="shared" si="12"/>
        <v>2419509</v>
      </c>
      <c r="L40" s="68">
        <f t="shared" si="12"/>
        <v>30305716</v>
      </c>
    </row>
    <row r="41" spans="1:12" s="138" customFormat="1" ht="12" customHeight="1">
      <c r="A41" s="12" t="s">
        <v>51</v>
      </c>
      <c r="B41" s="139" t="s">
        <v>161</v>
      </c>
      <c r="C41" s="128"/>
      <c r="D41" s="128"/>
      <c r="E41" s="128"/>
      <c r="F41" s="128"/>
      <c r="G41" s="128"/>
      <c r="H41" s="128"/>
      <c r="I41" s="128"/>
      <c r="J41" s="128"/>
      <c r="K41" s="167">
        <f aca="true" t="shared" si="13" ref="K41:K51">D41+E41+F41+G41+H41+I41</f>
        <v>0</v>
      </c>
      <c r="L41" s="166">
        <f aca="true" t="shared" si="14" ref="L41:L51">C41+K41</f>
        <v>0</v>
      </c>
    </row>
    <row r="42" spans="1:12" s="138" customFormat="1" ht="12" customHeight="1">
      <c r="A42" s="11" t="s">
        <v>52</v>
      </c>
      <c r="B42" s="140" t="s">
        <v>162</v>
      </c>
      <c r="C42" s="127">
        <v>5500000</v>
      </c>
      <c r="D42" s="127"/>
      <c r="E42" s="128"/>
      <c r="F42" s="128"/>
      <c r="G42" s="128"/>
      <c r="H42" s="128"/>
      <c r="I42" s="128"/>
      <c r="J42" s="128"/>
      <c r="K42" s="167">
        <f t="shared" si="13"/>
        <v>0</v>
      </c>
      <c r="L42" s="166">
        <f t="shared" si="14"/>
        <v>5500000</v>
      </c>
    </row>
    <row r="43" spans="1:12" s="138" customFormat="1" ht="12" customHeight="1">
      <c r="A43" s="11" t="s">
        <v>53</v>
      </c>
      <c r="B43" s="140" t="s">
        <v>163</v>
      </c>
      <c r="C43" s="127">
        <v>3000000</v>
      </c>
      <c r="D43" s="127"/>
      <c r="E43" s="128"/>
      <c r="F43" s="128"/>
      <c r="G43" s="128"/>
      <c r="H43" s="128"/>
      <c r="I43" s="128"/>
      <c r="J43" s="128"/>
      <c r="K43" s="167">
        <f t="shared" si="13"/>
        <v>0</v>
      </c>
      <c r="L43" s="166">
        <f t="shared" si="14"/>
        <v>3000000</v>
      </c>
    </row>
    <row r="44" spans="1:12" s="138" customFormat="1" ht="12" customHeight="1">
      <c r="A44" s="11" t="s">
        <v>93</v>
      </c>
      <c r="B44" s="140" t="s">
        <v>164</v>
      </c>
      <c r="C44" s="127">
        <v>15603220</v>
      </c>
      <c r="D44" s="127"/>
      <c r="E44" s="128"/>
      <c r="F44" s="128"/>
      <c r="G44" s="128"/>
      <c r="H44" s="128"/>
      <c r="I44" s="128"/>
      <c r="J44" s="128"/>
      <c r="K44" s="167">
        <f t="shared" si="13"/>
        <v>0</v>
      </c>
      <c r="L44" s="166">
        <f t="shared" si="14"/>
        <v>15603220</v>
      </c>
    </row>
    <row r="45" spans="1:12" s="138" customFormat="1" ht="12" customHeight="1">
      <c r="A45" s="11" t="s">
        <v>94</v>
      </c>
      <c r="B45" s="140" t="s">
        <v>165</v>
      </c>
      <c r="C45" s="127"/>
      <c r="D45" s="127"/>
      <c r="E45" s="128"/>
      <c r="F45" s="128"/>
      <c r="G45" s="128"/>
      <c r="H45" s="128"/>
      <c r="I45" s="128"/>
      <c r="J45" s="128"/>
      <c r="K45" s="167">
        <f t="shared" si="13"/>
        <v>0</v>
      </c>
      <c r="L45" s="166">
        <f t="shared" si="14"/>
        <v>0</v>
      </c>
    </row>
    <row r="46" spans="1:12" s="138" customFormat="1" ht="12" customHeight="1">
      <c r="A46" s="11" t="s">
        <v>95</v>
      </c>
      <c r="B46" s="140" t="s">
        <v>166</v>
      </c>
      <c r="C46" s="127">
        <v>2732987</v>
      </c>
      <c r="D46" s="127"/>
      <c r="E46" s="128"/>
      <c r="F46" s="128"/>
      <c r="G46" s="128"/>
      <c r="H46" s="128"/>
      <c r="I46" s="128"/>
      <c r="J46" s="128"/>
      <c r="K46" s="167">
        <f t="shared" si="13"/>
        <v>0</v>
      </c>
      <c r="L46" s="166">
        <f t="shared" si="14"/>
        <v>2732987</v>
      </c>
    </row>
    <row r="47" spans="1:12" s="138" customFormat="1" ht="12" customHeight="1">
      <c r="A47" s="11" t="s">
        <v>96</v>
      </c>
      <c r="B47" s="140" t="s">
        <v>167</v>
      </c>
      <c r="C47" s="127"/>
      <c r="D47" s="127"/>
      <c r="E47" s="128"/>
      <c r="F47" s="128"/>
      <c r="G47" s="128"/>
      <c r="H47" s="128"/>
      <c r="I47" s="128"/>
      <c r="J47" s="128"/>
      <c r="K47" s="167">
        <f t="shared" si="13"/>
        <v>0</v>
      </c>
      <c r="L47" s="166">
        <f t="shared" si="14"/>
        <v>0</v>
      </c>
    </row>
    <row r="48" spans="1:12" s="138" customFormat="1" ht="12" customHeight="1">
      <c r="A48" s="11" t="s">
        <v>97</v>
      </c>
      <c r="B48" s="140" t="s">
        <v>422</v>
      </c>
      <c r="C48" s="127">
        <v>50000</v>
      </c>
      <c r="D48" s="127"/>
      <c r="E48" s="128"/>
      <c r="F48" s="128"/>
      <c r="G48" s="128"/>
      <c r="H48" s="128"/>
      <c r="I48" s="128"/>
      <c r="J48" s="128"/>
      <c r="K48" s="167">
        <f t="shared" si="13"/>
        <v>0</v>
      </c>
      <c r="L48" s="166">
        <f t="shared" si="14"/>
        <v>50000</v>
      </c>
    </row>
    <row r="49" spans="1:12" s="138" customFormat="1" ht="12" customHeight="1">
      <c r="A49" s="11" t="s">
        <v>159</v>
      </c>
      <c r="B49" s="140" t="s">
        <v>169</v>
      </c>
      <c r="C49" s="130"/>
      <c r="D49" s="130"/>
      <c r="E49" s="168"/>
      <c r="F49" s="168"/>
      <c r="G49" s="168"/>
      <c r="H49" s="168"/>
      <c r="I49" s="168"/>
      <c r="J49" s="168"/>
      <c r="K49" s="264">
        <f t="shared" si="13"/>
        <v>0</v>
      </c>
      <c r="L49" s="166">
        <f t="shared" si="14"/>
        <v>0</v>
      </c>
    </row>
    <row r="50" spans="1:12" s="138" customFormat="1" ht="12" customHeight="1">
      <c r="A50" s="13" t="s">
        <v>160</v>
      </c>
      <c r="B50" s="141" t="s">
        <v>295</v>
      </c>
      <c r="C50" s="131"/>
      <c r="D50" s="131"/>
      <c r="E50" s="240"/>
      <c r="F50" s="240"/>
      <c r="G50" s="240"/>
      <c r="H50" s="240"/>
      <c r="I50" s="240"/>
      <c r="J50" s="240"/>
      <c r="K50" s="265">
        <f t="shared" si="13"/>
        <v>0</v>
      </c>
      <c r="L50" s="166">
        <f t="shared" si="14"/>
        <v>0</v>
      </c>
    </row>
    <row r="51" spans="1:12" s="138" customFormat="1" ht="12" customHeight="1" thickBot="1">
      <c r="A51" s="15" t="s">
        <v>294</v>
      </c>
      <c r="B51" s="293" t="s">
        <v>170</v>
      </c>
      <c r="C51" s="243">
        <v>1000000</v>
      </c>
      <c r="D51" s="243">
        <v>2419509</v>
      </c>
      <c r="E51" s="243"/>
      <c r="F51" s="243"/>
      <c r="G51" s="243"/>
      <c r="H51" s="243"/>
      <c r="I51" s="243"/>
      <c r="J51" s="243"/>
      <c r="K51" s="266">
        <f t="shared" si="13"/>
        <v>2419509</v>
      </c>
      <c r="L51" s="229">
        <f t="shared" si="14"/>
        <v>3419509</v>
      </c>
    </row>
    <row r="52" spans="1:12" s="138" customFormat="1" ht="12" customHeight="1" thickBot="1">
      <c r="A52" s="17" t="s">
        <v>8</v>
      </c>
      <c r="B52" s="18" t="s">
        <v>171</v>
      </c>
      <c r="C52" s="126">
        <f>SUM(C53:C57)</f>
        <v>0</v>
      </c>
      <c r="D52" s="126">
        <f aca="true" t="shared" si="15" ref="D52:L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/>
      <c r="K52" s="126">
        <f t="shared" si="15"/>
        <v>0</v>
      </c>
      <c r="L52" s="68">
        <f t="shared" si="15"/>
        <v>0</v>
      </c>
    </row>
    <row r="53" spans="1:12" s="138" customFormat="1" ht="12" customHeight="1">
      <c r="A53" s="12" t="s">
        <v>54</v>
      </c>
      <c r="B53" s="139" t="s">
        <v>175</v>
      </c>
      <c r="C53" s="168"/>
      <c r="D53" s="168"/>
      <c r="E53" s="168"/>
      <c r="F53" s="168"/>
      <c r="G53" s="168"/>
      <c r="H53" s="168"/>
      <c r="I53" s="168"/>
      <c r="J53" s="168"/>
      <c r="K53" s="264">
        <f>D53+E53+F53+G53+H53+I53</f>
        <v>0</v>
      </c>
      <c r="L53" s="227">
        <f>C53+K53</f>
        <v>0</v>
      </c>
    </row>
    <row r="54" spans="1:12" s="138" customFormat="1" ht="12" customHeight="1">
      <c r="A54" s="11" t="s">
        <v>55</v>
      </c>
      <c r="B54" s="140" t="s">
        <v>176</v>
      </c>
      <c r="C54" s="130"/>
      <c r="D54" s="130"/>
      <c r="E54" s="168"/>
      <c r="F54" s="168"/>
      <c r="G54" s="168"/>
      <c r="H54" s="168"/>
      <c r="I54" s="168"/>
      <c r="J54" s="168"/>
      <c r="K54" s="264">
        <f>D54+E54+F54+G54+H54+I54</f>
        <v>0</v>
      </c>
      <c r="L54" s="227">
        <f>C54+K54</f>
        <v>0</v>
      </c>
    </row>
    <row r="55" spans="1:12" s="138" customFormat="1" ht="12" customHeight="1">
      <c r="A55" s="11" t="s">
        <v>172</v>
      </c>
      <c r="B55" s="140" t="s">
        <v>177</v>
      </c>
      <c r="C55" s="130"/>
      <c r="D55" s="130"/>
      <c r="E55" s="168"/>
      <c r="F55" s="168"/>
      <c r="G55" s="168"/>
      <c r="H55" s="168"/>
      <c r="I55" s="168"/>
      <c r="J55" s="168"/>
      <c r="K55" s="264">
        <f>D55+E55+F55+G55+H55+I55</f>
        <v>0</v>
      </c>
      <c r="L55" s="227">
        <f>C55+K55</f>
        <v>0</v>
      </c>
    </row>
    <row r="56" spans="1:12" s="138" customFormat="1" ht="12" customHeight="1">
      <c r="A56" s="11" t="s">
        <v>173</v>
      </c>
      <c r="B56" s="140" t="s">
        <v>178</v>
      </c>
      <c r="C56" s="130"/>
      <c r="D56" s="130"/>
      <c r="E56" s="168"/>
      <c r="F56" s="168"/>
      <c r="G56" s="168"/>
      <c r="H56" s="168"/>
      <c r="I56" s="168"/>
      <c r="J56" s="168"/>
      <c r="K56" s="264">
        <f>D56+E56+F56+G56+H56+I56</f>
        <v>0</v>
      </c>
      <c r="L56" s="227">
        <f>C56+K56</f>
        <v>0</v>
      </c>
    </row>
    <row r="57" spans="1:12" s="138" customFormat="1" ht="12" customHeight="1" thickBot="1">
      <c r="A57" s="13" t="s">
        <v>174</v>
      </c>
      <c r="B57" s="71" t="s">
        <v>179</v>
      </c>
      <c r="C57" s="131"/>
      <c r="D57" s="131"/>
      <c r="E57" s="240"/>
      <c r="F57" s="240"/>
      <c r="G57" s="240"/>
      <c r="H57" s="240"/>
      <c r="I57" s="240"/>
      <c r="J57" s="240"/>
      <c r="K57" s="265">
        <f>D57+E57+F57+G57+H57+I57</f>
        <v>0</v>
      </c>
      <c r="L57" s="227">
        <f>C57+K57</f>
        <v>0</v>
      </c>
    </row>
    <row r="58" spans="1:12" s="138" customFormat="1" ht="12" customHeight="1" thickBot="1">
      <c r="A58" s="17" t="s">
        <v>98</v>
      </c>
      <c r="B58" s="18" t="s">
        <v>180</v>
      </c>
      <c r="C58" s="126">
        <f>SUM(C59:C61)</f>
        <v>0</v>
      </c>
      <c r="D58" s="126">
        <f aca="true" t="shared" si="16" ref="D58:L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/>
      <c r="K58" s="126">
        <f t="shared" si="16"/>
        <v>0</v>
      </c>
      <c r="L58" s="68">
        <f t="shared" si="16"/>
        <v>0</v>
      </c>
    </row>
    <row r="59" spans="1:12" s="138" customFormat="1" ht="12" customHeight="1">
      <c r="A59" s="12" t="s">
        <v>56</v>
      </c>
      <c r="B59" s="139" t="s">
        <v>181</v>
      </c>
      <c r="C59" s="128"/>
      <c r="D59" s="128"/>
      <c r="E59" s="128"/>
      <c r="F59" s="128"/>
      <c r="G59" s="128"/>
      <c r="H59" s="128"/>
      <c r="I59" s="128"/>
      <c r="J59" s="128"/>
      <c r="K59" s="167">
        <f>D59+E59+F59+G59+H59+I59</f>
        <v>0</v>
      </c>
      <c r="L59" s="166">
        <f>C59+K59</f>
        <v>0</v>
      </c>
    </row>
    <row r="60" spans="1:12" s="138" customFormat="1" ht="12" customHeight="1">
      <c r="A60" s="11" t="s">
        <v>57</v>
      </c>
      <c r="B60" s="140" t="s">
        <v>287</v>
      </c>
      <c r="C60" s="127"/>
      <c r="D60" s="127"/>
      <c r="E60" s="128"/>
      <c r="F60" s="128"/>
      <c r="G60" s="128"/>
      <c r="H60" s="128"/>
      <c r="I60" s="128"/>
      <c r="J60" s="128"/>
      <c r="K60" s="167">
        <f>D60+E60+F60+G60+H60+I60</f>
        <v>0</v>
      </c>
      <c r="L60" s="166">
        <f>C60+K60</f>
        <v>0</v>
      </c>
    </row>
    <row r="61" spans="1:12" s="138" customFormat="1" ht="12" customHeight="1">
      <c r="A61" s="11" t="s">
        <v>184</v>
      </c>
      <c r="B61" s="140" t="s">
        <v>182</v>
      </c>
      <c r="C61" s="127"/>
      <c r="D61" s="127"/>
      <c r="E61" s="128"/>
      <c r="F61" s="128"/>
      <c r="G61" s="128"/>
      <c r="H61" s="128"/>
      <c r="I61" s="128"/>
      <c r="J61" s="128"/>
      <c r="K61" s="167">
        <f>D61+E61+F61+G61+H61+I61</f>
        <v>0</v>
      </c>
      <c r="L61" s="166">
        <f>C61+K61</f>
        <v>0</v>
      </c>
    </row>
    <row r="62" spans="1:12" s="138" customFormat="1" ht="12" customHeight="1" thickBot="1">
      <c r="A62" s="13" t="s">
        <v>185</v>
      </c>
      <c r="B62" s="71" t="s">
        <v>183</v>
      </c>
      <c r="C62" s="129"/>
      <c r="D62" s="129"/>
      <c r="E62" s="239"/>
      <c r="F62" s="239"/>
      <c r="G62" s="239"/>
      <c r="H62" s="239"/>
      <c r="I62" s="239"/>
      <c r="J62" s="239"/>
      <c r="K62" s="263">
        <f>D62+E62+F62+G62+H62+I62</f>
        <v>0</v>
      </c>
      <c r="L62" s="166">
        <f>C62+K62</f>
        <v>0</v>
      </c>
    </row>
    <row r="63" spans="1:12" s="138" customFormat="1" ht="12" customHeight="1" thickBot="1">
      <c r="A63" s="17" t="s">
        <v>10</v>
      </c>
      <c r="B63" s="69" t="s">
        <v>186</v>
      </c>
      <c r="C63" s="126">
        <f>SUM(C64:C66)</f>
        <v>0</v>
      </c>
      <c r="D63" s="126">
        <f aca="true" t="shared" si="17" ref="D63:L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/>
      <c r="K63" s="126">
        <f t="shared" si="17"/>
        <v>0</v>
      </c>
      <c r="L63" s="68">
        <f t="shared" si="17"/>
        <v>0</v>
      </c>
    </row>
    <row r="64" spans="1:12" s="138" customFormat="1" ht="12" customHeight="1">
      <c r="A64" s="12" t="s">
        <v>99</v>
      </c>
      <c r="B64" s="139" t="s">
        <v>188</v>
      </c>
      <c r="C64" s="130"/>
      <c r="D64" s="130"/>
      <c r="E64" s="130"/>
      <c r="F64" s="130"/>
      <c r="G64" s="130"/>
      <c r="H64" s="130"/>
      <c r="I64" s="130"/>
      <c r="J64" s="130"/>
      <c r="K64" s="267">
        <f>D64+E64+F64+G64+H64+I64</f>
        <v>0</v>
      </c>
      <c r="L64" s="226">
        <f>C64+K64</f>
        <v>0</v>
      </c>
    </row>
    <row r="65" spans="1:12" s="138" customFormat="1" ht="12" customHeight="1">
      <c r="A65" s="11" t="s">
        <v>100</v>
      </c>
      <c r="B65" s="140" t="s">
        <v>288</v>
      </c>
      <c r="C65" s="130"/>
      <c r="D65" s="130"/>
      <c r="E65" s="130"/>
      <c r="F65" s="130"/>
      <c r="G65" s="130"/>
      <c r="H65" s="130"/>
      <c r="I65" s="130"/>
      <c r="J65" s="130"/>
      <c r="K65" s="267">
        <f>D65+E65+F65+G65+H65+I65</f>
        <v>0</v>
      </c>
      <c r="L65" s="226">
        <f>C65+K65</f>
        <v>0</v>
      </c>
    </row>
    <row r="66" spans="1:12" s="138" customFormat="1" ht="12" customHeight="1">
      <c r="A66" s="11" t="s">
        <v>120</v>
      </c>
      <c r="B66" s="140" t="s">
        <v>189</v>
      </c>
      <c r="C66" s="130"/>
      <c r="D66" s="130"/>
      <c r="E66" s="130"/>
      <c r="F66" s="130"/>
      <c r="G66" s="130"/>
      <c r="H66" s="130"/>
      <c r="I66" s="130"/>
      <c r="J66" s="130"/>
      <c r="K66" s="267">
        <f>D66+E66+F66+G66+H66+I66</f>
        <v>0</v>
      </c>
      <c r="L66" s="226">
        <f>C66+K66</f>
        <v>0</v>
      </c>
    </row>
    <row r="67" spans="1:12" s="138" customFormat="1" ht="12" customHeight="1" thickBot="1">
      <c r="A67" s="13" t="s">
        <v>187</v>
      </c>
      <c r="B67" s="71" t="s">
        <v>190</v>
      </c>
      <c r="C67" s="130"/>
      <c r="D67" s="130"/>
      <c r="E67" s="130"/>
      <c r="F67" s="130"/>
      <c r="G67" s="130"/>
      <c r="H67" s="130"/>
      <c r="I67" s="130"/>
      <c r="J67" s="130"/>
      <c r="K67" s="267">
        <f>D67+E67+F67+G67+H67+I67</f>
        <v>0</v>
      </c>
      <c r="L67" s="226">
        <f>C67+K67</f>
        <v>0</v>
      </c>
    </row>
    <row r="68" spans="1:12" s="138" customFormat="1" ht="12" customHeight="1" thickBot="1">
      <c r="A68" s="179" t="s">
        <v>335</v>
      </c>
      <c r="B68" s="18" t="s">
        <v>191</v>
      </c>
      <c r="C68" s="132">
        <f>+C11+C18+C25+C32+C40+C52+C58+C63</f>
        <v>522597715</v>
      </c>
      <c r="D68" s="132">
        <f aca="true" t="shared" si="18" ref="D68:L68">+D11+D18+D25+D32+D40+D52+D58+D63</f>
        <v>169882627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/>
      <c r="K68" s="132">
        <f t="shared" si="18"/>
        <v>169882627</v>
      </c>
      <c r="L68" s="165">
        <f t="shared" si="18"/>
        <v>692480342</v>
      </c>
    </row>
    <row r="69" spans="1:12" s="138" customFormat="1" ht="12" customHeight="1" thickBot="1">
      <c r="A69" s="169" t="s">
        <v>192</v>
      </c>
      <c r="B69" s="69" t="s">
        <v>193</v>
      </c>
      <c r="C69" s="126">
        <f>SUM(C70:C72)</f>
        <v>0</v>
      </c>
      <c r="D69" s="126">
        <f aca="true" t="shared" si="19" ref="D69:L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/>
      <c r="K69" s="126">
        <f t="shared" si="19"/>
        <v>0</v>
      </c>
      <c r="L69" s="68">
        <f t="shared" si="19"/>
        <v>0</v>
      </c>
    </row>
    <row r="70" spans="1:12" s="138" customFormat="1" ht="12" customHeight="1">
      <c r="A70" s="12" t="s">
        <v>221</v>
      </c>
      <c r="B70" s="139" t="s">
        <v>194</v>
      </c>
      <c r="C70" s="130"/>
      <c r="D70" s="130"/>
      <c r="E70" s="130"/>
      <c r="F70" s="130"/>
      <c r="G70" s="130"/>
      <c r="H70" s="130"/>
      <c r="I70" s="130"/>
      <c r="J70" s="130"/>
      <c r="K70" s="267">
        <f>D70+E70+F70+G70+H70+I70</f>
        <v>0</v>
      </c>
      <c r="L70" s="226">
        <f>C70+K70</f>
        <v>0</v>
      </c>
    </row>
    <row r="71" spans="1:12" s="138" customFormat="1" ht="12" customHeight="1">
      <c r="A71" s="11" t="s">
        <v>230</v>
      </c>
      <c r="B71" s="140" t="s">
        <v>195</v>
      </c>
      <c r="C71" s="130"/>
      <c r="D71" s="130"/>
      <c r="E71" s="130"/>
      <c r="F71" s="130"/>
      <c r="G71" s="130"/>
      <c r="H71" s="130"/>
      <c r="I71" s="130"/>
      <c r="J71" s="130"/>
      <c r="K71" s="267">
        <f>D71+E71+F71+G71+H71+I71</f>
        <v>0</v>
      </c>
      <c r="L71" s="226">
        <f>C71+K71</f>
        <v>0</v>
      </c>
    </row>
    <row r="72" spans="1:12" s="138" customFormat="1" ht="12" customHeight="1" thickBot="1">
      <c r="A72" s="15" t="s">
        <v>231</v>
      </c>
      <c r="B72" s="278" t="s">
        <v>320</v>
      </c>
      <c r="C72" s="243"/>
      <c r="D72" s="243"/>
      <c r="E72" s="243"/>
      <c r="F72" s="243"/>
      <c r="G72" s="243"/>
      <c r="H72" s="243"/>
      <c r="I72" s="243"/>
      <c r="J72" s="243"/>
      <c r="K72" s="266">
        <f>D72+E72+F72+G72+H72+I72</f>
        <v>0</v>
      </c>
      <c r="L72" s="279">
        <f>C72+K72</f>
        <v>0</v>
      </c>
    </row>
    <row r="73" spans="1:12" s="138" customFormat="1" ht="12" customHeight="1" thickBot="1">
      <c r="A73" s="169" t="s">
        <v>197</v>
      </c>
      <c r="B73" s="69" t="s">
        <v>198</v>
      </c>
      <c r="C73" s="126">
        <f>SUM(C74:C77)</f>
        <v>0</v>
      </c>
      <c r="D73" s="126">
        <f aca="true" t="shared" si="20" ref="D73:L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/>
      <c r="K73" s="126">
        <f t="shared" si="20"/>
        <v>0</v>
      </c>
      <c r="L73" s="68">
        <f t="shared" si="20"/>
        <v>0</v>
      </c>
    </row>
    <row r="74" spans="1:12" s="138" customFormat="1" ht="12" customHeight="1">
      <c r="A74" s="12" t="s">
        <v>79</v>
      </c>
      <c r="B74" s="236" t="s">
        <v>199</v>
      </c>
      <c r="C74" s="130"/>
      <c r="D74" s="130"/>
      <c r="E74" s="130"/>
      <c r="F74" s="130"/>
      <c r="G74" s="130"/>
      <c r="H74" s="130"/>
      <c r="I74" s="130"/>
      <c r="J74" s="130"/>
      <c r="K74" s="267">
        <f>D74+E74+F74+G74+H74+I74</f>
        <v>0</v>
      </c>
      <c r="L74" s="226">
        <f>C74+K74</f>
        <v>0</v>
      </c>
    </row>
    <row r="75" spans="1:12" s="138" customFormat="1" ht="12" customHeight="1">
      <c r="A75" s="11" t="s">
        <v>80</v>
      </c>
      <c r="B75" s="236" t="s">
        <v>432</v>
      </c>
      <c r="C75" s="130"/>
      <c r="D75" s="130"/>
      <c r="E75" s="130"/>
      <c r="F75" s="130"/>
      <c r="G75" s="130"/>
      <c r="H75" s="130"/>
      <c r="I75" s="130"/>
      <c r="J75" s="130"/>
      <c r="K75" s="267">
        <f>D75+E75+F75+G75+H75+I75</f>
        <v>0</v>
      </c>
      <c r="L75" s="226">
        <f>C75+K75</f>
        <v>0</v>
      </c>
    </row>
    <row r="76" spans="1:12" s="138" customFormat="1" ht="12" customHeight="1">
      <c r="A76" s="11" t="s">
        <v>222</v>
      </c>
      <c r="B76" s="236" t="s">
        <v>200</v>
      </c>
      <c r="C76" s="130"/>
      <c r="D76" s="130"/>
      <c r="E76" s="130"/>
      <c r="F76" s="130"/>
      <c r="G76" s="130"/>
      <c r="H76" s="130"/>
      <c r="I76" s="130"/>
      <c r="J76" s="130"/>
      <c r="K76" s="267">
        <f>D76+E76+F76+G76+H76+I76</f>
        <v>0</v>
      </c>
      <c r="L76" s="226">
        <f>C76+K76</f>
        <v>0</v>
      </c>
    </row>
    <row r="77" spans="1:12" s="138" customFormat="1" ht="12" customHeight="1" thickBot="1">
      <c r="A77" s="13" t="s">
        <v>223</v>
      </c>
      <c r="B77" s="237" t="s">
        <v>433</v>
      </c>
      <c r="C77" s="130"/>
      <c r="D77" s="130"/>
      <c r="E77" s="130"/>
      <c r="F77" s="130"/>
      <c r="G77" s="130"/>
      <c r="H77" s="130"/>
      <c r="I77" s="130"/>
      <c r="J77" s="130"/>
      <c r="K77" s="267">
        <f>D77+E77+F77+G77+H77+I77</f>
        <v>0</v>
      </c>
      <c r="L77" s="226">
        <f>C77+K77</f>
        <v>0</v>
      </c>
    </row>
    <row r="78" spans="1:12" s="138" customFormat="1" ht="12" customHeight="1" thickBot="1">
      <c r="A78" s="169" t="s">
        <v>201</v>
      </c>
      <c r="B78" s="69" t="s">
        <v>202</v>
      </c>
      <c r="C78" s="126">
        <f>SUM(C79:C80)</f>
        <v>340398211</v>
      </c>
      <c r="D78" s="126">
        <f aca="true" t="shared" si="21" ref="D78:L78">SUM(D79:D80)</f>
        <v>34992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/>
      <c r="K78" s="126">
        <f t="shared" si="21"/>
        <v>34992</v>
      </c>
      <c r="L78" s="68">
        <f t="shared" si="21"/>
        <v>340433203</v>
      </c>
    </row>
    <row r="79" spans="1:12" s="138" customFormat="1" ht="12" customHeight="1">
      <c r="A79" s="12" t="s">
        <v>224</v>
      </c>
      <c r="B79" s="139" t="s">
        <v>203</v>
      </c>
      <c r="C79" s="130">
        <v>340398211</v>
      </c>
      <c r="D79" s="130">
        <v>34992</v>
      </c>
      <c r="E79" s="130"/>
      <c r="F79" s="130"/>
      <c r="G79" s="130"/>
      <c r="H79" s="130"/>
      <c r="I79" s="130"/>
      <c r="J79" s="130"/>
      <c r="K79" s="267">
        <f>D79+E79+F79+G79+H79+I79</f>
        <v>34992</v>
      </c>
      <c r="L79" s="226">
        <f>C79+K79</f>
        <v>340433203</v>
      </c>
    </row>
    <row r="80" spans="1:12" s="138" customFormat="1" ht="12" customHeight="1" thickBot="1">
      <c r="A80" s="13" t="s">
        <v>225</v>
      </c>
      <c r="B80" s="71" t="s">
        <v>204</v>
      </c>
      <c r="C80" s="130"/>
      <c r="D80" s="130"/>
      <c r="E80" s="130"/>
      <c r="F80" s="130"/>
      <c r="G80" s="130"/>
      <c r="H80" s="130"/>
      <c r="I80" s="130"/>
      <c r="J80" s="130"/>
      <c r="K80" s="267">
        <f>D80+E80+F80+G80+H80+I80</f>
        <v>0</v>
      </c>
      <c r="L80" s="226">
        <f>C80+K80</f>
        <v>0</v>
      </c>
    </row>
    <row r="81" spans="1:12" s="138" customFormat="1" ht="12" customHeight="1" thickBot="1">
      <c r="A81" s="169" t="s">
        <v>205</v>
      </c>
      <c r="B81" s="69" t="s">
        <v>206</v>
      </c>
      <c r="C81" s="126">
        <f>SUM(C82:C84)</f>
        <v>0</v>
      </c>
      <c r="D81" s="126">
        <f aca="true" t="shared" si="22" ref="D81:L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/>
      <c r="K81" s="126">
        <f t="shared" si="22"/>
        <v>0</v>
      </c>
      <c r="L81" s="68">
        <f t="shared" si="22"/>
        <v>0</v>
      </c>
    </row>
    <row r="82" spans="1:12" s="138" customFormat="1" ht="12" customHeight="1">
      <c r="A82" s="12" t="s">
        <v>226</v>
      </c>
      <c r="B82" s="139" t="s">
        <v>207</v>
      </c>
      <c r="C82" s="130"/>
      <c r="D82" s="130"/>
      <c r="E82" s="130"/>
      <c r="F82" s="130"/>
      <c r="G82" s="130"/>
      <c r="H82" s="130"/>
      <c r="I82" s="130"/>
      <c r="J82" s="130"/>
      <c r="K82" s="267">
        <f>D82+E82+F82+G82+H82+I82</f>
        <v>0</v>
      </c>
      <c r="L82" s="226">
        <f>C82+K82</f>
        <v>0</v>
      </c>
    </row>
    <row r="83" spans="1:12" s="138" customFormat="1" ht="12" customHeight="1">
      <c r="A83" s="11" t="s">
        <v>227</v>
      </c>
      <c r="B83" s="140" t="s">
        <v>208</v>
      </c>
      <c r="C83" s="130"/>
      <c r="D83" s="130"/>
      <c r="E83" s="130"/>
      <c r="F83" s="130"/>
      <c r="G83" s="130"/>
      <c r="H83" s="130"/>
      <c r="I83" s="130"/>
      <c r="J83" s="130"/>
      <c r="K83" s="267">
        <f>D83+E83+F83+G83+H83+I83</f>
        <v>0</v>
      </c>
      <c r="L83" s="226">
        <f>C83+K83</f>
        <v>0</v>
      </c>
    </row>
    <row r="84" spans="1:12" s="138" customFormat="1" ht="12" customHeight="1" thickBot="1">
      <c r="A84" s="13" t="s">
        <v>228</v>
      </c>
      <c r="B84" s="71" t="s">
        <v>434</v>
      </c>
      <c r="C84" s="130"/>
      <c r="D84" s="130"/>
      <c r="E84" s="130"/>
      <c r="F84" s="130"/>
      <c r="G84" s="130"/>
      <c r="H84" s="130"/>
      <c r="I84" s="130"/>
      <c r="J84" s="130"/>
      <c r="K84" s="267">
        <f>D84+E84+F84+G84+H84+I84</f>
        <v>0</v>
      </c>
      <c r="L84" s="226">
        <f>C84+K84</f>
        <v>0</v>
      </c>
    </row>
    <row r="85" spans="1:12" s="138" customFormat="1" ht="12" customHeight="1" thickBot="1">
      <c r="A85" s="169" t="s">
        <v>209</v>
      </c>
      <c r="B85" s="69" t="s">
        <v>229</v>
      </c>
      <c r="C85" s="126">
        <f>SUM(C86:C89)</f>
        <v>0</v>
      </c>
      <c r="D85" s="126">
        <f aca="true" t="shared" si="23" ref="D85:L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/>
      <c r="K85" s="126">
        <f t="shared" si="23"/>
        <v>0</v>
      </c>
      <c r="L85" s="68">
        <f t="shared" si="23"/>
        <v>0</v>
      </c>
    </row>
    <row r="86" spans="1:12" s="138" customFormat="1" ht="12" customHeight="1">
      <c r="A86" s="142" t="s">
        <v>210</v>
      </c>
      <c r="B86" s="139" t="s">
        <v>211</v>
      </c>
      <c r="C86" s="130"/>
      <c r="D86" s="130"/>
      <c r="E86" s="130"/>
      <c r="F86" s="130"/>
      <c r="G86" s="130"/>
      <c r="H86" s="130"/>
      <c r="I86" s="130"/>
      <c r="J86" s="130"/>
      <c r="K86" s="267">
        <f aca="true" t="shared" si="24" ref="K86:K91">D86+E86+F86+G86+H86+I86</f>
        <v>0</v>
      </c>
      <c r="L86" s="226">
        <f aca="true" t="shared" si="25" ref="L86:L91">C86+K86</f>
        <v>0</v>
      </c>
    </row>
    <row r="87" spans="1:12" s="138" customFormat="1" ht="12" customHeight="1">
      <c r="A87" s="143" t="s">
        <v>212</v>
      </c>
      <c r="B87" s="140" t="s">
        <v>213</v>
      </c>
      <c r="C87" s="130"/>
      <c r="D87" s="130"/>
      <c r="E87" s="130"/>
      <c r="F87" s="130"/>
      <c r="G87" s="130"/>
      <c r="H87" s="130"/>
      <c r="I87" s="130"/>
      <c r="J87" s="130"/>
      <c r="K87" s="267">
        <f t="shared" si="24"/>
        <v>0</v>
      </c>
      <c r="L87" s="226">
        <f t="shared" si="25"/>
        <v>0</v>
      </c>
    </row>
    <row r="88" spans="1:12" s="138" customFormat="1" ht="12" customHeight="1">
      <c r="A88" s="143" t="s">
        <v>214</v>
      </c>
      <c r="B88" s="140" t="s">
        <v>215</v>
      </c>
      <c r="C88" s="130"/>
      <c r="D88" s="130"/>
      <c r="E88" s="130"/>
      <c r="F88" s="130"/>
      <c r="G88" s="130"/>
      <c r="H88" s="130"/>
      <c r="I88" s="130"/>
      <c r="J88" s="130"/>
      <c r="K88" s="267">
        <f t="shared" si="24"/>
        <v>0</v>
      </c>
      <c r="L88" s="226">
        <f t="shared" si="25"/>
        <v>0</v>
      </c>
    </row>
    <row r="89" spans="1:12" s="138" customFormat="1" ht="12" customHeight="1" thickBot="1">
      <c r="A89" s="144" t="s">
        <v>216</v>
      </c>
      <c r="B89" s="71" t="s">
        <v>217</v>
      </c>
      <c r="C89" s="130"/>
      <c r="D89" s="130"/>
      <c r="E89" s="130"/>
      <c r="F89" s="130"/>
      <c r="G89" s="130"/>
      <c r="H89" s="130"/>
      <c r="I89" s="130"/>
      <c r="J89" s="130"/>
      <c r="K89" s="267">
        <f t="shared" si="24"/>
        <v>0</v>
      </c>
      <c r="L89" s="226">
        <f t="shared" si="25"/>
        <v>0</v>
      </c>
    </row>
    <row r="90" spans="1:12" s="138" customFormat="1" ht="12" customHeight="1" thickBot="1">
      <c r="A90" s="169" t="s">
        <v>218</v>
      </c>
      <c r="B90" s="69" t="s">
        <v>334</v>
      </c>
      <c r="C90" s="171"/>
      <c r="D90" s="171"/>
      <c r="E90" s="171"/>
      <c r="F90" s="171"/>
      <c r="G90" s="171"/>
      <c r="H90" s="171"/>
      <c r="I90" s="171"/>
      <c r="J90" s="171"/>
      <c r="K90" s="126">
        <f t="shared" si="24"/>
        <v>0</v>
      </c>
      <c r="L90" s="68">
        <f t="shared" si="25"/>
        <v>0</v>
      </c>
    </row>
    <row r="91" spans="1:12" s="138" customFormat="1" ht="13.5" customHeight="1" thickBot="1">
      <c r="A91" s="169" t="s">
        <v>220</v>
      </c>
      <c r="B91" s="69" t="s">
        <v>219</v>
      </c>
      <c r="C91" s="171"/>
      <c r="D91" s="171"/>
      <c r="E91" s="171"/>
      <c r="F91" s="171"/>
      <c r="G91" s="171"/>
      <c r="H91" s="171"/>
      <c r="I91" s="171"/>
      <c r="J91" s="171"/>
      <c r="K91" s="126">
        <f t="shared" si="24"/>
        <v>0</v>
      </c>
      <c r="L91" s="68">
        <f t="shared" si="25"/>
        <v>0</v>
      </c>
    </row>
    <row r="92" spans="1:12" s="138" customFormat="1" ht="15.75" customHeight="1" thickBot="1">
      <c r="A92" s="169" t="s">
        <v>232</v>
      </c>
      <c r="B92" s="69" t="s">
        <v>337</v>
      </c>
      <c r="C92" s="132">
        <f>+C69+C73+C78+C81+C85+C91+C90</f>
        <v>340398211</v>
      </c>
      <c r="D92" s="132">
        <f aca="true" t="shared" si="26" ref="D92:L92">+D69+D73+D78+D81+D85+D91+D90</f>
        <v>34992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/>
      <c r="K92" s="132">
        <f t="shared" si="26"/>
        <v>34992</v>
      </c>
      <c r="L92" s="165">
        <f t="shared" si="26"/>
        <v>340433203</v>
      </c>
    </row>
    <row r="93" spans="1:12" s="138" customFormat="1" ht="25.5" customHeight="1" thickBot="1">
      <c r="A93" s="170" t="s">
        <v>336</v>
      </c>
      <c r="B93" s="313" t="s">
        <v>338</v>
      </c>
      <c r="C93" s="132">
        <f>+C68+C92</f>
        <v>862995926</v>
      </c>
      <c r="D93" s="132">
        <f aca="true" t="shared" si="27" ref="D93:L93">+D68+D92</f>
        <v>169917619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/>
      <c r="K93" s="132">
        <f t="shared" si="27"/>
        <v>169917619</v>
      </c>
      <c r="L93" s="165">
        <f t="shared" si="27"/>
        <v>1032913545</v>
      </c>
    </row>
    <row r="94" spans="1:3" s="138" customFormat="1" ht="30.75" customHeight="1">
      <c r="A94" s="2"/>
      <c r="B94" s="3"/>
      <c r="C94" s="73"/>
    </row>
    <row r="95" spans="1:12" ht="16.5" customHeight="1">
      <c r="A95" s="518" t="s">
        <v>31</v>
      </c>
      <c r="B95" s="518"/>
      <c r="C95" s="518"/>
      <c r="D95" s="518"/>
      <c r="E95" s="518"/>
      <c r="F95" s="518"/>
      <c r="G95" s="518"/>
      <c r="H95" s="518"/>
      <c r="I95" s="518"/>
      <c r="J95" s="518"/>
      <c r="K95" s="518"/>
      <c r="L95" s="518"/>
    </row>
    <row r="96" spans="1:12" s="145" customFormat="1" ht="16.5" customHeight="1" thickBot="1">
      <c r="A96" s="520" t="s">
        <v>82</v>
      </c>
      <c r="B96" s="520"/>
      <c r="C96" s="49"/>
      <c r="L96" s="49" t="str">
        <f>L7</f>
        <v>Forintban!</v>
      </c>
    </row>
    <row r="97" spans="1:12" ht="15.75">
      <c r="A97" s="508" t="s">
        <v>46</v>
      </c>
      <c r="B97" s="510" t="s">
        <v>371</v>
      </c>
      <c r="C97" s="512" t="str">
        <f>+CONCATENATE(LEFT(RM_ÖSSZEFÜGGÉSEK!A6,4),". évi")</f>
        <v>2019. évi</v>
      </c>
      <c r="D97" s="513"/>
      <c r="E97" s="514"/>
      <c r="F97" s="514"/>
      <c r="G97" s="514"/>
      <c r="H97" s="514"/>
      <c r="I97" s="514"/>
      <c r="J97" s="514"/>
      <c r="K97" s="514"/>
      <c r="L97" s="515"/>
    </row>
    <row r="98" spans="1:12" ht="39" customHeight="1" thickBot="1">
      <c r="A98" s="509"/>
      <c r="B98" s="511"/>
      <c r="C98" s="275" t="s">
        <v>370</v>
      </c>
      <c r="D98" s="295" t="str">
        <f aca="true" t="shared" si="28" ref="D98:I98">D9</f>
        <v>1. sz. módosítás </v>
      </c>
      <c r="E98" s="295" t="str">
        <f t="shared" si="28"/>
        <v>.2. sz. módosítás </v>
      </c>
      <c r="F98" s="295" t="str">
        <f t="shared" si="28"/>
        <v>3. sz. módosítás </v>
      </c>
      <c r="G98" s="295" t="str">
        <f t="shared" si="28"/>
        <v>4. sz. módosítás </v>
      </c>
      <c r="H98" s="295" t="str">
        <f t="shared" si="28"/>
        <v>.5. sz. módosítás </v>
      </c>
      <c r="I98" s="295" t="str">
        <f t="shared" si="28"/>
        <v>6. sz. módosítás </v>
      </c>
      <c r="J98" s="295"/>
      <c r="K98" s="296" t="s">
        <v>435</v>
      </c>
      <c r="L98" s="297" t="str">
        <f>L9</f>
        <v>2.számú módosítás utáni előirányzat</v>
      </c>
    </row>
    <row r="99" spans="1:12" s="137" customFormat="1" ht="12" customHeight="1" thickBot="1">
      <c r="A99" s="24" t="s">
        <v>346</v>
      </c>
      <c r="B99" s="25" t="s">
        <v>347</v>
      </c>
      <c r="C99" s="276" t="s">
        <v>348</v>
      </c>
      <c r="D99" s="276" t="s">
        <v>350</v>
      </c>
      <c r="E99" s="277" t="s">
        <v>349</v>
      </c>
      <c r="F99" s="277" t="s">
        <v>351</v>
      </c>
      <c r="G99" s="277" t="s">
        <v>352</v>
      </c>
      <c r="H99" s="277" t="s">
        <v>353</v>
      </c>
      <c r="I99" s="277" t="s">
        <v>460</v>
      </c>
      <c r="J99" s="277"/>
      <c r="K99" s="277" t="s">
        <v>461</v>
      </c>
      <c r="L99" s="294" t="s">
        <v>462</v>
      </c>
    </row>
    <row r="100" spans="1:12" ht="12" customHeight="1" thickBot="1">
      <c r="A100" s="19" t="s">
        <v>3</v>
      </c>
      <c r="B100" s="23" t="s">
        <v>296</v>
      </c>
      <c r="C100" s="125">
        <f>C101+C102+C103+C104+C105+C118</f>
        <v>592882548</v>
      </c>
      <c r="D100" s="125">
        <f aca="true" t="shared" si="29" ref="D100:L100">D101+D102+D103+D104+D105+D118</f>
        <v>-24543330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/>
      <c r="K100" s="125">
        <f t="shared" si="29"/>
        <v>-24543330</v>
      </c>
      <c r="L100" s="182">
        <f t="shared" si="29"/>
        <v>568339218</v>
      </c>
    </row>
    <row r="101" spans="1:12" ht="12" customHeight="1">
      <c r="A101" s="14" t="s">
        <v>58</v>
      </c>
      <c r="B101" s="7" t="s">
        <v>32</v>
      </c>
      <c r="C101" s="260">
        <v>162258972</v>
      </c>
      <c r="D101" s="186">
        <v>1437041</v>
      </c>
      <c r="E101" s="186"/>
      <c r="F101" s="186"/>
      <c r="G101" s="186"/>
      <c r="H101" s="186"/>
      <c r="I101" s="186"/>
      <c r="J101" s="186"/>
      <c r="K101" s="268">
        <f aca="true" t="shared" si="30" ref="K101:K120">D101+E101+F101+G101+H101+I101</f>
        <v>1437041</v>
      </c>
      <c r="L101" s="228">
        <f aca="true" t="shared" si="31" ref="L101:L120">C101+K101</f>
        <v>163696013</v>
      </c>
    </row>
    <row r="102" spans="1:12" ht="12" customHeight="1">
      <c r="A102" s="11" t="s">
        <v>59</v>
      </c>
      <c r="B102" s="5" t="s">
        <v>101</v>
      </c>
      <c r="C102" s="127">
        <v>31817079</v>
      </c>
      <c r="D102" s="127">
        <v>217778</v>
      </c>
      <c r="E102" s="127"/>
      <c r="F102" s="127"/>
      <c r="G102" s="127"/>
      <c r="H102" s="127"/>
      <c r="I102" s="127"/>
      <c r="J102" s="127"/>
      <c r="K102" s="269">
        <f t="shared" si="30"/>
        <v>217778</v>
      </c>
      <c r="L102" s="224">
        <f t="shared" si="31"/>
        <v>32034857</v>
      </c>
    </row>
    <row r="103" spans="1:12" ht="12" customHeight="1">
      <c r="A103" s="11" t="s">
        <v>60</v>
      </c>
      <c r="B103" s="5" t="s">
        <v>77</v>
      </c>
      <c r="C103" s="129">
        <v>189047445</v>
      </c>
      <c r="D103" s="129">
        <v>17885419</v>
      </c>
      <c r="E103" s="129"/>
      <c r="F103" s="129"/>
      <c r="G103" s="129"/>
      <c r="H103" s="129"/>
      <c r="I103" s="129"/>
      <c r="J103" s="129"/>
      <c r="K103" s="270">
        <f t="shared" si="30"/>
        <v>17885419</v>
      </c>
      <c r="L103" s="225">
        <f t="shared" si="31"/>
        <v>206932864</v>
      </c>
    </row>
    <row r="104" spans="1:12" ht="12" customHeight="1">
      <c r="A104" s="11" t="s">
        <v>61</v>
      </c>
      <c r="B104" s="8" t="s">
        <v>102</v>
      </c>
      <c r="C104" s="129">
        <v>9400000</v>
      </c>
      <c r="D104" s="129">
        <v>2288540</v>
      </c>
      <c r="E104" s="129"/>
      <c r="F104" s="129"/>
      <c r="G104" s="129"/>
      <c r="H104" s="129"/>
      <c r="I104" s="129"/>
      <c r="J104" s="129"/>
      <c r="K104" s="270">
        <f t="shared" si="30"/>
        <v>2288540</v>
      </c>
      <c r="L104" s="225">
        <f t="shared" si="31"/>
        <v>11688540</v>
      </c>
    </row>
    <row r="105" spans="1:12" ht="12" customHeight="1">
      <c r="A105" s="11" t="s">
        <v>69</v>
      </c>
      <c r="B105" s="16" t="s">
        <v>103</v>
      </c>
      <c r="C105" s="129">
        <v>150359052</v>
      </c>
      <c r="D105" s="129">
        <v>1311000</v>
      </c>
      <c r="E105" s="129"/>
      <c r="F105" s="129"/>
      <c r="G105" s="129"/>
      <c r="H105" s="129"/>
      <c r="I105" s="129"/>
      <c r="J105" s="129"/>
      <c r="K105" s="270">
        <f t="shared" si="30"/>
        <v>1311000</v>
      </c>
      <c r="L105" s="225">
        <f t="shared" si="31"/>
        <v>151670052</v>
      </c>
    </row>
    <row r="106" spans="1:12" ht="12" customHeight="1">
      <c r="A106" s="11" t="s">
        <v>62</v>
      </c>
      <c r="B106" s="5" t="s">
        <v>301</v>
      </c>
      <c r="C106" s="129"/>
      <c r="D106" s="129"/>
      <c r="E106" s="129"/>
      <c r="F106" s="129"/>
      <c r="G106" s="129"/>
      <c r="H106" s="129"/>
      <c r="I106" s="129"/>
      <c r="J106" s="129"/>
      <c r="K106" s="270">
        <f t="shared" si="30"/>
        <v>0</v>
      </c>
      <c r="L106" s="225">
        <f t="shared" si="31"/>
        <v>0</v>
      </c>
    </row>
    <row r="107" spans="1:12" ht="12" customHeight="1">
      <c r="A107" s="11" t="s">
        <v>63</v>
      </c>
      <c r="B107" s="52" t="s">
        <v>300</v>
      </c>
      <c r="C107" s="129"/>
      <c r="D107" s="129"/>
      <c r="E107" s="129"/>
      <c r="F107" s="129"/>
      <c r="G107" s="129"/>
      <c r="H107" s="129"/>
      <c r="I107" s="129"/>
      <c r="J107" s="129"/>
      <c r="K107" s="270">
        <f t="shared" si="30"/>
        <v>0</v>
      </c>
      <c r="L107" s="225">
        <f t="shared" si="31"/>
        <v>0</v>
      </c>
    </row>
    <row r="108" spans="1:12" ht="12" customHeight="1">
      <c r="A108" s="11" t="s">
        <v>70</v>
      </c>
      <c r="B108" s="52" t="s">
        <v>299</v>
      </c>
      <c r="C108" s="129"/>
      <c r="D108" s="129"/>
      <c r="E108" s="129"/>
      <c r="F108" s="129"/>
      <c r="G108" s="129"/>
      <c r="H108" s="129"/>
      <c r="I108" s="129"/>
      <c r="J108" s="129"/>
      <c r="K108" s="270">
        <f t="shared" si="30"/>
        <v>0</v>
      </c>
      <c r="L108" s="225">
        <f t="shared" si="31"/>
        <v>0</v>
      </c>
    </row>
    <row r="109" spans="1:12" ht="12" customHeight="1">
      <c r="A109" s="11" t="s">
        <v>71</v>
      </c>
      <c r="B109" s="50" t="s">
        <v>235</v>
      </c>
      <c r="C109" s="129"/>
      <c r="D109" s="129"/>
      <c r="E109" s="129"/>
      <c r="F109" s="129"/>
      <c r="G109" s="129"/>
      <c r="H109" s="129"/>
      <c r="I109" s="129"/>
      <c r="J109" s="129"/>
      <c r="K109" s="270">
        <f t="shared" si="30"/>
        <v>0</v>
      </c>
      <c r="L109" s="225">
        <f t="shared" si="31"/>
        <v>0</v>
      </c>
    </row>
    <row r="110" spans="1:12" ht="12" customHeight="1">
      <c r="A110" s="11" t="s">
        <v>72</v>
      </c>
      <c r="B110" s="51" t="s">
        <v>236</v>
      </c>
      <c r="C110" s="129"/>
      <c r="D110" s="129"/>
      <c r="E110" s="129"/>
      <c r="F110" s="129"/>
      <c r="G110" s="129"/>
      <c r="H110" s="129"/>
      <c r="I110" s="129"/>
      <c r="J110" s="129"/>
      <c r="K110" s="270">
        <f t="shared" si="30"/>
        <v>0</v>
      </c>
      <c r="L110" s="225">
        <f t="shared" si="31"/>
        <v>0</v>
      </c>
    </row>
    <row r="111" spans="1:12" ht="12" customHeight="1">
      <c r="A111" s="11" t="s">
        <v>73</v>
      </c>
      <c r="B111" s="51" t="s">
        <v>237</v>
      </c>
      <c r="C111" s="129"/>
      <c r="D111" s="129"/>
      <c r="E111" s="129"/>
      <c r="F111" s="129"/>
      <c r="G111" s="129"/>
      <c r="H111" s="129"/>
      <c r="I111" s="129"/>
      <c r="J111" s="129"/>
      <c r="K111" s="270">
        <f t="shared" si="30"/>
        <v>0</v>
      </c>
      <c r="L111" s="225">
        <f t="shared" si="31"/>
        <v>0</v>
      </c>
    </row>
    <row r="112" spans="1:12" ht="12" customHeight="1">
      <c r="A112" s="11" t="s">
        <v>75</v>
      </c>
      <c r="B112" s="50" t="s">
        <v>238</v>
      </c>
      <c r="C112" s="129">
        <v>90359052</v>
      </c>
      <c r="D112" s="129">
        <v>1311000</v>
      </c>
      <c r="E112" s="129"/>
      <c r="F112" s="129"/>
      <c r="G112" s="129"/>
      <c r="H112" s="129"/>
      <c r="I112" s="129"/>
      <c r="J112" s="129"/>
      <c r="K112" s="270">
        <f t="shared" si="30"/>
        <v>1311000</v>
      </c>
      <c r="L112" s="225">
        <f t="shared" si="31"/>
        <v>91670052</v>
      </c>
    </row>
    <row r="113" spans="1:12" ht="12" customHeight="1">
      <c r="A113" s="11" t="s">
        <v>104</v>
      </c>
      <c r="B113" s="50" t="s">
        <v>239</v>
      </c>
      <c r="C113" s="129"/>
      <c r="D113" s="129"/>
      <c r="E113" s="129"/>
      <c r="F113" s="129"/>
      <c r="G113" s="129"/>
      <c r="H113" s="129"/>
      <c r="I113" s="129"/>
      <c r="J113" s="129"/>
      <c r="K113" s="270">
        <f t="shared" si="30"/>
        <v>0</v>
      </c>
      <c r="L113" s="225">
        <f t="shared" si="31"/>
        <v>0</v>
      </c>
    </row>
    <row r="114" spans="1:12" ht="12" customHeight="1">
      <c r="A114" s="11" t="s">
        <v>233</v>
      </c>
      <c r="B114" s="51" t="s">
        <v>240</v>
      </c>
      <c r="C114" s="129"/>
      <c r="D114" s="129"/>
      <c r="E114" s="129"/>
      <c r="F114" s="129"/>
      <c r="G114" s="129"/>
      <c r="H114" s="129"/>
      <c r="I114" s="129"/>
      <c r="J114" s="129"/>
      <c r="K114" s="270">
        <f t="shared" si="30"/>
        <v>0</v>
      </c>
      <c r="L114" s="225">
        <f t="shared" si="31"/>
        <v>0</v>
      </c>
    </row>
    <row r="115" spans="1:12" ht="12" customHeight="1">
      <c r="A115" s="10" t="s">
        <v>234</v>
      </c>
      <c r="B115" s="52" t="s">
        <v>241</v>
      </c>
      <c r="C115" s="129"/>
      <c r="D115" s="129"/>
      <c r="E115" s="129"/>
      <c r="F115" s="129"/>
      <c r="G115" s="129"/>
      <c r="H115" s="129"/>
      <c r="I115" s="129"/>
      <c r="J115" s="129"/>
      <c r="K115" s="270">
        <f t="shared" si="30"/>
        <v>0</v>
      </c>
      <c r="L115" s="225">
        <f t="shared" si="31"/>
        <v>0</v>
      </c>
    </row>
    <row r="116" spans="1:12" ht="12" customHeight="1">
      <c r="A116" s="11" t="s">
        <v>297</v>
      </c>
      <c r="B116" s="52" t="s">
        <v>242</v>
      </c>
      <c r="C116" s="129"/>
      <c r="D116" s="129"/>
      <c r="E116" s="129"/>
      <c r="F116" s="129"/>
      <c r="G116" s="129"/>
      <c r="H116" s="129"/>
      <c r="I116" s="129"/>
      <c r="J116" s="129"/>
      <c r="K116" s="270">
        <f t="shared" si="30"/>
        <v>0</v>
      </c>
      <c r="L116" s="225">
        <f t="shared" si="31"/>
        <v>0</v>
      </c>
    </row>
    <row r="117" spans="1:12" ht="12" customHeight="1">
      <c r="A117" s="13" t="s">
        <v>298</v>
      </c>
      <c r="B117" s="52" t="s">
        <v>243</v>
      </c>
      <c r="C117" s="129">
        <v>60000000</v>
      </c>
      <c r="D117" s="129"/>
      <c r="E117" s="129"/>
      <c r="F117" s="129"/>
      <c r="G117" s="129"/>
      <c r="H117" s="129"/>
      <c r="I117" s="129"/>
      <c r="J117" s="129"/>
      <c r="K117" s="270">
        <f t="shared" si="30"/>
        <v>0</v>
      </c>
      <c r="L117" s="225">
        <f t="shared" si="31"/>
        <v>60000000</v>
      </c>
    </row>
    <row r="118" spans="1:12" ht="12" customHeight="1">
      <c r="A118" s="11" t="s">
        <v>302</v>
      </c>
      <c r="B118" s="8" t="s">
        <v>33</v>
      </c>
      <c r="C118" s="127">
        <v>50000000</v>
      </c>
      <c r="D118" s="127">
        <v>-47683108</v>
      </c>
      <c r="E118" s="127"/>
      <c r="F118" s="127"/>
      <c r="G118" s="127"/>
      <c r="H118" s="127"/>
      <c r="I118" s="127"/>
      <c r="J118" s="127"/>
      <c r="K118" s="269">
        <f t="shared" si="30"/>
        <v>-47683108</v>
      </c>
      <c r="L118" s="224">
        <f t="shared" si="31"/>
        <v>2316892</v>
      </c>
    </row>
    <row r="119" spans="1:12" ht="12" customHeight="1">
      <c r="A119" s="11" t="s">
        <v>303</v>
      </c>
      <c r="B119" s="5" t="s">
        <v>305</v>
      </c>
      <c r="C119" s="127">
        <v>50000000</v>
      </c>
      <c r="D119" s="127">
        <v>-47683108</v>
      </c>
      <c r="E119" s="127"/>
      <c r="F119" s="127"/>
      <c r="G119" s="127"/>
      <c r="H119" s="127"/>
      <c r="I119" s="127"/>
      <c r="J119" s="127"/>
      <c r="K119" s="269">
        <f t="shared" si="30"/>
        <v>-47683108</v>
      </c>
      <c r="L119" s="224">
        <f t="shared" si="31"/>
        <v>2316892</v>
      </c>
    </row>
    <row r="120" spans="1:12" ht="12" customHeight="1" thickBot="1">
      <c r="A120" s="15" t="s">
        <v>304</v>
      </c>
      <c r="B120" s="178" t="s">
        <v>306</v>
      </c>
      <c r="C120" s="187"/>
      <c r="D120" s="187"/>
      <c r="E120" s="187"/>
      <c r="F120" s="187"/>
      <c r="G120" s="187"/>
      <c r="H120" s="187"/>
      <c r="I120" s="187"/>
      <c r="J120" s="187"/>
      <c r="K120" s="271">
        <f t="shared" si="30"/>
        <v>0</v>
      </c>
      <c r="L120" s="229">
        <f t="shared" si="31"/>
        <v>0</v>
      </c>
    </row>
    <row r="121" spans="1:12" ht="12" customHeight="1" thickBot="1">
      <c r="A121" s="176" t="s">
        <v>4</v>
      </c>
      <c r="B121" s="177" t="s">
        <v>244</v>
      </c>
      <c r="C121" s="188">
        <f>+C122+C124+C126</f>
        <v>262864007</v>
      </c>
      <c r="D121" s="126">
        <f aca="true" t="shared" si="32" ref="D121:L121">+D122+D124+D126</f>
        <v>194460949</v>
      </c>
      <c r="E121" s="188">
        <f t="shared" si="32"/>
        <v>0</v>
      </c>
      <c r="F121" s="188">
        <f t="shared" si="32"/>
        <v>0</v>
      </c>
      <c r="G121" s="188">
        <f t="shared" si="32"/>
        <v>0</v>
      </c>
      <c r="H121" s="188">
        <f t="shared" si="32"/>
        <v>0</v>
      </c>
      <c r="I121" s="188">
        <f t="shared" si="32"/>
        <v>0</v>
      </c>
      <c r="J121" s="188"/>
      <c r="K121" s="188">
        <f t="shared" si="32"/>
        <v>194460949</v>
      </c>
      <c r="L121" s="183">
        <f t="shared" si="32"/>
        <v>457324956</v>
      </c>
    </row>
    <row r="122" spans="1:12" ht="12" customHeight="1">
      <c r="A122" s="12" t="s">
        <v>64</v>
      </c>
      <c r="B122" s="5" t="s">
        <v>119</v>
      </c>
      <c r="C122" s="128">
        <v>83884650</v>
      </c>
      <c r="D122" s="194">
        <v>161441502</v>
      </c>
      <c r="E122" s="194"/>
      <c r="F122" s="194"/>
      <c r="G122" s="194"/>
      <c r="H122" s="194"/>
      <c r="I122" s="128"/>
      <c r="J122" s="128"/>
      <c r="K122" s="167">
        <f aca="true" t="shared" si="33" ref="K122:K134">D122+E122+F122+G122+H122+I122</f>
        <v>161441502</v>
      </c>
      <c r="L122" s="166">
        <f aca="true" t="shared" si="34" ref="L122:L134">C122+K122</f>
        <v>245326152</v>
      </c>
    </row>
    <row r="123" spans="1:12" ht="12" customHeight="1">
      <c r="A123" s="12" t="s">
        <v>65</v>
      </c>
      <c r="B123" s="9" t="s">
        <v>248</v>
      </c>
      <c r="C123" s="128">
        <v>78884650</v>
      </c>
      <c r="D123" s="194"/>
      <c r="E123" s="194"/>
      <c r="F123" s="194"/>
      <c r="G123" s="194"/>
      <c r="H123" s="194"/>
      <c r="I123" s="128"/>
      <c r="J123" s="128"/>
      <c r="K123" s="167">
        <f t="shared" si="33"/>
        <v>0</v>
      </c>
      <c r="L123" s="166">
        <f t="shared" si="34"/>
        <v>78884650</v>
      </c>
    </row>
    <row r="124" spans="1:12" ht="12" customHeight="1">
      <c r="A124" s="12" t="s">
        <v>66</v>
      </c>
      <c r="B124" s="9" t="s">
        <v>105</v>
      </c>
      <c r="C124" s="127">
        <v>178979357</v>
      </c>
      <c r="D124" s="195">
        <v>33019447</v>
      </c>
      <c r="E124" s="195"/>
      <c r="F124" s="195"/>
      <c r="G124" s="195"/>
      <c r="H124" s="195"/>
      <c r="I124" s="127"/>
      <c r="J124" s="127"/>
      <c r="K124" s="269">
        <f t="shared" si="33"/>
        <v>33019447</v>
      </c>
      <c r="L124" s="224">
        <f t="shared" si="34"/>
        <v>211998804</v>
      </c>
    </row>
    <row r="125" spans="1:12" ht="12" customHeight="1">
      <c r="A125" s="12" t="s">
        <v>67</v>
      </c>
      <c r="B125" s="9" t="s">
        <v>249</v>
      </c>
      <c r="C125" s="127">
        <v>91065650</v>
      </c>
      <c r="D125" s="195"/>
      <c r="E125" s="195"/>
      <c r="F125" s="195"/>
      <c r="G125" s="195"/>
      <c r="H125" s="195"/>
      <c r="I125" s="127"/>
      <c r="J125" s="127"/>
      <c r="K125" s="269">
        <f t="shared" si="33"/>
        <v>0</v>
      </c>
      <c r="L125" s="224">
        <f t="shared" si="34"/>
        <v>91065650</v>
      </c>
    </row>
    <row r="126" spans="1:12" ht="12" customHeight="1">
      <c r="A126" s="12" t="s">
        <v>68</v>
      </c>
      <c r="B126" s="71" t="s">
        <v>121</v>
      </c>
      <c r="C126" s="127"/>
      <c r="D126" s="195"/>
      <c r="E126" s="195"/>
      <c r="F126" s="195"/>
      <c r="G126" s="195"/>
      <c r="H126" s="195"/>
      <c r="I126" s="127"/>
      <c r="J126" s="127"/>
      <c r="K126" s="269">
        <f t="shared" si="33"/>
        <v>0</v>
      </c>
      <c r="L126" s="224">
        <f t="shared" si="34"/>
        <v>0</v>
      </c>
    </row>
    <row r="127" spans="1:12" ht="12" customHeight="1">
      <c r="A127" s="12" t="s">
        <v>74</v>
      </c>
      <c r="B127" s="70" t="s">
        <v>289</v>
      </c>
      <c r="C127" s="127"/>
      <c r="D127" s="195"/>
      <c r="E127" s="195"/>
      <c r="F127" s="195"/>
      <c r="G127" s="195"/>
      <c r="H127" s="195"/>
      <c r="I127" s="127"/>
      <c r="J127" s="127"/>
      <c r="K127" s="269">
        <f t="shared" si="33"/>
        <v>0</v>
      </c>
      <c r="L127" s="224">
        <f t="shared" si="34"/>
        <v>0</v>
      </c>
    </row>
    <row r="128" spans="1:12" ht="12" customHeight="1">
      <c r="A128" s="12" t="s">
        <v>76</v>
      </c>
      <c r="B128" s="135" t="s">
        <v>254</v>
      </c>
      <c r="C128" s="127"/>
      <c r="D128" s="195"/>
      <c r="E128" s="195"/>
      <c r="F128" s="195"/>
      <c r="G128" s="195"/>
      <c r="H128" s="195"/>
      <c r="I128" s="127"/>
      <c r="J128" s="127"/>
      <c r="K128" s="269">
        <f t="shared" si="33"/>
        <v>0</v>
      </c>
      <c r="L128" s="224">
        <f t="shared" si="34"/>
        <v>0</v>
      </c>
    </row>
    <row r="129" spans="1:12" ht="22.5">
      <c r="A129" s="12" t="s">
        <v>106</v>
      </c>
      <c r="B129" s="51" t="s">
        <v>237</v>
      </c>
      <c r="C129" s="127"/>
      <c r="D129" s="195"/>
      <c r="E129" s="195"/>
      <c r="F129" s="195"/>
      <c r="G129" s="195"/>
      <c r="H129" s="195"/>
      <c r="I129" s="127"/>
      <c r="J129" s="127"/>
      <c r="K129" s="269">
        <f t="shared" si="33"/>
        <v>0</v>
      </c>
      <c r="L129" s="224">
        <f t="shared" si="34"/>
        <v>0</v>
      </c>
    </row>
    <row r="130" spans="1:12" ht="12" customHeight="1">
      <c r="A130" s="12" t="s">
        <v>107</v>
      </c>
      <c r="B130" s="51" t="s">
        <v>253</v>
      </c>
      <c r="C130" s="127"/>
      <c r="D130" s="195"/>
      <c r="E130" s="195"/>
      <c r="F130" s="195"/>
      <c r="G130" s="195"/>
      <c r="H130" s="195"/>
      <c r="I130" s="127"/>
      <c r="J130" s="127"/>
      <c r="K130" s="269">
        <f t="shared" si="33"/>
        <v>0</v>
      </c>
      <c r="L130" s="224">
        <f t="shared" si="34"/>
        <v>0</v>
      </c>
    </row>
    <row r="131" spans="1:12" ht="12" customHeight="1">
      <c r="A131" s="12" t="s">
        <v>108</v>
      </c>
      <c r="B131" s="51" t="s">
        <v>252</v>
      </c>
      <c r="C131" s="127"/>
      <c r="D131" s="195"/>
      <c r="E131" s="195"/>
      <c r="F131" s="195"/>
      <c r="G131" s="195"/>
      <c r="H131" s="195"/>
      <c r="I131" s="127"/>
      <c r="J131" s="127"/>
      <c r="K131" s="269">
        <f t="shared" si="33"/>
        <v>0</v>
      </c>
      <c r="L131" s="224">
        <f t="shared" si="34"/>
        <v>0</v>
      </c>
    </row>
    <row r="132" spans="1:12" ht="12" customHeight="1">
      <c r="A132" s="12" t="s">
        <v>245</v>
      </c>
      <c r="B132" s="51" t="s">
        <v>240</v>
      </c>
      <c r="C132" s="127"/>
      <c r="D132" s="195"/>
      <c r="E132" s="195"/>
      <c r="F132" s="195"/>
      <c r="G132" s="195"/>
      <c r="H132" s="195"/>
      <c r="I132" s="127"/>
      <c r="J132" s="127"/>
      <c r="K132" s="269">
        <f t="shared" si="33"/>
        <v>0</v>
      </c>
      <c r="L132" s="224">
        <f t="shared" si="34"/>
        <v>0</v>
      </c>
    </row>
    <row r="133" spans="1:12" ht="12" customHeight="1">
      <c r="A133" s="12" t="s">
        <v>246</v>
      </c>
      <c r="B133" s="51" t="s">
        <v>251</v>
      </c>
      <c r="C133" s="127"/>
      <c r="D133" s="195"/>
      <c r="E133" s="195"/>
      <c r="F133" s="195"/>
      <c r="G133" s="195"/>
      <c r="H133" s="195"/>
      <c r="I133" s="127"/>
      <c r="J133" s="127"/>
      <c r="K133" s="269">
        <f t="shared" si="33"/>
        <v>0</v>
      </c>
      <c r="L133" s="224">
        <f t="shared" si="34"/>
        <v>0</v>
      </c>
    </row>
    <row r="134" spans="1:12" ht="23.25" thickBot="1">
      <c r="A134" s="10" t="s">
        <v>247</v>
      </c>
      <c r="B134" s="51" t="s">
        <v>250</v>
      </c>
      <c r="C134" s="129"/>
      <c r="D134" s="196"/>
      <c r="E134" s="196"/>
      <c r="F134" s="196"/>
      <c r="G134" s="196"/>
      <c r="H134" s="196"/>
      <c r="I134" s="129"/>
      <c r="J134" s="129"/>
      <c r="K134" s="270">
        <f t="shared" si="33"/>
        <v>0</v>
      </c>
      <c r="L134" s="225">
        <f t="shared" si="34"/>
        <v>0</v>
      </c>
    </row>
    <row r="135" spans="1:12" ht="12" customHeight="1" thickBot="1">
      <c r="A135" s="17" t="s">
        <v>5</v>
      </c>
      <c r="B135" s="47" t="s">
        <v>307</v>
      </c>
      <c r="C135" s="126">
        <f>+C100+C121</f>
        <v>855746555</v>
      </c>
      <c r="D135" s="193">
        <f aca="true" t="shared" si="35" ref="D135:L135">+D100+D121</f>
        <v>169917619</v>
      </c>
      <c r="E135" s="193">
        <f t="shared" si="35"/>
        <v>0</v>
      </c>
      <c r="F135" s="193">
        <f t="shared" si="35"/>
        <v>0</v>
      </c>
      <c r="G135" s="193">
        <f t="shared" si="35"/>
        <v>0</v>
      </c>
      <c r="H135" s="193">
        <f t="shared" si="35"/>
        <v>0</v>
      </c>
      <c r="I135" s="126">
        <f t="shared" si="35"/>
        <v>0</v>
      </c>
      <c r="J135" s="126"/>
      <c r="K135" s="126">
        <f t="shared" si="35"/>
        <v>169917619</v>
      </c>
      <c r="L135" s="68">
        <f t="shared" si="35"/>
        <v>1025664174</v>
      </c>
    </row>
    <row r="136" spans="1:12" ht="12" customHeight="1" thickBot="1">
      <c r="A136" s="17" t="s">
        <v>6</v>
      </c>
      <c r="B136" s="47" t="s">
        <v>372</v>
      </c>
      <c r="C136" s="126">
        <f>+C137+C138+C139</f>
        <v>0</v>
      </c>
      <c r="D136" s="193">
        <f aca="true" t="shared" si="36" ref="D136:L136">+D137+D138+D139</f>
        <v>0</v>
      </c>
      <c r="E136" s="193">
        <f t="shared" si="36"/>
        <v>0</v>
      </c>
      <c r="F136" s="193">
        <f t="shared" si="36"/>
        <v>0</v>
      </c>
      <c r="G136" s="193">
        <f t="shared" si="36"/>
        <v>0</v>
      </c>
      <c r="H136" s="193">
        <f t="shared" si="36"/>
        <v>0</v>
      </c>
      <c r="I136" s="126">
        <f t="shared" si="36"/>
        <v>0</v>
      </c>
      <c r="J136" s="126"/>
      <c r="K136" s="126">
        <f t="shared" si="36"/>
        <v>0</v>
      </c>
      <c r="L136" s="68">
        <f t="shared" si="36"/>
        <v>0</v>
      </c>
    </row>
    <row r="137" spans="1:12" ht="12" customHeight="1">
      <c r="A137" s="12" t="s">
        <v>152</v>
      </c>
      <c r="B137" s="9" t="s">
        <v>315</v>
      </c>
      <c r="C137" s="127"/>
      <c r="D137" s="195"/>
      <c r="E137" s="195"/>
      <c r="F137" s="195"/>
      <c r="G137" s="195"/>
      <c r="H137" s="195"/>
      <c r="I137" s="127"/>
      <c r="J137" s="128"/>
      <c r="K137" s="167">
        <f>D137+E137+F137+G137+H137+I137</f>
        <v>0</v>
      </c>
      <c r="L137" s="224">
        <f>C137+K137</f>
        <v>0</v>
      </c>
    </row>
    <row r="138" spans="1:12" ht="12" customHeight="1">
      <c r="A138" s="12" t="s">
        <v>153</v>
      </c>
      <c r="B138" s="9" t="s">
        <v>316</v>
      </c>
      <c r="C138" s="127"/>
      <c r="D138" s="195"/>
      <c r="E138" s="195"/>
      <c r="F138" s="195"/>
      <c r="G138" s="195"/>
      <c r="H138" s="195"/>
      <c r="I138" s="127"/>
      <c r="J138" s="128"/>
      <c r="K138" s="167">
        <f>D138+E138+F138+G138+H138+I138</f>
        <v>0</v>
      </c>
      <c r="L138" s="224">
        <f>C138+K138</f>
        <v>0</v>
      </c>
    </row>
    <row r="139" spans="1:12" ht="12" customHeight="1" thickBot="1">
      <c r="A139" s="10" t="s">
        <v>154</v>
      </c>
      <c r="B139" s="9" t="s">
        <v>317</v>
      </c>
      <c r="C139" s="127"/>
      <c r="D139" s="195"/>
      <c r="E139" s="195"/>
      <c r="F139" s="195"/>
      <c r="G139" s="195"/>
      <c r="H139" s="195"/>
      <c r="I139" s="127"/>
      <c r="J139" s="128"/>
      <c r="K139" s="167">
        <f>D139+E139+F139+G139+H139+I139</f>
        <v>0</v>
      </c>
      <c r="L139" s="224">
        <f>C139+K139</f>
        <v>0</v>
      </c>
    </row>
    <row r="140" spans="1:12" ht="12" customHeight="1" thickBot="1">
      <c r="A140" s="17" t="s">
        <v>7</v>
      </c>
      <c r="B140" s="47" t="s">
        <v>309</v>
      </c>
      <c r="C140" s="126">
        <f>SUM(C141:C146)</f>
        <v>0</v>
      </c>
      <c r="D140" s="193">
        <f aca="true" t="shared" si="37" ref="D140:L140">SUM(D141:D146)</f>
        <v>0</v>
      </c>
      <c r="E140" s="193">
        <f t="shared" si="37"/>
        <v>0</v>
      </c>
      <c r="F140" s="193">
        <f t="shared" si="37"/>
        <v>0</v>
      </c>
      <c r="G140" s="193">
        <f t="shared" si="37"/>
        <v>0</v>
      </c>
      <c r="H140" s="193">
        <f t="shared" si="37"/>
        <v>0</v>
      </c>
      <c r="I140" s="126">
        <f t="shared" si="37"/>
        <v>0</v>
      </c>
      <c r="J140" s="126"/>
      <c r="K140" s="126">
        <f t="shared" si="37"/>
        <v>0</v>
      </c>
      <c r="L140" s="68">
        <f t="shared" si="37"/>
        <v>0</v>
      </c>
    </row>
    <row r="141" spans="1:12" ht="12" customHeight="1">
      <c r="A141" s="12" t="s">
        <v>51</v>
      </c>
      <c r="B141" s="6" t="s">
        <v>318</v>
      </c>
      <c r="C141" s="127"/>
      <c r="D141" s="195"/>
      <c r="E141" s="195"/>
      <c r="F141" s="195"/>
      <c r="G141" s="195"/>
      <c r="H141" s="195"/>
      <c r="I141" s="127"/>
      <c r="J141" s="127"/>
      <c r="K141" s="269">
        <f aca="true" t="shared" si="38" ref="K141:K146">D141+E141+F141+G141+H141+I141</f>
        <v>0</v>
      </c>
      <c r="L141" s="224">
        <f aca="true" t="shared" si="39" ref="L141:L146">C141+K141</f>
        <v>0</v>
      </c>
    </row>
    <row r="142" spans="1:12" ht="12" customHeight="1">
      <c r="A142" s="12" t="s">
        <v>52</v>
      </c>
      <c r="B142" s="6" t="s">
        <v>310</v>
      </c>
      <c r="C142" s="127"/>
      <c r="D142" s="195"/>
      <c r="E142" s="195"/>
      <c r="F142" s="195"/>
      <c r="G142" s="195"/>
      <c r="H142" s="195"/>
      <c r="I142" s="127"/>
      <c r="J142" s="127"/>
      <c r="K142" s="269">
        <f t="shared" si="38"/>
        <v>0</v>
      </c>
      <c r="L142" s="224">
        <f t="shared" si="39"/>
        <v>0</v>
      </c>
    </row>
    <row r="143" spans="1:12" ht="12" customHeight="1">
      <c r="A143" s="12" t="s">
        <v>53</v>
      </c>
      <c r="B143" s="6" t="s">
        <v>311</v>
      </c>
      <c r="C143" s="127"/>
      <c r="D143" s="195"/>
      <c r="E143" s="195"/>
      <c r="F143" s="195"/>
      <c r="G143" s="195"/>
      <c r="H143" s="195"/>
      <c r="I143" s="127"/>
      <c r="J143" s="127"/>
      <c r="K143" s="269">
        <f t="shared" si="38"/>
        <v>0</v>
      </c>
      <c r="L143" s="224">
        <f t="shared" si="39"/>
        <v>0</v>
      </c>
    </row>
    <row r="144" spans="1:12" ht="12" customHeight="1">
      <c r="A144" s="12" t="s">
        <v>93</v>
      </c>
      <c r="B144" s="6" t="s">
        <v>312</v>
      </c>
      <c r="C144" s="127"/>
      <c r="D144" s="195"/>
      <c r="E144" s="195"/>
      <c r="F144" s="195"/>
      <c r="G144" s="195"/>
      <c r="H144" s="195"/>
      <c r="I144" s="127"/>
      <c r="J144" s="127"/>
      <c r="K144" s="269">
        <f t="shared" si="38"/>
        <v>0</v>
      </c>
      <c r="L144" s="224">
        <f t="shared" si="39"/>
        <v>0</v>
      </c>
    </row>
    <row r="145" spans="1:12" ht="12" customHeight="1">
      <c r="A145" s="12" t="s">
        <v>94</v>
      </c>
      <c r="B145" s="6" t="s">
        <v>313</v>
      </c>
      <c r="C145" s="127"/>
      <c r="D145" s="195"/>
      <c r="E145" s="195"/>
      <c r="F145" s="195"/>
      <c r="G145" s="195"/>
      <c r="H145" s="195"/>
      <c r="I145" s="127"/>
      <c r="J145" s="127"/>
      <c r="K145" s="269">
        <f t="shared" si="38"/>
        <v>0</v>
      </c>
      <c r="L145" s="224">
        <f t="shared" si="39"/>
        <v>0</v>
      </c>
    </row>
    <row r="146" spans="1:12" ht="12" customHeight="1" thickBot="1">
      <c r="A146" s="10" t="s">
        <v>95</v>
      </c>
      <c r="B146" s="6" t="s">
        <v>314</v>
      </c>
      <c r="C146" s="127"/>
      <c r="D146" s="195"/>
      <c r="E146" s="195"/>
      <c r="F146" s="195"/>
      <c r="G146" s="195"/>
      <c r="H146" s="195"/>
      <c r="I146" s="127"/>
      <c r="J146" s="127"/>
      <c r="K146" s="269">
        <f t="shared" si="38"/>
        <v>0</v>
      </c>
      <c r="L146" s="224">
        <f t="shared" si="39"/>
        <v>0</v>
      </c>
    </row>
    <row r="147" spans="1:12" ht="12" customHeight="1" thickBot="1">
      <c r="A147" s="17" t="s">
        <v>8</v>
      </c>
      <c r="B147" s="47" t="s">
        <v>322</v>
      </c>
      <c r="C147" s="132">
        <f>+C148+C149+C150+C151</f>
        <v>7249371</v>
      </c>
      <c r="D147" s="197">
        <f aca="true" t="shared" si="40" ref="D147:L147">+D148+D149+D150+D151</f>
        <v>0</v>
      </c>
      <c r="E147" s="197">
        <f t="shared" si="40"/>
        <v>0</v>
      </c>
      <c r="F147" s="197">
        <f t="shared" si="40"/>
        <v>0</v>
      </c>
      <c r="G147" s="197">
        <f t="shared" si="40"/>
        <v>0</v>
      </c>
      <c r="H147" s="197">
        <f t="shared" si="40"/>
        <v>0</v>
      </c>
      <c r="I147" s="132">
        <f t="shared" si="40"/>
        <v>0</v>
      </c>
      <c r="J147" s="132"/>
      <c r="K147" s="132">
        <f t="shared" si="40"/>
        <v>0</v>
      </c>
      <c r="L147" s="165">
        <f t="shared" si="40"/>
        <v>7249371</v>
      </c>
    </row>
    <row r="148" spans="1:12" ht="12" customHeight="1">
      <c r="A148" s="12" t="s">
        <v>54</v>
      </c>
      <c r="B148" s="6" t="s">
        <v>255</v>
      </c>
      <c r="C148" s="127"/>
      <c r="D148" s="195"/>
      <c r="E148" s="195"/>
      <c r="F148" s="195"/>
      <c r="G148" s="195"/>
      <c r="H148" s="195"/>
      <c r="I148" s="127"/>
      <c r="J148" s="127"/>
      <c r="K148" s="269">
        <f>D148+E148+F148+G148+H148+I148</f>
        <v>0</v>
      </c>
      <c r="L148" s="224">
        <f>C148+K148</f>
        <v>0</v>
      </c>
    </row>
    <row r="149" spans="1:12" ht="12" customHeight="1">
      <c r="A149" s="12" t="s">
        <v>55</v>
      </c>
      <c r="B149" s="6" t="s">
        <v>256</v>
      </c>
      <c r="C149" s="127">
        <v>7249371</v>
      </c>
      <c r="D149" s="195"/>
      <c r="E149" s="195"/>
      <c r="F149" s="195"/>
      <c r="G149" s="195"/>
      <c r="H149" s="195"/>
      <c r="I149" s="127"/>
      <c r="J149" s="127"/>
      <c r="K149" s="269">
        <f>D149+E149+F149+G149+H149+I149</f>
        <v>0</v>
      </c>
      <c r="L149" s="224">
        <f>C149+K149</f>
        <v>7249371</v>
      </c>
    </row>
    <row r="150" spans="1:12" ht="12" customHeight="1">
      <c r="A150" s="12" t="s">
        <v>172</v>
      </c>
      <c r="B150" s="6" t="s">
        <v>323</v>
      </c>
      <c r="C150" s="127"/>
      <c r="D150" s="195"/>
      <c r="E150" s="195"/>
      <c r="F150" s="195"/>
      <c r="G150" s="195"/>
      <c r="H150" s="195"/>
      <c r="I150" s="127"/>
      <c r="J150" s="127"/>
      <c r="K150" s="269">
        <f>D150+E150+F150+G150+H150+I150</f>
        <v>0</v>
      </c>
      <c r="L150" s="224">
        <f>C150+K150</f>
        <v>0</v>
      </c>
    </row>
    <row r="151" spans="1:12" ht="12" customHeight="1" thickBot="1">
      <c r="A151" s="10" t="s">
        <v>173</v>
      </c>
      <c r="B151" s="4" t="s">
        <v>274</v>
      </c>
      <c r="C151" s="127"/>
      <c r="D151" s="195"/>
      <c r="E151" s="195"/>
      <c r="F151" s="195"/>
      <c r="G151" s="195"/>
      <c r="H151" s="195"/>
      <c r="I151" s="127"/>
      <c r="J151" s="127"/>
      <c r="K151" s="269">
        <f>D151+E151+F151+G151+H151+I151</f>
        <v>0</v>
      </c>
      <c r="L151" s="224">
        <f>C151+K151</f>
        <v>0</v>
      </c>
    </row>
    <row r="152" spans="1:12" ht="12" customHeight="1" thickBot="1">
      <c r="A152" s="17" t="s">
        <v>9</v>
      </c>
      <c r="B152" s="47" t="s">
        <v>324</v>
      </c>
      <c r="C152" s="189">
        <f>SUM(C153:C157)</f>
        <v>0</v>
      </c>
      <c r="D152" s="198">
        <f aca="true" t="shared" si="41" ref="D152:L152">SUM(D153:D157)</f>
        <v>0</v>
      </c>
      <c r="E152" s="198">
        <f t="shared" si="41"/>
        <v>0</v>
      </c>
      <c r="F152" s="198">
        <f t="shared" si="41"/>
        <v>0</v>
      </c>
      <c r="G152" s="198">
        <f t="shared" si="41"/>
        <v>0</v>
      </c>
      <c r="H152" s="198">
        <f t="shared" si="41"/>
        <v>0</v>
      </c>
      <c r="I152" s="189">
        <f t="shared" si="41"/>
        <v>0</v>
      </c>
      <c r="J152" s="189"/>
      <c r="K152" s="189">
        <f t="shared" si="41"/>
        <v>0</v>
      </c>
      <c r="L152" s="184">
        <f t="shared" si="41"/>
        <v>0</v>
      </c>
    </row>
    <row r="153" spans="1:12" ht="12" customHeight="1">
      <c r="A153" s="12" t="s">
        <v>56</v>
      </c>
      <c r="B153" s="6" t="s">
        <v>319</v>
      </c>
      <c r="C153" s="127"/>
      <c r="D153" s="195"/>
      <c r="E153" s="195"/>
      <c r="F153" s="195"/>
      <c r="G153" s="195"/>
      <c r="H153" s="195"/>
      <c r="I153" s="127"/>
      <c r="J153" s="127"/>
      <c r="K153" s="269">
        <f aca="true" t="shared" si="42" ref="K153:K159">D153+E153+F153+G153+H153+I153</f>
        <v>0</v>
      </c>
      <c r="L153" s="224">
        <f aca="true" t="shared" si="43" ref="L153:L159">C153+K153</f>
        <v>0</v>
      </c>
    </row>
    <row r="154" spans="1:12" ht="12" customHeight="1">
      <c r="A154" s="12" t="s">
        <v>57</v>
      </c>
      <c r="B154" s="6" t="s">
        <v>326</v>
      </c>
      <c r="C154" s="127"/>
      <c r="D154" s="195"/>
      <c r="E154" s="195"/>
      <c r="F154" s="195"/>
      <c r="G154" s="195"/>
      <c r="H154" s="195"/>
      <c r="I154" s="127"/>
      <c r="J154" s="127"/>
      <c r="K154" s="269">
        <f t="shared" si="42"/>
        <v>0</v>
      </c>
      <c r="L154" s="224">
        <f t="shared" si="43"/>
        <v>0</v>
      </c>
    </row>
    <row r="155" spans="1:12" ht="12" customHeight="1">
      <c r="A155" s="12" t="s">
        <v>184</v>
      </c>
      <c r="B155" s="6" t="s">
        <v>321</v>
      </c>
      <c r="C155" s="127"/>
      <c r="D155" s="195"/>
      <c r="E155" s="195"/>
      <c r="F155" s="195"/>
      <c r="G155" s="195"/>
      <c r="H155" s="195"/>
      <c r="I155" s="127"/>
      <c r="J155" s="127"/>
      <c r="K155" s="269">
        <f t="shared" si="42"/>
        <v>0</v>
      </c>
      <c r="L155" s="224">
        <f t="shared" si="43"/>
        <v>0</v>
      </c>
    </row>
    <row r="156" spans="1:12" ht="12" customHeight="1">
      <c r="A156" s="12" t="s">
        <v>185</v>
      </c>
      <c r="B156" s="6" t="s">
        <v>327</v>
      </c>
      <c r="C156" s="127"/>
      <c r="D156" s="195"/>
      <c r="E156" s="195"/>
      <c r="F156" s="195"/>
      <c r="G156" s="195"/>
      <c r="H156" s="195"/>
      <c r="I156" s="127"/>
      <c r="J156" s="127"/>
      <c r="K156" s="269">
        <f t="shared" si="42"/>
        <v>0</v>
      </c>
      <c r="L156" s="224">
        <f t="shared" si="43"/>
        <v>0</v>
      </c>
    </row>
    <row r="157" spans="1:12" ht="12" customHeight="1" thickBot="1">
      <c r="A157" s="12" t="s">
        <v>325</v>
      </c>
      <c r="B157" s="6" t="s">
        <v>328</v>
      </c>
      <c r="C157" s="127"/>
      <c r="D157" s="195"/>
      <c r="E157" s="196"/>
      <c r="F157" s="196"/>
      <c r="G157" s="196"/>
      <c r="H157" s="196"/>
      <c r="I157" s="129"/>
      <c r="J157" s="129"/>
      <c r="K157" s="270">
        <f t="shared" si="42"/>
        <v>0</v>
      </c>
      <c r="L157" s="225">
        <f t="shared" si="43"/>
        <v>0</v>
      </c>
    </row>
    <row r="158" spans="1:12" ht="12" customHeight="1" thickBot="1">
      <c r="A158" s="17" t="s">
        <v>10</v>
      </c>
      <c r="B158" s="47" t="s">
        <v>329</v>
      </c>
      <c r="C158" s="190"/>
      <c r="D158" s="199"/>
      <c r="E158" s="199"/>
      <c r="F158" s="199"/>
      <c r="G158" s="199"/>
      <c r="H158" s="199"/>
      <c r="I158" s="190"/>
      <c r="J158" s="190"/>
      <c r="K158" s="189">
        <f t="shared" si="42"/>
        <v>0</v>
      </c>
      <c r="L158" s="241">
        <f t="shared" si="43"/>
        <v>0</v>
      </c>
    </row>
    <row r="159" spans="1:12" ht="12" customHeight="1" thickBot="1">
      <c r="A159" s="17" t="s">
        <v>11</v>
      </c>
      <c r="B159" s="47" t="s">
        <v>330</v>
      </c>
      <c r="C159" s="190"/>
      <c r="D159" s="199"/>
      <c r="E159" s="292"/>
      <c r="F159" s="292"/>
      <c r="G159" s="292"/>
      <c r="H159" s="292"/>
      <c r="I159" s="242"/>
      <c r="J159" s="242"/>
      <c r="K159" s="272">
        <f t="shared" si="42"/>
        <v>0</v>
      </c>
      <c r="L159" s="166">
        <f t="shared" si="43"/>
        <v>0</v>
      </c>
    </row>
    <row r="160" spans="1:16" ht="15" customHeight="1" thickBot="1">
      <c r="A160" s="17" t="s">
        <v>12</v>
      </c>
      <c r="B160" s="47" t="s">
        <v>332</v>
      </c>
      <c r="C160" s="191">
        <f>+C136+C140+C147+C152+C158+C159</f>
        <v>7249371</v>
      </c>
      <c r="D160" s="200">
        <f aca="true" t="shared" si="44" ref="D160:L160">+D136+D140+D147+D152+D158+D159</f>
        <v>0</v>
      </c>
      <c r="E160" s="200">
        <f t="shared" si="44"/>
        <v>0</v>
      </c>
      <c r="F160" s="200">
        <f t="shared" si="44"/>
        <v>0</v>
      </c>
      <c r="G160" s="200">
        <f t="shared" si="44"/>
        <v>0</v>
      </c>
      <c r="H160" s="200">
        <f t="shared" si="44"/>
        <v>0</v>
      </c>
      <c r="I160" s="191">
        <f t="shared" si="44"/>
        <v>0</v>
      </c>
      <c r="J160" s="191"/>
      <c r="K160" s="191">
        <f t="shared" si="44"/>
        <v>0</v>
      </c>
      <c r="L160" s="185">
        <f t="shared" si="44"/>
        <v>7249371</v>
      </c>
      <c r="M160" s="146"/>
      <c r="N160" s="147"/>
      <c r="O160" s="147"/>
      <c r="P160" s="147"/>
    </row>
    <row r="161" spans="1:12" s="138" customFormat="1" ht="12.75" customHeight="1" thickBot="1">
      <c r="A161" s="72" t="s">
        <v>13</v>
      </c>
      <c r="B161" s="114" t="s">
        <v>331</v>
      </c>
      <c r="C161" s="191">
        <f>+C135+C160</f>
        <v>862995926</v>
      </c>
      <c r="D161" s="200">
        <f aca="true" t="shared" si="45" ref="D161:L161">+D135+D160</f>
        <v>169917619</v>
      </c>
      <c r="E161" s="200">
        <f t="shared" si="45"/>
        <v>0</v>
      </c>
      <c r="F161" s="200">
        <f t="shared" si="45"/>
        <v>0</v>
      </c>
      <c r="G161" s="200">
        <f t="shared" si="45"/>
        <v>0</v>
      </c>
      <c r="H161" s="200">
        <f t="shared" si="45"/>
        <v>0</v>
      </c>
      <c r="I161" s="191">
        <f t="shared" si="45"/>
        <v>0</v>
      </c>
      <c r="J161" s="191"/>
      <c r="K161" s="191">
        <f t="shared" si="45"/>
        <v>169917619</v>
      </c>
      <c r="L161" s="185">
        <f t="shared" si="45"/>
        <v>1032913545</v>
      </c>
    </row>
    <row r="162" spans="3:12" ht="13.5" customHeight="1">
      <c r="C162" s="408">
        <f>C93-C161</f>
        <v>0</v>
      </c>
      <c r="D162" s="409"/>
      <c r="E162" s="409"/>
      <c r="F162" s="409"/>
      <c r="G162" s="409"/>
      <c r="H162" s="409"/>
      <c r="I162" s="409"/>
      <c r="J162" s="409"/>
      <c r="K162" s="409"/>
      <c r="L162" s="410">
        <f>L93-L161</f>
        <v>0</v>
      </c>
    </row>
    <row r="163" spans="1:12" ht="15.75">
      <c r="A163" s="516" t="s">
        <v>257</v>
      </c>
      <c r="B163" s="516"/>
      <c r="C163" s="516"/>
      <c r="D163" s="516"/>
      <c r="E163" s="516"/>
      <c r="F163" s="516"/>
      <c r="G163" s="516"/>
      <c r="H163" s="516"/>
      <c r="I163" s="516"/>
      <c r="J163" s="516"/>
      <c r="K163" s="516"/>
      <c r="L163" s="516"/>
    </row>
    <row r="164" spans="1:12" ht="15" customHeight="1" thickBot="1">
      <c r="A164" s="507" t="s">
        <v>83</v>
      </c>
      <c r="B164" s="507"/>
      <c r="C164" s="74"/>
      <c r="L164" s="74" t="str">
        <f>L96</f>
        <v>Forintban!</v>
      </c>
    </row>
    <row r="165" spans="1:12" ht="25.5" customHeight="1" thickBot="1">
      <c r="A165" s="17">
        <v>1</v>
      </c>
      <c r="B165" s="22" t="s">
        <v>333</v>
      </c>
      <c r="C165" s="192">
        <f>+C68-C135</f>
        <v>-333148840</v>
      </c>
      <c r="D165" s="126">
        <f aca="true" t="shared" si="46" ref="D165:L165">+D68-D135</f>
        <v>-34992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/>
      <c r="K165" s="126">
        <f t="shared" si="46"/>
        <v>-34992</v>
      </c>
      <c r="L165" s="68">
        <f t="shared" si="46"/>
        <v>-333183832</v>
      </c>
    </row>
    <row r="166" spans="1:12" ht="32.25" customHeight="1" thickBot="1">
      <c r="A166" s="17" t="s">
        <v>4</v>
      </c>
      <c r="B166" s="22" t="s">
        <v>339</v>
      </c>
      <c r="C166" s="126">
        <f>+C92-C160</f>
        <v>333148840</v>
      </c>
      <c r="D166" s="126">
        <f aca="true" t="shared" si="47" ref="D166:L166">+D92-D160</f>
        <v>34992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/>
      <c r="K166" s="126">
        <f t="shared" si="47"/>
        <v>34992</v>
      </c>
      <c r="L166" s="68">
        <f t="shared" si="47"/>
        <v>333183832</v>
      </c>
    </row>
  </sheetData>
  <sheetProtection/>
  <mergeCells count="15">
    <mergeCell ref="A6:L6"/>
    <mergeCell ref="A7:B7"/>
    <mergeCell ref="A8:A9"/>
    <mergeCell ref="B8:B9"/>
    <mergeCell ref="C8:L8"/>
    <mergeCell ref="B1:L1"/>
    <mergeCell ref="A3:L3"/>
    <mergeCell ref="A4:L4"/>
    <mergeCell ref="A164:B164"/>
    <mergeCell ref="A95:L95"/>
    <mergeCell ref="A96:B96"/>
    <mergeCell ref="A97:A98"/>
    <mergeCell ref="B97:B98"/>
    <mergeCell ref="C97:L97"/>
    <mergeCell ref="A163:L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50" r:id="rId1"/>
  <rowBreaks count="1" manualBreakCount="1">
    <brk id="9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view="pageBreakPreview" zoomScaleNormal="120" zoomScaleSheetLayoutView="100" workbookViewId="0" topLeftCell="A1">
      <selection activeCell="N14" sqref="N14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9" width="14.875" style="136" hidden="1" customWidth="1"/>
    <col min="10" max="11" width="14.875" style="136" customWidth="1"/>
    <col min="12" max="16384" width="9.375" style="136" customWidth="1"/>
  </cols>
  <sheetData>
    <row r="1" spans="1:11" ht="15.75">
      <c r="A1" s="298"/>
      <c r="B1" s="521" t="str">
        <f>CONCATENATE("1.3. melléklet ",RM_ALAPADATOK!A7," ",RM_ALAPADATOK!B7," ",RM_ALAPADATOK!C7," ",RM_ALAPADATOK!D7," ",RM_ALAPADATOK!E7," ",RM_ALAPADATOK!F7," ",RM_ALAPADATOK!G7," ",RM_ALAPADATOK!H7)</f>
        <v>1.3. melléklet a 8 / 2020 ( VII.16. ) önkormányzati rendelethez</v>
      </c>
      <c r="C1" s="522"/>
      <c r="D1" s="522"/>
      <c r="E1" s="522"/>
      <c r="F1" s="522"/>
      <c r="G1" s="522"/>
      <c r="H1" s="522"/>
      <c r="I1" s="522"/>
      <c r="J1" s="522"/>
      <c r="K1" s="522"/>
    </row>
    <row r="2" spans="1:11" ht="15.75">
      <c r="A2" s="298"/>
      <c r="B2" s="298"/>
      <c r="C2" s="299"/>
      <c r="D2" s="300"/>
      <c r="E2" s="300"/>
      <c r="F2" s="300"/>
      <c r="G2" s="300"/>
      <c r="H2" s="300"/>
      <c r="I2" s="300"/>
      <c r="J2" s="300"/>
      <c r="K2" s="300"/>
    </row>
    <row r="3" spans="1:11" ht="15.75">
      <c r="A3" s="523">
        <f>CONCATENATE(RM_ALAPADATOK!A4)</f>
      </c>
      <c r="B3" s="523"/>
      <c r="C3" s="524"/>
      <c r="D3" s="523"/>
      <c r="E3" s="523"/>
      <c r="F3" s="523"/>
      <c r="G3" s="523"/>
      <c r="H3" s="523"/>
      <c r="I3" s="523"/>
      <c r="J3" s="523"/>
      <c r="K3" s="523"/>
    </row>
    <row r="4" spans="1:11" ht="15.75">
      <c r="A4" s="523" t="s">
        <v>464</v>
      </c>
      <c r="B4" s="523"/>
      <c r="C4" s="524"/>
      <c r="D4" s="523"/>
      <c r="E4" s="523"/>
      <c r="F4" s="523"/>
      <c r="G4" s="523"/>
      <c r="H4" s="523"/>
      <c r="I4" s="523"/>
      <c r="J4" s="523"/>
      <c r="K4" s="523"/>
    </row>
    <row r="5" spans="1:11" ht="15.75">
      <c r="A5" s="298"/>
      <c r="B5" s="298"/>
      <c r="C5" s="299"/>
      <c r="D5" s="300"/>
      <c r="E5" s="300"/>
      <c r="F5" s="300"/>
      <c r="G5" s="300"/>
      <c r="H5" s="300"/>
      <c r="I5" s="300"/>
      <c r="J5" s="300"/>
      <c r="K5" s="300"/>
    </row>
    <row r="6" spans="1:11" ht="15.75" customHeight="1">
      <c r="A6" s="517" t="s">
        <v>1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</row>
    <row r="7" spans="1:11" ht="15.75" customHeight="1" thickBot="1">
      <c r="A7" s="519" t="s">
        <v>81</v>
      </c>
      <c r="B7" s="519"/>
      <c r="C7" s="301"/>
      <c r="D7" s="300"/>
      <c r="E7" s="300"/>
      <c r="F7" s="300"/>
      <c r="G7" s="300"/>
      <c r="H7" s="300"/>
      <c r="I7" s="300"/>
      <c r="J7" s="300"/>
      <c r="K7" s="301" t="s">
        <v>429</v>
      </c>
    </row>
    <row r="8" spans="1:11" ht="15.75">
      <c r="A8" s="508" t="s">
        <v>46</v>
      </c>
      <c r="B8" s="510" t="s">
        <v>2</v>
      </c>
      <c r="C8" s="512" t="str">
        <f>+CONCATENATE(LEFT(RM_ÖSSZEFÜGGÉSEK!A6,4),". évi")</f>
        <v>2019. évi</v>
      </c>
      <c r="D8" s="513"/>
      <c r="E8" s="514"/>
      <c r="F8" s="514"/>
      <c r="G8" s="514"/>
      <c r="H8" s="514"/>
      <c r="I8" s="514"/>
      <c r="J8" s="514"/>
      <c r="K8" s="515"/>
    </row>
    <row r="9" spans="1:11" ht="38.25" customHeight="1" thickBot="1">
      <c r="A9" s="509"/>
      <c r="B9" s="511"/>
      <c r="C9" s="275" t="s">
        <v>370</v>
      </c>
      <c r="D9" s="295" t="str">
        <f>CONCATENATE('Önk. összesen köt.1.2.sz.mell'!D9)</f>
        <v>1. sz. módosítás </v>
      </c>
      <c r="E9" s="295" t="str">
        <f>CONCATENATE('Önk. összesen köt.1.2.sz.mell'!E9)</f>
        <v>.2. sz. módosítás </v>
      </c>
      <c r="F9" s="295" t="str">
        <f>CONCATENATE('Önk. összesen köt.1.2.sz.mell'!F9)</f>
        <v>3. sz. módosítás </v>
      </c>
      <c r="G9" s="295" t="str">
        <f>CONCATENATE('Önk. összesen köt.1.2.sz.mell'!G9)</f>
        <v>4. sz. módosítás </v>
      </c>
      <c r="H9" s="295" t="str">
        <f>CONCATENATE('Önk. összesen köt.1.2.sz.mell'!H9)</f>
        <v>.5. sz. módosítás </v>
      </c>
      <c r="I9" s="295" t="str">
        <f>CONCATENATE('Önk. összesen köt.1.2.sz.mell'!I9)</f>
        <v>6. sz. módosítás </v>
      </c>
      <c r="J9" s="296" t="s">
        <v>435</v>
      </c>
      <c r="K9" s="297" t="str">
        <f>CONCATENATE('Önk. összesen köt.1.2.sz.mell'!L9)</f>
        <v>2.számú módosítás utáni előirányzat</v>
      </c>
    </row>
    <row r="10" spans="1:11" s="137" customFormat="1" ht="12" customHeight="1" thickBot="1">
      <c r="A10" s="133" t="s">
        <v>346</v>
      </c>
      <c r="B10" s="134" t="s">
        <v>347</v>
      </c>
      <c r="C10" s="276" t="s">
        <v>348</v>
      </c>
      <c r="D10" s="276" t="s">
        <v>350</v>
      </c>
      <c r="E10" s="277" t="s">
        <v>349</v>
      </c>
      <c r="F10" s="277" t="s">
        <v>351</v>
      </c>
      <c r="G10" s="277" t="s">
        <v>352</v>
      </c>
      <c r="H10" s="277" t="s">
        <v>353</v>
      </c>
      <c r="I10" s="277" t="s">
        <v>460</v>
      </c>
      <c r="J10" s="277" t="s">
        <v>461</v>
      </c>
      <c r="K10" s="294" t="s">
        <v>462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0</v>
      </c>
      <c r="D11" s="126">
        <f aca="true" t="shared" si="0" ref="D11:K11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aca="true" t="shared" si="1" ref="J12:J17">D12+E12+F12+G12+H12+I12</f>
        <v>0</v>
      </c>
      <c r="K12" s="166">
        <f aca="true" t="shared" si="2" ref="K12:K17">C12+J12</f>
        <v>0</v>
      </c>
    </row>
    <row r="13" spans="1:11" s="138" customFormat="1" ht="12" customHeight="1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>
      <c r="A16" s="11" t="s">
        <v>78</v>
      </c>
      <c r="B16" s="70" t="s">
        <v>291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292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14170000</v>
      </c>
      <c r="D18" s="126">
        <f aca="true" t="shared" si="3" ref="D18:K18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14170000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283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284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>
        <v>14170000</v>
      </c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14170000</v>
      </c>
    </row>
    <row r="24" spans="1:11" s="138" customFormat="1" ht="12" customHeight="1" thickBot="1">
      <c r="A24" s="13" t="s">
        <v>74</v>
      </c>
      <c r="B24" s="71" t="s">
        <v>146</v>
      </c>
      <c r="C24" s="129"/>
      <c r="D24" s="129"/>
      <c r="E24" s="239"/>
      <c r="F24" s="239"/>
      <c r="G24" s="239"/>
      <c r="H24" s="239"/>
      <c r="I24" s="239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0</v>
      </c>
      <c r="D25" s="126">
        <f aca="true" t="shared" si="6" ref="D25:K25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285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286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>
      <c r="A31" s="13" t="s">
        <v>90</v>
      </c>
      <c r="B31" s="141" t="s">
        <v>151</v>
      </c>
      <c r="C31" s="129"/>
      <c r="D31" s="129"/>
      <c r="E31" s="239"/>
      <c r="F31" s="239"/>
      <c r="G31" s="239"/>
      <c r="H31" s="239"/>
      <c r="I31" s="239"/>
      <c r="J31" s="263">
        <f t="shared" si="7"/>
        <v>0</v>
      </c>
      <c r="K31" s="166">
        <f t="shared" si="8"/>
        <v>0</v>
      </c>
    </row>
    <row r="32" spans="1:11" s="138" customFormat="1" ht="12" customHeight="1" thickBot="1">
      <c r="A32" s="17" t="s">
        <v>91</v>
      </c>
      <c r="B32" s="18" t="s">
        <v>421</v>
      </c>
      <c r="C32" s="132">
        <f>+C33+C34+C35+C36+C37+C38+C39</f>
        <v>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>
      <c r="A33" s="12" t="s">
        <v>152</v>
      </c>
      <c r="B33" s="139" t="s">
        <v>414</v>
      </c>
      <c r="C33" s="167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140" t="s">
        <v>415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>
      <c r="A35" s="11" t="s">
        <v>154</v>
      </c>
      <c r="B35" s="140" t="s">
        <v>416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>
      <c r="A36" s="11" t="s">
        <v>155</v>
      </c>
      <c r="B36" s="140" t="s">
        <v>417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>
      <c r="A37" s="11" t="s">
        <v>418</v>
      </c>
      <c r="B37" s="140" t="s">
        <v>156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>
      <c r="A38" s="11" t="s">
        <v>419</v>
      </c>
      <c r="B38" s="140" t="s">
        <v>157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420</v>
      </c>
      <c r="B39" s="141" t="s">
        <v>158</v>
      </c>
      <c r="C39" s="129"/>
      <c r="D39" s="129"/>
      <c r="E39" s="239"/>
      <c r="F39" s="239"/>
      <c r="G39" s="239"/>
      <c r="H39" s="239"/>
      <c r="I39" s="239"/>
      <c r="J39" s="263">
        <f t="shared" si="10"/>
        <v>0</v>
      </c>
      <c r="K39" s="166">
        <f t="shared" si="11"/>
        <v>0</v>
      </c>
    </row>
    <row r="40" spans="1:11" s="138" customFormat="1" ht="12" customHeight="1" thickBot="1">
      <c r="A40" s="17" t="s">
        <v>7</v>
      </c>
      <c r="B40" s="18" t="s">
        <v>293</v>
      </c>
      <c r="C40" s="126">
        <f>SUM(C41:C51)</f>
        <v>8769013</v>
      </c>
      <c r="D40" s="126">
        <f aca="true" t="shared" si="12" ref="D40:K40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8769013</v>
      </c>
    </row>
    <row r="41" spans="1:11" s="138" customFormat="1" ht="12" customHeight="1">
      <c r="A41" s="12" t="s">
        <v>51</v>
      </c>
      <c r="B41" s="139" t="s">
        <v>161</v>
      </c>
      <c r="C41" s="128"/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0</v>
      </c>
    </row>
    <row r="42" spans="1:11" s="138" customFormat="1" ht="12" customHeight="1">
      <c r="A42" s="11" t="s">
        <v>52</v>
      </c>
      <c r="B42" s="140" t="s">
        <v>162</v>
      </c>
      <c r="C42" s="127">
        <v>6120000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6120000</v>
      </c>
    </row>
    <row r="43" spans="1:11" s="138" customFormat="1" ht="12" customHeight="1">
      <c r="A43" s="11" t="s">
        <v>53</v>
      </c>
      <c r="B43" s="140" t="s">
        <v>163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>
      <c r="A44" s="11" t="s">
        <v>93</v>
      </c>
      <c r="B44" s="140" t="s">
        <v>164</v>
      </c>
      <c r="C44" s="127">
        <v>1000000</v>
      </c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1000000</v>
      </c>
    </row>
    <row r="45" spans="1:11" s="138" customFormat="1" ht="12" customHeight="1">
      <c r="A45" s="11" t="s">
        <v>94</v>
      </c>
      <c r="B45" s="140" t="s">
        <v>165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166</v>
      </c>
      <c r="C46" s="127">
        <v>1649013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1649013</v>
      </c>
    </row>
    <row r="47" spans="1:11" s="138" customFormat="1" ht="12" customHeight="1">
      <c r="A47" s="11" t="s">
        <v>96</v>
      </c>
      <c r="B47" s="140" t="s">
        <v>167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>
      <c r="A48" s="11" t="s">
        <v>97</v>
      </c>
      <c r="B48" s="140" t="s">
        <v>422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159</v>
      </c>
      <c r="B49" s="140" t="s">
        <v>169</v>
      </c>
      <c r="C49" s="130"/>
      <c r="D49" s="130"/>
      <c r="E49" s="168"/>
      <c r="F49" s="168"/>
      <c r="G49" s="168"/>
      <c r="H49" s="168"/>
      <c r="I49" s="168"/>
      <c r="J49" s="264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160</v>
      </c>
      <c r="B50" s="141" t="s">
        <v>295</v>
      </c>
      <c r="C50" s="131"/>
      <c r="D50" s="131"/>
      <c r="E50" s="240"/>
      <c r="F50" s="240"/>
      <c r="G50" s="240"/>
      <c r="H50" s="240"/>
      <c r="I50" s="240"/>
      <c r="J50" s="265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294</v>
      </c>
      <c r="B51" s="293" t="s">
        <v>170</v>
      </c>
      <c r="C51" s="243"/>
      <c r="D51" s="243"/>
      <c r="E51" s="243"/>
      <c r="F51" s="243"/>
      <c r="G51" s="243"/>
      <c r="H51" s="243"/>
      <c r="I51" s="243"/>
      <c r="J51" s="266">
        <f t="shared" si="13"/>
        <v>0</v>
      </c>
      <c r="K51" s="229">
        <f t="shared" si="14"/>
        <v>0</v>
      </c>
    </row>
    <row r="52" spans="1:11" s="138" customFormat="1" ht="12" customHeight="1" thickBot="1">
      <c r="A52" s="17" t="s">
        <v>8</v>
      </c>
      <c r="B52" s="18" t="s">
        <v>171</v>
      </c>
      <c r="C52" s="126">
        <f>SUM(C53:C57)</f>
        <v>0</v>
      </c>
      <c r="D52" s="126">
        <f aca="true" t="shared" si="15" ref="D52:K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>
      <c r="A53" s="12" t="s">
        <v>54</v>
      </c>
      <c r="B53" s="139" t="s">
        <v>175</v>
      </c>
      <c r="C53" s="168"/>
      <c r="D53" s="168"/>
      <c r="E53" s="168"/>
      <c r="F53" s="168"/>
      <c r="G53" s="168"/>
      <c r="H53" s="168"/>
      <c r="I53" s="168"/>
      <c r="J53" s="264">
        <f>D53+E53+F53+G53+H53+I53</f>
        <v>0</v>
      </c>
      <c r="K53" s="227">
        <f>C53+J53</f>
        <v>0</v>
      </c>
    </row>
    <row r="54" spans="1:11" s="138" customFormat="1" ht="12" customHeight="1">
      <c r="A54" s="11" t="s">
        <v>55</v>
      </c>
      <c r="B54" s="140" t="s">
        <v>176</v>
      </c>
      <c r="C54" s="130"/>
      <c r="D54" s="130"/>
      <c r="E54" s="168"/>
      <c r="F54" s="168"/>
      <c r="G54" s="168"/>
      <c r="H54" s="168"/>
      <c r="I54" s="168"/>
      <c r="J54" s="264">
        <f>D54+E54+F54+G54+H54+I54</f>
        <v>0</v>
      </c>
      <c r="K54" s="227">
        <f>C54+J54</f>
        <v>0</v>
      </c>
    </row>
    <row r="55" spans="1:11" s="138" customFormat="1" ht="12" customHeight="1">
      <c r="A55" s="11" t="s">
        <v>172</v>
      </c>
      <c r="B55" s="140" t="s">
        <v>177</v>
      </c>
      <c r="C55" s="130"/>
      <c r="D55" s="130"/>
      <c r="E55" s="168"/>
      <c r="F55" s="168"/>
      <c r="G55" s="168"/>
      <c r="H55" s="168"/>
      <c r="I55" s="168"/>
      <c r="J55" s="264">
        <f>D55+E55+F55+G55+H55+I55</f>
        <v>0</v>
      </c>
      <c r="K55" s="227">
        <f>C55+J55</f>
        <v>0</v>
      </c>
    </row>
    <row r="56" spans="1:11" s="138" customFormat="1" ht="12" customHeight="1">
      <c r="A56" s="11" t="s">
        <v>173</v>
      </c>
      <c r="B56" s="140" t="s">
        <v>178</v>
      </c>
      <c r="C56" s="130"/>
      <c r="D56" s="130"/>
      <c r="E56" s="168"/>
      <c r="F56" s="168"/>
      <c r="G56" s="168"/>
      <c r="H56" s="168"/>
      <c r="I56" s="168"/>
      <c r="J56" s="264">
        <f>D56+E56+F56+G56+H56+I56</f>
        <v>0</v>
      </c>
      <c r="K56" s="227">
        <f>C56+J56</f>
        <v>0</v>
      </c>
    </row>
    <row r="57" spans="1:11" s="138" customFormat="1" ht="12" customHeight="1" thickBot="1">
      <c r="A57" s="13" t="s">
        <v>174</v>
      </c>
      <c r="B57" s="71" t="s">
        <v>179</v>
      </c>
      <c r="C57" s="131"/>
      <c r="D57" s="131"/>
      <c r="E57" s="240"/>
      <c r="F57" s="240"/>
      <c r="G57" s="240"/>
      <c r="H57" s="240"/>
      <c r="I57" s="240"/>
      <c r="J57" s="265">
        <f>D57+E57+F57+G57+H57+I57</f>
        <v>0</v>
      </c>
      <c r="K57" s="227">
        <f>C57+J57</f>
        <v>0</v>
      </c>
    </row>
    <row r="58" spans="1:11" s="138" customFormat="1" ht="12" customHeight="1" thickBot="1">
      <c r="A58" s="17" t="s">
        <v>98</v>
      </c>
      <c r="B58" s="18" t="s">
        <v>180</v>
      </c>
      <c r="C58" s="126">
        <f>SUM(C59:C61)</f>
        <v>9332987</v>
      </c>
      <c r="D58" s="126">
        <f aca="true" t="shared" si="16" ref="D58:K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9332987</v>
      </c>
    </row>
    <row r="59" spans="1:11" s="138" customFormat="1" ht="12" customHeight="1">
      <c r="A59" s="12" t="s">
        <v>56</v>
      </c>
      <c r="B59" s="139" t="s">
        <v>181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287</v>
      </c>
      <c r="C60" s="127">
        <v>9332987</v>
      </c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9332987</v>
      </c>
    </row>
    <row r="61" spans="1:11" s="138" customFormat="1" ht="12" customHeight="1">
      <c r="A61" s="11" t="s">
        <v>184</v>
      </c>
      <c r="B61" s="140" t="s">
        <v>182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185</v>
      </c>
      <c r="B62" s="71" t="s">
        <v>183</v>
      </c>
      <c r="C62" s="129"/>
      <c r="D62" s="129"/>
      <c r="E62" s="239"/>
      <c r="F62" s="239"/>
      <c r="G62" s="239"/>
      <c r="H62" s="239"/>
      <c r="I62" s="239"/>
      <c r="J62" s="263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186</v>
      </c>
      <c r="C63" s="126">
        <f>SUM(C64:C66)</f>
        <v>200000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200000</v>
      </c>
    </row>
    <row r="64" spans="1:11" s="138" customFormat="1" ht="12" customHeight="1">
      <c r="A64" s="12" t="s">
        <v>99</v>
      </c>
      <c r="B64" s="139" t="s">
        <v>188</v>
      </c>
      <c r="C64" s="130"/>
      <c r="D64" s="130"/>
      <c r="E64" s="130"/>
      <c r="F64" s="130"/>
      <c r="G64" s="130"/>
      <c r="H64" s="130"/>
      <c r="I64" s="130"/>
      <c r="J64" s="267">
        <f>D64+E64+F64+G64+H64+I64</f>
        <v>0</v>
      </c>
      <c r="K64" s="226">
        <f>C64+J64</f>
        <v>0</v>
      </c>
    </row>
    <row r="65" spans="1:11" s="138" customFormat="1" ht="12" customHeight="1">
      <c r="A65" s="11" t="s">
        <v>100</v>
      </c>
      <c r="B65" s="140" t="s">
        <v>288</v>
      </c>
      <c r="C65" s="130">
        <v>200000</v>
      </c>
      <c r="D65" s="130"/>
      <c r="E65" s="130"/>
      <c r="F65" s="130"/>
      <c r="G65" s="130"/>
      <c r="H65" s="130"/>
      <c r="I65" s="130"/>
      <c r="J65" s="267">
        <f>D65+E65+F65+G65+H65+I65</f>
        <v>0</v>
      </c>
      <c r="K65" s="226">
        <f>C65+J65</f>
        <v>200000</v>
      </c>
    </row>
    <row r="66" spans="1:11" s="138" customFormat="1" ht="12" customHeight="1">
      <c r="A66" s="11" t="s">
        <v>120</v>
      </c>
      <c r="B66" s="140" t="s">
        <v>189</v>
      </c>
      <c r="C66" s="130"/>
      <c r="D66" s="130"/>
      <c r="E66" s="130"/>
      <c r="F66" s="130"/>
      <c r="G66" s="130"/>
      <c r="H66" s="130"/>
      <c r="I66" s="130"/>
      <c r="J66" s="267">
        <f>D66+E66+F66+G66+H66+I66</f>
        <v>0</v>
      </c>
      <c r="K66" s="226">
        <f>C66+J66</f>
        <v>0</v>
      </c>
    </row>
    <row r="67" spans="1:11" s="138" customFormat="1" ht="12" customHeight="1" thickBot="1">
      <c r="A67" s="13" t="s">
        <v>187</v>
      </c>
      <c r="B67" s="71" t="s">
        <v>190</v>
      </c>
      <c r="C67" s="130"/>
      <c r="D67" s="130"/>
      <c r="E67" s="130"/>
      <c r="F67" s="130"/>
      <c r="G67" s="130"/>
      <c r="H67" s="130"/>
      <c r="I67" s="130"/>
      <c r="J67" s="267">
        <f>D67+E67+F67+G67+H67+I67</f>
        <v>0</v>
      </c>
      <c r="K67" s="226">
        <f>C67+J67</f>
        <v>0</v>
      </c>
    </row>
    <row r="68" spans="1:11" s="138" customFormat="1" ht="12" customHeight="1" thickBot="1">
      <c r="A68" s="179" t="s">
        <v>335</v>
      </c>
      <c r="B68" s="18" t="s">
        <v>191</v>
      </c>
      <c r="C68" s="132">
        <f>+C11+C18+C25+C32+C40+C52+C58+C63</f>
        <v>32472000</v>
      </c>
      <c r="D68" s="132">
        <f aca="true" t="shared" si="18" ref="D68:K6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32472000</v>
      </c>
    </row>
    <row r="69" spans="1:11" s="138" customFormat="1" ht="12" customHeight="1" thickBot="1">
      <c r="A69" s="169" t="s">
        <v>192</v>
      </c>
      <c r="B69" s="69" t="s">
        <v>193</v>
      </c>
      <c r="C69" s="12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221</v>
      </c>
      <c r="B70" s="139" t="s">
        <v>194</v>
      </c>
      <c r="C70" s="130"/>
      <c r="D70" s="130"/>
      <c r="E70" s="130"/>
      <c r="F70" s="130"/>
      <c r="G70" s="130"/>
      <c r="H70" s="130"/>
      <c r="I70" s="130"/>
      <c r="J70" s="267">
        <f>D70+E70+F70+G70+H70+I70</f>
        <v>0</v>
      </c>
      <c r="K70" s="226">
        <f>C70+J70</f>
        <v>0</v>
      </c>
    </row>
    <row r="71" spans="1:11" s="138" customFormat="1" ht="12" customHeight="1">
      <c r="A71" s="11" t="s">
        <v>230</v>
      </c>
      <c r="B71" s="140" t="s">
        <v>195</v>
      </c>
      <c r="C71" s="130"/>
      <c r="D71" s="130"/>
      <c r="E71" s="130"/>
      <c r="F71" s="130"/>
      <c r="G71" s="130"/>
      <c r="H71" s="130"/>
      <c r="I71" s="130"/>
      <c r="J71" s="267">
        <f>D71+E71+F71+G71+H71+I71</f>
        <v>0</v>
      </c>
      <c r="K71" s="226">
        <f>C71+J71</f>
        <v>0</v>
      </c>
    </row>
    <row r="72" spans="1:11" s="138" customFormat="1" ht="12" customHeight="1" thickBot="1">
      <c r="A72" s="15" t="s">
        <v>231</v>
      </c>
      <c r="B72" s="278" t="s">
        <v>320</v>
      </c>
      <c r="C72" s="243"/>
      <c r="D72" s="243"/>
      <c r="E72" s="243"/>
      <c r="F72" s="243"/>
      <c r="G72" s="243"/>
      <c r="H72" s="243"/>
      <c r="I72" s="243"/>
      <c r="J72" s="266">
        <f>D72+E72+F72+G72+H72+I72</f>
        <v>0</v>
      </c>
      <c r="K72" s="279">
        <f>C72+J72</f>
        <v>0</v>
      </c>
    </row>
    <row r="73" spans="1:11" s="138" customFormat="1" ht="12" customHeight="1" thickBot="1">
      <c r="A73" s="169" t="s">
        <v>197</v>
      </c>
      <c r="B73" s="69" t="s">
        <v>198</v>
      </c>
      <c r="C73" s="12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36" t="s">
        <v>199</v>
      </c>
      <c r="C74" s="130"/>
      <c r="D74" s="130"/>
      <c r="E74" s="130"/>
      <c r="F74" s="130"/>
      <c r="G74" s="130"/>
      <c r="H74" s="130"/>
      <c r="I74" s="130"/>
      <c r="J74" s="267">
        <f>D74+E74+F74+G74+H74+I74</f>
        <v>0</v>
      </c>
      <c r="K74" s="226">
        <f>C74+J74</f>
        <v>0</v>
      </c>
    </row>
    <row r="75" spans="1:11" s="138" customFormat="1" ht="12" customHeight="1">
      <c r="A75" s="11" t="s">
        <v>80</v>
      </c>
      <c r="B75" s="236" t="s">
        <v>432</v>
      </c>
      <c r="C75" s="130"/>
      <c r="D75" s="130"/>
      <c r="E75" s="130"/>
      <c r="F75" s="130"/>
      <c r="G75" s="130"/>
      <c r="H75" s="130"/>
      <c r="I75" s="130"/>
      <c r="J75" s="267">
        <f>D75+E75+F75+G75+H75+I75</f>
        <v>0</v>
      </c>
      <c r="K75" s="226">
        <f>C75+J75</f>
        <v>0</v>
      </c>
    </row>
    <row r="76" spans="1:11" s="138" customFormat="1" ht="12" customHeight="1">
      <c r="A76" s="11" t="s">
        <v>222</v>
      </c>
      <c r="B76" s="236" t="s">
        <v>200</v>
      </c>
      <c r="C76" s="130"/>
      <c r="D76" s="130"/>
      <c r="E76" s="130"/>
      <c r="F76" s="130"/>
      <c r="G76" s="130"/>
      <c r="H76" s="130"/>
      <c r="I76" s="130"/>
      <c r="J76" s="267">
        <f>D76+E76+F76+G76+H76+I76</f>
        <v>0</v>
      </c>
      <c r="K76" s="226">
        <f>C76+J76</f>
        <v>0</v>
      </c>
    </row>
    <row r="77" spans="1:11" s="138" customFormat="1" ht="12" customHeight="1" thickBot="1">
      <c r="A77" s="13" t="s">
        <v>223</v>
      </c>
      <c r="B77" s="237" t="s">
        <v>433</v>
      </c>
      <c r="C77" s="130"/>
      <c r="D77" s="130"/>
      <c r="E77" s="130"/>
      <c r="F77" s="130"/>
      <c r="G77" s="130"/>
      <c r="H77" s="130"/>
      <c r="I77" s="130"/>
      <c r="J77" s="267">
        <f>D77+E77+F77+G77+H77+I77</f>
        <v>0</v>
      </c>
      <c r="K77" s="226">
        <f>C77+J77</f>
        <v>0</v>
      </c>
    </row>
    <row r="78" spans="1:11" s="138" customFormat="1" ht="12" customHeight="1" thickBot="1">
      <c r="A78" s="169" t="s">
        <v>201</v>
      </c>
      <c r="B78" s="69" t="s">
        <v>202</v>
      </c>
      <c r="C78" s="126">
        <f>SUM(C79:C80)</f>
        <v>0</v>
      </c>
      <c r="D78" s="126">
        <f aca="true" t="shared" si="21" ref="D78:K78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>
      <c r="A79" s="12" t="s">
        <v>224</v>
      </c>
      <c r="B79" s="139" t="s">
        <v>203</v>
      </c>
      <c r="C79" s="130"/>
      <c r="D79" s="130"/>
      <c r="E79" s="130"/>
      <c r="F79" s="130"/>
      <c r="G79" s="130"/>
      <c r="H79" s="130"/>
      <c r="I79" s="130"/>
      <c r="J79" s="267">
        <f>D79+E79+F79+G79+H79+I79</f>
        <v>0</v>
      </c>
      <c r="K79" s="226">
        <f>C79+J79</f>
        <v>0</v>
      </c>
    </row>
    <row r="80" spans="1:11" s="138" customFormat="1" ht="12" customHeight="1" thickBot="1">
      <c r="A80" s="13" t="s">
        <v>225</v>
      </c>
      <c r="B80" s="71" t="s">
        <v>204</v>
      </c>
      <c r="C80" s="130"/>
      <c r="D80" s="130"/>
      <c r="E80" s="130"/>
      <c r="F80" s="130"/>
      <c r="G80" s="130"/>
      <c r="H80" s="130"/>
      <c r="I80" s="130"/>
      <c r="J80" s="267">
        <f>D80+E80+F80+G80+H80+I80</f>
        <v>0</v>
      </c>
      <c r="K80" s="226">
        <f>C80+J80</f>
        <v>0</v>
      </c>
    </row>
    <row r="81" spans="1:11" s="138" customFormat="1" ht="12" customHeight="1" thickBot="1">
      <c r="A81" s="169" t="s">
        <v>205</v>
      </c>
      <c r="B81" s="69" t="s">
        <v>206</v>
      </c>
      <c r="C81" s="126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226</v>
      </c>
      <c r="B82" s="139" t="s">
        <v>207</v>
      </c>
      <c r="C82" s="130"/>
      <c r="D82" s="130"/>
      <c r="E82" s="130"/>
      <c r="F82" s="130"/>
      <c r="G82" s="130"/>
      <c r="H82" s="130"/>
      <c r="I82" s="130"/>
      <c r="J82" s="267">
        <f>D82+E82+F82+G82+H82+I82</f>
        <v>0</v>
      </c>
      <c r="K82" s="226">
        <f>C82+J82</f>
        <v>0</v>
      </c>
    </row>
    <row r="83" spans="1:11" s="138" customFormat="1" ht="12" customHeight="1">
      <c r="A83" s="11" t="s">
        <v>227</v>
      </c>
      <c r="B83" s="140" t="s">
        <v>208</v>
      </c>
      <c r="C83" s="130"/>
      <c r="D83" s="130"/>
      <c r="E83" s="130"/>
      <c r="F83" s="130"/>
      <c r="G83" s="130"/>
      <c r="H83" s="130"/>
      <c r="I83" s="130"/>
      <c r="J83" s="267">
        <f>D83+E83+F83+G83+H83+I83</f>
        <v>0</v>
      </c>
      <c r="K83" s="226">
        <f>C83+J83</f>
        <v>0</v>
      </c>
    </row>
    <row r="84" spans="1:11" s="138" customFormat="1" ht="12" customHeight="1" thickBot="1">
      <c r="A84" s="13" t="s">
        <v>228</v>
      </c>
      <c r="B84" s="71" t="s">
        <v>434</v>
      </c>
      <c r="C84" s="130"/>
      <c r="D84" s="130"/>
      <c r="E84" s="130"/>
      <c r="F84" s="130"/>
      <c r="G84" s="130"/>
      <c r="H84" s="130"/>
      <c r="I84" s="130"/>
      <c r="J84" s="267">
        <f>D84+E84+F84+G84+H84+I84</f>
        <v>0</v>
      </c>
      <c r="K84" s="226">
        <f>C84+J84</f>
        <v>0</v>
      </c>
    </row>
    <row r="85" spans="1:11" s="138" customFormat="1" ht="12" customHeight="1" thickBot="1">
      <c r="A85" s="169" t="s">
        <v>209</v>
      </c>
      <c r="B85" s="69" t="s">
        <v>229</v>
      </c>
      <c r="C85" s="12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210</v>
      </c>
      <c r="B86" s="139" t="s">
        <v>211</v>
      </c>
      <c r="C86" s="130"/>
      <c r="D86" s="130"/>
      <c r="E86" s="130"/>
      <c r="F86" s="130"/>
      <c r="G86" s="130"/>
      <c r="H86" s="130"/>
      <c r="I86" s="130"/>
      <c r="J86" s="267">
        <f aca="true" t="shared" si="24" ref="J86:J91">D86+E86+F86+G86+H86+I86</f>
        <v>0</v>
      </c>
      <c r="K86" s="226">
        <f aca="true" t="shared" si="25" ref="K86:K91">C86+J86</f>
        <v>0</v>
      </c>
    </row>
    <row r="87" spans="1:11" s="138" customFormat="1" ht="12" customHeight="1">
      <c r="A87" s="143" t="s">
        <v>212</v>
      </c>
      <c r="B87" s="140" t="s">
        <v>213</v>
      </c>
      <c r="C87" s="130"/>
      <c r="D87" s="130"/>
      <c r="E87" s="130"/>
      <c r="F87" s="130"/>
      <c r="G87" s="130"/>
      <c r="H87" s="130"/>
      <c r="I87" s="130"/>
      <c r="J87" s="267">
        <f t="shared" si="24"/>
        <v>0</v>
      </c>
      <c r="K87" s="226">
        <f t="shared" si="25"/>
        <v>0</v>
      </c>
    </row>
    <row r="88" spans="1:11" s="138" customFormat="1" ht="12" customHeight="1">
      <c r="A88" s="143" t="s">
        <v>214</v>
      </c>
      <c r="B88" s="140" t="s">
        <v>215</v>
      </c>
      <c r="C88" s="130"/>
      <c r="D88" s="130"/>
      <c r="E88" s="130"/>
      <c r="F88" s="130"/>
      <c r="G88" s="130"/>
      <c r="H88" s="130"/>
      <c r="I88" s="130"/>
      <c r="J88" s="267">
        <f t="shared" si="24"/>
        <v>0</v>
      </c>
      <c r="K88" s="226">
        <f t="shared" si="25"/>
        <v>0</v>
      </c>
    </row>
    <row r="89" spans="1:11" s="138" customFormat="1" ht="12" customHeight="1" thickBot="1">
      <c r="A89" s="144" t="s">
        <v>216</v>
      </c>
      <c r="B89" s="71" t="s">
        <v>217</v>
      </c>
      <c r="C89" s="130"/>
      <c r="D89" s="130"/>
      <c r="E89" s="130"/>
      <c r="F89" s="130"/>
      <c r="G89" s="130"/>
      <c r="H89" s="130"/>
      <c r="I89" s="130"/>
      <c r="J89" s="267">
        <f t="shared" si="24"/>
        <v>0</v>
      </c>
      <c r="K89" s="226">
        <f t="shared" si="25"/>
        <v>0</v>
      </c>
    </row>
    <row r="90" spans="1:11" s="138" customFormat="1" ht="12" customHeight="1" thickBot="1">
      <c r="A90" s="169" t="s">
        <v>218</v>
      </c>
      <c r="B90" s="69" t="s">
        <v>334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220</v>
      </c>
      <c r="B91" s="69" t="s">
        <v>219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314" t="s">
        <v>232</v>
      </c>
      <c r="B92" s="315" t="s">
        <v>337</v>
      </c>
      <c r="C92" s="316">
        <f>+C69+C73+C78+C81+C85+C91+C90</f>
        <v>0</v>
      </c>
      <c r="D92" s="316">
        <f aca="true" t="shared" si="26" ref="D92:K92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>
      <c r="A93" s="169" t="s">
        <v>336</v>
      </c>
      <c r="B93" s="69" t="s">
        <v>338</v>
      </c>
      <c r="C93" s="132">
        <f>+C68+C92</f>
        <v>32472000</v>
      </c>
      <c r="D93" s="132">
        <f aca="true" t="shared" si="27" ref="D93:K93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32472000</v>
      </c>
    </row>
    <row r="94" spans="1:3" s="138" customFormat="1" ht="30.75" customHeight="1">
      <c r="A94" s="2"/>
      <c r="B94" s="3"/>
      <c r="C94" s="73"/>
    </row>
    <row r="95" spans="1:11" ht="16.5" customHeight="1">
      <c r="A95" s="518" t="s">
        <v>31</v>
      </c>
      <c r="B95" s="518"/>
      <c r="C95" s="518"/>
      <c r="D95" s="518"/>
      <c r="E95" s="518"/>
      <c r="F95" s="518"/>
      <c r="G95" s="518"/>
      <c r="H95" s="518"/>
      <c r="I95" s="518"/>
      <c r="J95" s="518"/>
      <c r="K95" s="518"/>
    </row>
    <row r="96" spans="1:11" s="145" customFormat="1" ht="16.5" customHeight="1" thickBot="1">
      <c r="A96" s="520" t="s">
        <v>82</v>
      </c>
      <c r="B96" s="520"/>
      <c r="C96" s="49"/>
      <c r="K96" s="49" t="str">
        <f>K7</f>
        <v>Forintban!</v>
      </c>
    </row>
    <row r="97" spans="1:11" ht="15.75">
      <c r="A97" s="508" t="s">
        <v>46</v>
      </c>
      <c r="B97" s="510" t="s">
        <v>371</v>
      </c>
      <c r="C97" s="512" t="str">
        <f>+CONCATENATE(LEFT(RM_ÖSSZEFÜGGÉSEK!A6,4),". évi")</f>
        <v>2019. évi</v>
      </c>
      <c r="D97" s="513"/>
      <c r="E97" s="514"/>
      <c r="F97" s="514"/>
      <c r="G97" s="514"/>
      <c r="H97" s="514"/>
      <c r="I97" s="514"/>
      <c r="J97" s="514"/>
      <c r="K97" s="515"/>
    </row>
    <row r="98" spans="1:11" ht="48.75" thickBot="1">
      <c r="A98" s="509"/>
      <c r="B98" s="511"/>
      <c r="C98" s="275" t="s">
        <v>370</v>
      </c>
      <c r="D98" s="295" t="str">
        <f aca="true" t="shared" si="28" ref="D98:I98">D9</f>
        <v>1. sz. módosítás </v>
      </c>
      <c r="E98" s="295" t="str">
        <f t="shared" si="28"/>
        <v>.2. sz. módosítás </v>
      </c>
      <c r="F98" s="295" t="str">
        <f t="shared" si="28"/>
        <v>3. sz. módosítás </v>
      </c>
      <c r="G98" s="295" t="str">
        <f t="shared" si="28"/>
        <v>4. sz. módosítás </v>
      </c>
      <c r="H98" s="295" t="str">
        <f t="shared" si="28"/>
        <v>.5. sz. módosítás </v>
      </c>
      <c r="I98" s="295" t="str">
        <f t="shared" si="28"/>
        <v>6. sz. módosítás </v>
      </c>
      <c r="J98" s="296" t="s">
        <v>435</v>
      </c>
      <c r="K98" s="297" t="str">
        <f>K9</f>
        <v>2.számú módosítás utáni előirányzat</v>
      </c>
    </row>
    <row r="99" spans="1:11" s="137" customFormat="1" ht="12" customHeight="1" thickBot="1">
      <c r="A99" s="24" t="s">
        <v>346</v>
      </c>
      <c r="B99" s="25" t="s">
        <v>347</v>
      </c>
      <c r="C99" s="276" t="s">
        <v>348</v>
      </c>
      <c r="D99" s="276" t="s">
        <v>350</v>
      </c>
      <c r="E99" s="277" t="s">
        <v>349</v>
      </c>
      <c r="F99" s="277" t="s">
        <v>351</v>
      </c>
      <c r="G99" s="277" t="s">
        <v>352</v>
      </c>
      <c r="H99" s="277" t="s">
        <v>353</v>
      </c>
      <c r="I99" s="277" t="s">
        <v>460</v>
      </c>
      <c r="J99" s="277" t="s">
        <v>461</v>
      </c>
      <c r="K99" s="294" t="s">
        <v>462</v>
      </c>
    </row>
    <row r="100" spans="1:11" ht="12" customHeight="1" thickBot="1">
      <c r="A100" s="19" t="s">
        <v>3</v>
      </c>
      <c r="B100" s="23" t="s">
        <v>296</v>
      </c>
      <c r="C100" s="125">
        <f>C101+C102+C103+C104+C105+C118</f>
        <v>32172000</v>
      </c>
      <c r="D100" s="125">
        <f aca="true" t="shared" si="29" ref="D100:K100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2">
        <f t="shared" si="29"/>
        <v>32172000</v>
      </c>
    </row>
    <row r="101" spans="1:11" ht="12" customHeight="1">
      <c r="A101" s="14" t="s">
        <v>58</v>
      </c>
      <c r="B101" s="7" t="s">
        <v>32</v>
      </c>
      <c r="C101" s="260"/>
      <c r="D101" s="186"/>
      <c r="E101" s="186"/>
      <c r="F101" s="186"/>
      <c r="G101" s="186"/>
      <c r="H101" s="186"/>
      <c r="I101" s="186"/>
      <c r="J101" s="268">
        <f aca="true" t="shared" si="30" ref="J101:J117">D101+E101+F101+G101+H101+I101</f>
        <v>0</v>
      </c>
      <c r="K101" s="228">
        <f aca="true" t="shared" si="31" ref="K101:K120">C101+J101</f>
        <v>0</v>
      </c>
    </row>
    <row r="102" spans="1:11" ht="12" customHeight="1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69">
        <f t="shared" si="30"/>
        <v>0</v>
      </c>
      <c r="K102" s="224">
        <f t="shared" si="31"/>
        <v>0</v>
      </c>
    </row>
    <row r="103" spans="1:11" ht="12" customHeight="1">
      <c r="A103" s="11" t="s">
        <v>60</v>
      </c>
      <c r="B103" s="5" t="s">
        <v>77</v>
      </c>
      <c r="C103" s="129">
        <v>9002000</v>
      </c>
      <c r="D103" s="129"/>
      <c r="E103" s="129"/>
      <c r="F103" s="129"/>
      <c r="G103" s="129"/>
      <c r="H103" s="129"/>
      <c r="I103" s="129"/>
      <c r="J103" s="270">
        <f t="shared" si="30"/>
        <v>0</v>
      </c>
      <c r="K103" s="225">
        <f t="shared" si="31"/>
        <v>9002000</v>
      </c>
    </row>
    <row r="104" spans="1:11" ht="12" customHeight="1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0">
        <f t="shared" si="30"/>
        <v>0</v>
      </c>
      <c r="K104" s="225">
        <f t="shared" si="31"/>
        <v>0</v>
      </c>
    </row>
    <row r="105" spans="1:11" ht="12" customHeight="1">
      <c r="A105" s="11" t="s">
        <v>69</v>
      </c>
      <c r="B105" s="16" t="s">
        <v>103</v>
      </c>
      <c r="C105" s="129">
        <v>23170000</v>
      </c>
      <c r="D105" s="129"/>
      <c r="E105" s="129"/>
      <c r="F105" s="129"/>
      <c r="G105" s="129"/>
      <c r="H105" s="129"/>
      <c r="I105" s="129"/>
      <c r="J105" s="270">
        <v>700000</v>
      </c>
      <c r="K105" s="225">
        <f t="shared" si="31"/>
        <v>23870000</v>
      </c>
    </row>
    <row r="106" spans="1:11" ht="12" customHeight="1">
      <c r="A106" s="11" t="s">
        <v>62</v>
      </c>
      <c r="B106" s="5" t="s">
        <v>301</v>
      </c>
      <c r="C106" s="129"/>
      <c r="D106" s="129"/>
      <c r="E106" s="129"/>
      <c r="F106" s="129"/>
      <c r="G106" s="129"/>
      <c r="H106" s="129"/>
      <c r="I106" s="129"/>
      <c r="J106" s="270">
        <f t="shared" si="30"/>
        <v>0</v>
      </c>
      <c r="K106" s="225">
        <f t="shared" si="31"/>
        <v>0</v>
      </c>
    </row>
    <row r="107" spans="1:11" ht="12" customHeight="1">
      <c r="A107" s="11" t="s">
        <v>63</v>
      </c>
      <c r="B107" s="52" t="s">
        <v>300</v>
      </c>
      <c r="C107" s="129"/>
      <c r="D107" s="129"/>
      <c r="E107" s="129"/>
      <c r="F107" s="129"/>
      <c r="G107" s="129"/>
      <c r="H107" s="129"/>
      <c r="I107" s="129"/>
      <c r="J107" s="270">
        <f t="shared" si="30"/>
        <v>0</v>
      </c>
      <c r="K107" s="225">
        <f t="shared" si="31"/>
        <v>0</v>
      </c>
    </row>
    <row r="108" spans="1:11" ht="12" customHeight="1">
      <c r="A108" s="11" t="s">
        <v>70</v>
      </c>
      <c r="B108" s="52" t="s">
        <v>299</v>
      </c>
      <c r="C108" s="129"/>
      <c r="D108" s="129"/>
      <c r="E108" s="129"/>
      <c r="F108" s="129"/>
      <c r="G108" s="129"/>
      <c r="H108" s="129"/>
      <c r="I108" s="129"/>
      <c r="J108" s="270">
        <f t="shared" si="30"/>
        <v>0</v>
      </c>
      <c r="K108" s="225">
        <f t="shared" si="31"/>
        <v>0</v>
      </c>
    </row>
    <row r="109" spans="1:11" ht="12" customHeight="1">
      <c r="A109" s="11" t="s">
        <v>71</v>
      </c>
      <c r="B109" s="50" t="s">
        <v>235</v>
      </c>
      <c r="C109" s="129"/>
      <c r="D109" s="129"/>
      <c r="E109" s="129"/>
      <c r="F109" s="129"/>
      <c r="G109" s="129"/>
      <c r="H109" s="129"/>
      <c r="I109" s="129"/>
      <c r="J109" s="270">
        <f t="shared" si="30"/>
        <v>0</v>
      </c>
      <c r="K109" s="225">
        <f t="shared" si="31"/>
        <v>0</v>
      </c>
    </row>
    <row r="110" spans="1:11" ht="12" customHeight="1">
      <c r="A110" s="11" t="s">
        <v>72</v>
      </c>
      <c r="B110" s="51" t="s">
        <v>236</v>
      </c>
      <c r="C110" s="129"/>
      <c r="D110" s="129"/>
      <c r="E110" s="129"/>
      <c r="F110" s="129"/>
      <c r="G110" s="129"/>
      <c r="H110" s="129"/>
      <c r="I110" s="129"/>
      <c r="J110" s="270">
        <f t="shared" si="30"/>
        <v>0</v>
      </c>
      <c r="K110" s="225">
        <f t="shared" si="31"/>
        <v>0</v>
      </c>
    </row>
    <row r="111" spans="1:11" ht="12" customHeight="1">
      <c r="A111" s="11" t="s">
        <v>73</v>
      </c>
      <c r="B111" s="51" t="s">
        <v>237</v>
      </c>
      <c r="C111" s="129"/>
      <c r="D111" s="129"/>
      <c r="E111" s="129"/>
      <c r="F111" s="129"/>
      <c r="G111" s="129"/>
      <c r="H111" s="129"/>
      <c r="I111" s="129"/>
      <c r="J111" s="270">
        <f t="shared" si="30"/>
        <v>0</v>
      </c>
      <c r="K111" s="225">
        <f t="shared" si="31"/>
        <v>0</v>
      </c>
    </row>
    <row r="112" spans="1:11" ht="12" customHeight="1">
      <c r="A112" s="11" t="s">
        <v>75</v>
      </c>
      <c r="B112" s="50" t="s">
        <v>238</v>
      </c>
      <c r="C112" s="129">
        <v>12670000</v>
      </c>
      <c r="D112" s="129"/>
      <c r="E112" s="129"/>
      <c r="F112" s="129"/>
      <c r="G112" s="129"/>
      <c r="H112" s="129"/>
      <c r="I112" s="129"/>
      <c r="J112" s="270">
        <f t="shared" si="30"/>
        <v>0</v>
      </c>
      <c r="K112" s="225">
        <f t="shared" si="31"/>
        <v>12670000</v>
      </c>
    </row>
    <row r="113" spans="1:11" ht="12" customHeight="1">
      <c r="A113" s="11" t="s">
        <v>104</v>
      </c>
      <c r="B113" s="50" t="s">
        <v>239</v>
      </c>
      <c r="C113" s="129"/>
      <c r="D113" s="129"/>
      <c r="E113" s="129"/>
      <c r="F113" s="129"/>
      <c r="G113" s="129"/>
      <c r="H113" s="129"/>
      <c r="I113" s="129"/>
      <c r="J113" s="270">
        <f t="shared" si="30"/>
        <v>0</v>
      </c>
      <c r="K113" s="225">
        <f t="shared" si="31"/>
        <v>0</v>
      </c>
    </row>
    <row r="114" spans="1:11" ht="12" customHeight="1">
      <c r="A114" s="11" t="s">
        <v>233</v>
      </c>
      <c r="B114" s="51" t="s">
        <v>240</v>
      </c>
      <c r="C114" s="129"/>
      <c r="D114" s="129"/>
      <c r="E114" s="129"/>
      <c r="F114" s="129"/>
      <c r="G114" s="129"/>
      <c r="H114" s="129"/>
      <c r="I114" s="129"/>
      <c r="J114" s="270">
        <f t="shared" si="30"/>
        <v>0</v>
      </c>
      <c r="K114" s="225">
        <f t="shared" si="31"/>
        <v>0</v>
      </c>
    </row>
    <row r="115" spans="1:11" ht="12" customHeight="1">
      <c r="A115" s="10" t="s">
        <v>234</v>
      </c>
      <c r="B115" s="52" t="s">
        <v>241</v>
      </c>
      <c r="C115" s="129"/>
      <c r="D115" s="129"/>
      <c r="E115" s="129"/>
      <c r="F115" s="129"/>
      <c r="G115" s="129"/>
      <c r="H115" s="129"/>
      <c r="I115" s="129"/>
      <c r="J115" s="270">
        <f t="shared" si="30"/>
        <v>0</v>
      </c>
      <c r="K115" s="225">
        <f t="shared" si="31"/>
        <v>0</v>
      </c>
    </row>
    <row r="116" spans="1:11" ht="12" customHeight="1">
      <c r="A116" s="11" t="s">
        <v>297</v>
      </c>
      <c r="B116" s="52" t="s">
        <v>242</v>
      </c>
      <c r="C116" s="129"/>
      <c r="D116" s="129"/>
      <c r="E116" s="129"/>
      <c r="F116" s="129"/>
      <c r="G116" s="129"/>
      <c r="H116" s="129"/>
      <c r="I116" s="129"/>
      <c r="J116" s="270">
        <f t="shared" si="30"/>
        <v>0</v>
      </c>
      <c r="K116" s="225">
        <f t="shared" si="31"/>
        <v>0</v>
      </c>
    </row>
    <row r="117" spans="1:11" ht="12" customHeight="1">
      <c r="A117" s="13" t="s">
        <v>298</v>
      </c>
      <c r="B117" s="52" t="s">
        <v>243</v>
      </c>
      <c r="C117" s="129">
        <v>10500000</v>
      </c>
      <c r="D117" s="129">
        <v>700000</v>
      </c>
      <c r="E117" s="129"/>
      <c r="F117" s="129"/>
      <c r="G117" s="129"/>
      <c r="H117" s="129"/>
      <c r="I117" s="129"/>
      <c r="J117" s="270">
        <f t="shared" si="30"/>
        <v>700000</v>
      </c>
      <c r="K117" s="225">
        <f t="shared" si="31"/>
        <v>11200000</v>
      </c>
    </row>
    <row r="118" spans="1:11" ht="12" customHeight="1">
      <c r="A118" s="11" t="s">
        <v>302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69">
        <v>-700000</v>
      </c>
      <c r="K118" s="224">
        <v>-700000</v>
      </c>
    </row>
    <row r="119" spans="1:11" ht="12" customHeight="1" thickBot="1">
      <c r="A119" s="11" t="s">
        <v>303</v>
      </c>
      <c r="B119" s="5" t="s">
        <v>305</v>
      </c>
      <c r="C119" s="127"/>
      <c r="D119" s="127">
        <v>-700000</v>
      </c>
      <c r="E119" s="127"/>
      <c r="F119" s="127"/>
      <c r="G119" s="127"/>
      <c r="H119" s="127"/>
      <c r="I119" s="127"/>
      <c r="J119" s="271">
        <f>D119+E119+F119+G119+H119+I119</f>
        <v>-700000</v>
      </c>
      <c r="K119" s="229">
        <f>C119+J119</f>
        <v>-700000</v>
      </c>
    </row>
    <row r="120" spans="1:11" ht="12" customHeight="1" thickBot="1">
      <c r="A120" s="15" t="s">
        <v>304</v>
      </c>
      <c r="B120" s="178" t="s">
        <v>306</v>
      </c>
      <c r="C120" s="187"/>
      <c r="D120" s="187">
        <v>-700000</v>
      </c>
      <c r="E120" s="187"/>
      <c r="F120" s="187"/>
      <c r="G120" s="187"/>
      <c r="H120" s="187"/>
      <c r="I120" s="187"/>
      <c r="J120" s="271"/>
      <c r="K120" s="229">
        <f t="shared" si="31"/>
        <v>0</v>
      </c>
    </row>
    <row r="121" spans="1:11" ht="12" customHeight="1" thickBot="1">
      <c r="A121" s="176" t="s">
        <v>4</v>
      </c>
      <c r="B121" s="177" t="s">
        <v>244</v>
      </c>
      <c r="C121" s="188">
        <f>+C122+C124+C126</f>
        <v>300000</v>
      </c>
      <c r="D121" s="126">
        <f aca="true" t="shared" si="32" ref="D121:K121">+D122+D124+D126</f>
        <v>0</v>
      </c>
      <c r="E121" s="188">
        <f t="shared" si="32"/>
        <v>0</v>
      </c>
      <c r="F121" s="188">
        <f t="shared" si="32"/>
        <v>0</v>
      </c>
      <c r="G121" s="188">
        <f t="shared" si="32"/>
        <v>0</v>
      </c>
      <c r="H121" s="188">
        <f t="shared" si="32"/>
        <v>0</v>
      </c>
      <c r="I121" s="188">
        <f t="shared" si="32"/>
        <v>0</v>
      </c>
      <c r="J121" s="188">
        <f t="shared" si="32"/>
        <v>0</v>
      </c>
      <c r="K121" s="183">
        <f t="shared" si="32"/>
        <v>300000</v>
      </c>
    </row>
    <row r="122" spans="1:11" ht="12" customHeight="1">
      <c r="A122" s="12" t="s">
        <v>64</v>
      </c>
      <c r="B122" s="5" t="s">
        <v>119</v>
      </c>
      <c r="C122" s="128"/>
      <c r="D122" s="194"/>
      <c r="E122" s="194"/>
      <c r="F122" s="194"/>
      <c r="G122" s="194"/>
      <c r="H122" s="194"/>
      <c r="I122" s="128"/>
      <c r="J122" s="167">
        <f aca="true" t="shared" si="33" ref="J122:J134">D122+E122+F122+G122+H122+I122</f>
        <v>0</v>
      </c>
      <c r="K122" s="166">
        <f aca="true" t="shared" si="34" ref="K122:K134">C122+J122</f>
        <v>0</v>
      </c>
    </row>
    <row r="123" spans="1:11" ht="12" customHeight="1">
      <c r="A123" s="12" t="s">
        <v>65</v>
      </c>
      <c r="B123" s="9" t="s">
        <v>248</v>
      </c>
      <c r="C123" s="128"/>
      <c r="D123" s="194"/>
      <c r="E123" s="194"/>
      <c r="F123" s="194"/>
      <c r="G123" s="194"/>
      <c r="H123" s="194"/>
      <c r="I123" s="128"/>
      <c r="J123" s="167">
        <f t="shared" si="33"/>
        <v>0</v>
      </c>
      <c r="K123" s="166">
        <f t="shared" si="34"/>
        <v>0</v>
      </c>
    </row>
    <row r="124" spans="1:11" ht="12" customHeight="1">
      <c r="A124" s="12" t="s">
        <v>66</v>
      </c>
      <c r="B124" s="9" t="s">
        <v>105</v>
      </c>
      <c r="C124" s="127"/>
      <c r="D124" s="195"/>
      <c r="E124" s="195"/>
      <c r="F124" s="195"/>
      <c r="G124" s="195"/>
      <c r="H124" s="195"/>
      <c r="I124" s="127"/>
      <c r="J124" s="269">
        <f t="shared" si="33"/>
        <v>0</v>
      </c>
      <c r="K124" s="224">
        <f t="shared" si="34"/>
        <v>0</v>
      </c>
    </row>
    <row r="125" spans="1:11" ht="12" customHeight="1">
      <c r="A125" s="12" t="s">
        <v>67</v>
      </c>
      <c r="B125" s="9" t="s">
        <v>249</v>
      </c>
      <c r="C125" s="127"/>
      <c r="D125" s="195"/>
      <c r="E125" s="195"/>
      <c r="F125" s="195"/>
      <c r="G125" s="195"/>
      <c r="H125" s="195"/>
      <c r="I125" s="127"/>
      <c r="J125" s="269">
        <f t="shared" si="33"/>
        <v>0</v>
      </c>
      <c r="K125" s="224">
        <f t="shared" si="34"/>
        <v>0</v>
      </c>
    </row>
    <row r="126" spans="1:11" ht="12" customHeight="1">
      <c r="A126" s="12" t="s">
        <v>68</v>
      </c>
      <c r="B126" s="71" t="s">
        <v>121</v>
      </c>
      <c r="C126" s="127">
        <v>300000</v>
      </c>
      <c r="D126" s="195"/>
      <c r="E126" s="195"/>
      <c r="F126" s="195"/>
      <c r="G126" s="195"/>
      <c r="H126" s="195"/>
      <c r="I126" s="127"/>
      <c r="J126" s="269">
        <f t="shared" si="33"/>
        <v>0</v>
      </c>
      <c r="K126" s="224">
        <f t="shared" si="34"/>
        <v>300000</v>
      </c>
    </row>
    <row r="127" spans="1:11" ht="12" customHeight="1">
      <c r="A127" s="12" t="s">
        <v>74</v>
      </c>
      <c r="B127" s="70" t="s">
        <v>289</v>
      </c>
      <c r="C127" s="127"/>
      <c r="D127" s="195"/>
      <c r="E127" s="195"/>
      <c r="F127" s="195"/>
      <c r="G127" s="195"/>
      <c r="H127" s="195"/>
      <c r="I127" s="127"/>
      <c r="J127" s="269">
        <f t="shared" si="33"/>
        <v>0</v>
      </c>
      <c r="K127" s="224">
        <f t="shared" si="34"/>
        <v>0</v>
      </c>
    </row>
    <row r="128" spans="1:11" ht="12" customHeight="1">
      <c r="A128" s="12" t="s">
        <v>76</v>
      </c>
      <c r="B128" s="135" t="s">
        <v>254</v>
      </c>
      <c r="C128" s="127"/>
      <c r="D128" s="195"/>
      <c r="E128" s="195"/>
      <c r="F128" s="195"/>
      <c r="G128" s="195"/>
      <c r="H128" s="195"/>
      <c r="I128" s="127"/>
      <c r="J128" s="269">
        <f t="shared" si="33"/>
        <v>0</v>
      </c>
      <c r="K128" s="224">
        <f t="shared" si="34"/>
        <v>0</v>
      </c>
    </row>
    <row r="129" spans="1:11" ht="22.5">
      <c r="A129" s="12" t="s">
        <v>106</v>
      </c>
      <c r="B129" s="51" t="s">
        <v>237</v>
      </c>
      <c r="C129" s="127"/>
      <c r="D129" s="195"/>
      <c r="E129" s="195"/>
      <c r="F129" s="195"/>
      <c r="G129" s="195"/>
      <c r="H129" s="195"/>
      <c r="I129" s="127"/>
      <c r="J129" s="269">
        <f t="shared" si="33"/>
        <v>0</v>
      </c>
      <c r="K129" s="224">
        <f t="shared" si="34"/>
        <v>0</v>
      </c>
    </row>
    <row r="130" spans="1:11" ht="12" customHeight="1">
      <c r="A130" s="12" t="s">
        <v>107</v>
      </c>
      <c r="B130" s="51" t="s">
        <v>253</v>
      </c>
      <c r="C130" s="127"/>
      <c r="D130" s="195"/>
      <c r="E130" s="195"/>
      <c r="F130" s="195"/>
      <c r="G130" s="195"/>
      <c r="H130" s="195"/>
      <c r="I130" s="127"/>
      <c r="J130" s="269">
        <f t="shared" si="33"/>
        <v>0</v>
      </c>
      <c r="K130" s="224">
        <f t="shared" si="34"/>
        <v>0</v>
      </c>
    </row>
    <row r="131" spans="1:11" ht="12" customHeight="1">
      <c r="A131" s="12" t="s">
        <v>108</v>
      </c>
      <c r="B131" s="51" t="s">
        <v>252</v>
      </c>
      <c r="C131" s="127"/>
      <c r="D131" s="195"/>
      <c r="E131" s="195"/>
      <c r="F131" s="195"/>
      <c r="G131" s="195"/>
      <c r="H131" s="195"/>
      <c r="I131" s="127"/>
      <c r="J131" s="269">
        <f t="shared" si="33"/>
        <v>0</v>
      </c>
      <c r="K131" s="224">
        <f t="shared" si="34"/>
        <v>0</v>
      </c>
    </row>
    <row r="132" spans="1:11" ht="12" customHeight="1">
      <c r="A132" s="12" t="s">
        <v>245</v>
      </c>
      <c r="B132" s="51" t="s">
        <v>240</v>
      </c>
      <c r="C132" s="127"/>
      <c r="D132" s="195"/>
      <c r="E132" s="195"/>
      <c r="F132" s="195"/>
      <c r="G132" s="195"/>
      <c r="H132" s="195"/>
      <c r="I132" s="127"/>
      <c r="J132" s="269">
        <f t="shared" si="33"/>
        <v>0</v>
      </c>
      <c r="K132" s="224">
        <f t="shared" si="34"/>
        <v>0</v>
      </c>
    </row>
    <row r="133" spans="1:11" ht="12" customHeight="1">
      <c r="A133" s="12" t="s">
        <v>246</v>
      </c>
      <c r="B133" s="51" t="s">
        <v>251</v>
      </c>
      <c r="C133" s="127"/>
      <c r="D133" s="195"/>
      <c r="E133" s="195"/>
      <c r="F133" s="195"/>
      <c r="G133" s="195"/>
      <c r="H133" s="195"/>
      <c r="I133" s="127"/>
      <c r="J133" s="269">
        <f t="shared" si="33"/>
        <v>0</v>
      </c>
      <c r="K133" s="224">
        <f t="shared" si="34"/>
        <v>0</v>
      </c>
    </row>
    <row r="134" spans="1:11" ht="23.25" thickBot="1">
      <c r="A134" s="10" t="s">
        <v>247</v>
      </c>
      <c r="B134" s="51" t="s">
        <v>250</v>
      </c>
      <c r="C134" s="129">
        <v>300000</v>
      </c>
      <c r="D134" s="196"/>
      <c r="E134" s="196"/>
      <c r="F134" s="196"/>
      <c r="G134" s="196"/>
      <c r="H134" s="196"/>
      <c r="I134" s="129"/>
      <c r="J134" s="270">
        <f t="shared" si="33"/>
        <v>0</v>
      </c>
      <c r="K134" s="225">
        <f t="shared" si="34"/>
        <v>300000</v>
      </c>
    </row>
    <row r="135" spans="1:11" ht="12" customHeight="1" thickBot="1">
      <c r="A135" s="17" t="s">
        <v>5</v>
      </c>
      <c r="B135" s="47" t="s">
        <v>307</v>
      </c>
      <c r="C135" s="126">
        <f>+C100+C121</f>
        <v>32472000</v>
      </c>
      <c r="D135" s="193">
        <f aca="true" t="shared" si="35" ref="D135:K135">+D100+D121</f>
        <v>0</v>
      </c>
      <c r="E135" s="193">
        <f t="shared" si="35"/>
        <v>0</v>
      </c>
      <c r="F135" s="193">
        <f t="shared" si="35"/>
        <v>0</v>
      </c>
      <c r="G135" s="193">
        <f t="shared" si="35"/>
        <v>0</v>
      </c>
      <c r="H135" s="193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32472000</v>
      </c>
    </row>
    <row r="136" spans="1:11" ht="12" customHeight="1" thickBot="1">
      <c r="A136" s="17" t="s">
        <v>6</v>
      </c>
      <c r="B136" s="47" t="s">
        <v>372</v>
      </c>
      <c r="C136" s="126">
        <f>+C137+C138+C139</f>
        <v>0</v>
      </c>
      <c r="D136" s="193">
        <f aca="true" t="shared" si="36" ref="D136:K136">+D137+D138+D139</f>
        <v>0</v>
      </c>
      <c r="E136" s="193">
        <f t="shared" si="36"/>
        <v>0</v>
      </c>
      <c r="F136" s="193">
        <f t="shared" si="36"/>
        <v>0</v>
      </c>
      <c r="G136" s="193">
        <f t="shared" si="36"/>
        <v>0</v>
      </c>
      <c r="H136" s="193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315</v>
      </c>
      <c r="C137" s="127"/>
      <c r="D137" s="195"/>
      <c r="E137" s="195"/>
      <c r="F137" s="195"/>
      <c r="G137" s="195"/>
      <c r="H137" s="195"/>
      <c r="I137" s="127"/>
      <c r="J137" s="167">
        <f>D137+E137+F137+G137+H137+I137</f>
        <v>0</v>
      </c>
      <c r="K137" s="224">
        <f>C137+J137</f>
        <v>0</v>
      </c>
    </row>
    <row r="138" spans="1:11" ht="12" customHeight="1">
      <c r="A138" s="12" t="s">
        <v>153</v>
      </c>
      <c r="B138" s="9" t="s">
        <v>316</v>
      </c>
      <c r="C138" s="127"/>
      <c r="D138" s="195"/>
      <c r="E138" s="195"/>
      <c r="F138" s="195"/>
      <c r="G138" s="195"/>
      <c r="H138" s="195"/>
      <c r="I138" s="127"/>
      <c r="J138" s="167">
        <f>D138+E138+F138+G138+H138+I138</f>
        <v>0</v>
      </c>
      <c r="K138" s="224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7"/>
      <c r="D139" s="195"/>
      <c r="E139" s="195"/>
      <c r="F139" s="195"/>
      <c r="G139" s="195"/>
      <c r="H139" s="195"/>
      <c r="I139" s="127"/>
      <c r="J139" s="167">
        <f>D139+E139+F139+G139+H139+I139</f>
        <v>0</v>
      </c>
      <c r="K139" s="224">
        <f>C139+J139</f>
        <v>0</v>
      </c>
    </row>
    <row r="140" spans="1:11" ht="12" customHeight="1" thickBot="1">
      <c r="A140" s="17" t="s">
        <v>7</v>
      </c>
      <c r="B140" s="47" t="s">
        <v>309</v>
      </c>
      <c r="C140" s="126">
        <f>SUM(C141:C146)</f>
        <v>0</v>
      </c>
      <c r="D140" s="193">
        <f aca="true" t="shared" si="37" ref="D140:K140">SUM(D141:D146)</f>
        <v>0</v>
      </c>
      <c r="E140" s="193">
        <f t="shared" si="37"/>
        <v>0</v>
      </c>
      <c r="F140" s="193">
        <f t="shared" si="37"/>
        <v>0</v>
      </c>
      <c r="G140" s="193">
        <f t="shared" si="37"/>
        <v>0</v>
      </c>
      <c r="H140" s="193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318</v>
      </c>
      <c r="C141" s="127"/>
      <c r="D141" s="195"/>
      <c r="E141" s="195"/>
      <c r="F141" s="195"/>
      <c r="G141" s="195"/>
      <c r="H141" s="195"/>
      <c r="I141" s="127"/>
      <c r="J141" s="269">
        <f aca="true" t="shared" si="38" ref="J141:J146">D141+E141+F141+G141+H141+I141</f>
        <v>0</v>
      </c>
      <c r="K141" s="224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7"/>
      <c r="D142" s="195"/>
      <c r="E142" s="195"/>
      <c r="F142" s="195"/>
      <c r="G142" s="195"/>
      <c r="H142" s="195"/>
      <c r="I142" s="127"/>
      <c r="J142" s="269">
        <f t="shared" si="38"/>
        <v>0</v>
      </c>
      <c r="K142" s="224">
        <f t="shared" si="39"/>
        <v>0</v>
      </c>
    </row>
    <row r="143" spans="1:11" ht="12" customHeight="1">
      <c r="A143" s="12" t="s">
        <v>53</v>
      </c>
      <c r="B143" s="6" t="s">
        <v>311</v>
      </c>
      <c r="C143" s="127"/>
      <c r="D143" s="195"/>
      <c r="E143" s="195"/>
      <c r="F143" s="195"/>
      <c r="G143" s="195"/>
      <c r="H143" s="195"/>
      <c r="I143" s="127"/>
      <c r="J143" s="269">
        <f t="shared" si="38"/>
        <v>0</v>
      </c>
      <c r="K143" s="224">
        <f t="shared" si="39"/>
        <v>0</v>
      </c>
    </row>
    <row r="144" spans="1:11" ht="12" customHeight="1">
      <c r="A144" s="12" t="s">
        <v>93</v>
      </c>
      <c r="B144" s="6" t="s">
        <v>312</v>
      </c>
      <c r="C144" s="127"/>
      <c r="D144" s="195"/>
      <c r="E144" s="195"/>
      <c r="F144" s="195"/>
      <c r="G144" s="195"/>
      <c r="H144" s="195"/>
      <c r="I144" s="127"/>
      <c r="J144" s="269">
        <f t="shared" si="38"/>
        <v>0</v>
      </c>
      <c r="K144" s="224">
        <f t="shared" si="39"/>
        <v>0</v>
      </c>
    </row>
    <row r="145" spans="1:11" ht="12" customHeight="1">
      <c r="A145" s="12" t="s">
        <v>94</v>
      </c>
      <c r="B145" s="6" t="s">
        <v>313</v>
      </c>
      <c r="C145" s="127"/>
      <c r="D145" s="195"/>
      <c r="E145" s="195"/>
      <c r="F145" s="195"/>
      <c r="G145" s="195"/>
      <c r="H145" s="195"/>
      <c r="I145" s="127"/>
      <c r="J145" s="269">
        <f t="shared" si="38"/>
        <v>0</v>
      </c>
      <c r="K145" s="224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7"/>
      <c r="D146" s="195"/>
      <c r="E146" s="195"/>
      <c r="F146" s="195"/>
      <c r="G146" s="195"/>
      <c r="H146" s="195"/>
      <c r="I146" s="127"/>
      <c r="J146" s="269">
        <f t="shared" si="38"/>
        <v>0</v>
      </c>
      <c r="K146" s="224">
        <f t="shared" si="39"/>
        <v>0</v>
      </c>
    </row>
    <row r="147" spans="1:11" ht="12" customHeight="1" thickBot="1">
      <c r="A147" s="17" t="s">
        <v>8</v>
      </c>
      <c r="B147" s="47" t="s">
        <v>322</v>
      </c>
      <c r="C147" s="132">
        <f>+C148+C149+C150+C151</f>
        <v>0</v>
      </c>
      <c r="D147" s="197">
        <f aca="true" t="shared" si="40" ref="D147:K147">+D148+D149+D150+D151</f>
        <v>0</v>
      </c>
      <c r="E147" s="197">
        <f t="shared" si="40"/>
        <v>0</v>
      </c>
      <c r="F147" s="197">
        <f t="shared" si="40"/>
        <v>0</v>
      </c>
      <c r="G147" s="197">
        <f t="shared" si="40"/>
        <v>0</v>
      </c>
      <c r="H147" s="197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1" ht="12" customHeight="1">
      <c r="A148" s="12" t="s">
        <v>54</v>
      </c>
      <c r="B148" s="6" t="s">
        <v>255</v>
      </c>
      <c r="C148" s="127"/>
      <c r="D148" s="195"/>
      <c r="E148" s="195"/>
      <c r="F148" s="195"/>
      <c r="G148" s="195"/>
      <c r="H148" s="195"/>
      <c r="I148" s="127"/>
      <c r="J148" s="269">
        <f>D148+E148+F148+G148+H148+I148</f>
        <v>0</v>
      </c>
      <c r="K148" s="224">
        <f>C148+J148</f>
        <v>0</v>
      </c>
    </row>
    <row r="149" spans="1:11" ht="12" customHeight="1">
      <c r="A149" s="12" t="s">
        <v>55</v>
      </c>
      <c r="B149" s="6" t="s">
        <v>256</v>
      </c>
      <c r="C149" s="127"/>
      <c r="D149" s="195"/>
      <c r="E149" s="195"/>
      <c r="F149" s="195"/>
      <c r="G149" s="195"/>
      <c r="H149" s="195"/>
      <c r="I149" s="127"/>
      <c r="J149" s="269">
        <f>D149+E149+F149+G149+H149+I149</f>
        <v>0</v>
      </c>
      <c r="K149" s="224">
        <f>C149+J149</f>
        <v>0</v>
      </c>
    </row>
    <row r="150" spans="1:11" ht="12" customHeight="1">
      <c r="A150" s="12" t="s">
        <v>172</v>
      </c>
      <c r="B150" s="6" t="s">
        <v>323</v>
      </c>
      <c r="C150" s="127"/>
      <c r="D150" s="195"/>
      <c r="E150" s="195"/>
      <c r="F150" s="195"/>
      <c r="G150" s="195"/>
      <c r="H150" s="195"/>
      <c r="I150" s="127"/>
      <c r="J150" s="269">
        <f>D150+E150+F150+G150+H150+I150</f>
        <v>0</v>
      </c>
      <c r="K150" s="224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7"/>
      <c r="D151" s="195"/>
      <c r="E151" s="195"/>
      <c r="F151" s="195"/>
      <c r="G151" s="195"/>
      <c r="H151" s="195"/>
      <c r="I151" s="127"/>
      <c r="J151" s="269">
        <f>D151+E151+F151+G151+H151+I151</f>
        <v>0</v>
      </c>
      <c r="K151" s="224">
        <f>C151+J151</f>
        <v>0</v>
      </c>
    </row>
    <row r="152" spans="1:11" ht="12" customHeight="1" thickBot="1">
      <c r="A152" s="17" t="s">
        <v>9</v>
      </c>
      <c r="B152" s="47" t="s">
        <v>324</v>
      </c>
      <c r="C152" s="189">
        <f>SUM(C153:C157)</f>
        <v>0</v>
      </c>
      <c r="D152" s="198">
        <f aca="true" t="shared" si="41" ref="D152:K152">SUM(D153:D157)</f>
        <v>0</v>
      </c>
      <c r="E152" s="198">
        <f t="shared" si="41"/>
        <v>0</v>
      </c>
      <c r="F152" s="198">
        <f t="shared" si="41"/>
        <v>0</v>
      </c>
      <c r="G152" s="198">
        <f t="shared" si="41"/>
        <v>0</v>
      </c>
      <c r="H152" s="198">
        <f t="shared" si="41"/>
        <v>0</v>
      </c>
      <c r="I152" s="189">
        <f t="shared" si="41"/>
        <v>0</v>
      </c>
      <c r="J152" s="189">
        <f t="shared" si="41"/>
        <v>0</v>
      </c>
      <c r="K152" s="184">
        <f t="shared" si="41"/>
        <v>0</v>
      </c>
    </row>
    <row r="153" spans="1:11" ht="12" customHeight="1">
      <c r="A153" s="12" t="s">
        <v>56</v>
      </c>
      <c r="B153" s="6" t="s">
        <v>319</v>
      </c>
      <c r="C153" s="127"/>
      <c r="D153" s="195"/>
      <c r="E153" s="195"/>
      <c r="F153" s="195"/>
      <c r="G153" s="195"/>
      <c r="H153" s="195"/>
      <c r="I153" s="127"/>
      <c r="J153" s="269">
        <f aca="true" t="shared" si="42" ref="J153:J159">D153+E153+F153+G153+H153+I153</f>
        <v>0</v>
      </c>
      <c r="K153" s="224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7"/>
      <c r="D154" s="195"/>
      <c r="E154" s="195"/>
      <c r="F154" s="195"/>
      <c r="G154" s="195"/>
      <c r="H154" s="195"/>
      <c r="I154" s="127"/>
      <c r="J154" s="269">
        <f t="shared" si="42"/>
        <v>0</v>
      </c>
      <c r="K154" s="224">
        <f t="shared" si="43"/>
        <v>0</v>
      </c>
    </row>
    <row r="155" spans="1:11" ht="12" customHeight="1">
      <c r="A155" s="12" t="s">
        <v>184</v>
      </c>
      <c r="B155" s="6" t="s">
        <v>321</v>
      </c>
      <c r="C155" s="127"/>
      <c r="D155" s="195"/>
      <c r="E155" s="195"/>
      <c r="F155" s="195"/>
      <c r="G155" s="195"/>
      <c r="H155" s="195"/>
      <c r="I155" s="127"/>
      <c r="J155" s="269">
        <f t="shared" si="42"/>
        <v>0</v>
      </c>
      <c r="K155" s="224">
        <f t="shared" si="43"/>
        <v>0</v>
      </c>
    </row>
    <row r="156" spans="1:11" ht="12" customHeight="1">
      <c r="A156" s="12" t="s">
        <v>185</v>
      </c>
      <c r="B156" s="6" t="s">
        <v>327</v>
      </c>
      <c r="C156" s="127"/>
      <c r="D156" s="195"/>
      <c r="E156" s="195"/>
      <c r="F156" s="195"/>
      <c r="G156" s="195"/>
      <c r="H156" s="195"/>
      <c r="I156" s="127"/>
      <c r="J156" s="269">
        <f t="shared" si="42"/>
        <v>0</v>
      </c>
      <c r="K156" s="224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7"/>
      <c r="D157" s="195"/>
      <c r="E157" s="196"/>
      <c r="F157" s="196"/>
      <c r="G157" s="196"/>
      <c r="H157" s="196"/>
      <c r="I157" s="129"/>
      <c r="J157" s="270">
        <f t="shared" si="42"/>
        <v>0</v>
      </c>
      <c r="K157" s="225">
        <f t="shared" si="43"/>
        <v>0</v>
      </c>
    </row>
    <row r="158" spans="1:11" ht="12" customHeight="1" thickBot="1">
      <c r="A158" s="17" t="s">
        <v>10</v>
      </c>
      <c r="B158" s="47" t="s">
        <v>329</v>
      </c>
      <c r="C158" s="190"/>
      <c r="D158" s="199"/>
      <c r="E158" s="199"/>
      <c r="F158" s="199"/>
      <c r="G158" s="199"/>
      <c r="H158" s="199"/>
      <c r="I158" s="190"/>
      <c r="J158" s="189">
        <f t="shared" si="42"/>
        <v>0</v>
      </c>
      <c r="K158" s="241">
        <f t="shared" si="43"/>
        <v>0</v>
      </c>
    </row>
    <row r="159" spans="1:11" ht="12" customHeight="1" thickBot="1">
      <c r="A159" s="17" t="s">
        <v>11</v>
      </c>
      <c r="B159" s="47" t="s">
        <v>330</v>
      </c>
      <c r="C159" s="190"/>
      <c r="D159" s="199"/>
      <c r="E159" s="292"/>
      <c r="F159" s="292"/>
      <c r="G159" s="292"/>
      <c r="H159" s="292"/>
      <c r="I159" s="242"/>
      <c r="J159" s="272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332</v>
      </c>
      <c r="C160" s="191">
        <f>+C136+C140+C147+C152+C158+C159</f>
        <v>0</v>
      </c>
      <c r="D160" s="200">
        <f aca="true" t="shared" si="44" ref="D160:K160">+D136+D140+D147+D152+D158+D159</f>
        <v>0</v>
      </c>
      <c r="E160" s="200">
        <f t="shared" si="44"/>
        <v>0</v>
      </c>
      <c r="F160" s="200">
        <f t="shared" si="44"/>
        <v>0</v>
      </c>
      <c r="G160" s="200">
        <f t="shared" si="44"/>
        <v>0</v>
      </c>
      <c r="H160" s="200">
        <f t="shared" si="44"/>
        <v>0</v>
      </c>
      <c r="I160" s="191">
        <f t="shared" si="44"/>
        <v>0</v>
      </c>
      <c r="J160" s="191">
        <f t="shared" si="44"/>
        <v>0</v>
      </c>
      <c r="K160" s="185">
        <f t="shared" si="44"/>
        <v>0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331</v>
      </c>
      <c r="C161" s="191">
        <f>+C135+C160</f>
        <v>32472000</v>
      </c>
      <c r="D161" s="200">
        <f aca="true" t="shared" si="45" ref="D161:K161">+D135+D160</f>
        <v>0</v>
      </c>
      <c r="E161" s="200">
        <f t="shared" si="45"/>
        <v>0</v>
      </c>
      <c r="F161" s="200">
        <f t="shared" si="45"/>
        <v>0</v>
      </c>
      <c r="G161" s="200">
        <f t="shared" si="45"/>
        <v>0</v>
      </c>
      <c r="H161" s="200">
        <f t="shared" si="45"/>
        <v>0</v>
      </c>
      <c r="I161" s="191">
        <f t="shared" si="45"/>
        <v>0</v>
      </c>
      <c r="J161" s="191">
        <f t="shared" si="45"/>
        <v>0</v>
      </c>
      <c r="K161" s="185">
        <f t="shared" si="45"/>
        <v>32472000</v>
      </c>
    </row>
    <row r="162" spans="3:11" ht="13.5" customHeight="1">
      <c r="C162" s="408">
        <f>C93-C161</f>
        <v>0</v>
      </c>
      <c r="D162" s="409"/>
      <c r="E162" s="409"/>
      <c r="F162" s="409"/>
      <c r="G162" s="409"/>
      <c r="H162" s="409"/>
      <c r="I162" s="409"/>
      <c r="J162" s="409"/>
      <c r="K162" s="410">
        <f>K93-K161</f>
        <v>0</v>
      </c>
    </row>
    <row r="163" spans="1:11" ht="15.75">
      <c r="A163" s="516" t="s">
        <v>257</v>
      </c>
      <c r="B163" s="516"/>
      <c r="C163" s="516"/>
      <c r="D163" s="516"/>
      <c r="E163" s="516"/>
      <c r="F163" s="516"/>
      <c r="G163" s="516"/>
      <c r="H163" s="516"/>
      <c r="I163" s="516"/>
      <c r="J163" s="516"/>
      <c r="K163" s="516"/>
    </row>
    <row r="164" spans="1:11" ht="15" customHeight="1" thickBot="1">
      <c r="A164" s="507" t="s">
        <v>83</v>
      </c>
      <c r="B164" s="507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333</v>
      </c>
      <c r="C165" s="192">
        <f>+C68-C135</f>
        <v>0</v>
      </c>
      <c r="D165" s="126">
        <f aca="true" t="shared" si="46" ref="D165:K165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0</v>
      </c>
    </row>
    <row r="166" spans="1:11" ht="32.25" customHeight="1" thickBot="1">
      <c r="A166" s="17" t="s">
        <v>4</v>
      </c>
      <c r="B166" s="22" t="s">
        <v>339</v>
      </c>
      <c r="C166" s="126">
        <f>+C92-C160</f>
        <v>0</v>
      </c>
      <c r="D166" s="126">
        <f aca="true" t="shared" si="47" ref="D166:K166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60" r:id="rId1"/>
  <rowBreaks count="1" manualBreakCount="1">
    <brk id="93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zoomScale="120" zoomScaleNormal="120" zoomScaleSheetLayoutView="100" workbookViewId="0" topLeftCell="A1">
      <selection activeCell="L10" sqref="L10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11" width="14.875" style="136" customWidth="1"/>
    <col min="12" max="16384" width="9.375" style="136" customWidth="1"/>
  </cols>
  <sheetData>
    <row r="1" spans="1:11" ht="15.75">
      <c r="A1" s="298"/>
      <c r="B1" s="521" t="str">
        <f>CONCATENATE("1.4. melléklet ",RM_ALAPADATOK!A7," ",RM_ALAPADATOK!B7," ",RM_ALAPADATOK!C7," ",RM_ALAPADATOK!D7," ",RM_ALAPADATOK!E7," ",RM_ALAPADATOK!F7," ",RM_ALAPADATOK!G7," ",RM_ALAPADATOK!H7)</f>
        <v>1.4. melléklet a 8 / 2020 ( VII.16. ) önkormányzati rendelethez</v>
      </c>
      <c r="C1" s="522"/>
      <c r="D1" s="522"/>
      <c r="E1" s="522"/>
      <c r="F1" s="522"/>
      <c r="G1" s="522"/>
      <c r="H1" s="522"/>
      <c r="I1" s="522"/>
      <c r="J1" s="522"/>
      <c r="K1" s="522"/>
    </row>
    <row r="2" spans="1:11" ht="15.75">
      <c r="A2" s="298"/>
      <c r="B2" s="298"/>
      <c r="C2" s="299"/>
      <c r="D2" s="300"/>
      <c r="E2" s="300"/>
      <c r="F2" s="300"/>
      <c r="G2" s="300"/>
      <c r="H2" s="300"/>
      <c r="I2" s="300"/>
      <c r="J2" s="300"/>
      <c r="K2" s="300"/>
    </row>
    <row r="3" spans="1:11" ht="15.75">
      <c r="A3" s="523">
        <f>CONCATENATE(RM_ALAPADATOK!A4)</f>
      </c>
      <c r="B3" s="523"/>
      <c r="C3" s="524"/>
      <c r="D3" s="523"/>
      <c r="E3" s="523"/>
      <c r="F3" s="523"/>
      <c r="G3" s="523"/>
      <c r="H3" s="523"/>
      <c r="I3" s="523"/>
      <c r="J3" s="523"/>
      <c r="K3" s="523"/>
    </row>
    <row r="4" spans="1:11" ht="15.75">
      <c r="A4" s="523" t="s">
        <v>465</v>
      </c>
      <c r="B4" s="523"/>
      <c r="C4" s="524"/>
      <c r="D4" s="523"/>
      <c r="E4" s="523"/>
      <c r="F4" s="523"/>
      <c r="G4" s="523"/>
      <c r="H4" s="523"/>
      <c r="I4" s="523"/>
      <c r="J4" s="523"/>
      <c r="K4" s="523"/>
    </row>
    <row r="5" spans="1:11" ht="15.75">
      <c r="A5" s="298"/>
      <c r="B5" s="298"/>
      <c r="C5" s="299"/>
      <c r="D5" s="300"/>
      <c r="E5" s="300"/>
      <c r="F5" s="300"/>
      <c r="G5" s="300"/>
      <c r="H5" s="300"/>
      <c r="I5" s="300"/>
      <c r="J5" s="300"/>
      <c r="K5" s="300"/>
    </row>
    <row r="6" spans="1:11" ht="15.75" customHeight="1">
      <c r="A6" s="517" t="s">
        <v>1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</row>
    <row r="7" spans="1:11" ht="15.75" customHeight="1" thickBot="1">
      <c r="A7" s="519" t="s">
        <v>81</v>
      </c>
      <c r="B7" s="519"/>
      <c r="C7" s="301"/>
      <c r="D7" s="300"/>
      <c r="E7" s="300"/>
      <c r="F7" s="300"/>
      <c r="G7" s="300"/>
      <c r="H7" s="300"/>
      <c r="I7" s="300"/>
      <c r="J7" s="300"/>
      <c r="K7" s="301" t="s">
        <v>429</v>
      </c>
    </row>
    <row r="8" spans="1:11" ht="15.75">
      <c r="A8" s="508" t="s">
        <v>46</v>
      </c>
      <c r="B8" s="510" t="s">
        <v>2</v>
      </c>
      <c r="C8" s="512" t="str">
        <f>+CONCATENATE(LEFT(RM_ÖSSZEFÜGGÉSEK!A6,4),". évi")</f>
        <v>2019. évi</v>
      </c>
      <c r="D8" s="513"/>
      <c r="E8" s="514"/>
      <c r="F8" s="514"/>
      <c r="G8" s="514"/>
      <c r="H8" s="514"/>
      <c r="I8" s="514"/>
      <c r="J8" s="514"/>
      <c r="K8" s="515"/>
    </row>
    <row r="9" spans="1:11" ht="36" customHeight="1" thickBot="1">
      <c r="A9" s="509"/>
      <c r="B9" s="511"/>
      <c r="C9" s="275" t="s">
        <v>370</v>
      </c>
      <c r="D9" s="295" t="str">
        <f>CONCATENATE('Önk.összesen önkét.1.3.sz.mell.'!D98)</f>
        <v>1. sz. módosítás </v>
      </c>
      <c r="E9" s="295" t="str">
        <f>CONCATENATE('Önk.összesen önkét.1.3.sz.mell.'!E98)</f>
        <v>.2. sz. módosítás </v>
      </c>
      <c r="F9" s="295" t="str">
        <f>CONCATENATE('Önk.összesen önkét.1.3.sz.mell.'!F98)</f>
        <v>3. sz. módosítás </v>
      </c>
      <c r="G9" s="295" t="str">
        <f>CONCATENATE('Önk.összesen önkét.1.3.sz.mell.'!G98)</f>
        <v>4. sz. módosítás </v>
      </c>
      <c r="H9" s="295" t="str">
        <f>CONCATENATE('Önk.összesen önkét.1.3.sz.mell.'!H98)</f>
        <v>.5. sz. módosítás </v>
      </c>
      <c r="I9" s="295" t="str">
        <f>CONCATENATE('Önk.összesen önkét.1.3.sz.mell.'!I98)</f>
        <v>6. sz. módosítás </v>
      </c>
      <c r="J9" s="296" t="s">
        <v>435</v>
      </c>
      <c r="K9" s="297" t="str">
        <f>CONCATENATE('Önk.összesen önkét.1.3.sz.mell.'!K98)</f>
        <v>2.számú módosítás utáni előirányzat</v>
      </c>
    </row>
    <row r="10" spans="1:11" s="137" customFormat="1" ht="12" customHeight="1" thickBot="1">
      <c r="A10" s="133" t="s">
        <v>346</v>
      </c>
      <c r="B10" s="134" t="s">
        <v>347</v>
      </c>
      <c r="C10" s="276" t="s">
        <v>348</v>
      </c>
      <c r="D10" s="276" t="s">
        <v>350</v>
      </c>
      <c r="E10" s="277" t="s">
        <v>349</v>
      </c>
      <c r="F10" s="277" t="s">
        <v>351</v>
      </c>
      <c r="G10" s="277" t="s">
        <v>352</v>
      </c>
      <c r="H10" s="277" t="s">
        <v>353</v>
      </c>
      <c r="I10" s="277" t="s">
        <v>460</v>
      </c>
      <c r="J10" s="277" t="s">
        <v>461</v>
      </c>
      <c r="K10" s="294" t="s">
        <v>462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0</v>
      </c>
      <c r="D11" s="126">
        <f aca="true" t="shared" si="0" ref="D11:K11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aca="true" t="shared" si="1" ref="J12:J17">D12+E12+F12+G12+H12+I12</f>
        <v>0</v>
      </c>
      <c r="K12" s="166">
        <f aca="true" t="shared" si="2" ref="K12:K17">C12+J12</f>
        <v>0</v>
      </c>
    </row>
    <row r="13" spans="1:11" s="138" customFormat="1" ht="12" customHeight="1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>
      <c r="A16" s="11" t="s">
        <v>78</v>
      </c>
      <c r="B16" s="70" t="s">
        <v>291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292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0</v>
      </c>
      <c r="D18" s="126">
        <f aca="true" t="shared" si="3" ref="D18:K18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283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284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>
      <c r="A24" s="13" t="s">
        <v>74</v>
      </c>
      <c r="B24" s="71" t="s">
        <v>146</v>
      </c>
      <c r="C24" s="129"/>
      <c r="D24" s="129"/>
      <c r="E24" s="239"/>
      <c r="F24" s="239"/>
      <c r="G24" s="239"/>
      <c r="H24" s="239"/>
      <c r="I24" s="239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0</v>
      </c>
      <c r="D25" s="126">
        <f aca="true" t="shared" si="6" ref="D25:K25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285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286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>
      <c r="A31" s="13" t="s">
        <v>90</v>
      </c>
      <c r="B31" s="141" t="s">
        <v>151</v>
      </c>
      <c r="C31" s="129"/>
      <c r="D31" s="129"/>
      <c r="E31" s="239"/>
      <c r="F31" s="239"/>
      <c r="G31" s="239"/>
      <c r="H31" s="239"/>
      <c r="I31" s="239"/>
      <c r="J31" s="263">
        <f t="shared" si="7"/>
        <v>0</v>
      </c>
      <c r="K31" s="166">
        <f t="shared" si="8"/>
        <v>0</v>
      </c>
    </row>
    <row r="32" spans="1:11" s="138" customFormat="1" ht="12" customHeight="1" thickBot="1">
      <c r="A32" s="17" t="s">
        <v>91</v>
      </c>
      <c r="B32" s="18" t="s">
        <v>421</v>
      </c>
      <c r="C32" s="132">
        <f>+C33+C34+C35+C36+C37+C38+C39</f>
        <v>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>
      <c r="A33" s="12" t="s">
        <v>152</v>
      </c>
      <c r="B33" s="139" t="s">
        <v>414</v>
      </c>
      <c r="C33" s="167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140" t="s">
        <v>415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>
      <c r="A35" s="11" t="s">
        <v>154</v>
      </c>
      <c r="B35" s="140" t="s">
        <v>416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>
      <c r="A36" s="11" t="s">
        <v>155</v>
      </c>
      <c r="B36" s="140" t="s">
        <v>417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>
      <c r="A37" s="11" t="s">
        <v>418</v>
      </c>
      <c r="B37" s="140" t="s">
        <v>156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>
      <c r="A38" s="11" t="s">
        <v>419</v>
      </c>
      <c r="B38" s="140" t="s">
        <v>157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420</v>
      </c>
      <c r="B39" s="141" t="s">
        <v>158</v>
      </c>
      <c r="C39" s="129"/>
      <c r="D39" s="129"/>
      <c r="E39" s="239"/>
      <c r="F39" s="239"/>
      <c r="G39" s="239"/>
      <c r="H39" s="239"/>
      <c r="I39" s="239"/>
      <c r="J39" s="263">
        <f t="shared" si="10"/>
        <v>0</v>
      </c>
      <c r="K39" s="166">
        <f t="shared" si="11"/>
        <v>0</v>
      </c>
    </row>
    <row r="40" spans="1:11" s="138" customFormat="1" ht="12" customHeight="1" thickBot="1">
      <c r="A40" s="17" t="s">
        <v>7</v>
      </c>
      <c r="B40" s="18" t="s">
        <v>293</v>
      </c>
      <c r="C40" s="126">
        <f>SUM(C41:C51)</f>
        <v>0</v>
      </c>
      <c r="D40" s="126">
        <f aca="true" t="shared" si="12" ref="D40:K40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>
      <c r="A41" s="12" t="s">
        <v>51</v>
      </c>
      <c r="B41" s="139" t="s">
        <v>161</v>
      </c>
      <c r="C41" s="128"/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0</v>
      </c>
    </row>
    <row r="42" spans="1:11" s="138" customFormat="1" ht="12" customHeight="1">
      <c r="A42" s="11" t="s">
        <v>52</v>
      </c>
      <c r="B42" s="140" t="s">
        <v>162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>
      <c r="A43" s="11" t="s">
        <v>53</v>
      </c>
      <c r="B43" s="140" t="s">
        <v>163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>
      <c r="A44" s="11" t="s">
        <v>93</v>
      </c>
      <c r="B44" s="140" t="s">
        <v>164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>
      <c r="A45" s="11" t="s">
        <v>94</v>
      </c>
      <c r="B45" s="140" t="s">
        <v>165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166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>
      <c r="A47" s="11" t="s">
        <v>96</v>
      </c>
      <c r="B47" s="140" t="s">
        <v>167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>
      <c r="A48" s="11" t="s">
        <v>97</v>
      </c>
      <c r="B48" s="140" t="s">
        <v>422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159</v>
      </c>
      <c r="B49" s="140" t="s">
        <v>169</v>
      </c>
      <c r="C49" s="130"/>
      <c r="D49" s="130"/>
      <c r="E49" s="168"/>
      <c r="F49" s="168"/>
      <c r="G49" s="168"/>
      <c r="H49" s="168"/>
      <c r="I49" s="168"/>
      <c r="J49" s="264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160</v>
      </c>
      <c r="B50" s="141" t="s">
        <v>295</v>
      </c>
      <c r="C50" s="131"/>
      <c r="D50" s="131"/>
      <c r="E50" s="240"/>
      <c r="F50" s="240"/>
      <c r="G50" s="240"/>
      <c r="H50" s="240"/>
      <c r="I50" s="240"/>
      <c r="J50" s="265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294</v>
      </c>
      <c r="B51" s="293" t="s">
        <v>170</v>
      </c>
      <c r="C51" s="243"/>
      <c r="D51" s="243"/>
      <c r="E51" s="243"/>
      <c r="F51" s="243"/>
      <c r="G51" s="243"/>
      <c r="H51" s="243"/>
      <c r="I51" s="243"/>
      <c r="J51" s="266">
        <f t="shared" si="13"/>
        <v>0</v>
      </c>
      <c r="K51" s="229">
        <f t="shared" si="14"/>
        <v>0</v>
      </c>
    </row>
    <row r="52" spans="1:11" s="138" customFormat="1" ht="12" customHeight="1" thickBot="1">
      <c r="A52" s="17" t="s">
        <v>8</v>
      </c>
      <c r="B52" s="18" t="s">
        <v>171</v>
      </c>
      <c r="C52" s="126">
        <f>SUM(C53:C57)</f>
        <v>0</v>
      </c>
      <c r="D52" s="126">
        <f aca="true" t="shared" si="15" ref="D52:K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>
      <c r="A53" s="12" t="s">
        <v>54</v>
      </c>
      <c r="B53" s="139" t="s">
        <v>175</v>
      </c>
      <c r="C53" s="168"/>
      <c r="D53" s="168"/>
      <c r="E53" s="168"/>
      <c r="F53" s="168"/>
      <c r="G53" s="168"/>
      <c r="H53" s="168"/>
      <c r="I53" s="168"/>
      <c r="J53" s="264">
        <f>D53+E53+F53+G53+H53+I53</f>
        <v>0</v>
      </c>
      <c r="K53" s="227">
        <f>C53+J53</f>
        <v>0</v>
      </c>
    </row>
    <row r="54" spans="1:11" s="138" customFormat="1" ht="12" customHeight="1">
      <c r="A54" s="11" t="s">
        <v>55</v>
      </c>
      <c r="B54" s="140" t="s">
        <v>176</v>
      </c>
      <c r="C54" s="130"/>
      <c r="D54" s="130"/>
      <c r="E54" s="168"/>
      <c r="F54" s="168"/>
      <c r="G54" s="168"/>
      <c r="H54" s="168"/>
      <c r="I54" s="168"/>
      <c r="J54" s="264">
        <f>D54+E54+F54+G54+H54+I54</f>
        <v>0</v>
      </c>
      <c r="K54" s="227">
        <f>C54+J54</f>
        <v>0</v>
      </c>
    </row>
    <row r="55" spans="1:11" s="138" customFormat="1" ht="12" customHeight="1">
      <c r="A55" s="11" t="s">
        <v>172</v>
      </c>
      <c r="B55" s="140" t="s">
        <v>177</v>
      </c>
      <c r="C55" s="130"/>
      <c r="D55" s="130"/>
      <c r="E55" s="168"/>
      <c r="F55" s="168"/>
      <c r="G55" s="168"/>
      <c r="H55" s="168"/>
      <c r="I55" s="168"/>
      <c r="J55" s="264">
        <f>D55+E55+F55+G55+H55+I55</f>
        <v>0</v>
      </c>
      <c r="K55" s="227">
        <f>C55+J55</f>
        <v>0</v>
      </c>
    </row>
    <row r="56" spans="1:11" s="138" customFormat="1" ht="12" customHeight="1">
      <c r="A56" s="11" t="s">
        <v>173</v>
      </c>
      <c r="B56" s="140" t="s">
        <v>178</v>
      </c>
      <c r="C56" s="130"/>
      <c r="D56" s="130"/>
      <c r="E56" s="168"/>
      <c r="F56" s="168"/>
      <c r="G56" s="168"/>
      <c r="H56" s="168"/>
      <c r="I56" s="168"/>
      <c r="J56" s="264">
        <f>D56+E56+F56+G56+H56+I56</f>
        <v>0</v>
      </c>
      <c r="K56" s="227">
        <f>C56+J56</f>
        <v>0</v>
      </c>
    </row>
    <row r="57" spans="1:11" s="138" customFormat="1" ht="12" customHeight="1" thickBot="1">
      <c r="A57" s="13" t="s">
        <v>174</v>
      </c>
      <c r="B57" s="71" t="s">
        <v>179</v>
      </c>
      <c r="C57" s="131"/>
      <c r="D57" s="131"/>
      <c r="E57" s="240"/>
      <c r="F57" s="240"/>
      <c r="G57" s="240"/>
      <c r="H57" s="240"/>
      <c r="I57" s="240"/>
      <c r="J57" s="265">
        <f>D57+E57+F57+G57+H57+I57</f>
        <v>0</v>
      </c>
      <c r="K57" s="227">
        <f>C57+J57</f>
        <v>0</v>
      </c>
    </row>
    <row r="58" spans="1:11" s="138" customFormat="1" ht="12" customHeight="1" thickBot="1">
      <c r="A58" s="17" t="s">
        <v>98</v>
      </c>
      <c r="B58" s="18" t="s">
        <v>180</v>
      </c>
      <c r="C58" s="126">
        <f>SUM(C59:C61)</f>
        <v>0</v>
      </c>
      <c r="D58" s="126">
        <f aca="true" t="shared" si="16" ref="D58:K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181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287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184</v>
      </c>
      <c r="B61" s="140" t="s">
        <v>182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185</v>
      </c>
      <c r="B62" s="71" t="s">
        <v>183</v>
      </c>
      <c r="C62" s="129"/>
      <c r="D62" s="129"/>
      <c r="E62" s="239"/>
      <c r="F62" s="239"/>
      <c r="G62" s="239"/>
      <c r="H62" s="239"/>
      <c r="I62" s="239"/>
      <c r="J62" s="263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186</v>
      </c>
      <c r="C63" s="126">
        <f>SUM(C64:C66)</f>
        <v>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>
      <c r="A64" s="12" t="s">
        <v>99</v>
      </c>
      <c r="B64" s="139" t="s">
        <v>188</v>
      </c>
      <c r="C64" s="130"/>
      <c r="D64" s="130"/>
      <c r="E64" s="130"/>
      <c r="F64" s="130"/>
      <c r="G64" s="130"/>
      <c r="H64" s="130"/>
      <c r="I64" s="130"/>
      <c r="J64" s="267">
        <f>D64+E64+F64+G64+H64+I64</f>
        <v>0</v>
      </c>
      <c r="K64" s="226">
        <f>C64+J64</f>
        <v>0</v>
      </c>
    </row>
    <row r="65" spans="1:11" s="138" customFormat="1" ht="12" customHeight="1">
      <c r="A65" s="11" t="s">
        <v>100</v>
      </c>
      <c r="B65" s="140" t="s">
        <v>288</v>
      </c>
      <c r="C65" s="130"/>
      <c r="D65" s="130"/>
      <c r="E65" s="130"/>
      <c r="F65" s="130"/>
      <c r="G65" s="130"/>
      <c r="H65" s="130"/>
      <c r="I65" s="130"/>
      <c r="J65" s="267">
        <f>D65+E65+F65+G65+H65+I65</f>
        <v>0</v>
      </c>
      <c r="K65" s="226">
        <f>C65+J65</f>
        <v>0</v>
      </c>
    </row>
    <row r="66" spans="1:11" s="138" customFormat="1" ht="12" customHeight="1">
      <c r="A66" s="11" t="s">
        <v>120</v>
      </c>
      <c r="B66" s="140" t="s">
        <v>189</v>
      </c>
      <c r="C66" s="130"/>
      <c r="D66" s="130"/>
      <c r="E66" s="130"/>
      <c r="F66" s="130"/>
      <c r="G66" s="130"/>
      <c r="H66" s="130"/>
      <c r="I66" s="130"/>
      <c r="J66" s="267">
        <f>D66+E66+F66+G66+H66+I66</f>
        <v>0</v>
      </c>
      <c r="K66" s="226">
        <f>C66+J66</f>
        <v>0</v>
      </c>
    </row>
    <row r="67" spans="1:11" s="138" customFormat="1" ht="12" customHeight="1" thickBot="1">
      <c r="A67" s="13" t="s">
        <v>187</v>
      </c>
      <c r="B67" s="71" t="s">
        <v>190</v>
      </c>
      <c r="C67" s="130"/>
      <c r="D67" s="130"/>
      <c r="E67" s="130"/>
      <c r="F67" s="130"/>
      <c r="G67" s="130"/>
      <c r="H67" s="130"/>
      <c r="I67" s="130"/>
      <c r="J67" s="267">
        <f>D67+E67+F67+G67+H67+I67</f>
        <v>0</v>
      </c>
      <c r="K67" s="226">
        <f>C67+J67</f>
        <v>0</v>
      </c>
    </row>
    <row r="68" spans="1:11" s="138" customFormat="1" ht="12" customHeight="1" thickBot="1">
      <c r="A68" s="179" t="s">
        <v>335</v>
      </c>
      <c r="B68" s="18" t="s">
        <v>191</v>
      </c>
      <c r="C68" s="132">
        <f>+C11+C18+C25+C32+C40+C52+C58+C63</f>
        <v>0</v>
      </c>
      <c r="D68" s="132">
        <f aca="true" t="shared" si="18" ref="D68:K6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>
      <c r="A69" s="169" t="s">
        <v>192</v>
      </c>
      <c r="B69" s="69" t="s">
        <v>193</v>
      </c>
      <c r="C69" s="12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221</v>
      </c>
      <c r="B70" s="139" t="s">
        <v>194</v>
      </c>
      <c r="C70" s="130"/>
      <c r="D70" s="130"/>
      <c r="E70" s="130"/>
      <c r="F70" s="130"/>
      <c r="G70" s="130"/>
      <c r="H70" s="130"/>
      <c r="I70" s="130"/>
      <c r="J70" s="267">
        <f>D70+E70+F70+G70+H70+I70</f>
        <v>0</v>
      </c>
      <c r="K70" s="226">
        <f>C70+J70</f>
        <v>0</v>
      </c>
    </row>
    <row r="71" spans="1:11" s="138" customFormat="1" ht="12" customHeight="1">
      <c r="A71" s="11" t="s">
        <v>230</v>
      </c>
      <c r="B71" s="140" t="s">
        <v>195</v>
      </c>
      <c r="C71" s="130"/>
      <c r="D71" s="130"/>
      <c r="E71" s="130"/>
      <c r="F71" s="130"/>
      <c r="G71" s="130"/>
      <c r="H71" s="130"/>
      <c r="I71" s="130"/>
      <c r="J71" s="267">
        <f>D71+E71+F71+G71+H71+I71</f>
        <v>0</v>
      </c>
      <c r="K71" s="226">
        <f>C71+J71</f>
        <v>0</v>
      </c>
    </row>
    <row r="72" spans="1:11" s="138" customFormat="1" ht="12" customHeight="1" thickBot="1">
      <c r="A72" s="15" t="s">
        <v>231</v>
      </c>
      <c r="B72" s="278" t="s">
        <v>320</v>
      </c>
      <c r="C72" s="243"/>
      <c r="D72" s="243"/>
      <c r="E72" s="243"/>
      <c r="F72" s="243"/>
      <c r="G72" s="243"/>
      <c r="H72" s="243"/>
      <c r="I72" s="243"/>
      <c r="J72" s="266">
        <f>D72+E72+F72+G72+H72+I72</f>
        <v>0</v>
      </c>
      <c r="K72" s="279">
        <f>C72+J72</f>
        <v>0</v>
      </c>
    </row>
    <row r="73" spans="1:11" s="138" customFormat="1" ht="12" customHeight="1" thickBot="1">
      <c r="A73" s="169" t="s">
        <v>197</v>
      </c>
      <c r="B73" s="69" t="s">
        <v>198</v>
      </c>
      <c r="C73" s="12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36" t="s">
        <v>199</v>
      </c>
      <c r="C74" s="130"/>
      <c r="D74" s="130"/>
      <c r="E74" s="130"/>
      <c r="F74" s="130"/>
      <c r="G74" s="130"/>
      <c r="H74" s="130"/>
      <c r="I74" s="130"/>
      <c r="J74" s="267">
        <f>D74+E74+F74+G74+H74+I74</f>
        <v>0</v>
      </c>
      <c r="K74" s="226">
        <f>C74+J74</f>
        <v>0</v>
      </c>
    </row>
    <row r="75" spans="1:11" s="138" customFormat="1" ht="12" customHeight="1">
      <c r="A75" s="11" t="s">
        <v>80</v>
      </c>
      <c r="B75" s="236" t="s">
        <v>432</v>
      </c>
      <c r="C75" s="130"/>
      <c r="D75" s="130"/>
      <c r="E75" s="130"/>
      <c r="F75" s="130"/>
      <c r="G75" s="130"/>
      <c r="H75" s="130"/>
      <c r="I75" s="130"/>
      <c r="J75" s="267">
        <f>D75+E75+F75+G75+H75+I75</f>
        <v>0</v>
      </c>
      <c r="K75" s="226">
        <f>C75+J75</f>
        <v>0</v>
      </c>
    </row>
    <row r="76" spans="1:11" s="138" customFormat="1" ht="12" customHeight="1">
      <c r="A76" s="11" t="s">
        <v>222</v>
      </c>
      <c r="B76" s="236" t="s">
        <v>200</v>
      </c>
      <c r="C76" s="130"/>
      <c r="D76" s="130"/>
      <c r="E76" s="130"/>
      <c r="F76" s="130"/>
      <c r="G76" s="130"/>
      <c r="H76" s="130"/>
      <c r="I76" s="130"/>
      <c r="J76" s="267">
        <f>D76+E76+F76+G76+H76+I76</f>
        <v>0</v>
      </c>
      <c r="K76" s="226">
        <f>C76+J76</f>
        <v>0</v>
      </c>
    </row>
    <row r="77" spans="1:11" s="138" customFormat="1" ht="12" customHeight="1" thickBot="1">
      <c r="A77" s="13" t="s">
        <v>223</v>
      </c>
      <c r="B77" s="237" t="s">
        <v>433</v>
      </c>
      <c r="C77" s="130"/>
      <c r="D77" s="130"/>
      <c r="E77" s="130"/>
      <c r="F77" s="130"/>
      <c r="G77" s="130"/>
      <c r="H77" s="130"/>
      <c r="I77" s="130"/>
      <c r="J77" s="267">
        <f>D77+E77+F77+G77+H77+I77</f>
        <v>0</v>
      </c>
      <c r="K77" s="226">
        <f>C77+J77</f>
        <v>0</v>
      </c>
    </row>
    <row r="78" spans="1:11" s="138" customFormat="1" ht="12" customHeight="1" thickBot="1">
      <c r="A78" s="169" t="s">
        <v>201</v>
      </c>
      <c r="B78" s="69" t="s">
        <v>202</v>
      </c>
      <c r="C78" s="126">
        <f>SUM(C79:C80)</f>
        <v>0</v>
      </c>
      <c r="D78" s="126">
        <f aca="true" t="shared" si="21" ref="D78:K78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>
      <c r="A79" s="12" t="s">
        <v>224</v>
      </c>
      <c r="B79" s="139" t="s">
        <v>203</v>
      </c>
      <c r="C79" s="130"/>
      <c r="D79" s="130"/>
      <c r="E79" s="130"/>
      <c r="F79" s="130"/>
      <c r="G79" s="130"/>
      <c r="H79" s="130"/>
      <c r="I79" s="130"/>
      <c r="J79" s="267">
        <f>D79+E79+F79+G79+H79+I79</f>
        <v>0</v>
      </c>
      <c r="K79" s="226">
        <f>C79+J79</f>
        <v>0</v>
      </c>
    </row>
    <row r="80" spans="1:11" s="138" customFormat="1" ht="12" customHeight="1" thickBot="1">
      <c r="A80" s="13" t="s">
        <v>225</v>
      </c>
      <c r="B80" s="71" t="s">
        <v>204</v>
      </c>
      <c r="C80" s="130"/>
      <c r="D80" s="130"/>
      <c r="E80" s="130"/>
      <c r="F80" s="130"/>
      <c r="G80" s="130"/>
      <c r="H80" s="130"/>
      <c r="I80" s="130"/>
      <c r="J80" s="267">
        <f>D80+E80+F80+G80+H80+I80</f>
        <v>0</v>
      </c>
      <c r="K80" s="226">
        <f>C80+J80</f>
        <v>0</v>
      </c>
    </row>
    <row r="81" spans="1:11" s="138" customFormat="1" ht="12" customHeight="1" thickBot="1">
      <c r="A81" s="169" t="s">
        <v>205</v>
      </c>
      <c r="B81" s="69" t="s">
        <v>206</v>
      </c>
      <c r="C81" s="126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226</v>
      </c>
      <c r="B82" s="139" t="s">
        <v>207</v>
      </c>
      <c r="C82" s="130"/>
      <c r="D82" s="130"/>
      <c r="E82" s="130"/>
      <c r="F82" s="130"/>
      <c r="G82" s="130"/>
      <c r="H82" s="130"/>
      <c r="I82" s="130"/>
      <c r="J82" s="267">
        <f>D82+E82+F82+G82+H82+I82</f>
        <v>0</v>
      </c>
      <c r="K82" s="226">
        <f>C82+J82</f>
        <v>0</v>
      </c>
    </row>
    <row r="83" spans="1:11" s="138" customFormat="1" ht="12" customHeight="1">
      <c r="A83" s="11" t="s">
        <v>227</v>
      </c>
      <c r="B83" s="140" t="s">
        <v>208</v>
      </c>
      <c r="C83" s="130"/>
      <c r="D83" s="130"/>
      <c r="E83" s="130"/>
      <c r="F83" s="130"/>
      <c r="G83" s="130"/>
      <c r="H83" s="130"/>
      <c r="I83" s="130"/>
      <c r="J83" s="267">
        <f>D83+E83+F83+G83+H83+I83</f>
        <v>0</v>
      </c>
      <c r="K83" s="226">
        <f>C83+J83</f>
        <v>0</v>
      </c>
    </row>
    <row r="84" spans="1:11" s="138" customFormat="1" ht="12" customHeight="1" thickBot="1">
      <c r="A84" s="13" t="s">
        <v>228</v>
      </c>
      <c r="B84" s="71" t="s">
        <v>434</v>
      </c>
      <c r="C84" s="130"/>
      <c r="D84" s="130"/>
      <c r="E84" s="130"/>
      <c r="F84" s="130"/>
      <c r="G84" s="130"/>
      <c r="H84" s="130"/>
      <c r="I84" s="130"/>
      <c r="J84" s="267">
        <f>D84+E84+F84+G84+H84+I84</f>
        <v>0</v>
      </c>
      <c r="K84" s="226">
        <f>C84+J84</f>
        <v>0</v>
      </c>
    </row>
    <row r="85" spans="1:11" s="138" customFormat="1" ht="12" customHeight="1" thickBot="1">
      <c r="A85" s="169" t="s">
        <v>209</v>
      </c>
      <c r="B85" s="69" t="s">
        <v>229</v>
      </c>
      <c r="C85" s="12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210</v>
      </c>
      <c r="B86" s="139" t="s">
        <v>211</v>
      </c>
      <c r="C86" s="130"/>
      <c r="D86" s="130"/>
      <c r="E86" s="130"/>
      <c r="F86" s="130"/>
      <c r="G86" s="130"/>
      <c r="H86" s="130"/>
      <c r="I86" s="130"/>
      <c r="J86" s="267">
        <f aca="true" t="shared" si="24" ref="J86:J91">D86+E86+F86+G86+H86+I86</f>
        <v>0</v>
      </c>
      <c r="K86" s="226">
        <f aca="true" t="shared" si="25" ref="K86:K91">C86+J86</f>
        <v>0</v>
      </c>
    </row>
    <row r="87" spans="1:11" s="138" customFormat="1" ht="12" customHeight="1">
      <c r="A87" s="143" t="s">
        <v>212</v>
      </c>
      <c r="B87" s="140" t="s">
        <v>213</v>
      </c>
      <c r="C87" s="130"/>
      <c r="D87" s="130"/>
      <c r="E87" s="130"/>
      <c r="F87" s="130"/>
      <c r="G87" s="130"/>
      <c r="H87" s="130"/>
      <c r="I87" s="130"/>
      <c r="J87" s="267">
        <f t="shared" si="24"/>
        <v>0</v>
      </c>
      <c r="K87" s="226">
        <f t="shared" si="25"/>
        <v>0</v>
      </c>
    </row>
    <row r="88" spans="1:11" s="138" customFormat="1" ht="12" customHeight="1">
      <c r="A88" s="143" t="s">
        <v>214</v>
      </c>
      <c r="B88" s="140" t="s">
        <v>215</v>
      </c>
      <c r="C88" s="130"/>
      <c r="D88" s="130"/>
      <c r="E88" s="130"/>
      <c r="F88" s="130"/>
      <c r="G88" s="130"/>
      <c r="H88" s="130"/>
      <c r="I88" s="130"/>
      <c r="J88" s="267">
        <f t="shared" si="24"/>
        <v>0</v>
      </c>
      <c r="K88" s="226">
        <f t="shared" si="25"/>
        <v>0</v>
      </c>
    </row>
    <row r="89" spans="1:11" s="138" customFormat="1" ht="12" customHeight="1" thickBot="1">
      <c r="A89" s="144" t="s">
        <v>216</v>
      </c>
      <c r="B89" s="71" t="s">
        <v>217</v>
      </c>
      <c r="C89" s="130"/>
      <c r="D89" s="130"/>
      <c r="E89" s="130"/>
      <c r="F89" s="130"/>
      <c r="G89" s="130"/>
      <c r="H89" s="130"/>
      <c r="I89" s="130"/>
      <c r="J89" s="267">
        <f t="shared" si="24"/>
        <v>0</v>
      </c>
      <c r="K89" s="226">
        <f t="shared" si="25"/>
        <v>0</v>
      </c>
    </row>
    <row r="90" spans="1:11" s="138" customFormat="1" ht="12" customHeight="1" thickBot="1">
      <c r="A90" s="169" t="s">
        <v>218</v>
      </c>
      <c r="B90" s="69" t="s">
        <v>334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220</v>
      </c>
      <c r="B91" s="69" t="s">
        <v>219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232</v>
      </c>
      <c r="B92" s="69" t="s">
        <v>337</v>
      </c>
      <c r="C92" s="132">
        <f>+C69+C73+C78+C81+C85+C91+C90</f>
        <v>0</v>
      </c>
      <c r="D92" s="132">
        <f aca="true" t="shared" si="26" ref="D92:K92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>
      <c r="A93" s="170" t="s">
        <v>336</v>
      </c>
      <c r="B93" s="313" t="s">
        <v>338</v>
      </c>
      <c r="C93" s="132">
        <f>+C68+C92</f>
        <v>0</v>
      </c>
      <c r="D93" s="132">
        <f aca="true" t="shared" si="27" ref="D93:K93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3" s="138" customFormat="1" ht="30.75" customHeight="1">
      <c r="A94" s="2"/>
      <c r="B94" s="3"/>
      <c r="C94" s="73"/>
    </row>
    <row r="95" spans="1:11" ht="16.5" customHeight="1">
      <c r="A95" s="518" t="s">
        <v>31</v>
      </c>
      <c r="B95" s="518"/>
      <c r="C95" s="518"/>
      <c r="D95" s="518"/>
      <c r="E95" s="518"/>
      <c r="F95" s="518"/>
      <c r="G95" s="518"/>
      <c r="H95" s="518"/>
      <c r="I95" s="518"/>
      <c r="J95" s="518"/>
      <c r="K95" s="518"/>
    </row>
    <row r="96" spans="1:11" s="145" customFormat="1" ht="16.5" customHeight="1" thickBot="1">
      <c r="A96" s="520" t="s">
        <v>82</v>
      </c>
      <c r="B96" s="520"/>
      <c r="C96" s="49"/>
      <c r="K96" s="49" t="str">
        <f>K7</f>
        <v>Forintban!</v>
      </c>
    </row>
    <row r="97" spans="1:11" ht="15.75">
      <c r="A97" s="508" t="s">
        <v>46</v>
      </c>
      <c r="B97" s="510" t="s">
        <v>371</v>
      </c>
      <c r="C97" s="512" t="str">
        <f>+CONCATENATE(LEFT(RM_ÖSSZEFÜGGÉSEK!A6,4),". évi")</f>
        <v>2019. évi</v>
      </c>
      <c r="D97" s="513"/>
      <c r="E97" s="514"/>
      <c r="F97" s="514"/>
      <c r="G97" s="514"/>
      <c r="H97" s="514"/>
      <c r="I97" s="514"/>
      <c r="J97" s="514"/>
      <c r="K97" s="515"/>
    </row>
    <row r="98" spans="1:11" ht="48.75" thickBot="1">
      <c r="A98" s="509"/>
      <c r="B98" s="511"/>
      <c r="C98" s="275" t="s">
        <v>370</v>
      </c>
      <c r="D98" s="295" t="str">
        <f aca="true" t="shared" si="28" ref="D98:I98">D9</f>
        <v>1. sz. módosítás </v>
      </c>
      <c r="E98" s="295" t="str">
        <f t="shared" si="28"/>
        <v>.2. sz. módosítás </v>
      </c>
      <c r="F98" s="295" t="str">
        <f t="shared" si="28"/>
        <v>3. sz. módosítás </v>
      </c>
      <c r="G98" s="295" t="str">
        <f t="shared" si="28"/>
        <v>4. sz. módosítás </v>
      </c>
      <c r="H98" s="295" t="str">
        <f t="shared" si="28"/>
        <v>.5. sz. módosítás </v>
      </c>
      <c r="I98" s="295" t="str">
        <f t="shared" si="28"/>
        <v>6. sz. módosítás </v>
      </c>
      <c r="J98" s="296" t="s">
        <v>435</v>
      </c>
      <c r="K98" s="297" t="str">
        <f>K9</f>
        <v>2.számú módosítás utáni előirányzat</v>
      </c>
    </row>
    <row r="99" spans="1:11" s="137" customFormat="1" ht="12" customHeight="1" thickBot="1">
      <c r="A99" s="24" t="s">
        <v>346</v>
      </c>
      <c r="B99" s="25" t="s">
        <v>347</v>
      </c>
      <c r="C99" s="276" t="s">
        <v>348</v>
      </c>
      <c r="D99" s="276" t="s">
        <v>350</v>
      </c>
      <c r="E99" s="277" t="s">
        <v>349</v>
      </c>
      <c r="F99" s="277" t="s">
        <v>351</v>
      </c>
      <c r="G99" s="277" t="s">
        <v>352</v>
      </c>
      <c r="H99" s="277" t="s">
        <v>353</v>
      </c>
      <c r="I99" s="277" t="s">
        <v>460</v>
      </c>
      <c r="J99" s="277" t="s">
        <v>461</v>
      </c>
      <c r="K99" s="294" t="s">
        <v>462</v>
      </c>
    </row>
    <row r="100" spans="1:11" ht="12" customHeight="1" thickBot="1">
      <c r="A100" s="19" t="s">
        <v>3</v>
      </c>
      <c r="B100" s="23" t="s">
        <v>296</v>
      </c>
      <c r="C100" s="125">
        <f>C101+C102+C103+C104+C105+C118</f>
        <v>0</v>
      </c>
      <c r="D100" s="125">
        <f aca="true" t="shared" si="29" ref="D100:K100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2">
        <f t="shared" si="29"/>
        <v>0</v>
      </c>
    </row>
    <row r="101" spans="1:11" ht="12" customHeight="1">
      <c r="A101" s="14" t="s">
        <v>58</v>
      </c>
      <c r="B101" s="7" t="s">
        <v>32</v>
      </c>
      <c r="C101" s="260"/>
      <c r="D101" s="186"/>
      <c r="E101" s="186"/>
      <c r="F101" s="186"/>
      <c r="G101" s="186"/>
      <c r="H101" s="186"/>
      <c r="I101" s="186"/>
      <c r="J101" s="268">
        <f aca="true" t="shared" si="30" ref="J101:J120">D101+E101+F101+G101+H101+I101</f>
        <v>0</v>
      </c>
      <c r="K101" s="228">
        <f aca="true" t="shared" si="31" ref="K101:K120">C101+J101</f>
        <v>0</v>
      </c>
    </row>
    <row r="102" spans="1:11" ht="12" customHeight="1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69">
        <f t="shared" si="30"/>
        <v>0</v>
      </c>
      <c r="K102" s="224">
        <f t="shared" si="31"/>
        <v>0</v>
      </c>
    </row>
    <row r="103" spans="1:11" ht="12" customHeight="1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0">
        <f t="shared" si="30"/>
        <v>0</v>
      </c>
      <c r="K103" s="225">
        <f t="shared" si="31"/>
        <v>0</v>
      </c>
    </row>
    <row r="104" spans="1:11" ht="12" customHeight="1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0">
        <f t="shared" si="30"/>
        <v>0</v>
      </c>
      <c r="K104" s="225">
        <f t="shared" si="31"/>
        <v>0</v>
      </c>
    </row>
    <row r="105" spans="1:11" ht="12" customHeight="1">
      <c r="A105" s="11" t="s">
        <v>69</v>
      </c>
      <c r="B105" s="16" t="s">
        <v>103</v>
      </c>
      <c r="C105" s="129"/>
      <c r="D105" s="129"/>
      <c r="E105" s="129"/>
      <c r="F105" s="129"/>
      <c r="G105" s="129"/>
      <c r="H105" s="129"/>
      <c r="I105" s="129"/>
      <c r="J105" s="270">
        <f t="shared" si="30"/>
        <v>0</v>
      </c>
      <c r="K105" s="225">
        <f t="shared" si="31"/>
        <v>0</v>
      </c>
    </row>
    <row r="106" spans="1:11" ht="12" customHeight="1">
      <c r="A106" s="11" t="s">
        <v>62</v>
      </c>
      <c r="B106" s="5" t="s">
        <v>301</v>
      </c>
      <c r="C106" s="129"/>
      <c r="D106" s="129"/>
      <c r="E106" s="129"/>
      <c r="F106" s="129"/>
      <c r="G106" s="129"/>
      <c r="H106" s="129"/>
      <c r="I106" s="129"/>
      <c r="J106" s="270">
        <f t="shared" si="30"/>
        <v>0</v>
      </c>
      <c r="K106" s="225">
        <f t="shared" si="31"/>
        <v>0</v>
      </c>
    </row>
    <row r="107" spans="1:11" ht="12" customHeight="1">
      <c r="A107" s="11" t="s">
        <v>63</v>
      </c>
      <c r="B107" s="52" t="s">
        <v>300</v>
      </c>
      <c r="C107" s="129"/>
      <c r="D107" s="129"/>
      <c r="E107" s="129"/>
      <c r="F107" s="129"/>
      <c r="G107" s="129"/>
      <c r="H107" s="129"/>
      <c r="I107" s="129"/>
      <c r="J107" s="270">
        <f t="shared" si="30"/>
        <v>0</v>
      </c>
      <c r="K107" s="225">
        <f t="shared" si="31"/>
        <v>0</v>
      </c>
    </row>
    <row r="108" spans="1:11" ht="12" customHeight="1">
      <c r="A108" s="11" t="s">
        <v>70</v>
      </c>
      <c r="B108" s="52" t="s">
        <v>299</v>
      </c>
      <c r="C108" s="129"/>
      <c r="D108" s="129"/>
      <c r="E108" s="129"/>
      <c r="F108" s="129"/>
      <c r="G108" s="129"/>
      <c r="H108" s="129"/>
      <c r="I108" s="129"/>
      <c r="J108" s="270">
        <f t="shared" si="30"/>
        <v>0</v>
      </c>
      <c r="K108" s="225">
        <f t="shared" si="31"/>
        <v>0</v>
      </c>
    </row>
    <row r="109" spans="1:11" ht="12" customHeight="1">
      <c r="A109" s="11" t="s">
        <v>71</v>
      </c>
      <c r="B109" s="50" t="s">
        <v>235</v>
      </c>
      <c r="C109" s="129"/>
      <c r="D109" s="129"/>
      <c r="E109" s="129"/>
      <c r="F109" s="129"/>
      <c r="G109" s="129"/>
      <c r="H109" s="129"/>
      <c r="I109" s="129"/>
      <c r="J109" s="270">
        <f t="shared" si="30"/>
        <v>0</v>
      </c>
      <c r="K109" s="225">
        <f t="shared" si="31"/>
        <v>0</v>
      </c>
    </row>
    <row r="110" spans="1:11" ht="12" customHeight="1">
      <c r="A110" s="11" t="s">
        <v>72</v>
      </c>
      <c r="B110" s="51" t="s">
        <v>236</v>
      </c>
      <c r="C110" s="129"/>
      <c r="D110" s="129"/>
      <c r="E110" s="129"/>
      <c r="F110" s="129"/>
      <c r="G110" s="129"/>
      <c r="H110" s="129"/>
      <c r="I110" s="129"/>
      <c r="J110" s="270">
        <f t="shared" si="30"/>
        <v>0</v>
      </c>
      <c r="K110" s="225">
        <f t="shared" si="31"/>
        <v>0</v>
      </c>
    </row>
    <row r="111" spans="1:11" ht="12" customHeight="1">
      <c r="A111" s="11" t="s">
        <v>73</v>
      </c>
      <c r="B111" s="51" t="s">
        <v>237</v>
      </c>
      <c r="C111" s="129"/>
      <c r="D111" s="129"/>
      <c r="E111" s="129"/>
      <c r="F111" s="129"/>
      <c r="G111" s="129"/>
      <c r="H111" s="129"/>
      <c r="I111" s="129"/>
      <c r="J111" s="270">
        <f t="shared" si="30"/>
        <v>0</v>
      </c>
      <c r="K111" s="225">
        <f t="shared" si="31"/>
        <v>0</v>
      </c>
    </row>
    <row r="112" spans="1:11" ht="12" customHeight="1">
      <c r="A112" s="11" t="s">
        <v>75</v>
      </c>
      <c r="B112" s="50" t="s">
        <v>238</v>
      </c>
      <c r="C112" s="129"/>
      <c r="D112" s="129"/>
      <c r="E112" s="129"/>
      <c r="F112" s="129"/>
      <c r="G112" s="129"/>
      <c r="H112" s="129"/>
      <c r="I112" s="129"/>
      <c r="J112" s="270">
        <f t="shared" si="30"/>
        <v>0</v>
      </c>
      <c r="K112" s="225">
        <f t="shared" si="31"/>
        <v>0</v>
      </c>
    </row>
    <row r="113" spans="1:11" ht="12" customHeight="1">
      <c r="A113" s="11" t="s">
        <v>104</v>
      </c>
      <c r="B113" s="50" t="s">
        <v>239</v>
      </c>
      <c r="C113" s="129"/>
      <c r="D113" s="129"/>
      <c r="E113" s="129"/>
      <c r="F113" s="129"/>
      <c r="G113" s="129"/>
      <c r="H113" s="129"/>
      <c r="I113" s="129"/>
      <c r="J113" s="270">
        <f t="shared" si="30"/>
        <v>0</v>
      </c>
      <c r="K113" s="225">
        <f t="shared" si="31"/>
        <v>0</v>
      </c>
    </row>
    <row r="114" spans="1:11" ht="12" customHeight="1">
      <c r="A114" s="11" t="s">
        <v>233</v>
      </c>
      <c r="B114" s="51" t="s">
        <v>240</v>
      </c>
      <c r="C114" s="129"/>
      <c r="D114" s="129"/>
      <c r="E114" s="129"/>
      <c r="F114" s="129"/>
      <c r="G114" s="129"/>
      <c r="H114" s="129"/>
      <c r="I114" s="129"/>
      <c r="J114" s="270">
        <f t="shared" si="30"/>
        <v>0</v>
      </c>
      <c r="K114" s="225">
        <f t="shared" si="31"/>
        <v>0</v>
      </c>
    </row>
    <row r="115" spans="1:11" ht="12" customHeight="1">
      <c r="A115" s="10" t="s">
        <v>234</v>
      </c>
      <c r="B115" s="52" t="s">
        <v>241</v>
      </c>
      <c r="C115" s="129"/>
      <c r="D115" s="129"/>
      <c r="E115" s="129"/>
      <c r="F115" s="129"/>
      <c r="G115" s="129"/>
      <c r="H115" s="129"/>
      <c r="I115" s="129"/>
      <c r="J115" s="270">
        <f t="shared" si="30"/>
        <v>0</v>
      </c>
      <c r="K115" s="225">
        <f t="shared" si="31"/>
        <v>0</v>
      </c>
    </row>
    <row r="116" spans="1:11" ht="12" customHeight="1">
      <c r="A116" s="11" t="s">
        <v>297</v>
      </c>
      <c r="B116" s="52" t="s">
        <v>242</v>
      </c>
      <c r="C116" s="129"/>
      <c r="D116" s="129"/>
      <c r="E116" s="129"/>
      <c r="F116" s="129"/>
      <c r="G116" s="129"/>
      <c r="H116" s="129"/>
      <c r="I116" s="129"/>
      <c r="J116" s="270">
        <f t="shared" si="30"/>
        <v>0</v>
      </c>
      <c r="K116" s="225">
        <f t="shared" si="31"/>
        <v>0</v>
      </c>
    </row>
    <row r="117" spans="1:11" ht="12" customHeight="1">
      <c r="A117" s="13" t="s">
        <v>298</v>
      </c>
      <c r="B117" s="52" t="s">
        <v>243</v>
      </c>
      <c r="C117" s="129"/>
      <c r="D117" s="129"/>
      <c r="E117" s="129"/>
      <c r="F117" s="129"/>
      <c r="G117" s="129"/>
      <c r="H117" s="129"/>
      <c r="I117" s="129"/>
      <c r="J117" s="270">
        <f t="shared" si="30"/>
        <v>0</v>
      </c>
      <c r="K117" s="225">
        <f t="shared" si="31"/>
        <v>0</v>
      </c>
    </row>
    <row r="118" spans="1:11" ht="12" customHeight="1">
      <c r="A118" s="11" t="s">
        <v>302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69">
        <f t="shared" si="30"/>
        <v>0</v>
      </c>
      <c r="K118" s="224">
        <f t="shared" si="31"/>
        <v>0</v>
      </c>
    </row>
    <row r="119" spans="1:11" ht="12" customHeight="1">
      <c r="A119" s="11" t="s">
        <v>303</v>
      </c>
      <c r="B119" s="5" t="s">
        <v>305</v>
      </c>
      <c r="C119" s="127"/>
      <c r="D119" s="127"/>
      <c r="E119" s="127"/>
      <c r="F119" s="127"/>
      <c r="G119" s="127"/>
      <c r="H119" s="127"/>
      <c r="I119" s="127"/>
      <c r="J119" s="269">
        <f t="shared" si="30"/>
        <v>0</v>
      </c>
      <c r="K119" s="224">
        <f t="shared" si="31"/>
        <v>0</v>
      </c>
    </row>
    <row r="120" spans="1:11" ht="12" customHeight="1" thickBot="1">
      <c r="A120" s="15" t="s">
        <v>304</v>
      </c>
      <c r="B120" s="178" t="s">
        <v>306</v>
      </c>
      <c r="C120" s="187"/>
      <c r="D120" s="187"/>
      <c r="E120" s="187"/>
      <c r="F120" s="187"/>
      <c r="G120" s="187"/>
      <c r="H120" s="187"/>
      <c r="I120" s="187"/>
      <c r="J120" s="271">
        <f t="shared" si="30"/>
        <v>0</v>
      </c>
      <c r="K120" s="229">
        <f t="shared" si="31"/>
        <v>0</v>
      </c>
    </row>
    <row r="121" spans="1:11" ht="12" customHeight="1" thickBot="1">
      <c r="A121" s="176" t="s">
        <v>4</v>
      </c>
      <c r="B121" s="177" t="s">
        <v>244</v>
      </c>
      <c r="C121" s="188">
        <f>+C122+C124+C126</f>
        <v>0</v>
      </c>
      <c r="D121" s="126">
        <f aca="true" t="shared" si="32" ref="D121:K121">+D122+D124+D126</f>
        <v>0</v>
      </c>
      <c r="E121" s="188">
        <f t="shared" si="32"/>
        <v>0</v>
      </c>
      <c r="F121" s="188">
        <f t="shared" si="32"/>
        <v>0</v>
      </c>
      <c r="G121" s="188">
        <f t="shared" si="32"/>
        <v>0</v>
      </c>
      <c r="H121" s="188">
        <f t="shared" si="32"/>
        <v>0</v>
      </c>
      <c r="I121" s="188">
        <f t="shared" si="32"/>
        <v>0</v>
      </c>
      <c r="J121" s="188">
        <f t="shared" si="32"/>
        <v>0</v>
      </c>
      <c r="K121" s="183">
        <f t="shared" si="32"/>
        <v>0</v>
      </c>
    </row>
    <row r="122" spans="1:11" ht="12" customHeight="1">
      <c r="A122" s="12" t="s">
        <v>64</v>
      </c>
      <c r="B122" s="5" t="s">
        <v>119</v>
      </c>
      <c r="C122" s="128"/>
      <c r="D122" s="194"/>
      <c r="E122" s="194"/>
      <c r="F122" s="194"/>
      <c r="G122" s="194"/>
      <c r="H122" s="194"/>
      <c r="I122" s="128"/>
      <c r="J122" s="167">
        <f aca="true" t="shared" si="33" ref="J122:J134">D122+E122+F122+G122+H122+I122</f>
        <v>0</v>
      </c>
      <c r="K122" s="166">
        <f aca="true" t="shared" si="34" ref="K122:K134">C122+J122</f>
        <v>0</v>
      </c>
    </row>
    <row r="123" spans="1:11" ht="12" customHeight="1">
      <c r="A123" s="12" t="s">
        <v>65</v>
      </c>
      <c r="B123" s="9" t="s">
        <v>248</v>
      </c>
      <c r="C123" s="128"/>
      <c r="D123" s="194"/>
      <c r="E123" s="194"/>
      <c r="F123" s="194"/>
      <c r="G123" s="194"/>
      <c r="H123" s="194"/>
      <c r="I123" s="128"/>
      <c r="J123" s="167">
        <f t="shared" si="33"/>
        <v>0</v>
      </c>
      <c r="K123" s="166">
        <f t="shared" si="34"/>
        <v>0</v>
      </c>
    </row>
    <row r="124" spans="1:11" ht="12" customHeight="1">
      <c r="A124" s="12" t="s">
        <v>66</v>
      </c>
      <c r="B124" s="9" t="s">
        <v>105</v>
      </c>
      <c r="C124" s="127"/>
      <c r="D124" s="195"/>
      <c r="E124" s="195"/>
      <c r="F124" s="195"/>
      <c r="G124" s="195"/>
      <c r="H124" s="195"/>
      <c r="I124" s="127"/>
      <c r="J124" s="269">
        <f t="shared" si="33"/>
        <v>0</v>
      </c>
      <c r="K124" s="224">
        <f t="shared" si="34"/>
        <v>0</v>
      </c>
    </row>
    <row r="125" spans="1:11" ht="12" customHeight="1">
      <c r="A125" s="12" t="s">
        <v>67</v>
      </c>
      <c r="B125" s="9" t="s">
        <v>249</v>
      </c>
      <c r="C125" s="127"/>
      <c r="D125" s="195"/>
      <c r="E125" s="195"/>
      <c r="F125" s="195"/>
      <c r="G125" s="195"/>
      <c r="H125" s="195"/>
      <c r="I125" s="127"/>
      <c r="J125" s="269">
        <f t="shared" si="33"/>
        <v>0</v>
      </c>
      <c r="K125" s="224">
        <f t="shared" si="34"/>
        <v>0</v>
      </c>
    </row>
    <row r="126" spans="1:11" ht="12" customHeight="1">
      <c r="A126" s="12" t="s">
        <v>68</v>
      </c>
      <c r="B126" s="71" t="s">
        <v>121</v>
      </c>
      <c r="C126" s="127"/>
      <c r="D126" s="195"/>
      <c r="E126" s="195"/>
      <c r="F126" s="195"/>
      <c r="G126" s="195"/>
      <c r="H126" s="195"/>
      <c r="I126" s="127"/>
      <c r="J126" s="269">
        <f t="shared" si="33"/>
        <v>0</v>
      </c>
      <c r="K126" s="224">
        <f t="shared" si="34"/>
        <v>0</v>
      </c>
    </row>
    <row r="127" spans="1:11" ht="12" customHeight="1">
      <c r="A127" s="12" t="s">
        <v>74</v>
      </c>
      <c r="B127" s="70" t="s">
        <v>289</v>
      </c>
      <c r="C127" s="127"/>
      <c r="D127" s="195"/>
      <c r="E127" s="195"/>
      <c r="F127" s="195"/>
      <c r="G127" s="195"/>
      <c r="H127" s="195"/>
      <c r="I127" s="127"/>
      <c r="J127" s="269">
        <f t="shared" si="33"/>
        <v>0</v>
      </c>
      <c r="K127" s="224">
        <f t="shared" si="34"/>
        <v>0</v>
      </c>
    </row>
    <row r="128" spans="1:11" ht="12" customHeight="1">
      <c r="A128" s="12" t="s">
        <v>76</v>
      </c>
      <c r="B128" s="135" t="s">
        <v>254</v>
      </c>
      <c r="C128" s="127"/>
      <c r="D128" s="195"/>
      <c r="E128" s="195"/>
      <c r="F128" s="195"/>
      <c r="G128" s="195"/>
      <c r="H128" s="195"/>
      <c r="I128" s="127"/>
      <c r="J128" s="269">
        <f t="shared" si="33"/>
        <v>0</v>
      </c>
      <c r="K128" s="224">
        <f t="shared" si="34"/>
        <v>0</v>
      </c>
    </row>
    <row r="129" spans="1:11" ht="22.5">
      <c r="A129" s="12" t="s">
        <v>106</v>
      </c>
      <c r="B129" s="51" t="s">
        <v>237</v>
      </c>
      <c r="C129" s="127"/>
      <c r="D129" s="195"/>
      <c r="E129" s="195"/>
      <c r="F129" s="195"/>
      <c r="G129" s="195"/>
      <c r="H129" s="195"/>
      <c r="I129" s="127"/>
      <c r="J129" s="269">
        <f t="shared" si="33"/>
        <v>0</v>
      </c>
      <c r="K129" s="224">
        <f t="shared" si="34"/>
        <v>0</v>
      </c>
    </row>
    <row r="130" spans="1:11" ht="12" customHeight="1">
      <c r="A130" s="12" t="s">
        <v>107</v>
      </c>
      <c r="B130" s="51" t="s">
        <v>253</v>
      </c>
      <c r="C130" s="127"/>
      <c r="D130" s="195"/>
      <c r="E130" s="195"/>
      <c r="F130" s="195"/>
      <c r="G130" s="195"/>
      <c r="H130" s="195"/>
      <c r="I130" s="127"/>
      <c r="J130" s="269">
        <f t="shared" si="33"/>
        <v>0</v>
      </c>
      <c r="K130" s="224">
        <f t="shared" si="34"/>
        <v>0</v>
      </c>
    </row>
    <row r="131" spans="1:11" ht="12" customHeight="1">
      <c r="A131" s="12" t="s">
        <v>108</v>
      </c>
      <c r="B131" s="51" t="s">
        <v>252</v>
      </c>
      <c r="C131" s="127"/>
      <c r="D131" s="195"/>
      <c r="E131" s="195"/>
      <c r="F131" s="195"/>
      <c r="G131" s="195"/>
      <c r="H131" s="195"/>
      <c r="I131" s="127"/>
      <c r="J131" s="269">
        <f t="shared" si="33"/>
        <v>0</v>
      </c>
      <c r="K131" s="224">
        <f t="shared" si="34"/>
        <v>0</v>
      </c>
    </row>
    <row r="132" spans="1:11" ht="12" customHeight="1">
      <c r="A132" s="12" t="s">
        <v>245</v>
      </c>
      <c r="B132" s="51" t="s">
        <v>240</v>
      </c>
      <c r="C132" s="127"/>
      <c r="D132" s="195"/>
      <c r="E132" s="195"/>
      <c r="F132" s="195"/>
      <c r="G132" s="195"/>
      <c r="H132" s="195"/>
      <c r="I132" s="127"/>
      <c r="J132" s="269">
        <f t="shared" si="33"/>
        <v>0</v>
      </c>
      <c r="K132" s="224">
        <f t="shared" si="34"/>
        <v>0</v>
      </c>
    </row>
    <row r="133" spans="1:11" ht="12" customHeight="1">
      <c r="A133" s="12" t="s">
        <v>246</v>
      </c>
      <c r="B133" s="51" t="s">
        <v>251</v>
      </c>
      <c r="C133" s="127"/>
      <c r="D133" s="195"/>
      <c r="E133" s="195"/>
      <c r="F133" s="195"/>
      <c r="G133" s="195"/>
      <c r="H133" s="195"/>
      <c r="I133" s="127"/>
      <c r="J133" s="269">
        <f t="shared" si="33"/>
        <v>0</v>
      </c>
      <c r="K133" s="224">
        <f t="shared" si="34"/>
        <v>0</v>
      </c>
    </row>
    <row r="134" spans="1:11" ht="23.25" thickBot="1">
      <c r="A134" s="10" t="s">
        <v>247</v>
      </c>
      <c r="B134" s="51" t="s">
        <v>250</v>
      </c>
      <c r="C134" s="129"/>
      <c r="D134" s="196"/>
      <c r="E134" s="196"/>
      <c r="F134" s="196"/>
      <c r="G134" s="196"/>
      <c r="H134" s="196"/>
      <c r="I134" s="129"/>
      <c r="J134" s="270">
        <f t="shared" si="33"/>
        <v>0</v>
      </c>
      <c r="K134" s="225">
        <f t="shared" si="34"/>
        <v>0</v>
      </c>
    </row>
    <row r="135" spans="1:11" ht="12" customHeight="1" thickBot="1">
      <c r="A135" s="17" t="s">
        <v>5</v>
      </c>
      <c r="B135" s="47" t="s">
        <v>307</v>
      </c>
      <c r="C135" s="126">
        <f>+C100+C121</f>
        <v>0</v>
      </c>
      <c r="D135" s="193">
        <f aca="true" t="shared" si="35" ref="D135:K135">+D100+D121</f>
        <v>0</v>
      </c>
      <c r="E135" s="193">
        <f t="shared" si="35"/>
        <v>0</v>
      </c>
      <c r="F135" s="193">
        <f t="shared" si="35"/>
        <v>0</v>
      </c>
      <c r="G135" s="193">
        <f t="shared" si="35"/>
        <v>0</v>
      </c>
      <c r="H135" s="193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0</v>
      </c>
    </row>
    <row r="136" spans="1:11" ht="12" customHeight="1" thickBot="1">
      <c r="A136" s="17" t="s">
        <v>6</v>
      </c>
      <c r="B136" s="47" t="s">
        <v>372</v>
      </c>
      <c r="C136" s="126">
        <f>+C137+C138+C139</f>
        <v>0</v>
      </c>
      <c r="D136" s="193">
        <f aca="true" t="shared" si="36" ref="D136:K136">+D137+D138+D139</f>
        <v>0</v>
      </c>
      <c r="E136" s="193">
        <f t="shared" si="36"/>
        <v>0</v>
      </c>
      <c r="F136" s="193">
        <f t="shared" si="36"/>
        <v>0</v>
      </c>
      <c r="G136" s="193">
        <f t="shared" si="36"/>
        <v>0</v>
      </c>
      <c r="H136" s="193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315</v>
      </c>
      <c r="C137" s="127"/>
      <c r="D137" s="195"/>
      <c r="E137" s="195"/>
      <c r="F137" s="195"/>
      <c r="G137" s="195"/>
      <c r="H137" s="195"/>
      <c r="I137" s="127"/>
      <c r="J137" s="167">
        <f>D137+E137+F137+G137+H137+I137</f>
        <v>0</v>
      </c>
      <c r="K137" s="224">
        <f>C137+J137</f>
        <v>0</v>
      </c>
    </row>
    <row r="138" spans="1:11" ht="12" customHeight="1">
      <c r="A138" s="12" t="s">
        <v>153</v>
      </c>
      <c r="B138" s="9" t="s">
        <v>316</v>
      </c>
      <c r="C138" s="127"/>
      <c r="D138" s="195"/>
      <c r="E138" s="195"/>
      <c r="F138" s="195"/>
      <c r="G138" s="195"/>
      <c r="H138" s="195"/>
      <c r="I138" s="127"/>
      <c r="J138" s="167">
        <f>D138+E138+F138+G138+H138+I138</f>
        <v>0</v>
      </c>
      <c r="K138" s="224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7"/>
      <c r="D139" s="195"/>
      <c r="E139" s="195"/>
      <c r="F139" s="195"/>
      <c r="G139" s="195"/>
      <c r="H139" s="195"/>
      <c r="I139" s="127"/>
      <c r="J139" s="167">
        <f>D139+E139+F139+G139+H139+I139</f>
        <v>0</v>
      </c>
      <c r="K139" s="224">
        <f>C139+J139</f>
        <v>0</v>
      </c>
    </row>
    <row r="140" spans="1:11" ht="12" customHeight="1" thickBot="1">
      <c r="A140" s="17" t="s">
        <v>7</v>
      </c>
      <c r="B140" s="47" t="s">
        <v>309</v>
      </c>
      <c r="C140" s="126">
        <f>SUM(C141:C146)</f>
        <v>0</v>
      </c>
      <c r="D140" s="193">
        <f aca="true" t="shared" si="37" ref="D140:K140">SUM(D141:D146)</f>
        <v>0</v>
      </c>
      <c r="E140" s="193">
        <f t="shared" si="37"/>
        <v>0</v>
      </c>
      <c r="F140" s="193">
        <f t="shared" si="37"/>
        <v>0</v>
      </c>
      <c r="G140" s="193">
        <f t="shared" si="37"/>
        <v>0</v>
      </c>
      <c r="H140" s="193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318</v>
      </c>
      <c r="C141" s="127"/>
      <c r="D141" s="195"/>
      <c r="E141" s="195"/>
      <c r="F141" s="195"/>
      <c r="G141" s="195"/>
      <c r="H141" s="195"/>
      <c r="I141" s="127"/>
      <c r="J141" s="269">
        <f aca="true" t="shared" si="38" ref="J141:J146">D141+E141+F141+G141+H141+I141</f>
        <v>0</v>
      </c>
      <c r="K141" s="224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7"/>
      <c r="D142" s="195"/>
      <c r="E142" s="195"/>
      <c r="F142" s="195"/>
      <c r="G142" s="195"/>
      <c r="H142" s="195"/>
      <c r="I142" s="127"/>
      <c r="J142" s="269">
        <f t="shared" si="38"/>
        <v>0</v>
      </c>
      <c r="K142" s="224">
        <f t="shared" si="39"/>
        <v>0</v>
      </c>
    </row>
    <row r="143" spans="1:11" ht="12" customHeight="1">
      <c r="A143" s="12" t="s">
        <v>53</v>
      </c>
      <c r="B143" s="6" t="s">
        <v>311</v>
      </c>
      <c r="C143" s="127"/>
      <c r="D143" s="195"/>
      <c r="E143" s="195"/>
      <c r="F143" s="195"/>
      <c r="G143" s="195"/>
      <c r="H143" s="195"/>
      <c r="I143" s="127"/>
      <c r="J143" s="269">
        <f t="shared" si="38"/>
        <v>0</v>
      </c>
      <c r="K143" s="224">
        <f t="shared" si="39"/>
        <v>0</v>
      </c>
    </row>
    <row r="144" spans="1:11" ht="12" customHeight="1">
      <c r="A144" s="12" t="s">
        <v>93</v>
      </c>
      <c r="B144" s="6" t="s">
        <v>312</v>
      </c>
      <c r="C144" s="127"/>
      <c r="D144" s="195"/>
      <c r="E144" s="195"/>
      <c r="F144" s="195"/>
      <c r="G144" s="195"/>
      <c r="H144" s="195"/>
      <c r="I144" s="127"/>
      <c r="J144" s="269">
        <f t="shared" si="38"/>
        <v>0</v>
      </c>
      <c r="K144" s="224">
        <f t="shared" si="39"/>
        <v>0</v>
      </c>
    </row>
    <row r="145" spans="1:11" ht="12" customHeight="1">
      <c r="A145" s="12" t="s">
        <v>94</v>
      </c>
      <c r="B145" s="6" t="s">
        <v>313</v>
      </c>
      <c r="C145" s="127"/>
      <c r="D145" s="195"/>
      <c r="E145" s="195"/>
      <c r="F145" s="195"/>
      <c r="G145" s="195"/>
      <c r="H145" s="195"/>
      <c r="I145" s="127"/>
      <c r="J145" s="269">
        <f t="shared" si="38"/>
        <v>0</v>
      </c>
      <c r="K145" s="224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7"/>
      <c r="D146" s="195"/>
      <c r="E146" s="195"/>
      <c r="F146" s="195"/>
      <c r="G146" s="195"/>
      <c r="H146" s="195"/>
      <c r="I146" s="127"/>
      <c r="J146" s="269">
        <f t="shared" si="38"/>
        <v>0</v>
      </c>
      <c r="K146" s="224">
        <f t="shared" si="39"/>
        <v>0</v>
      </c>
    </row>
    <row r="147" spans="1:11" ht="12" customHeight="1" thickBot="1">
      <c r="A147" s="17" t="s">
        <v>8</v>
      </c>
      <c r="B147" s="47" t="s">
        <v>322</v>
      </c>
      <c r="C147" s="132">
        <f>+C148+C149+C150+C151</f>
        <v>0</v>
      </c>
      <c r="D147" s="197">
        <f aca="true" t="shared" si="40" ref="D147:K147">+D148+D149+D150+D151</f>
        <v>0</v>
      </c>
      <c r="E147" s="197">
        <f t="shared" si="40"/>
        <v>0</v>
      </c>
      <c r="F147" s="197">
        <f t="shared" si="40"/>
        <v>0</v>
      </c>
      <c r="G147" s="197">
        <f t="shared" si="40"/>
        <v>0</v>
      </c>
      <c r="H147" s="197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1" ht="12" customHeight="1">
      <c r="A148" s="12" t="s">
        <v>54</v>
      </c>
      <c r="B148" s="6" t="s">
        <v>255</v>
      </c>
      <c r="C148" s="127"/>
      <c r="D148" s="195"/>
      <c r="E148" s="195"/>
      <c r="F148" s="195"/>
      <c r="G148" s="195"/>
      <c r="H148" s="195"/>
      <c r="I148" s="127"/>
      <c r="J148" s="269">
        <f>D148+E148+F148+G148+H148+I148</f>
        <v>0</v>
      </c>
      <c r="K148" s="224">
        <f>C148+J148</f>
        <v>0</v>
      </c>
    </row>
    <row r="149" spans="1:11" ht="12" customHeight="1">
      <c r="A149" s="12" t="s">
        <v>55</v>
      </c>
      <c r="B149" s="6" t="s">
        <v>256</v>
      </c>
      <c r="C149" s="127"/>
      <c r="D149" s="195"/>
      <c r="E149" s="195"/>
      <c r="F149" s="195"/>
      <c r="G149" s="195"/>
      <c r="H149" s="195"/>
      <c r="I149" s="127"/>
      <c r="J149" s="269">
        <f>D149+E149+F149+G149+H149+I149</f>
        <v>0</v>
      </c>
      <c r="K149" s="224">
        <f>C149+J149</f>
        <v>0</v>
      </c>
    </row>
    <row r="150" spans="1:11" ht="12" customHeight="1">
      <c r="A150" s="12" t="s">
        <v>172</v>
      </c>
      <c r="B150" s="6" t="s">
        <v>323</v>
      </c>
      <c r="C150" s="127"/>
      <c r="D150" s="195"/>
      <c r="E150" s="195"/>
      <c r="F150" s="195"/>
      <c r="G150" s="195"/>
      <c r="H150" s="195"/>
      <c r="I150" s="127"/>
      <c r="J150" s="269">
        <f>D150+E150+F150+G150+H150+I150</f>
        <v>0</v>
      </c>
      <c r="K150" s="224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7"/>
      <c r="D151" s="195"/>
      <c r="E151" s="195"/>
      <c r="F151" s="195"/>
      <c r="G151" s="195"/>
      <c r="H151" s="195"/>
      <c r="I151" s="127"/>
      <c r="J151" s="269">
        <f>D151+E151+F151+G151+H151+I151</f>
        <v>0</v>
      </c>
      <c r="K151" s="224">
        <f>C151+J151</f>
        <v>0</v>
      </c>
    </row>
    <row r="152" spans="1:11" ht="12" customHeight="1" thickBot="1">
      <c r="A152" s="17" t="s">
        <v>9</v>
      </c>
      <c r="B152" s="47" t="s">
        <v>324</v>
      </c>
      <c r="C152" s="189">
        <f>SUM(C153:C157)</f>
        <v>0</v>
      </c>
      <c r="D152" s="198">
        <f aca="true" t="shared" si="41" ref="D152:K152">SUM(D153:D157)</f>
        <v>0</v>
      </c>
      <c r="E152" s="198">
        <f t="shared" si="41"/>
        <v>0</v>
      </c>
      <c r="F152" s="198">
        <f t="shared" si="41"/>
        <v>0</v>
      </c>
      <c r="G152" s="198">
        <f t="shared" si="41"/>
        <v>0</v>
      </c>
      <c r="H152" s="198">
        <f t="shared" si="41"/>
        <v>0</v>
      </c>
      <c r="I152" s="189">
        <f t="shared" si="41"/>
        <v>0</v>
      </c>
      <c r="J152" s="189">
        <f t="shared" si="41"/>
        <v>0</v>
      </c>
      <c r="K152" s="184">
        <f t="shared" si="41"/>
        <v>0</v>
      </c>
    </row>
    <row r="153" spans="1:11" ht="12" customHeight="1">
      <c r="A153" s="12" t="s">
        <v>56</v>
      </c>
      <c r="B153" s="6" t="s">
        <v>319</v>
      </c>
      <c r="C153" s="127"/>
      <c r="D153" s="195"/>
      <c r="E153" s="195"/>
      <c r="F153" s="195"/>
      <c r="G153" s="195"/>
      <c r="H153" s="195"/>
      <c r="I153" s="127"/>
      <c r="J153" s="269">
        <f aca="true" t="shared" si="42" ref="J153:J159">D153+E153+F153+G153+H153+I153</f>
        <v>0</v>
      </c>
      <c r="K153" s="224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7"/>
      <c r="D154" s="195"/>
      <c r="E154" s="195"/>
      <c r="F154" s="195"/>
      <c r="G154" s="195"/>
      <c r="H154" s="195"/>
      <c r="I154" s="127"/>
      <c r="J154" s="269">
        <f t="shared" si="42"/>
        <v>0</v>
      </c>
      <c r="K154" s="224">
        <f t="shared" si="43"/>
        <v>0</v>
      </c>
    </row>
    <row r="155" spans="1:11" ht="12" customHeight="1">
      <c r="A155" s="12" t="s">
        <v>184</v>
      </c>
      <c r="B155" s="6" t="s">
        <v>321</v>
      </c>
      <c r="C155" s="127"/>
      <c r="D155" s="195"/>
      <c r="E155" s="195"/>
      <c r="F155" s="195"/>
      <c r="G155" s="195"/>
      <c r="H155" s="195"/>
      <c r="I155" s="127"/>
      <c r="J155" s="269">
        <f t="shared" si="42"/>
        <v>0</v>
      </c>
      <c r="K155" s="224">
        <f t="shared" si="43"/>
        <v>0</v>
      </c>
    </row>
    <row r="156" spans="1:11" ht="12" customHeight="1">
      <c r="A156" s="12" t="s">
        <v>185</v>
      </c>
      <c r="B156" s="6" t="s">
        <v>327</v>
      </c>
      <c r="C156" s="127"/>
      <c r="D156" s="195"/>
      <c r="E156" s="195"/>
      <c r="F156" s="195"/>
      <c r="G156" s="195"/>
      <c r="H156" s="195"/>
      <c r="I156" s="127"/>
      <c r="J156" s="269">
        <f t="shared" si="42"/>
        <v>0</v>
      </c>
      <c r="K156" s="224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7"/>
      <c r="D157" s="195"/>
      <c r="E157" s="196"/>
      <c r="F157" s="196"/>
      <c r="G157" s="196"/>
      <c r="H157" s="196"/>
      <c r="I157" s="129"/>
      <c r="J157" s="270">
        <f t="shared" si="42"/>
        <v>0</v>
      </c>
      <c r="K157" s="225">
        <f t="shared" si="43"/>
        <v>0</v>
      </c>
    </row>
    <row r="158" spans="1:11" ht="12" customHeight="1" thickBot="1">
      <c r="A158" s="17" t="s">
        <v>10</v>
      </c>
      <c r="B158" s="47" t="s">
        <v>329</v>
      </c>
      <c r="C158" s="190"/>
      <c r="D158" s="199"/>
      <c r="E158" s="199"/>
      <c r="F158" s="199"/>
      <c r="G158" s="199"/>
      <c r="H158" s="199"/>
      <c r="I158" s="190"/>
      <c r="J158" s="189">
        <f t="shared" si="42"/>
        <v>0</v>
      </c>
      <c r="K158" s="241">
        <f t="shared" si="43"/>
        <v>0</v>
      </c>
    </row>
    <row r="159" spans="1:11" ht="12" customHeight="1" thickBot="1">
      <c r="A159" s="17" t="s">
        <v>11</v>
      </c>
      <c r="B159" s="47" t="s">
        <v>330</v>
      </c>
      <c r="C159" s="190"/>
      <c r="D159" s="199"/>
      <c r="E159" s="292"/>
      <c r="F159" s="292"/>
      <c r="G159" s="292"/>
      <c r="H159" s="292"/>
      <c r="I159" s="242"/>
      <c r="J159" s="272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332</v>
      </c>
      <c r="C160" s="191">
        <f>+C136+C140+C147+C152+C158+C159</f>
        <v>0</v>
      </c>
      <c r="D160" s="200">
        <f aca="true" t="shared" si="44" ref="D160:K160">+D136+D140+D147+D152+D158+D159</f>
        <v>0</v>
      </c>
      <c r="E160" s="200">
        <f t="shared" si="44"/>
        <v>0</v>
      </c>
      <c r="F160" s="200">
        <f t="shared" si="44"/>
        <v>0</v>
      </c>
      <c r="G160" s="200">
        <f t="shared" si="44"/>
        <v>0</v>
      </c>
      <c r="H160" s="200">
        <f t="shared" si="44"/>
        <v>0</v>
      </c>
      <c r="I160" s="191">
        <f t="shared" si="44"/>
        <v>0</v>
      </c>
      <c r="J160" s="191">
        <f t="shared" si="44"/>
        <v>0</v>
      </c>
      <c r="K160" s="185">
        <f t="shared" si="44"/>
        <v>0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331</v>
      </c>
      <c r="C161" s="191">
        <f>+C135+C160</f>
        <v>0</v>
      </c>
      <c r="D161" s="200">
        <f aca="true" t="shared" si="45" ref="D161:K161">+D135+D160</f>
        <v>0</v>
      </c>
      <c r="E161" s="200">
        <f t="shared" si="45"/>
        <v>0</v>
      </c>
      <c r="F161" s="200">
        <f t="shared" si="45"/>
        <v>0</v>
      </c>
      <c r="G161" s="200">
        <f t="shared" si="45"/>
        <v>0</v>
      </c>
      <c r="H161" s="200">
        <f t="shared" si="45"/>
        <v>0</v>
      </c>
      <c r="I161" s="191">
        <f t="shared" si="45"/>
        <v>0</v>
      </c>
      <c r="J161" s="191">
        <f t="shared" si="45"/>
        <v>0</v>
      </c>
      <c r="K161" s="185">
        <f t="shared" si="45"/>
        <v>0</v>
      </c>
    </row>
    <row r="162" spans="3:11" ht="13.5" customHeight="1">
      <c r="C162" s="408">
        <f>C93-C161</f>
        <v>0</v>
      </c>
      <c r="D162" s="409"/>
      <c r="E162" s="409"/>
      <c r="F162" s="409"/>
      <c r="G162" s="409"/>
      <c r="H162" s="409"/>
      <c r="I162" s="409"/>
      <c r="J162" s="409"/>
      <c r="K162" s="410">
        <f>K93-K161</f>
        <v>0</v>
      </c>
    </row>
    <row r="163" spans="1:11" ht="15.75">
      <c r="A163" s="516" t="s">
        <v>257</v>
      </c>
      <c r="B163" s="516"/>
      <c r="C163" s="516"/>
      <c r="D163" s="516"/>
      <c r="E163" s="516"/>
      <c r="F163" s="516"/>
      <c r="G163" s="516"/>
      <c r="H163" s="516"/>
      <c r="I163" s="516"/>
      <c r="J163" s="516"/>
      <c r="K163" s="516"/>
    </row>
    <row r="164" spans="1:11" ht="15" customHeight="1" thickBot="1">
      <c r="A164" s="507" t="s">
        <v>83</v>
      </c>
      <c r="B164" s="507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333</v>
      </c>
      <c r="C165" s="192">
        <f>+C68-C135</f>
        <v>0</v>
      </c>
      <c r="D165" s="126">
        <f aca="true" t="shared" si="46" ref="D165:K165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0</v>
      </c>
    </row>
    <row r="166" spans="1:11" ht="32.25" customHeight="1" thickBot="1">
      <c r="A166" s="17" t="s">
        <v>4</v>
      </c>
      <c r="B166" s="22" t="s">
        <v>339</v>
      </c>
      <c r="C166" s="126">
        <f>+C92-C160</f>
        <v>0</v>
      </c>
      <c r="D166" s="126">
        <f aca="true" t="shared" si="47" ref="D166:K166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sheetProtection sheet="1"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L35"/>
  <sheetViews>
    <sheetView view="pageBreakPreview" zoomScaleNormal="120" zoomScaleSheetLayoutView="100" workbookViewId="0" topLeftCell="A1">
      <selection activeCell="A2" sqref="A2:K2"/>
    </sheetView>
  </sheetViews>
  <sheetFormatPr defaultColWidth="9.00390625" defaultRowHeight="12.75"/>
  <cols>
    <col min="1" max="1" width="6.875" style="33" customWidth="1"/>
    <col min="2" max="2" width="48.00390625" style="55" customWidth="1"/>
    <col min="3" max="6" width="15.50390625" style="33" customWidth="1"/>
    <col min="7" max="7" width="55.125" style="33" customWidth="1"/>
    <col min="8" max="11" width="15.50390625" style="33" customWidth="1"/>
    <col min="12" max="12" width="4.875" style="33" customWidth="1"/>
    <col min="13" max="16384" width="9.375" style="33" customWidth="1"/>
  </cols>
  <sheetData>
    <row r="2" spans="1:12" ht="39.75" customHeight="1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7" t="str">
        <f>CONCATENATE("2.1. melléklet ",RM_ALAPADATOK!A7," ",RM_ALAPADATOK!B7," ",RM_ALAPADATOK!C7," ",RM_ALAPADATOK!D7," ",RM_ALAPADATOK!E7," ",RM_ALAPADATOK!F7," ",RM_ALAPADATOK!G7," ",RM_ALAPADATOK!H7)</f>
        <v>2.1. melléklet a 8 / 2020 ( VII.16. ) önkormányzati rendelethez</v>
      </c>
    </row>
    <row r="3" spans="2:12" ht="31.5">
      <c r="B3" s="302" t="s">
        <v>468</v>
      </c>
      <c r="C3" s="81"/>
      <c r="D3" s="81"/>
      <c r="E3" s="81"/>
      <c r="F3" s="81"/>
      <c r="G3" s="81"/>
      <c r="H3" s="81"/>
      <c r="I3" s="81"/>
      <c r="J3" s="81"/>
      <c r="K3" s="82"/>
      <c r="L3" s="527"/>
    </row>
    <row r="4" spans="8:12" ht="18" customHeight="1" thickBot="1">
      <c r="H4" s="82"/>
      <c r="I4" s="82"/>
      <c r="J4" s="82" t="str">
        <f>CONCATENATE('Önk. összesen 1.1.sz.mell.'!L7)</f>
        <v>Forintban!</v>
      </c>
      <c r="K4" s="474"/>
      <c r="L4" s="527"/>
    </row>
    <row r="5" spans="1:12" s="86" customFormat="1" ht="42.75" customHeight="1" thickBot="1">
      <c r="A5" s="525" t="s">
        <v>46</v>
      </c>
      <c r="B5" s="83" t="s">
        <v>35</v>
      </c>
      <c r="C5" s="84"/>
      <c r="D5" s="201"/>
      <c r="E5" s="201"/>
      <c r="F5" s="201"/>
      <c r="G5" s="83" t="s">
        <v>36</v>
      </c>
      <c r="H5" s="85"/>
      <c r="I5" s="204"/>
      <c r="J5" s="205"/>
      <c r="K5" s="498" t="str">
        <f>+F6</f>
        <v>2. számú módosítás utáni előirányzat</v>
      </c>
      <c r="L5" s="527"/>
    </row>
    <row r="6" spans="1:12" s="90" customFormat="1" ht="12" customHeight="1" thickBot="1">
      <c r="A6" s="526"/>
      <c r="B6" s="56" t="s">
        <v>39</v>
      </c>
      <c r="C6" s="286" t="str">
        <f>+CONCATENATE('Önk. összesen 1.1.sz.mell.'!C8," eredeti előirányzat")</f>
        <v>2019. évi eredeti előirányzat</v>
      </c>
      <c r="D6" s="284" t="s">
        <v>590</v>
      </c>
      <c r="E6" s="284" t="s">
        <v>591</v>
      </c>
      <c r="F6" s="284" t="s">
        <v>602</v>
      </c>
      <c r="G6" s="285" t="s">
        <v>39</v>
      </c>
      <c r="H6" s="283" t="str">
        <f>+C6</f>
        <v>2019. évi eredeti előirányzat</v>
      </c>
      <c r="I6" s="283" t="str">
        <f>+D6</f>
        <v>Módosítás összesen</v>
      </c>
      <c r="J6" s="422" t="str">
        <f>+E6</f>
        <v>1. számú módosítás utáni előirányzat</v>
      </c>
      <c r="K6" s="488"/>
      <c r="L6" s="527"/>
    </row>
    <row r="7" spans="1:12" ht="12.75" customHeight="1" thickBot="1">
      <c r="A7" s="87" t="s">
        <v>346</v>
      </c>
      <c r="B7" s="88" t="s">
        <v>347</v>
      </c>
      <c r="C7" s="89" t="s">
        <v>348</v>
      </c>
      <c r="D7" s="202" t="s">
        <v>350</v>
      </c>
      <c r="E7" s="202" t="s">
        <v>426</v>
      </c>
      <c r="F7" s="202"/>
      <c r="G7" s="88" t="s">
        <v>373</v>
      </c>
      <c r="H7" s="89" t="s">
        <v>352</v>
      </c>
      <c r="I7" s="89" t="s">
        <v>353</v>
      </c>
      <c r="J7" s="470" t="s">
        <v>427</v>
      </c>
      <c r="K7" s="489">
        <v>188702549</v>
      </c>
      <c r="L7" s="527"/>
    </row>
    <row r="8" spans="1:12" ht="12.75" customHeight="1">
      <c r="A8" s="91" t="s">
        <v>3</v>
      </c>
      <c r="B8" s="92" t="s">
        <v>258</v>
      </c>
      <c r="C8" s="75">
        <v>200652469</v>
      </c>
      <c r="D8" s="75">
        <v>8464540</v>
      </c>
      <c r="E8" s="230">
        <f aca="true" t="shared" si="0" ref="E8:E18">C8+D8</f>
        <v>209117009</v>
      </c>
      <c r="F8" s="477">
        <v>234575062</v>
      </c>
      <c r="G8" s="92" t="s">
        <v>40</v>
      </c>
      <c r="H8" s="75">
        <v>169343572</v>
      </c>
      <c r="I8" s="75">
        <v>1437041</v>
      </c>
      <c r="J8" s="497">
        <f>H8+I8</f>
        <v>170780613</v>
      </c>
      <c r="K8" s="489">
        <v>34321348</v>
      </c>
      <c r="L8" s="527"/>
    </row>
    <row r="9" spans="1:12" ht="12.75" customHeight="1">
      <c r="A9" s="93" t="s">
        <v>4</v>
      </c>
      <c r="B9" s="94" t="s">
        <v>259</v>
      </c>
      <c r="C9" s="76">
        <v>64491409</v>
      </c>
      <c r="D9" s="76">
        <v>6629860</v>
      </c>
      <c r="E9" s="230">
        <f t="shared" si="0"/>
        <v>71121269</v>
      </c>
      <c r="F9" s="477">
        <v>73272443</v>
      </c>
      <c r="G9" s="94" t="s">
        <v>101</v>
      </c>
      <c r="H9" s="76">
        <v>33294849</v>
      </c>
      <c r="I9" s="76">
        <v>217778</v>
      </c>
      <c r="J9" s="497">
        <f aca="true" t="shared" si="1" ref="J9:J19">H9+I9</f>
        <v>33512627</v>
      </c>
      <c r="K9" s="489">
        <v>229252291</v>
      </c>
      <c r="L9" s="527"/>
    </row>
    <row r="10" spans="1:12" ht="12.75" customHeight="1">
      <c r="A10" s="93" t="s">
        <v>5</v>
      </c>
      <c r="B10" s="94" t="s">
        <v>279</v>
      </c>
      <c r="C10" s="76"/>
      <c r="D10" s="76"/>
      <c r="E10" s="230">
        <f t="shared" si="0"/>
        <v>0</v>
      </c>
      <c r="F10" s="477"/>
      <c r="G10" s="94" t="s">
        <v>123</v>
      </c>
      <c r="H10" s="76">
        <v>198049445</v>
      </c>
      <c r="I10" s="76">
        <v>17885419</v>
      </c>
      <c r="J10" s="497">
        <f t="shared" si="1"/>
        <v>215934864</v>
      </c>
      <c r="K10" s="489">
        <v>11688540</v>
      </c>
      <c r="L10" s="527"/>
    </row>
    <row r="11" spans="1:12" ht="12.75" customHeight="1">
      <c r="A11" s="93" t="s">
        <v>6</v>
      </c>
      <c r="B11" s="94" t="s">
        <v>92</v>
      </c>
      <c r="C11" s="76">
        <v>252300000</v>
      </c>
      <c r="D11" s="76">
        <v>-30000000</v>
      </c>
      <c r="E11" s="230">
        <f t="shared" si="0"/>
        <v>222300000</v>
      </c>
      <c r="F11" s="477">
        <v>232300000</v>
      </c>
      <c r="G11" s="94" t="s">
        <v>102</v>
      </c>
      <c r="H11" s="76">
        <v>9400000</v>
      </c>
      <c r="I11" s="76">
        <v>2288540</v>
      </c>
      <c r="J11" s="497">
        <f t="shared" si="1"/>
        <v>11688540</v>
      </c>
      <c r="K11" s="489">
        <v>200327585</v>
      </c>
      <c r="L11" s="527"/>
    </row>
    <row r="12" spans="1:12" ht="12.75" customHeight="1">
      <c r="A12" s="93" t="s">
        <v>7</v>
      </c>
      <c r="B12" s="95" t="s">
        <v>282</v>
      </c>
      <c r="C12" s="76">
        <v>36655220</v>
      </c>
      <c r="D12" s="76">
        <v>2419509</v>
      </c>
      <c r="E12" s="230">
        <f t="shared" si="0"/>
        <v>39074729</v>
      </c>
      <c r="F12" s="477">
        <v>39074729</v>
      </c>
      <c r="G12" s="94" t="s">
        <v>103</v>
      </c>
      <c r="H12" s="76">
        <v>173529052</v>
      </c>
      <c r="I12" s="76">
        <v>2011000</v>
      </c>
      <c r="J12" s="497">
        <f t="shared" si="1"/>
        <v>175540052</v>
      </c>
      <c r="K12" s="489">
        <v>1616892</v>
      </c>
      <c r="L12" s="527"/>
    </row>
    <row r="13" spans="1:12" ht="12.75" customHeight="1">
      <c r="A13" s="93" t="s">
        <v>8</v>
      </c>
      <c r="B13" s="94" t="s">
        <v>260</v>
      </c>
      <c r="C13" s="77">
        <v>9332987</v>
      </c>
      <c r="D13" s="77"/>
      <c r="E13" s="230">
        <f t="shared" si="0"/>
        <v>9332987</v>
      </c>
      <c r="F13" s="477">
        <v>9332987</v>
      </c>
      <c r="G13" s="94" t="s">
        <v>33</v>
      </c>
      <c r="H13" s="76">
        <v>50000000</v>
      </c>
      <c r="I13" s="76">
        <v>-48383108</v>
      </c>
      <c r="J13" s="497">
        <f t="shared" si="1"/>
        <v>1616892</v>
      </c>
      <c r="K13" s="489"/>
      <c r="L13" s="527"/>
    </row>
    <row r="14" spans="1:12" ht="12.75" customHeight="1">
      <c r="A14" s="93" t="s">
        <v>9</v>
      </c>
      <c r="B14" s="94" t="s">
        <v>340</v>
      </c>
      <c r="C14" s="76"/>
      <c r="D14" s="76"/>
      <c r="E14" s="230">
        <f t="shared" si="0"/>
        <v>0</v>
      </c>
      <c r="F14" s="477"/>
      <c r="G14" s="29"/>
      <c r="H14" s="76"/>
      <c r="I14" s="76"/>
      <c r="J14" s="497">
        <f t="shared" si="1"/>
        <v>0</v>
      </c>
      <c r="K14" s="489"/>
      <c r="L14" s="527"/>
    </row>
    <row r="15" spans="1:12" ht="12.75" customHeight="1">
      <c r="A15" s="93" t="s">
        <v>10</v>
      </c>
      <c r="B15" s="29"/>
      <c r="C15" s="76"/>
      <c r="D15" s="76"/>
      <c r="E15" s="230">
        <f t="shared" si="0"/>
        <v>0</v>
      </c>
      <c r="F15" s="477"/>
      <c r="G15" s="29"/>
      <c r="H15" s="76"/>
      <c r="I15" s="76"/>
      <c r="J15" s="497">
        <f t="shared" si="1"/>
        <v>0</v>
      </c>
      <c r="K15" s="489"/>
      <c r="L15" s="527"/>
    </row>
    <row r="16" spans="1:12" ht="12.75" customHeight="1">
      <c r="A16" s="93" t="s">
        <v>11</v>
      </c>
      <c r="B16" s="148"/>
      <c r="C16" s="77"/>
      <c r="D16" s="77"/>
      <c r="E16" s="230">
        <f t="shared" si="0"/>
        <v>0</v>
      </c>
      <c r="F16" s="477"/>
      <c r="G16" s="29"/>
      <c r="H16" s="76"/>
      <c r="I16" s="76"/>
      <c r="J16" s="497">
        <f t="shared" si="1"/>
        <v>0</v>
      </c>
      <c r="K16" s="489"/>
      <c r="L16" s="527"/>
    </row>
    <row r="17" spans="1:12" ht="12.75" customHeight="1">
      <c r="A17" s="93" t="s">
        <v>12</v>
      </c>
      <c r="B17" s="29"/>
      <c r="C17" s="76"/>
      <c r="D17" s="76"/>
      <c r="E17" s="230">
        <f t="shared" si="0"/>
        <v>0</v>
      </c>
      <c r="F17" s="477"/>
      <c r="G17" s="29"/>
      <c r="H17" s="76"/>
      <c r="I17" s="76"/>
      <c r="J17" s="497">
        <f t="shared" si="1"/>
        <v>0</v>
      </c>
      <c r="K17" s="489"/>
      <c r="L17" s="527"/>
    </row>
    <row r="18" spans="1:12" ht="12.75" customHeight="1" thickBot="1">
      <c r="A18" s="93" t="s">
        <v>13</v>
      </c>
      <c r="B18" s="29"/>
      <c r="C18" s="76"/>
      <c r="D18" s="76"/>
      <c r="E18" s="230">
        <f t="shared" si="0"/>
        <v>0</v>
      </c>
      <c r="F18" s="477"/>
      <c r="G18" s="29"/>
      <c r="H18" s="76"/>
      <c r="I18" s="76"/>
      <c r="J18" s="497">
        <f t="shared" si="1"/>
        <v>0</v>
      </c>
      <c r="K18" s="489"/>
      <c r="L18" s="527"/>
    </row>
    <row r="19" spans="1:12" ht="13.5" thickBot="1">
      <c r="A19" s="93" t="s">
        <v>14</v>
      </c>
      <c r="B19" s="35"/>
      <c r="C19" s="78"/>
      <c r="D19" s="78"/>
      <c r="E19" s="231"/>
      <c r="F19" s="495"/>
      <c r="G19" s="29"/>
      <c r="H19" s="78"/>
      <c r="I19" s="78"/>
      <c r="J19" s="497">
        <f t="shared" si="1"/>
        <v>0</v>
      </c>
      <c r="K19" s="471">
        <f>SUM(K7:K18)</f>
        <v>665909205</v>
      </c>
      <c r="L19" s="527"/>
    </row>
    <row r="20" spans="1:12" ht="12.75" customHeight="1" thickBot="1">
      <c r="A20" s="96" t="s">
        <v>15</v>
      </c>
      <c r="B20" s="48" t="s">
        <v>341</v>
      </c>
      <c r="C20" s="79">
        <f>C8+C9+C11+C12+C13+C15+C16+C17+C18+C19</f>
        <v>563432085</v>
      </c>
      <c r="D20" s="79">
        <f>D8+D9+D11+D12+D13+D15+D16+D17+D18+D19</f>
        <v>-12486091</v>
      </c>
      <c r="E20" s="79">
        <f>E8+E9+E11+E12+E13+E15+E16+E17+E18+E19</f>
        <v>550945994</v>
      </c>
      <c r="F20" s="79">
        <f>F8+F9+F11+F12+F13+F15+F16+F17+F18+F19</f>
        <v>588555221</v>
      </c>
      <c r="G20" s="48" t="s">
        <v>265</v>
      </c>
      <c r="H20" s="79">
        <f>SUM(H8:H19)</f>
        <v>633616918</v>
      </c>
      <c r="I20" s="79">
        <f>SUM(I8:I19)</f>
        <v>-24543330</v>
      </c>
      <c r="J20" s="471">
        <f>SUM(J8:J19)</f>
        <v>609073588</v>
      </c>
      <c r="K20" s="232"/>
      <c r="L20" s="527"/>
    </row>
    <row r="21" spans="1:12" ht="12.75" customHeight="1">
      <c r="A21" s="97" t="s">
        <v>16</v>
      </c>
      <c r="B21" s="98" t="s">
        <v>262</v>
      </c>
      <c r="C21" s="180">
        <f>+C22+C23+C24+C25</f>
        <v>70185833</v>
      </c>
      <c r="D21" s="180">
        <f>+D22+D23+D24+D25</f>
        <v>0</v>
      </c>
      <c r="E21" s="180">
        <f>+E22+E23+E24+E25</f>
        <v>70185833</v>
      </c>
      <c r="F21" s="180">
        <v>76396640</v>
      </c>
      <c r="G21" s="99" t="s">
        <v>109</v>
      </c>
      <c r="H21" s="80"/>
      <c r="I21" s="80"/>
      <c r="J21" s="476">
        <f>H21+I21</f>
        <v>0</v>
      </c>
      <c r="K21" s="232"/>
      <c r="L21" s="527"/>
    </row>
    <row r="22" spans="1:12" ht="12.75" customHeight="1">
      <c r="A22" s="100" t="s">
        <v>17</v>
      </c>
      <c r="B22" s="99" t="s">
        <v>117</v>
      </c>
      <c r="C22" s="41">
        <v>70185833</v>
      </c>
      <c r="D22" s="41"/>
      <c r="E22" s="232">
        <f>C22+D22</f>
        <v>70185833</v>
      </c>
      <c r="F22" s="480">
        <v>76396640</v>
      </c>
      <c r="G22" s="99" t="s">
        <v>264</v>
      </c>
      <c r="H22" s="41"/>
      <c r="I22" s="41"/>
      <c r="J22" s="487">
        <f aca="true" t="shared" si="2" ref="J22:J30">H22+I22</f>
        <v>0</v>
      </c>
      <c r="K22" s="232"/>
      <c r="L22" s="527"/>
    </row>
    <row r="23" spans="1:12" ht="12.75" customHeight="1">
      <c r="A23" s="100" t="s">
        <v>18</v>
      </c>
      <c r="B23" s="99" t="s">
        <v>118</v>
      </c>
      <c r="C23" s="41"/>
      <c r="D23" s="41"/>
      <c r="E23" s="232">
        <f>C23+D23</f>
        <v>0</v>
      </c>
      <c r="F23" s="480"/>
      <c r="G23" s="99" t="s">
        <v>85</v>
      </c>
      <c r="H23" s="41"/>
      <c r="I23" s="41"/>
      <c r="J23" s="487">
        <f t="shared" si="2"/>
        <v>0</v>
      </c>
      <c r="K23" s="232"/>
      <c r="L23" s="527"/>
    </row>
    <row r="24" spans="1:12" ht="12.75" customHeight="1">
      <c r="A24" s="100" t="s">
        <v>19</v>
      </c>
      <c r="B24" s="99" t="s">
        <v>122</v>
      </c>
      <c r="C24" s="41"/>
      <c r="D24" s="41"/>
      <c r="E24" s="232">
        <f>C24+D24</f>
        <v>0</v>
      </c>
      <c r="F24" s="480"/>
      <c r="G24" s="99" t="s">
        <v>86</v>
      </c>
      <c r="H24" s="41"/>
      <c r="I24" s="41"/>
      <c r="J24" s="487">
        <f t="shared" si="2"/>
        <v>0</v>
      </c>
      <c r="K24" s="232"/>
      <c r="L24" s="527"/>
    </row>
    <row r="25" spans="1:12" ht="12.75" customHeight="1">
      <c r="A25" s="100" t="s">
        <v>20</v>
      </c>
      <c r="B25" s="105" t="s">
        <v>128</v>
      </c>
      <c r="C25" s="41"/>
      <c r="D25" s="41"/>
      <c r="E25" s="232">
        <f>C25+D25</f>
        <v>0</v>
      </c>
      <c r="F25" s="481"/>
      <c r="G25" s="98" t="s">
        <v>124</v>
      </c>
      <c r="H25" s="41"/>
      <c r="I25" s="41"/>
      <c r="J25" s="487">
        <f t="shared" si="2"/>
        <v>0</v>
      </c>
      <c r="K25" s="232"/>
      <c r="L25" s="527"/>
    </row>
    <row r="26" spans="1:12" ht="12.75" customHeight="1">
      <c r="A26" s="100" t="s">
        <v>21</v>
      </c>
      <c r="B26" s="99" t="s">
        <v>263</v>
      </c>
      <c r="C26" s="101">
        <f>+C27+C28</f>
        <v>0</v>
      </c>
      <c r="D26" s="101">
        <f>+D27+D28</f>
        <v>0</v>
      </c>
      <c r="E26" s="101">
        <f>+E27+E28</f>
        <v>0</v>
      </c>
      <c r="F26" s="496"/>
      <c r="G26" s="99" t="s">
        <v>110</v>
      </c>
      <c r="H26" s="41"/>
      <c r="I26" s="41"/>
      <c r="J26" s="487">
        <f t="shared" si="2"/>
        <v>0</v>
      </c>
      <c r="K26" s="232"/>
      <c r="L26" s="527"/>
    </row>
    <row r="27" spans="1:12" ht="12.75" customHeight="1">
      <c r="A27" s="97" t="s">
        <v>22</v>
      </c>
      <c r="B27" s="98" t="s">
        <v>261</v>
      </c>
      <c r="C27" s="80"/>
      <c r="D27" s="80"/>
      <c r="E27" s="233">
        <f>C27+D27</f>
        <v>0</v>
      </c>
      <c r="F27" s="481"/>
      <c r="G27" s="92" t="s">
        <v>323</v>
      </c>
      <c r="H27" s="80"/>
      <c r="I27" s="80"/>
      <c r="J27" s="476">
        <f t="shared" si="2"/>
        <v>0</v>
      </c>
      <c r="K27" s="232"/>
      <c r="L27" s="527"/>
    </row>
    <row r="28" spans="1:12" ht="12.75" customHeight="1">
      <c r="A28" s="100" t="s">
        <v>23</v>
      </c>
      <c r="B28" s="105" t="s">
        <v>564</v>
      </c>
      <c r="C28" s="41"/>
      <c r="D28" s="41"/>
      <c r="E28" s="232">
        <f>C28+D28</f>
        <v>0</v>
      </c>
      <c r="F28" s="480"/>
      <c r="G28" s="94" t="s">
        <v>329</v>
      </c>
      <c r="H28" s="41"/>
      <c r="I28" s="41"/>
      <c r="J28" s="487">
        <f t="shared" si="2"/>
        <v>0</v>
      </c>
      <c r="K28" s="232"/>
      <c r="L28" s="527"/>
    </row>
    <row r="29" spans="1:12" ht="12.75" customHeight="1" thickBot="1">
      <c r="A29" s="93" t="s">
        <v>24</v>
      </c>
      <c r="B29" s="99" t="s">
        <v>424</v>
      </c>
      <c r="C29" s="41"/>
      <c r="D29" s="41"/>
      <c r="E29" s="232">
        <f>C29+D29</f>
        <v>0</v>
      </c>
      <c r="F29" s="480"/>
      <c r="G29" s="94" t="s">
        <v>330</v>
      </c>
      <c r="H29" s="41"/>
      <c r="I29" s="41"/>
      <c r="J29" s="487">
        <f t="shared" si="2"/>
        <v>0</v>
      </c>
      <c r="K29" s="232"/>
      <c r="L29" s="527"/>
    </row>
    <row r="30" spans="1:12" ht="24" customHeight="1" thickBot="1">
      <c r="A30" s="122" t="s">
        <v>25</v>
      </c>
      <c r="B30" s="98" t="s">
        <v>603</v>
      </c>
      <c r="C30" s="80"/>
      <c r="D30" s="80"/>
      <c r="E30" s="233">
        <f>C30+D30</f>
        <v>0</v>
      </c>
      <c r="F30" s="481">
        <v>9147676</v>
      </c>
      <c r="G30" s="150"/>
      <c r="H30" s="80">
        <v>7249371</v>
      </c>
      <c r="I30" s="80"/>
      <c r="J30" s="476">
        <f t="shared" si="2"/>
        <v>7249371</v>
      </c>
      <c r="K30" s="471">
        <f>SUM(K20:K29)</f>
        <v>0</v>
      </c>
      <c r="L30" s="527"/>
    </row>
    <row r="31" spans="1:12" ht="21.75" thickBot="1">
      <c r="A31" s="96" t="s">
        <v>26</v>
      </c>
      <c r="B31" s="48" t="s">
        <v>342</v>
      </c>
      <c r="C31" s="79">
        <f>+C21+C26+C29+C30</f>
        <v>70185833</v>
      </c>
      <c r="D31" s="79">
        <f>+D21+D26+D29+D30</f>
        <v>0</v>
      </c>
      <c r="E31" s="203">
        <f>+E21+E26+E29+E30</f>
        <v>70185833</v>
      </c>
      <c r="F31" s="203">
        <f>+F21+F26+F29+F30</f>
        <v>85544316</v>
      </c>
      <c r="G31" s="48" t="s">
        <v>344</v>
      </c>
      <c r="H31" s="79">
        <f>SUM(H21:H30)</f>
        <v>7249371</v>
      </c>
      <c r="I31" s="79">
        <f>SUM(I21:I30)</f>
        <v>0</v>
      </c>
      <c r="J31" s="471">
        <f>SUM(J21:J30)</f>
        <v>7249371</v>
      </c>
      <c r="K31" s="472">
        <f>+K19+K30</f>
        <v>665909205</v>
      </c>
      <c r="L31" s="527"/>
    </row>
    <row r="32" spans="1:12" ht="13.5" thickBot="1">
      <c r="A32" s="96" t="s">
        <v>27</v>
      </c>
      <c r="B32" s="102" t="s">
        <v>343</v>
      </c>
      <c r="C32" s="234">
        <f>+C20+C31</f>
        <v>633617918</v>
      </c>
      <c r="D32" s="234">
        <f>+D20+D31</f>
        <v>-12486091</v>
      </c>
      <c r="E32" s="235">
        <f>+E20+E31</f>
        <v>621131827</v>
      </c>
      <c r="F32" s="235">
        <f>+F20+F31</f>
        <v>674099537</v>
      </c>
      <c r="G32" s="102" t="s">
        <v>345</v>
      </c>
      <c r="H32" s="234">
        <f>+H20+H31</f>
        <v>640866289</v>
      </c>
      <c r="I32" s="234">
        <f>+I20+I31</f>
        <v>-24543330</v>
      </c>
      <c r="J32" s="472">
        <f>+J20+J31</f>
        <v>616322959</v>
      </c>
      <c r="K32" s="490"/>
      <c r="L32" s="527"/>
    </row>
    <row r="33" spans="1:12" ht="13.5" thickBot="1">
      <c r="A33" s="96" t="s">
        <v>28</v>
      </c>
      <c r="B33" s="102" t="s">
        <v>87</v>
      </c>
      <c r="C33" s="234">
        <f>IF(C20-H20&lt;0,H20-C20,"-")</f>
        <v>70184833</v>
      </c>
      <c r="D33" s="234" t="str">
        <f>IF(D20-I20&lt;0,I20-D20,"-")</f>
        <v>-</v>
      </c>
      <c r="E33" s="235">
        <f>IF(E20-J20&lt;0,J20-E20,"-")</f>
        <v>58127594</v>
      </c>
      <c r="F33" s="235">
        <f>IF(F20-K19&lt;0,K19-F20,"-")</f>
        <v>77353984</v>
      </c>
      <c r="G33" s="102" t="s">
        <v>88</v>
      </c>
      <c r="H33" s="234" t="str">
        <f>IF(C20-H20&gt;0,C20-H20,"-")</f>
        <v>-</v>
      </c>
      <c r="I33" s="234">
        <f>IF(D20-I20&gt;0,D20-I20,"-")</f>
        <v>12057239</v>
      </c>
      <c r="J33" s="472" t="str">
        <f>IF(E20-J20&gt;0,E20-J20,"-")</f>
        <v>-</v>
      </c>
      <c r="K33" s="473">
        <f>IF(F32-K31&gt;0,F32-K31,"-")</f>
        <v>8190332</v>
      </c>
      <c r="L33" s="527"/>
    </row>
    <row r="34" spans="1:10" ht="13.5" thickBot="1">
      <c r="A34" s="96" t="s">
        <v>29</v>
      </c>
      <c r="B34" s="102" t="s">
        <v>430</v>
      </c>
      <c r="C34" s="234">
        <f>IF(C32-H32&lt;0,H32-C32,"-")</f>
        <v>7248371</v>
      </c>
      <c r="D34" s="234" t="str">
        <f>IF(D32-I32&lt;0,I32-D32,"-")</f>
        <v>-</v>
      </c>
      <c r="E34" s="234" t="str">
        <f>IF(E32-J32&lt;0,J32-E32,"-")</f>
        <v>-</v>
      </c>
      <c r="F34" s="483"/>
      <c r="G34" s="102" t="s">
        <v>431</v>
      </c>
      <c r="H34" s="234" t="str">
        <f>IF(C32-H32&gt;0,C32-H32,"-")</f>
        <v>-</v>
      </c>
      <c r="I34" s="234">
        <f>IF(D32-I32&gt;0,D32-I32,"-")</f>
        <v>12057239</v>
      </c>
      <c r="J34" s="473">
        <f>IF(E32-J32&gt;0,E32-J32,"-")</f>
        <v>4808868</v>
      </c>
    </row>
    <row r="35" spans="2:7" ht="18.75">
      <c r="B35" s="528"/>
      <c r="C35" s="528"/>
      <c r="D35" s="528"/>
      <c r="E35" s="528"/>
      <c r="F35" s="528"/>
      <c r="G35" s="528"/>
    </row>
  </sheetData>
  <sheetProtection/>
  <mergeCells count="4">
    <mergeCell ref="A5:A6"/>
    <mergeCell ref="L2:L33"/>
    <mergeCell ref="B35:G35"/>
    <mergeCell ref="A2:K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66" r:id="rId1"/>
  <headerFooter alignWithMargins="0">
    <oddHeader xml:space="preserve">&amp;R&amp;"Times New Roman CE,Félkövér dőlt"&amp;11 </oddHeader>
  </headerFooter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3:L35"/>
  <sheetViews>
    <sheetView view="pageBreakPreview" zoomScale="115" zoomScaleNormal="120" zoomScaleSheetLayoutView="115" workbookViewId="0" topLeftCell="C4">
      <selection activeCell="I19" sqref="I19"/>
    </sheetView>
  </sheetViews>
  <sheetFormatPr defaultColWidth="9.00390625" defaultRowHeight="12.75"/>
  <cols>
    <col min="1" max="1" width="6.875" style="33" customWidth="1"/>
    <col min="2" max="2" width="49.875" style="55" customWidth="1"/>
    <col min="3" max="6" width="15.50390625" style="33" customWidth="1"/>
    <col min="7" max="7" width="46.875" style="33" customWidth="1"/>
    <col min="8" max="10" width="15.50390625" style="33" customWidth="1"/>
    <col min="11" max="11" width="14.625" style="33" customWidth="1"/>
    <col min="12" max="16384" width="9.375" style="33" customWidth="1"/>
  </cols>
  <sheetData>
    <row r="3" spans="2:12" ht="31.5">
      <c r="B3" s="302" t="s">
        <v>467</v>
      </c>
      <c r="C3" s="81"/>
      <c r="D3" s="81"/>
      <c r="E3" s="81"/>
      <c r="F3" s="81"/>
      <c r="G3" s="81"/>
      <c r="H3" s="81"/>
      <c r="I3" s="81"/>
      <c r="J3" s="81"/>
      <c r="K3" s="81"/>
      <c r="L3" s="527" t="str">
        <f>CONCATENATE("2.2. melléklet ",RM_ALAPADATOK!A7," ",RM_ALAPADATOK!B7," ",RM_ALAPADATOK!C7," ",RM_ALAPADATOK!D7," ",RM_ALAPADATOK!E7," ",RM_ALAPADATOK!F7," ",RM_ALAPADATOK!G7," ",RM_ALAPADATOK!H7)</f>
        <v>2.2. melléklet a 8 / 2020 ( VII.16. ) önkormányzati rendelethez</v>
      </c>
    </row>
    <row r="4" spans="8:12" ht="14.25" thickBot="1">
      <c r="H4" s="82"/>
      <c r="I4" s="82"/>
      <c r="J4" s="82" t="str">
        <f>'Működési mér. 2.1.sz.mell.'!J4</f>
        <v>Forintban!</v>
      </c>
      <c r="K4" s="82"/>
      <c r="L4" s="527"/>
    </row>
    <row r="5" spans="1:12" ht="13.5" customHeight="1" thickBot="1">
      <c r="A5" s="525" t="s">
        <v>46</v>
      </c>
      <c r="B5" s="83" t="s">
        <v>35</v>
      </c>
      <c r="C5" s="84"/>
      <c r="D5" s="201"/>
      <c r="E5" s="201"/>
      <c r="F5" s="201"/>
      <c r="G5" s="83" t="s">
        <v>36</v>
      </c>
      <c r="H5" s="85"/>
      <c r="I5" s="204"/>
      <c r="J5" s="205"/>
      <c r="K5" s="474"/>
      <c r="L5" s="527"/>
    </row>
    <row r="6" spans="1:12" s="86" customFormat="1" ht="48.75" thickBot="1">
      <c r="A6" s="526"/>
      <c r="B6" s="56" t="s">
        <v>39</v>
      </c>
      <c r="C6" s="283" t="str">
        <f>+CONCATENATE('Önk. összesen 1.1.sz.mell.'!C8," eredeti előirányzat")</f>
        <v>2019. évi eredeti előirányzat</v>
      </c>
      <c r="D6" s="423" t="str">
        <f>CONCATENATE('Működési mér. 2.1.sz.mell.'!D6)</f>
        <v>Módosítás összesen</v>
      </c>
      <c r="E6" s="423" t="s">
        <v>589</v>
      </c>
      <c r="F6" s="423" t="s">
        <v>601</v>
      </c>
      <c r="G6" s="285" t="s">
        <v>39</v>
      </c>
      <c r="H6" s="283" t="str">
        <f>+C6</f>
        <v>2019. évi eredeti előirányzat</v>
      </c>
      <c r="I6" s="283" t="str">
        <f>+D6</f>
        <v>Módosítás összesen</v>
      </c>
      <c r="J6" s="422" t="str">
        <f>+E6</f>
        <v>1.számú módosítás utáni előirányzat</v>
      </c>
      <c r="K6" s="422" t="s">
        <v>601</v>
      </c>
      <c r="L6" s="527"/>
    </row>
    <row r="7" spans="1:12" s="86" customFormat="1" ht="13.5" thickBot="1">
      <c r="A7" s="87" t="s">
        <v>346</v>
      </c>
      <c r="B7" s="88" t="s">
        <v>347</v>
      </c>
      <c r="C7" s="89" t="s">
        <v>348</v>
      </c>
      <c r="D7" s="202" t="s">
        <v>350</v>
      </c>
      <c r="E7" s="202" t="s">
        <v>426</v>
      </c>
      <c r="F7" s="202"/>
      <c r="G7" s="88" t="s">
        <v>373</v>
      </c>
      <c r="H7" s="89" t="s">
        <v>352</v>
      </c>
      <c r="I7" s="89" t="s">
        <v>353</v>
      </c>
      <c r="J7" s="470" t="s">
        <v>427</v>
      </c>
      <c r="K7" s="87"/>
      <c r="L7" s="527"/>
    </row>
    <row r="8" spans="1:12" ht="12.75" customHeight="1">
      <c r="A8" s="91" t="s">
        <v>3</v>
      </c>
      <c r="B8" s="92" t="s">
        <v>266</v>
      </c>
      <c r="C8" s="75"/>
      <c r="D8" s="75">
        <v>182368718</v>
      </c>
      <c r="E8" s="230">
        <f>C8+D8</f>
        <v>182368718</v>
      </c>
      <c r="F8" s="477">
        <v>182368718</v>
      </c>
      <c r="G8" s="92" t="s">
        <v>119</v>
      </c>
      <c r="H8" s="75">
        <v>83884650</v>
      </c>
      <c r="I8" s="208">
        <v>161441502</v>
      </c>
      <c r="J8" s="484">
        <f>H8+I8</f>
        <v>245326152</v>
      </c>
      <c r="K8" s="230">
        <v>245326152</v>
      </c>
      <c r="L8" s="527"/>
    </row>
    <row r="9" spans="1:12" ht="12.75">
      <c r="A9" s="93" t="s">
        <v>4</v>
      </c>
      <c r="B9" s="94" t="s">
        <v>267</v>
      </c>
      <c r="C9" s="76"/>
      <c r="D9" s="76"/>
      <c r="E9" s="230">
        <f aca="true" t="shared" si="0" ref="E9:E18">C9+D9</f>
        <v>0</v>
      </c>
      <c r="F9" s="477"/>
      <c r="G9" s="94" t="s">
        <v>272</v>
      </c>
      <c r="H9" s="76">
        <v>78884650</v>
      </c>
      <c r="I9" s="76"/>
      <c r="J9" s="485">
        <f aca="true" t="shared" si="1" ref="J9:J31">H9+I9</f>
        <v>78884650</v>
      </c>
      <c r="K9" s="489">
        <v>78884650</v>
      </c>
      <c r="L9" s="527"/>
    </row>
    <row r="10" spans="1:12" ht="12.75" customHeight="1">
      <c r="A10" s="93" t="s">
        <v>5</v>
      </c>
      <c r="B10" s="94" t="s">
        <v>0</v>
      </c>
      <c r="C10" s="76"/>
      <c r="D10" s="76"/>
      <c r="E10" s="230">
        <f t="shared" si="0"/>
        <v>0</v>
      </c>
      <c r="F10" s="477"/>
      <c r="G10" s="94" t="s">
        <v>105</v>
      </c>
      <c r="H10" s="76">
        <v>178979357</v>
      </c>
      <c r="I10" s="76">
        <v>21999780</v>
      </c>
      <c r="J10" s="485">
        <f t="shared" si="1"/>
        <v>200979137</v>
      </c>
      <c r="K10" s="489">
        <v>200979137</v>
      </c>
      <c r="L10" s="527"/>
    </row>
    <row r="11" spans="1:12" ht="12.75" customHeight="1">
      <c r="A11" s="93" t="s">
        <v>6</v>
      </c>
      <c r="B11" s="94" t="s">
        <v>268</v>
      </c>
      <c r="C11" s="76">
        <v>200000</v>
      </c>
      <c r="D11" s="76"/>
      <c r="E11" s="230">
        <f t="shared" si="0"/>
        <v>200000</v>
      </c>
      <c r="F11" s="477">
        <v>200000</v>
      </c>
      <c r="G11" s="94" t="s">
        <v>273</v>
      </c>
      <c r="H11" s="76">
        <v>91065650</v>
      </c>
      <c r="I11" s="76"/>
      <c r="J11" s="485">
        <f t="shared" si="1"/>
        <v>91065650</v>
      </c>
      <c r="K11" s="489">
        <v>91065650</v>
      </c>
      <c r="L11" s="527"/>
    </row>
    <row r="12" spans="1:12" ht="12.75" customHeight="1">
      <c r="A12" s="93" t="s">
        <v>7</v>
      </c>
      <c r="B12" s="94" t="s">
        <v>269</v>
      </c>
      <c r="C12" s="76"/>
      <c r="D12" s="76"/>
      <c r="E12" s="230">
        <f t="shared" si="0"/>
        <v>0</v>
      </c>
      <c r="F12" s="477"/>
      <c r="G12" s="94" t="s">
        <v>121</v>
      </c>
      <c r="H12" s="76">
        <v>300000</v>
      </c>
      <c r="I12" s="76"/>
      <c r="J12" s="485">
        <f t="shared" si="1"/>
        <v>300000</v>
      </c>
      <c r="K12" s="489">
        <v>300000</v>
      </c>
      <c r="L12" s="527"/>
    </row>
    <row r="13" spans="1:12" ht="12.75" customHeight="1">
      <c r="A13" s="93" t="s">
        <v>8</v>
      </c>
      <c r="B13" s="94" t="s">
        <v>270</v>
      </c>
      <c r="C13" s="77"/>
      <c r="D13" s="77"/>
      <c r="E13" s="230">
        <f t="shared" si="0"/>
        <v>0</v>
      </c>
      <c r="F13" s="477"/>
      <c r="G13" s="151"/>
      <c r="H13" s="76"/>
      <c r="I13" s="76"/>
      <c r="J13" s="485">
        <f t="shared" si="1"/>
        <v>0</v>
      </c>
      <c r="K13" s="489"/>
      <c r="L13" s="527"/>
    </row>
    <row r="14" spans="1:12" ht="12.75" customHeight="1">
      <c r="A14" s="93" t="s">
        <v>9</v>
      </c>
      <c r="B14" s="29"/>
      <c r="C14" s="76"/>
      <c r="D14" s="76"/>
      <c r="E14" s="230">
        <f t="shared" si="0"/>
        <v>0</v>
      </c>
      <c r="F14" s="477"/>
      <c r="G14" s="151"/>
      <c r="H14" s="76"/>
      <c r="I14" s="76"/>
      <c r="J14" s="485">
        <f t="shared" si="1"/>
        <v>0</v>
      </c>
      <c r="K14" s="489"/>
      <c r="L14" s="527"/>
    </row>
    <row r="15" spans="1:12" ht="12.75" customHeight="1">
      <c r="A15" s="93" t="s">
        <v>10</v>
      </c>
      <c r="B15" s="29"/>
      <c r="C15" s="76"/>
      <c r="D15" s="76"/>
      <c r="E15" s="230">
        <f t="shared" si="0"/>
        <v>0</v>
      </c>
      <c r="F15" s="477"/>
      <c r="G15" s="152"/>
      <c r="H15" s="76"/>
      <c r="I15" s="76"/>
      <c r="J15" s="485">
        <f t="shared" si="1"/>
        <v>0</v>
      </c>
      <c r="K15" s="489"/>
      <c r="L15" s="527"/>
    </row>
    <row r="16" spans="1:12" ht="12.75" customHeight="1">
      <c r="A16" s="93" t="s">
        <v>11</v>
      </c>
      <c r="B16" s="149"/>
      <c r="C16" s="77"/>
      <c r="D16" s="77"/>
      <c r="E16" s="230">
        <f t="shared" si="0"/>
        <v>0</v>
      </c>
      <c r="F16" s="477"/>
      <c r="G16" s="151"/>
      <c r="H16" s="76"/>
      <c r="I16" s="76"/>
      <c r="J16" s="485">
        <f t="shared" si="1"/>
        <v>0</v>
      </c>
      <c r="K16" s="489"/>
      <c r="L16" s="527"/>
    </row>
    <row r="17" spans="1:12" ht="12.75">
      <c r="A17" s="93" t="s">
        <v>12</v>
      </c>
      <c r="B17" s="29"/>
      <c r="C17" s="77"/>
      <c r="D17" s="77"/>
      <c r="E17" s="230">
        <f t="shared" si="0"/>
        <v>0</v>
      </c>
      <c r="F17" s="477"/>
      <c r="G17" s="151"/>
      <c r="H17" s="76"/>
      <c r="I17" s="76"/>
      <c r="J17" s="485">
        <f t="shared" si="1"/>
        <v>0</v>
      </c>
      <c r="K17" s="489"/>
      <c r="L17" s="527"/>
    </row>
    <row r="18" spans="1:12" ht="12.75" customHeight="1" thickBot="1">
      <c r="A18" s="122" t="s">
        <v>13</v>
      </c>
      <c r="B18" s="150"/>
      <c r="C18" s="124"/>
      <c r="D18" s="124"/>
      <c r="E18" s="230">
        <f t="shared" si="0"/>
        <v>0</v>
      </c>
      <c r="F18" s="478"/>
      <c r="G18" s="123" t="s">
        <v>33</v>
      </c>
      <c r="H18" s="206"/>
      <c r="I18" s="206"/>
      <c r="J18" s="475">
        <f t="shared" si="1"/>
        <v>0</v>
      </c>
      <c r="K18" s="231"/>
      <c r="L18" s="527"/>
    </row>
    <row r="19" spans="1:12" ht="15.75" customHeight="1" thickBot="1">
      <c r="A19" s="96" t="s">
        <v>14</v>
      </c>
      <c r="B19" s="48" t="s">
        <v>280</v>
      </c>
      <c r="C19" s="79">
        <f>+C8+C10+C11+C13+C14+C15+C16+C17+C18</f>
        <v>200000</v>
      </c>
      <c r="D19" s="79">
        <f>+D8+D10+D11+D13+D14+D15+D16+D17+D18</f>
        <v>182368718</v>
      </c>
      <c r="E19" s="79">
        <f>+E8+E10+E11+E13+E14+E15+E16+E17+E18</f>
        <v>182568718</v>
      </c>
      <c r="F19" s="79">
        <f>+F8+F10+F11+F13+F14+F15+F16+F17+F18</f>
        <v>182568718</v>
      </c>
      <c r="G19" s="48" t="s">
        <v>281</v>
      </c>
      <c r="H19" s="79">
        <f>+H8+H10+H12+H13+H14+H15+H16+H17+H18</f>
        <v>263164007</v>
      </c>
      <c r="I19" s="79">
        <f>+I8+I10+I12+I13+I14+I15+I16+I17+I18</f>
        <v>183441282</v>
      </c>
      <c r="J19" s="471">
        <f>+J8+J10+J12+J13+J14+J15+J16+J17+J18</f>
        <v>446605289</v>
      </c>
      <c r="K19" s="471">
        <f>+K8+K10+K12+K13+K14+K15+K16+K17+K18</f>
        <v>446605289</v>
      </c>
      <c r="L19" s="527"/>
    </row>
    <row r="20" spans="1:12" ht="12.75" customHeight="1">
      <c r="A20" s="91" t="s">
        <v>15</v>
      </c>
      <c r="B20" s="104" t="s">
        <v>136</v>
      </c>
      <c r="C20" s="111">
        <f>+C21+C22+C23+C24+C25</f>
        <v>270212378</v>
      </c>
      <c r="D20" s="111">
        <v>-6210799</v>
      </c>
      <c r="E20" s="111">
        <f>+E21+E22+E23+E24+E25</f>
        <v>264001579</v>
      </c>
      <c r="F20" s="479">
        <v>264036571</v>
      </c>
      <c r="G20" s="99" t="s">
        <v>109</v>
      </c>
      <c r="H20" s="207"/>
      <c r="I20" s="207"/>
      <c r="J20" s="486">
        <f t="shared" si="1"/>
        <v>0</v>
      </c>
      <c r="K20" s="491"/>
      <c r="L20" s="527"/>
    </row>
    <row r="21" spans="1:12" ht="12.75" customHeight="1">
      <c r="A21" s="93" t="s">
        <v>16</v>
      </c>
      <c r="B21" s="105" t="s">
        <v>125</v>
      </c>
      <c r="C21" s="41">
        <v>270212378</v>
      </c>
      <c r="D21" s="41">
        <v>-6210799</v>
      </c>
      <c r="E21" s="232">
        <f aca="true" t="shared" si="2" ref="E21:E31">C21+D21</f>
        <v>264001579</v>
      </c>
      <c r="F21" s="480">
        <v>264036571</v>
      </c>
      <c r="G21" s="99" t="s">
        <v>112</v>
      </c>
      <c r="H21" s="41"/>
      <c r="I21" s="41"/>
      <c r="J21" s="487">
        <f t="shared" si="1"/>
        <v>0</v>
      </c>
      <c r="K21" s="232"/>
      <c r="L21" s="527"/>
    </row>
    <row r="22" spans="1:12" ht="12.75" customHeight="1">
      <c r="A22" s="91" t="s">
        <v>17</v>
      </c>
      <c r="B22" s="105" t="s">
        <v>126</v>
      </c>
      <c r="C22" s="41"/>
      <c r="D22" s="41"/>
      <c r="E22" s="232">
        <f t="shared" si="2"/>
        <v>0</v>
      </c>
      <c r="F22" s="480"/>
      <c r="G22" s="99" t="s">
        <v>85</v>
      </c>
      <c r="H22" s="41"/>
      <c r="I22" s="41"/>
      <c r="J22" s="487">
        <f t="shared" si="1"/>
        <v>0</v>
      </c>
      <c r="K22" s="232"/>
      <c r="L22" s="527"/>
    </row>
    <row r="23" spans="1:12" ht="12.75" customHeight="1">
      <c r="A23" s="93" t="s">
        <v>18</v>
      </c>
      <c r="B23" s="105" t="s">
        <v>127</v>
      </c>
      <c r="C23" s="41"/>
      <c r="D23" s="41"/>
      <c r="E23" s="232">
        <f t="shared" si="2"/>
        <v>0</v>
      </c>
      <c r="F23" s="480"/>
      <c r="G23" s="99" t="s">
        <v>86</v>
      </c>
      <c r="H23" s="41"/>
      <c r="I23" s="41"/>
      <c r="J23" s="487">
        <f t="shared" si="1"/>
        <v>0</v>
      </c>
      <c r="K23" s="232"/>
      <c r="L23" s="527"/>
    </row>
    <row r="24" spans="1:12" ht="12.75" customHeight="1">
      <c r="A24" s="91" t="s">
        <v>19</v>
      </c>
      <c r="B24" s="105" t="s">
        <v>128</v>
      </c>
      <c r="C24" s="41"/>
      <c r="D24" s="41"/>
      <c r="E24" s="232">
        <f t="shared" si="2"/>
        <v>0</v>
      </c>
      <c r="F24" s="481"/>
      <c r="G24" s="98" t="s">
        <v>124</v>
      </c>
      <c r="H24" s="41"/>
      <c r="I24" s="41"/>
      <c r="J24" s="487">
        <f t="shared" si="1"/>
        <v>0</v>
      </c>
      <c r="K24" s="232"/>
      <c r="L24" s="527"/>
    </row>
    <row r="25" spans="1:12" ht="12.75" customHeight="1">
      <c r="A25" s="93" t="s">
        <v>20</v>
      </c>
      <c r="B25" s="106" t="s">
        <v>129</v>
      </c>
      <c r="C25" s="41"/>
      <c r="D25" s="41"/>
      <c r="E25" s="232">
        <f t="shared" si="2"/>
        <v>0</v>
      </c>
      <c r="F25" s="480"/>
      <c r="G25" s="99" t="s">
        <v>113</v>
      </c>
      <c r="H25" s="41"/>
      <c r="I25" s="41"/>
      <c r="J25" s="487">
        <f t="shared" si="1"/>
        <v>0</v>
      </c>
      <c r="K25" s="232"/>
      <c r="L25" s="527"/>
    </row>
    <row r="26" spans="1:12" ht="12.75" customHeight="1">
      <c r="A26" s="91" t="s">
        <v>21</v>
      </c>
      <c r="B26" s="107" t="s">
        <v>130</v>
      </c>
      <c r="C26" s="101">
        <f>+C27+C28+C29+C30+C31</f>
        <v>0</v>
      </c>
      <c r="D26" s="101">
        <f>+D27+D28+D29+D30+D31</f>
        <v>0</v>
      </c>
      <c r="E26" s="101">
        <f>+E27+E28+E29+E30+E31</f>
        <v>0</v>
      </c>
      <c r="F26" s="479"/>
      <c r="G26" s="108" t="s">
        <v>111</v>
      </c>
      <c r="H26" s="41"/>
      <c r="I26" s="41"/>
      <c r="J26" s="487">
        <f t="shared" si="1"/>
        <v>0</v>
      </c>
      <c r="K26" s="232"/>
      <c r="L26" s="527"/>
    </row>
    <row r="27" spans="1:12" ht="12.75" customHeight="1">
      <c r="A27" s="93" t="s">
        <v>22</v>
      </c>
      <c r="B27" s="106" t="s">
        <v>131</v>
      </c>
      <c r="C27" s="41"/>
      <c r="D27" s="41"/>
      <c r="E27" s="232">
        <f t="shared" si="2"/>
        <v>0</v>
      </c>
      <c r="F27" s="482"/>
      <c r="G27" s="108" t="s">
        <v>274</v>
      </c>
      <c r="H27" s="41"/>
      <c r="I27" s="41"/>
      <c r="J27" s="487">
        <f t="shared" si="1"/>
        <v>0</v>
      </c>
      <c r="K27" s="232"/>
      <c r="L27" s="527"/>
    </row>
    <row r="28" spans="1:12" ht="12.75" customHeight="1">
      <c r="A28" s="91" t="s">
        <v>23</v>
      </c>
      <c r="B28" s="106" t="s">
        <v>132</v>
      </c>
      <c r="C28" s="41"/>
      <c r="D28" s="41"/>
      <c r="E28" s="232">
        <f t="shared" si="2"/>
        <v>0</v>
      </c>
      <c r="F28" s="482"/>
      <c r="G28" s="103"/>
      <c r="H28" s="41"/>
      <c r="I28" s="41"/>
      <c r="J28" s="487">
        <f t="shared" si="1"/>
        <v>0</v>
      </c>
      <c r="K28" s="232"/>
      <c r="L28" s="527"/>
    </row>
    <row r="29" spans="1:12" ht="12.75" customHeight="1">
      <c r="A29" s="93" t="s">
        <v>24</v>
      </c>
      <c r="B29" s="105" t="s">
        <v>133</v>
      </c>
      <c r="C29" s="41"/>
      <c r="D29" s="41"/>
      <c r="E29" s="232">
        <f t="shared" si="2"/>
        <v>0</v>
      </c>
      <c r="F29" s="482"/>
      <c r="G29" s="46"/>
      <c r="H29" s="41"/>
      <c r="I29" s="41"/>
      <c r="J29" s="487">
        <f t="shared" si="1"/>
        <v>0</v>
      </c>
      <c r="K29" s="232"/>
      <c r="L29" s="527"/>
    </row>
    <row r="30" spans="1:12" ht="12.75" customHeight="1">
      <c r="A30" s="91" t="s">
        <v>25</v>
      </c>
      <c r="B30" s="109" t="s">
        <v>134</v>
      </c>
      <c r="C30" s="41"/>
      <c r="D30" s="41"/>
      <c r="E30" s="232">
        <f t="shared" si="2"/>
        <v>0</v>
      </c>
      <c r="F30" s="480"/>
      <c r="G30" s="29"/>
      <c r="H30" s="41"/>
      <c r="I30" s="41"/>
      <c r="J30" s="487">
        <f t="shared" si="1"/>
        <v>0</v>
      </c>
      <c r="K30" s="232"/>
      <c r="L30" s="527"/>
    </row>
    <row r="31" spans="1:12" ht="12.75" customHeight="1" thickBot="1">
      <c r="A31" s="93" t="s">
        <v>26</v>
      </c>
      <c r="B31" s="110" t="s">
        <v>135</v>
      </c>
      <c r="C31" s="41"/>
      <c r="D31" s="41"/>
      <c r="E31" s="232">
        <f t="shared" si="2"/>
        <v>0</v>
      </c>
      <c r="F31" s="482"/>
      <c r="G31" s="46"/>
      <c r="H31" s="41"/>
      <c r="I31" s="41"/>
      <c r="J31" s="487">
        <f t="shared" si="1"/>
        <v>0</v>
      </c>
      <c r="K31" s="493"/>
      <c r="L31" s="527"/>
    </row>
    <row r="32" spans="1:12" ht="21.75" customHeight="1" thickBot="1">
      <c r="A32" s="96" t="s">
        <v>27</v>
      </c>
      <c r="B32" s="48" t="s">
        <v>271</v>
      </c>
      <c r="C32" s="79">
        <f>+C20+C26</f>
        <v>270212378</v>
      </c>
      <c r="D32" s="79">
        <f>+D20+D26</f>
        <v>-6210799</v>
      </c>
      <c r="E32" s="79">
        <f>+E20+E26</f>
        <v>264001579</v>
      </c>
      <c r="F32" s="79">
        <f>+F20+F26</f>
        <v>264036571</v>
      </c>
      <c r="G32" s="48" t="s">
        <v>275</v>
      </c>
      <c r="H32" s="79">
        <f>SUM(H20:H31)</f>
        <v>0</v>
      </c>
      <c r="I32" s="79">
        <f>SUM(I20:I31)</f>
        <v>0</v>
      </c>
      <c r="J32" s="471">
        <f>SUM(J20:J31)</f>
        <v>0</v>
      </c>
      <c r="K32" s="492"/>
      <c r="L32" s="527"/>
    </row>
    <row r="33" spans="1:12" ht="13.5" thickBot="1">
      <c r="A33" s="96" t="s">
        <v>28</v>
      </c>
      <c r="B33" s="102" t="s">
        <v>276</v>
      </c>
      <c r="C33" s="234">
        <f>+C19+C32</f>
        <v>270412378</v>
      </c>
      <c r="D33" s="234">
        <f>+D19+D32</f>
        <v>176157919</v>
      </c>
      <c r="E33" s="235">
        <f>+E19+E32</f>
        <v>446570297</v>
      </c>
      <c r="F33" s="235">
        <f>+F19+F32</f>
        <v>446605289</v>
      </c>
      <c r="G33" s="102" t="s">
        <v>277</v>
      </c>
      <c r="H33" s="234">
        <f>+H19+H32</f>
        <v>263164007</v>
      </c>
      <c r="I33" s="234">
        <f>+I19+I32</f>
        <v>183441282</v>
      </c>
      <c r="J33" s="472">
        <f>+J19+J32</f>
        <v>446605289</v>
      </c>
      <c r="K33" s="472">
        <f>+K19+K32</f>
        <v>446605289</v>
      </c>
      <c r="L33" s="527"/>
    </row>
    <row r="34" spans="1:12" ht="13.5" thickBot="1">
      <c r="A34" s="96" t="s">
        <v>29</v>
      </c>
      <c r="B34" s="102" t="s">
        <v>87</v>
      </c>
      <c r="C34" s="234">
        <f>IF(C19-H19&lt;0,H19-C19,"-")</f>
        <v>262964007</v>
      </c>
      <c r="D34" s="234">
        <f>IF(D19-I19&lt;0,I19-D19,"-")</f>
        <v>1072564</v>
      </c>
      <c r="E34" s="235">
        <f>IF(E19-J19&lt;0,J19-E19,"-")</f>
        <v>264036571</v>
      </c>
      <c r="F34" s="235"/>
      <c r="G34" s="102" t="s">
        <v>88</v>
      </c>
      <c r="H34" s="234" t="str">
        <f>IF(C19-H19&gt;0,C19-H19,"-")</f>
        <v>-</v>
      </c>
      <c r="I34" s="234" t="str">
        <f>IF(D19-I19&gt;0,D19-I19,"-")</f>
        <v>-</v>
      </c>
      <c r="J34" s="472" t="str">
        <f>IF(E19-J19&gt;0,E19-J19,"-")</f>
        <v>-</v>
      </c>
      <c r="K34" s="494"/>
      <c r="L34" s="527"/>
    </row>
    <row r="35" spans="1:12" ht="13.5" thickBot="1">
      <c r="A35" s="96" t="s">
        <v>30</v>
      </c>
      <c r="B35" s="102" t="s">
        <v>430</v>
      </c>
      <c r="C35" s="234" t="str">
        <f>IF(C33-H33&lt;0,H33-C33,"-")</f>
        <v>-</v>
      </c>
      <c r="D35" s="234">
        <f>IF(D33-I33&lt;0,I33-D33,"-")</f>
        <v>7283363</v>
      </c>
      <c r="E35" s="234">
        <f>IF(E33-J33&lt;0,J33-E33,"-")</f>
        <v>34992</v>
      </c>
      <c r="F35" s="234" t="str">
        <f>IF(F33-K33&lt;0,K33-F33,"-")</f>
        <v>-</v>
      </c>
      <c r="G35" s="102" t="s">
        <v>431</v>
      </c>
      <c r="H35" s="234">
        <f>IF(C33-H33&gt;0,C33-H33,"-")</f>
        <v>7248371</v>
      </c>
      <c r="I35" s="234" t="str">
        <f>IF(D33-I33&gt;0,D33-I33,"-")</f>
        <v>-</v>
      </c>
      <c r="J35" s="473" t="str">
        <f>IF(E33-J33&gt;0,E33-J33,"-")</f>
        <v>-</v>
      </c>
      <c r="K35" s="494"/>
      <c r="L35" s="527"/>
    </row>
  </sheetData>
  <sheetProtection/>
  <mergeCells count="2">
    <mergeCell ref="A5:A6"/>
    <mergeCell ref="L3:L35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PENZUGY_4</cp:lastModifiedBy>
  <cp:lastPrinted>2020-07-16T12:43:07Z</cp:lastPrinted>
  <dcterms:created xsi:type="dcterms:W3CDTF">1999-10-30T10:30:45Z</dcterms:created>
  <dcterms:modified xsi:type="dcterms:W3CDTF">2020-07-17T11:18:10Z</dcterms:modified>
  <cp:category/>
  <cp:version/>
  <cp:contentType/>
  <cp:contentStatus/>
</cp:coreProperties>
</file>