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82" i="1"/>
  <c r="C78" i="1"/>
  <c r="C76" i="1"/>
  <c r="C75" i="1" s="1"/>
  <c r="C70" i="1"/>
  <c r="C67" i="1"/>
  <c r="C66" i="1"/>
  <c r="C60" i="1"/>
  <c r="C58" i="1"/>
  <c r="C55" i="1"/>
  <c r="C54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3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  <c r="C89" i="1"/>
  <c r="C128" i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<sst xmlns="http://schemas.openxmlformats.org/spreadsheetml/2006/main" count="306" uniqueCount="270">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</sst>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view="pageLayout" zoomScaleNormal="115" zoomScaleSheetLayoutView="85" workbookViewId="0">
      <selection activeCell="B6" sqref="B6"/>
    </sheetView>
  </sheetViews>
  <sheetFormatPr defaultRowHeight="12.75" x14ac:dyDescent="0.2"/>
  <cols>
    <col min="1" max="1" width="19.5" style="98" customWidth="1"/>
    <col min="2" max="2" width="72" style="99" customWidth="1"/>
    <col min="3" max="3" width="25" style="100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1206017166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</f>
        <v>220097739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235351616+4095000+670926</f>
        <v>240117542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132342947+82528441+191583306+50232560+61299400+1796961+13607000-1357436</f>
        <v>532033179</v>
      </c>
    </row>
    <row r="12" spans="1:3" s="36" customFormat="1" ht="12" customHeight="1" x14ac:dyDescent="0.2">
      <c r="A12" s="33" t="s">
        <v>22</v>
      </c>
      <c r="B12" s="34" t="s">
        <v>23</v>
      </c>
      <c r="C12" s="37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234730936-2600335-5000000+9625137-53811000-4359893</f>
        <v>178584845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185278861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0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7">
        <f>24250000+5670000+67037993+2125000+2984246+66123322+17088300</f>
        <v>185278861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1063805950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</f>
        <v>369999900</v>
      </c>
    </row>
    <row r="24" spans="1:3" s="32" customFormat="1" ht="12" customHeight="1" x14ac:dyDescent="0.2">
      <c r="A24" s="33" t="s">
        <v>46</v>
      </c>
      <c r="B24" s="34" t="s">
        <v>47</v>
      </c>
      <c r="C24" s="37"/>
    </row>
    <row r="25" spans="1:3" s="36" customFormat="1" ht="12" customHeight="1" x14ac:dyDescent="0.2">
      <c r="A25" s="33" t="s">
        <v>48</v>
      </c>
      <c r="B25" s="34" t="s">
        <v>49</v>
      </c>
      <c r="C25" s="37"/>
    </row>
    <row r="26" spans="1:3" s="36" customFormat="1" ht="12" customHeight="1" x14ac:dyDescent="0.2">
      <c r="A26" s="33" t="s">
        <v>50</v>
      </c>
      <c r="B26" s="34" t="s">
        <v>51</v>
      </c>
      <c r="C26" s="37"/>
    </row>
    <row r="27" spans="1:3" s="36" customFormat="1" ht="12" customHeight="1" x14ac:dyDescent="0.2">
      <c r="A27" s="33" t="s">
        <v>52</v>
      </c>
      <c r="B27" s="34" t="s">
        <v>53</v>
      </c>
      <c r="C27" s="37">
        <f>5596040+25377271+3487179+47949076+82875000+370160338+158361146</f>
        <v>693806050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40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40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7"/>
    </row>
    <row r="34" spans="1:3" s="36" customFormat="1" ht="12" customHeight="1" x14ac:dyDescent="0.2">
      <c r="A34" s="33" t="s">
        <v>66</v>
      </c>
      <c r="B34" s="34" t="s">
        <v>67</v>
      </c>
      <c r="C34" s="40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7">
        <f>1000000</f>
        <v>1000000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7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440000+300000+144667-144667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7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3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3">
        <f>507601+700000+2935064+10000</f>
        <v>4152665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21932600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7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7">
        <f>145100</f>
        <v>145100</v>
      </c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7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7">
        <f>950000</f>
        <v>950000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8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3013318305</v>
      </c>
    </row>
    <row r="66" spans="1:3" s="36" customFormat="1" ht="12" customHeight="1" thickBot="1" x14ac:dyDescent="0.2">
      <c r="A66" s="49" t="s">
        <v>130</v>
      </c>
      <c r="B66" s="41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7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7">
        <v>100000000</v>
      </c>
    </row>
    <row r="69" spans="1:3" s="36" customFormat="1" ht="12" customHeight="1" thickBot="1" x14ac:dyDescent="0.25">
      <c r="A69" s="38" t="s">
        <v>136</v>
      </c>
      <c r="B69" s="50" t="s">
        <v>137</v>
      </c>
      <c r="C69" s="37"/>
    </row>
    <row r="70" spans="1:3" s="36" customFormat="1" ht="12" customHeight="1" thickBot="1" x14ac:dyDescent="0.2">
      <c r="A70" s="49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9" t="s">
        <v>148</v>
      </c>
      <c r="B75" s="41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7">
        <f>346583469+2508353</f>
        <v>349091822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9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6" s="36" customFormat="1" ht="12" customHeight="1" thickBot="1" x14ac:dyDescent="0.25">
      <c r="A81" s="38" t="s">
        <v>160</v>
      </c>
      <c r="B81" s="39" t="s">
        <v>161</v>
      </c>
      <c r="C81" s="37"/>
    </row>
    <row r="82" spans="1:6" s="36" customFormat="1" ht="12" customHeight="1" thickBot="1" x14ac:dyDescent="0.2">
      <c r="A82" s="49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1" t="s">
        <v>164</v>
      </c>
      <c r="B83" s="30" t="s">
        <v>165</v>
      </c>
      <c r="C83" s="37"/>
    </row>
    <row r="84" spans="1:6" s="36" customFormat="1" ht="12" customHeight="1" x14ac:dyDescent="0.2">
      <c r="A84" s="52" t="s">
        <v>166</v>
      </c>
      <c r="B84" s="34" t="s">
        <v>167</v>
      </c>
      <c r="C84" s="37"/>
    </row>
    <row r="85" spans="1:6" s="36" customFormat="1" ht="12" customHeight="1" x14ac:dyDescent="0.2">
      <c r="A85" s="52" t="s">
        <v>168</v>
      </c>
      <c r="B85" s="34" t="s">
        <v>169</v>
      </c>
      <c r="C85" s="37"/>
    </row>
    <row r="86" spans="1:6" s="32" customFormat="1" ht="12" customHeight="1" thickBot="1" x14ac:dyDescent="0.25">
      <c r="A86" s="53" t="s">
        <v>170</v>
      </c>
      <c r="B86" s="39" t="s">
        <v>171</v>
      </c>
      <c r="C86" s="37"/>
    </row>
    <row r="87" spans="1:6" s="32" customFormat="1" ht="12" customHeight="1" thickBot="1" x14ac:dyDescent="0.2">
      <c r="A87" s="49" t="s">
        <v>172</v>
      </c>
      <c r="B87" s="41" t="s">
        <v>173</v>
      </c>
      <c r="C87" s="54"/>
    </row>
    <row r="88" spans="1:6" s="32" customFormat="1" ht="12" customHeight="1" thickBot="1" x14ac:dyDescent="0.2">
      <c r="A88" s="49" t="s">
        <v>174</v>
      </c>
      <c r="B88" s="41" t="s">
        <v>175</v>
      </c>
      <c r="C88" s="54"/>
    </row>
    <row r="89" spans="1:6" s="32" customFormat="1" ht="12" customHeight="1" thickBot="1" x14ac:dyDescent="0.2">
      <c r="A89" s="49" t="s">
        <v>176</v>
      </c>
      <c r="B89" s="55" t="s">
        <v>177</v>
      </c>
      <c r="C89" s="44">
        <f>+C66+C70+C75+C78+C82+C88+C87</f>
        <v>518360928</v>
      </c>
    </row>
    <row r="90" spans="1:6" s="32" customFormat="1" ht="12" customHeight="1" thickBot="1" x14ac:dyDescent="0.2">
      <c r="A90" s="56" t="s">
        <v>178</v>
      </c>
      <c r="B90" s="57" t="s">
        <v>179</v>
      </c>
      <c r="C90" s="44">
        <f>+C65+C89</f>
        <v>3531679233</v>
      </c>
      <c r="F90" s="58"/>
    </row>
    <row r="91" spans="1:6" s="36" customFormat="1" ht="15" customHeight="1" thickBot="1" x14ac:dyDescent="0.25">
      <c r="A91" s="59"/>
      <c r="B91" s="60"/>
      <c r="C91" s="61"/>
    </row>
    <row r="92" spans="1:6" s="22" customFormat="1" ht="16.5" customHeight="1" thickBot="1" x14ac:dyDescent="0.25">
      <c r="A92" s="62"/>
      <c r="B92" s="63" t="s">
        <v>180</v>
      </c>
      <c r="C92" s="64"/>
    </row>
    <row r="93" spans="1:6" s="68" customFormat="1" ht="12" customHeight="1" thickBot="1" x14ac:dyDescent="0.25">
      <c r="A93" s="65" t="s">
        <v>14</v>
      </c>
      <c r="B93" s="66" t="s">
        <v>181</v>
      </c>
      <c r="C93" s="67">
        <f>+C94+C95+C96+C97+C98+C111</f>
        <v>802072612</v>
      </c>
    </row>
    <row r="94" spans="1:6" ht="12" customHeight="1" x14ac:dyDescent="0.2">
      <c r="A94" s="69" t="s">
        <v>16</v>
      </c>
      <c r="B94" s="70" t="s">
        <v>182</v>
      </c>
      <c r="C94" s="71">
        <f>23173251+1407675+14384916+5742073+3199848+1778250-1778250-1999024+14192193+161555</f>
        <v>60262487</v>
      </c>
    </row>
    <row r="95" spans="1:6" ht="12" customHeight="1" x14ac:dyDescent="0.2">
      <c r="A95" s="33" t="s">
        <v>18</v>
      </c>
      <c r="B95" s="72" t="s">
        <v>183</v>
      </c>
      <c r="C95" s="37">
        <f>4364055+2684650+1007723+561576+346750-346750-350976+2270271+25445</f>
        <v>10562744</v>
      </c>
    </row>
    <row r="96" spans="1:6" ht="12" customHeight="1" x14ac:dyDescent="0.2">
      <c r="A96" s="33" t="s">
        <v>20</v>
      </c>
      <c r="B96" s="72" t="s">
        <v>184</v>
      </c>
      <c r="C96" s="43">
        <f>415496+34588831+889000+313996+698500+16688593+835000+27068590+825500+43854655+20525292+7125983+1438017+300000+49047304+2354100+10000+4070204+8850000+91201+400000+2984246+7332000-346116+100000+10000-7239000+2000000+55847949+23353056+17254240</f>
        <v>321686637</v>
      </c>
    </row>
    <row r="97" spans="1:3" ht="12" customHeight="1" x14ac:dyDescent="0.2">
      <c r="A97" s="33" t="s">
        <v>22</v>
      </c>
      <c r="B97" s="73" t="s">
        <v>185</v>
      </c>
      <c r="C97" s="43">
        <f>24250000+48100000+3500000</f>
        <v>75850000</v>
      </c>
    </row>
    <row r="98" spans="1:3" ht="12" customHeight="1" x14ac:dyDescent="0.2">
      <c r="A98" s="33" t="s">
        <v>186</v>
      </c>
      <c r="B98" s="72" t="s">
        <v>187</v>
      </c>
      <c r="C98" s="43">
        <f>SUM(C99:C110)</f>
        <v>223519640</v>
      </c>
    </row>
    <row r="99" spans="1:3" ht="12" customHeight="1" x14ac:dyDescent="0.2">
      <c r="A99" s="33" t="s">
        <v>26</v>
      </c>
      <c r="B99" s="72" t="s">
        <v>188</v>
      </c>
      <c r="C99" s="43">
        <f>100000+6500000</f>
        <v>6600000</v>
      </c>
    </row>
    <row r="100" spans="1:3" ht="12" customHeight="1" x14ac:dyDescent="0.2">
      <c r="A100" s="33" t="s">
        <v>189</v>
      </c>
      <c r="B100" s="74" t="s">
        <v>190</v>
      </c>
      <c r="C100" s="43"/>
    </row>
    <row r="101" spans="1:3" ht="12" customHeight="1" x14ac:dyDescent="0.2">
      <c r="A101" s="33" t="s">
        <v>191</v>
      </c>
      <c r="B101" s="74" t="s">
        <v>192</v>
      </c>
      <c r="C101" s="43"/>
    </row>
    <row r="102" spans="1:3" ht="12" customHeight="1" x14ac:dyDescent="0.2">
      <c r="A102" s="33" t="s">
        <v>193</v>
      </c>
      <c r="B102" s="74" t="s">
        <v>194</v>
      </c>
      <c r="C102" s="43"/>
    </row>
    <row r="103" spans="1:3" ht="12" customHeight="1" x14ac:dyDescent="0.2">
      <c r="A103" s="33" t="s">
        <v>195</v>
      </c>
      <c r="B103" s="75" t="s">
        <v>196</v>
      </c>
      <c r="C103" s="43"/>
    </row>
    <row r="104" spans="1:3" ht="12" customHeight="1" x14ac:dyDescent="0.2">
      <c r="A104" s="33" t="s">
        <v>197</v>
      </c>
      <c r="B104" s="75" t="s">
        <v>198</v>
      </c>
      <c r="C104" s="43"/>
    </row>
    <row r="105" spans="1:3" ht="12" customHeight="1" x14ac:dyDescent="0.2">
      <c r="A105" s="33" t="s">
        <v>199</v>
      </c>
      <c r="B105" s="74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4" t="s">
        <v>202</v>
      </c>
      <c r="C106" s="76"/>
    </row>
    <row r="107" spans="1:3" ht="12" customHeight="1" x14ac:dyDescent="0.2">
      <c r="A107" s="33" t="s">
        <v>203</v>
      </c>
      <c r="B107" s="75" t="s">
        <v>204</v>
      </c>
      <c r="C107" s="43"/>
    </row>
    <row r="108" spans="1:3" ht="12" customHeight="1" x14ac:dyDescent="0.2">
      <c r="A108" s="77" t="s">
        <v>205</v>
      </c>
      <c r="B108" s="78" t="s">
        <v>206</v>
      </c>
      <c r="C108" s="43"/>
    </row>
    <row r="109" spans="1:3" ht="12" customHeight="1" x14ac:dyDescent="0.2">
      <c r="A109" s="33" t="s">
        <v>207</v>
      </c>
      <c r="B109" s="78" t="s">
        <v>208</v>
      </c>
      <c r="C109" s="43"/>
    </row>
    <row r="110" spans="1:3" ht="12" customHeight="1" x14ac:dyDescent="0.2">
      <c r="A110" s="33" t="s">
        <v>209</v>
      </c>
      <c r="B110" s="75" t="s">
        <v>210</v>
      </c>
      <c r="C110" s="37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33" t="s">
        <v>211</v>
      </c>
      <c r="B111" s="73" t="s">
        <v>212</v>
      </c>
      <c r="C111" s="37">
        <f>SUM(C112:C113)</f>
        <v>110191104</v>
      </c>
    </row>
    <row r="112" spans="1:3" ht="12" customHeight="1" x14ac:dyDescent="0.2">
      <c r="A112" s="38" t="s">
        <v>213</v>
      </c>
      <c r="B112" s="72" t="s">
        <v>214</v>
      </c>
      <c r="C112" s="47">
        <f>15000000-580000+1410503+2373731-7043400-3015664+1903020-5520064+42419195-2253677</f>
        <v>44693644</v>
      </c>
    </row>
    <row r="113" spans="1:6" ht="12" customHeight="1" thickBot="1" x14ac:dyDescent="0.25">
      <c r="A113" s="79" t="s">
        <v>215</v>
      </c>
      <c r="B113" s="80" t="s">
        <v>216</v>
      </c>
      <c r="C113" s="81">
        <f>63390965+131495-200000-100000-3560000-150000+5985000</f>
        <v>65497460</v>
      </c>
    </row>
    <row r="114" spans="1:6" ht="12" customHeight="1" thickBot="1" x14ac:dyDescent="0.25">
      <c r="A114" s="26" t="s">
        <v>28</v>
      </c>
      <c r="B114" s="82" t="s">
        <v>217</v>
      </c>
      <c r="C114" s="28">
        <f>+C115+C117+C119</f>
        <v>1353821546</v>
      </c>
    </row>
    <row r="115" spans="1:6" ht="12" customHeight="1" x14ac:dyDescent="0.2">
      <c r="A115" s="29" t="s">
        <v>30</v>
      </c>
      <c r="B115" s="72" t="s">
        <v>218</v>
      </c>
      <c r="C115" s="31">
        <f>229989520+13809000+835610+1270000+359410+4508500+2505001+6704583+82307980+7815116+283698100-23353056+213398050</f>
        <v>823847814</v>
      </c>
    </row>
    <row r="116" spans="1:6" ht="12" customHeight="1" x14ac:dyDescent="0.2">
      <c r="A116" s="29" t="s">
        <v>32</v>
      </c>
      <c r="B116" s="83" t="s">
        <v>219</v>
      </c>
      <c r="C116" s="31">
        <f>156693000+42191010+6704583+82307980+283698100-23353056+152706150</f>
        <v>700947767</v>
      </c>
    </row>
    <row r="117" spans="1:6" ht="12" customHeight="1" x14ac:dyDescent="0.2">
      <c r="A117" s="29" t="s">
        <v>34</v>
      </c>
      <c r="B117" s="83" t="s">
        <v>220</v>
      </c>
      <c r="C117" s="37">
        <f>9517731+51474577+42450993+1905000+81765265+315941060</f>
        <v>503054626</v>
      </c>
    </row>
    <row r="118" spans="1:6" ht="12" customHeight="1" x14ac:dyDescent="0.2">
      <c r="A118" s="29" t="s">
        <v>36</v>
      </c>
      <c r="B118" s="83" t="s">
        <v>221</v>
      </c>
      <c r="C118" s="37">
        <f>28614577+41244493+80112238</f>
        <v>149971308</v>
      </c>
    </row>
    <row r="119" spans="1:6" ht="12" customHeight="1" x14ac:dyDescent="0.2">
      <c r="A119" s="29" t="s">
        <v>38</v>
      </c>
      <c r="B119" s="84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5" t="s">
        <v>223</v>
      </c>
      <c r="C120" s="40"/>
    </row>
    <row r="121" spans="1:6" ht="12" customHeight="1" x14ac:dyDescent="0.2">
      <c r="A121" s="29" t="s">
        <v>224</v>
      </c>
      <c r="B121" s="86" t="s">
        <v>225</v>
      </c>
      <c r="C121" s="40"/>
    </row>
    <row r="122" spans="1:6" ht="12" customHeight="1" x14ac:dyDescent="0.2">
      <c r="A122" s="29" t="s">
        <v>226</v>
      </c>
      <c r="B122" s="75" t="s">
        <v>198</v>
      </c>
      <c r="C122" s="40"/>
    </row>
    <row r="123" spans="1:6" ht="12" customHeight="1" x14ac:dyDescent="0.2">
      <c r="A123" s="29" t="s">
        <v>227</v>
      </c>
      <c r="B123" s="75" t="s">
        <v>228</v>
      </c>
      <c r="C123" s="40"/>
    </row>
    <row r="124" spans="1:6" ht="12" customHeight="1" x14ac:dyDescent="0.2">
      <c r="A124" s="29" t="s">
        <v>229</v>
      </c>
      <c r="B124" s="75" t="s">
        <v>230</v>
      </c>
      <c r="C124" s="40"/>
    </row>
    <row r="125" spans="1:6" ht="12" customHeight="1" x14ac:dyDescent="0.2">
      <c r="A125" s="29" t="s">
        <v>231</v>
      </c>
      <c r="B125" s="75" t="s">
        <v>204</v>
      </c>
      <c r="C125" s="40"/>
    </row>
    <row r="126" spans="1:6" ht="12" customHeight="1" x14ac:dyDescent="0.2">
      <c r="A126" s="29" t="s">
        <v>232</v>
      </c>
      <c r="B126" s="75" t="s">
        <v>233</v>
      </c>
      <c r="C126" s="40"/>
    </row>
    <row r="127" spans="1:6" ht="12" customHeight="1" thickBot="1" x14ac:dyDescent="0.25">
      <c r="A127" s="77" t="s">
        <v>234</v>
      </c>
      <c r="B127" s="75" t="s">
        <v>235</v>
      </c>
      <c r="C127" s="48">
        <f>650000+26269106</f>
        <v>26919106</v>
      </c>
    </row>
    <row r="128" spans="1:6" ht="12" customHeight="1" thickBot="1" x14ac:dyDescent="0.25">
      <c r="A128" s="26" t="s">
        <v>42</v>
      </c>
      <c r="B128" s="87" t="s">
        <v>236</v>
      </c>
      <c r="C128" s="28">
        <f>+C93+C114</f>
        <v>2155894158</v>
      </c>
      <c r="F128" s="88"/>
    </row>
    <row r="129" spans="1:11" ht="12" customHeight="1" thickBot="1" x14ac:dyDescent="0.25">
      <c r="A129" s="26" t="s">
        <v>237</v>
      </c>
      <c r="B129" s="87" t="s">
        <v>238</v>
      </c>
      <c r="C129" s="28">
        <f>+C130+C131+C132</f>
        <v>111674500</v>
      </c>
    </row>
    <row r="130" spans="1:11" s="68" customFormat="1" ht="12" customHeight="1" x14ac:dyDescent="0.2">
      <c r="A130" s="29" t="s">
        <v>58</v>
      </c>
      <c r="B130" s="89" t="s">
        <v>239</v>
      </c>
      <c r="C130" s="37">
        <f>11674500</f>
        <v>11674500</v>
      </c>
    </row>
    <row r="131" spans="1:11" ht="12" customHeight="1" x14ac:dyDescent="0.2">
      <c r="A131" s="29" t="s">
        <v>64</v>
      </c>
      <c r="B131" s="89" t="s">
        <v>240</v>
      </c>
      <c r="C131" s="40">
        <f>100000000</f>
        <v>100000000</v>
      </c>
    </row>
    <row r="132" spans="1:11" ht="12" customHeight="1" thickBot="1" x14ac:dyDescent="0.25">
      <c r="A132" s="77" t="s">
        <v>241</v>
      </c>
      <c r="B132" s="90" t="s">
        <v>242</v>
      </c>
      <c r="C132" s="40"/>
    </row>
    <row r="133" spans="1:11" ht="12" customHeight="1" thickBot="1" x14ac:dyDescent="0.25">
      <c r="A133" s="26" t="s">
        <v>72</v>
      </c>
      <c r="B133" s="87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89" t="s">
        <v>244</v>
      </c>
      <c r="C134" s="40"/>
    </row>
    <row r="135" spans="1:11" ht="12" customHeight="1" x14ac:dyDescent="0.2">
      <c r="A135" s="29" t="s">
        <v>76</v>
      </c>
      <c r="B135" s="89" t="s">
        <v>245</v>
      </c>
      <c r="C135" s="40"/>
    </row>
    <row r="136" spans="1:11" ht="12" customHeight="1" x14ac:dyDescent="0.2">
      <c r="A136" s="29" t="s">
        <v>78</v>
      </c>
      <c r="B136" s="89" t="s">
        <v>246</v>
      </c>
      <c r="C136" s="40"/>
    </row>
    <row r="137" spans="1:11" ht="12" customHeight="1" x14ac:dyDescent="0.2">
      <c r="A137" s="29" t="s">
        <v>80</v>
      </c>
      <c r="B137" s="89" t="s">
        <v>247</v>
      </c>
      <c r="C137" s="40"/>
    </row>
    <row r="138" spans="1:11" ht="12" customHeight="1" x14ac:dyDescent="0.2">
      <c r="A138" s="29" t="s">
        <v>82</v>
      </c>
      <c r="B138" s="89" t="s">
        <v>248</v>
      </c>
      <c r="C138" s="40"/>
    </row>
    <row r="139" spans="1:11" s="68" customFormat="1" ht="12" customHeight="1" thickBot="1" x14ac:dyDescent="0.25">
      <c r="A139" s="77" t="s">
        <v>84</v>
      </c>
      <c r="B139" s="90" t="s">
        <v>249</v>
      </c>
      <c r="C139" s="40"/>
    </row>
    <row r="140" spans="1:11" ht="12" customHeight="1" thickBot="1" x14ac:dyDescent="0.25">
      <c r="A140" s="26" t="s">
        <v>96</v>
      </c>
      <c r="B140" s="87" t="s">
        <v>250</v>
      </c>
      <c r="C140" s="44">
        <f>+C141+C142+C143+C144</f>
        <v>41904332</v>
      </c>
      <c r="K140" s="91"/>
    </row>
    <row r="141" spans="1:11" x14ac:dyDescent="0.2">
      <c r="A141" s="29" t="s">
        <v>98</v>
      </c>
      <c r="B141" s="89" t="s">
        <v>251</v>
      </c>
      <c r="C141" s="40"/>
    </row>
    <row r="142" spans="1:11" ht="12" customHeight="1" x14ac:dyDescent="0.2">
      <c r="A142" s="29" t="s">
        <v>100</v>
      </c>
      <c r="B142" s="89" t="s">
        <v>252</v>
      </c>
      <c r="C142" s="40">
        <f>41904332</f>
        <v>41904332</v>
      </c>
    </row>
    <row r="143" spans="1:11" s="68" customFormat="1" ht="12" customHeight="1" x14ac:dyDescent="0.2">
      <c r="A143" s="29" t="s">
        <v>102</v>
      </c>
      <c r="B143" s="89" t="s">
        <v>253</v>
      </c>
      <c r="C143" s="40"/>
    </row>
    <row r="144" spans="1:11" s="68" customFormat="1" ht="12" customHeight="1" thickBot="1" x14ac:dyDescent="0.25">
      <c r="A144" s="77" t="s">
        <v>104</v>
      </c>
      <c r="B144" s="90" t="s">
        <v>254</v>
      </c>
      <c r="C144" s="40"/>
    </row>
    <row r="145" spans="1:6" s="68" customFormat="1" ht="12" customHeight="1" thickBot="1" x14ac:dyDescent="0.25">
      <c r="A145" s="26" t="s">
        <v>255</v>
      </c>
      <c r="B145" s="87" t="s">
        <v>256</v>
      </c>
      <c r="C145" s="92">
        <f>+C146+C147+C148+C149+C150</f>
        <v>0</v>
      </c>
    </row>
    <row r="146" spans="1:6" s="68" customFormat="1" ht="12" customHeight="1" x14ac:dyDescent="0.2">
      <c r="A146" s="29" t="s">
        <v>110</v>
      </c>
      <c r="B146" s="89" t="s">
        <v>257</v>
      </c>
      <c r="C146" s="40"/>
    </row>
    <row r="147" spans="1:6" s="68" customFormat="1" ht="12" customHeight="1" x14ac:dyDescent="0.2">
      <c r="A147" s="29" t="s">
        <v>112</v>
      </c>
      <c r="B147" s="89" t="s">
        <v>258</v>
      </c>
      <c r="C147" s="40"/>
    </row>
    <row r="148" spans="1:6" s="68" customFormat="1" ht="12" customHeight="1" x14ac:dyDescent="0.2">
      <c r="A148" s="29" t="s">
        <v>114</v>
      </c>
      <c r="B148" s="89" t="s">
        <v>259</v>
      </c>
      <c r="C148" s="40"/>
    </row>
    <row r="149" spans="1:6" ht="12.75" customHeight="1" x14ac:dyDescent="0.2">
      <c r="A149" s="29" t="s">
        <v>116</v>
      </c>
      <c r="B149" s="89" t="s">
        <v>260</v>
      </c>
      <c r="C149" s="40"/>
    </row>
    <row r="150" spans="1:6" ht="12.75" customHeight="1" thickBot="1" x14ac:dyDescent="0.25">
      <c r="A150" s="77" t="s">
        <v>261</v>
      </c>
      <c r="B150" s="90" t="s">
        <v>262</v>
      </c>
      <c r="C150" s="48"/>
    </row>
    <row r="151" spans="1:6" ht="12.75" customHeight="1" thickBot="1" x14ac:dyDescent="0.25">
      <c r="A151" s="93" t="s">
        <v>118</v>
      </c>
      <c r="B151" s="87" t="s">
        <v>263</v>
      </c>
      <c r="C151" s="92"/>
    </row>
    <row r="152" spans="1:6" ht="12" customHeight="1" thickBot="1" x14ac:dyDescent="0.25">
      <c r="A152" s="93" t="s">
        <v>128</v>
      </c>
      <c r="B152" s="87" t="s">
        <v>264</v>
      </c>
      <c r="C152" s="92"/>
    </row>
    <row r="153" spans="1:6" ht="15" customHeight="1" thickBot="1" x14ac:dyDescent="0.25">
      <c r="A153" s="26" t="s">
        <v>265</v>
      </c>
      <c r="B153" s="87" t="s">
        <v>266</v>
      </c>
      <c r="C153" s="94">
        <f>+C129+C133+C140+C145+C151+C152</f>
        <v>153578832</v>
      </c>
    </row>
    <row r="154" spans="1:6" ht="13.5" thickBot="1" x14ac:dyDescent="0.25">
      <c r="A154" s="95" t="s">
        <v>267</v>
      </c>
      <c r="B154" s="96" t="s">
        <v>268</v>
      </c>
      <c r="C154" s="94">
        <f>+C128+C153</f>
        <v>2309472990</v>
      </c>
      <c r="F154" s="97"/>
    </row>
    <row r="155" spans="1:6" ht="15" customHeight="1" thickBot="1" x14ac:dyDescent="0.25"/>
    <row r="156" spans="1:6" ht="14.25" customHeight="1" thickBot="1" x14ac:dyDescent="0.25">
      <c r="A156" s="101" t="s">
        <v>269</v>
      </c>
      <c r="B156" s="102"/>
      <c r="C156" s="103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számú melléklet a 30/2019.(IX.30.)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2019-10-02T08:15:03Z</dcterms:created>
  <dcterms:modified xsi:type="dcterms:W3CDTF">2019-10-02T08:15:04Z</dcterms:modified>
</cp:coreProperties>
</file>