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desics.Zoltanne\AppData\Local\Microsoft\Windows\Temporary Internet Files\Content.Outlook\J63JMY7Q\"/>
    </mc:Choice>
  </mc:AlternateContent>
  <bookViews>
    <workbookView xWindow="360" yWindow="315" windowWidth="12120" windowHeight="8640" tabRatio="604" firstSheet="8" activeTab="11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Áth.köt." sheetId="136" r:id="rId11"/>
    <sheet name="Ei. felh.terv" sheetId="138" r:id="rId12"/>
    <sheet name="Élelm." sheetId="100" r:id="rId13"/>
    <sheet name="Címrend" sheetId="140" r:id="rId14"/>
    <sheet name="Létszám" sheetId="141" r:id="rId15"/>
    <sheet name="gördülő" sheetId="142" r:id="rId16"/>
    <sheet name="stab.tv saját bevétel" sheetId="143" r:id="rId17"/>
  </sheets>
  <externalReferences>
    <externalReference r:id="rId18"/>
  </externalReferences>
  <definedNames>
    <definedName name="_xlnm.Print_Area" localSheetId="4">Állami!$A$1:$I$34</definedName>
    <definedName name="_xlnm.Print_Area" localSheetId="5">'Ber.-felú.'!$A$1:$G$67</definedName>
    <definedName name="_xlnm.Print_Area" localSheetId="2">'Bevétel össz.'!$A$1:$K$53</definedName>
    <definedName name="_xlnm.Print_Area" localSheetId="3">'Kiadás ktgvszervenként'!$A$1:$V$30</definedName>
    <definedName name="_xlnm.Print_Area" localSheetId="9">Óvoda!$A$1:$G$126</definedName>
    <definedName name="_xlnm.Print_Area" localSheetId="8">Önkormányzat!$A$1:$AN$131</definedName>
    <definedName name="_xlnm.Print_Area" localSheetId="6">Pénze.átadás!$A$1:$G$49</definedName>
    <definedName name="_xlnm.Print_Area" localSheetId="7">Szoc.jutt.!$A$1:$I$40</definedName>
  </definedNames>
  <calcPr calcId="152511"/>
</workbook>
</file>

<file path=xl/calcChain.xml><?xml version="1.0" encoding="utf-8"?>
<calcChain xmlns="http://schemas.openxmlformats.org/spreadsheetml/2006/main">
  <c r="E17" i="142" l="1"/>
  <c r="D17" i="142"/>
  <c r="C17" i="142"/>
  <c r="B17" i="142"/>
  <c r="N22" i="138" l="1"/>
  <c r="N16" i="138"/>
  <c r="F23" i="92" l="1"/>
  <c r="F11" i="128" s="1"/>
  <c r="F24" i="92"/>
  <c r="F12" i="128"/>
  <c r="F25" i="92"/>
  <c r="F13" i="128" s="1"/>
  <c r="F26" i="92"/>
  <c r="F14" i="128" s="1"/>
  <c r="F73" i="123"/>
  <c r="AM73" i="123"/>
  <c r="F16" i="123"/>
  <c r="AM75" i="123"/>
  <c r="I25" i="123"/>
  <c r="L25" i="123"/>
  <c r="F17" i="123"/>
  <c r="F18" i="123"/>
  <c r="F5" i="123"/>
  <c r="F6" i="123"/>
  <c r="F7" i="123"/>
  <c r="F8" i="123"/>
  <c r="F9" i="123"/>
  <c r="F10" i="123"/>
  <c r="F11" i="123"/>
  <c r="F12" i="123"/>
  <c r="F13" i="123"/>
  <c r="F14" i="123"/>
  <c r="F15" i="132"/>
  <c r="F19" i="132"/>
  <c r="F20" i="132"/>
  <c r="N6" i="134" s="1"/>
  <c r="F21" i="123"/>
  <c r="F22" i="123"/>
  <c r="F23" i="123"/>
  <c r="F25" i="123" s="1"/>
  <c r="F7" i="134" s="1"/>
  <c r="V7" i="134" s="1"/>
  <c r="L5" i="128" s="1"/>
  <c r="M5" i="139" s="1"/>
  <c r="F24" i="123"/>
  <c r="F25" i="132"/>
  <c r="N7" i="134"/>
  <c r="F64" i="123"/>
  <c r="N20" i="134"/>
  <c r="F55" i="123"/>
  <c r="F53" i="123"/>
  <c r="F54" i="123"/>
  <c r="F56" i="123"/>
  <c r="F57" i="123"/>
  <c r="F41" i="123"/>
  <c r="F48" i="123" s="1"/>
  <c r="F44" i="123"/>
  <c r="F46" i="123"/>
  <c r="F47" i="123"/>
  <c r="F42" i="123"/>
  <c r="F43" i="123"/>
  <c r="F45" i="123"/>
  <c r="F30" i="123"/>
  <c r="F35" i="123" s="1"/>
  <c r="F36" i="123" s="1"/>
  <c r="F31" i="123"/>
  <c r="F32" i="123"/>
  <c r="F33" i="123"/>
  <c r="F34" i="123"/>
  <c r="F26" i="123"/>
  <c r="F27" i="123"/>
  <c r="F28" i="123"/>
  <c r="F37" i="123"/>
  <c r="F38" i="123"/>
  <c r="F39" i="123"/>
  <c r="F40" i="123" s="1"/>
  <c r="F49" i="123"/>
  <c r="F50" i="123"/>
  <c r="F51" i="123"/>
  <c r="F52" i="123" s="1"/>
  <c r="F35" i="132"/>
  <c r="F28" i="132"/>
  <c r="F36" i="132"/>
  <c r="F58" i="132" s="1"/>
  <c r="N8" i="134" s="1"/>
  <c r="F39" i="132"/>
  <c r="F47" i="132"/>
  <c r="F51" i="132"/>
  <c r="F57" i="132"/>
  <c r="F63" i="123"/>
  <c r="F12" i="134"/>
  <c r="V12" i="134" s="1"/>
  <c r="L10" i="128" s="1"/>
  <c r="N12" i="134"/>
  <c r="F61" i="123"/>
  <c r="N10" i="134"/>
  <c r="F62" i="123"/>
  <c r="F11" i="134" s="1"/>
  <c r="V11" i="134" s="1"/>
  <c r="L9" i="128" s="1"/>
  <c r="N11" i="134"/>
  <c r="F40" i="97"/>
  <c r="F43" i="97"/>
  <c r="F27" i="97"/>
  <c r="F22" i="97"/>
  <c r="F7" i="97"/>
  <c r="F45" i="97"/>
  <c r="F66" i="123" s="1"/>
  <c r="F14" i="134" s="1"/>
  <c r="V14" i="134" s="1"/>
  <c r="L12" i="128" s="1"/>
  <c r="N14" i="134"/>
  <c r="N15" i="134"/>
  <c r="I67" i="123"/>
  <c r="J67" i="123"/>
  <c r="F67" i="123" s="1"/>
  <c r="F15" i="134" s="1"/>
  <c r="V15" i="134" s="1"/>
  <c r="L13" i="128" s="1"/>
  <c r="K67" i="123"/>
  <c r="L67" i="123"/>
  <c r="M67" i="123"/>
  <c r="N67" i="123"/>
  <c r="O67" i="123"/>
  <c r="P67" i="123"/>
  <c r="Q67" i="123"/>
  <c r="R67" i="123"/>
  <c r="S67" i="123"/>
  <c r="T67" i="123"/>
  <c r="U67" i="123"/>
  <c r="V67" i="123"/>
  <c r="W67" i="123"/>
  <c r="X67" i="123"/>
  <c r="Y67" i="123"/>
  <c r="Z67" i="123"/>
  <c r="AC67" i="123"/>
  <c r="AD67" i="123"/>
  <c r="AE67" i="123"/>
  <c r="AF67" i="123"/>
  <c r="AG67" i="123"/>
  <c r="AH67" i="123"/>
  <c r="AI67" i="123"/>
  <c r="AJ67" i="123"/>
  <c r="AK67" i="123"/>
  <c r="AL67" i="123"/>
  <c r="F60" i="123"/>
  <c r="F9" i="134"/>
  <c r="V9" i="134" s="1"/>
  <c r="L7" i="128" s="1"/>
  <c r="N9" i="134"/>
  <c r="F68" i="123"/>
  <c r="F16" i="134" s="1"/>
  <c r="V16" i="134" s="1"/>
  <c r="L14" i="128" s="1"/>
  <c r="N16" i="134"/>
  <c r="F69" i="123"/>
  <c r="F17" i="134" s="1"/>
  <c r="V17" i="134" s="1"/>
  <c r="L15" i="128" s="1"/>
  <c r="N17" i="134"/>
  <c r="F65" i="97"/>
  <c r="F70" i="123"/>
  <c r="F18" i="134"/>
  <c r="V18" i="134" s="1"/>
  <c r="L16" i="128" s="1"/>
  <c r="N18" i="134"/>
  <c r="F22" i="134"/>
  <c r="V22" i="134" s="1"/>
  <c r="L26" i="128" s="1"/>
  <c r="N22" i="134"/>
  <c r="F24" i="134"/>
  <c r="L29" i="128" s="1"/>
  <c r="F45" i="92"/>
  <c r="F22" i="128" s="1"/>
  <c r="F24" i="128" s="1"/>
  <c r="F46" i="92"/>
  <c r="F23" i="128"/>
  <c r="F42" i="92"/>
  <c r="F19" i="128" s="1"/>
  <c r="F43" i="92"/>
  <c r="F20" i="128" s="1"/>
  <c r="F10" i="139" s="1"/>
  <c r="F22" i="92"/>
  <c r="F10" i="128" s="1"/>
  <c r="F27" i="92"/>
  <c r="F15" i="128" s="1"/>
  <c r="F16" i="92"/>
  <c r="F7" i="128" s="1"/>
  <c r="F9" i="128" s="1"/>
  <c r="F17" i="92"/>
  <c r="F20" i="92" s="1"/>
  <c r="F8" i="128" s="1"/>
  <c r="F18" i="92"/>
  <c r="F19" i="92"/>
  <c r="F10" i="92"/>
  <c r="F11" i="92"/>
  <c r="F12" i="92"/>
  <c r="F14" i="92" s="1"/>
  <c r="F13" i="92"/>
  <c r="F4" i="128" s="1"/>
  <c r="F4" i="139" s="1"/>
  <c r="F3" i="92"/>
  <c r="F4" i="92"/>
  <c r="F5" i="92"/>
  <c r="F6" i="92"/>
  <c r="F7" i="92"/>
  <c r="F83" i="123"/>
  <c r="F8" i="92" s="1"/>
  <c r="F113" i="123"/>
  <c r="F38" i="92" s="1"/>
  <c r="F17" i="128" s="1"/>
  <c r="F8" i="139" s="1"/>
  <c r="F109" i="132"/>
  <c r="F39" i="92"/>
  <c r="F41" i="92" s="1"/>
  <c r="F18" i="128" s="1"/>
  <c r="F40" i="92"/>
  <c r="F49" i="92"/>
  <c r="F26" i="128" s="1"/>
  <c r="F50" i="92"/>
  <c r="F27" i="128"/>
  <c r="F29" i="128"/>
  <c r="F52" i="92"/>
  <c r="F32" i="128" s="1"/>
  <c r="N5" i="139"/>
  <c r="N7" i="139"/>
  <c r="N8" i="139"/>
  <c r="G25" i="123"/>
  <c r="G25" i="132"/>
  <c r="N9" i="139"/>
  <c r="N10" i="139"/>
  <c r="N11" i="139"/>
  <c r="G28" i="123"/>
  <c r="G28" i="132"/>
  <c r="N12" i="139" s="1"/>
  <c r="G15" i="123"/>
  <c r="G19" i="123"/>
  <c r="G20" i="123"/>
  <c r="N4" i="139" s="1"/>
  <c r="N18" i="139" s="1"/>
  <c r="G15" i="132"/>
  <c r="G20" i="132" s="1"/>
  <c r="E15" i="143"/>
  <c r="E16" i="143" s="1"/>
  <c r="D15" i="143"/>
  <c r="D16" i="143" s="1"/>
  <c r="C15" i="143"/>
  <c r="C16" i="143" s="1"/>
  <c r="B15" i="143"/>
  <c r="B16" i="143" s="1"/>
  <c r="E43" i="142"/>
  <c r="D43" i="142"/>
  <c r="C43" i="142"/>
  <c r="B43" i="142"/>
  <c r="E16" i="142"/>
  <c r="D16" i="142"/>
  <c r="C16" i="142"/>
  <c r="B16" i="142"/>
  <c r="E11" i="142"/>
  <c r="E26" i="142" s="1"/>
  <c r="E29" i="142" s="1"/>
  <c r="D11" i="142"/>
  <c r="D26" i="142"/>
  <c r="D29" i="142" s="1"/>
  <c r="C11" i="142"/>
  <c r="C26" i="142" s="1"/>
  <c r="C29" i="142" s="1"/>
  <c r="B11" i="142"/>
  <c r="B26" i="142" s="1"/>
  <c r="B29" i="142" s="1"/>
  <c r="J71" i="123"/>
  <c r="J65" i="123"/>
  <c r="J15" i="123"/>
  <c r="J20" i="123" s="1"/>
  <c r="J19" i="123"/>
  <c r="J25" i="123"/>
  <c r="J36" i="123"/>
  <c r="J59" i="123" s="1"/>
  <c r="J40" i="123"/>
  <c r="J48" i="123"/>
  <c r="J52" i="123"/>
  <c r="J58" i="123"/>
  <c r="K51" i="92"/>
  <c r="K31" i="92"/>
  <c r="K32" i="92"/>
  <c r="K33" i="92"/>
  <c r="K34" i="92"/>
  <c r="K35" i="92"/>
  <c r="K36" i="92"/>
  <c r="K37" i="92"/>
  <c r="K30" i="92"/>
  <c r="H30" i="92"/>
  <c r="F99" i="132"/>
  <c r="I29" i="92" s="1"/>
  <c r="V23" i="134"/>
  <c r="AM69" i="123"/>
  <c r="AM70" i="123"/>
  <c r="AM68" i="123"/>
  <c r="AM62" i="123"/>
  <c r="AM63" i="123"/>
  <c r="AM64" i="123"/>
  <c r="AM60" i="123"/>
  <c r="AM54" i="123"/>
  <c r="AM55" i="123"/>
  <c r="AM56" i="123"/>
  <c r="AM57" i="123"/>
  <c r="AM53" i="123"/>
  <c r="AM50" i="123"/>
  <c r="AM51" i="123"/>
  <c r="AM42" i="123"/>
  <c r="AM43" i="123"/>
  <c r="AM44" i="123"/>
  <c r="AM45" i="123"/>
  <c r="AM46" i="123"/>
  <c r="AM47" i="123"/>
  <c r="AM37" i="123"/>
  <c r="AM40" i="123" s="1"/>
  <c r="AM38" i="123"/>
  <c r="AM39" i="123"/>
  <c r="AM30" i="123"/>
  <c r="AM31" i="123"/>
  <c r="AM32" i="123"/>
  <c r="AM33" i="123"/>
  <c r="AM34" i="123"/>
  <c r="AM29" i="123"/>
  <c r="AM27" i="123"/>
  <c r="AM22" i="123"/>
  <c r="AM23" i="123"/>
  <c r="AM24" i="123"/>
  <c r="AM17" i="123"/>
  <c r="AM18" i="123"/>
  <c r="AM6" i="123"/>
  <c r="AM7" i="123"/>
  <c r="AM8" i="123"/>
  <c r="AM9" i="123"/>
  <c r="AM10" i="123"/>
  <c r="AM11" i="123"/>
  <c r="AM12" i="123"/>
  <c r="AM13" i="123"/>
  <c r="AM15" i="123" s="1"/>
  <c r="AM14" i="123"/>
  <c r="K28" i="123"/>
  <c r="K36" i="123" s="1"/>
  <c r="K59" i="123" s="1"/>
  <c r="L28" i="123"/>
  <c r="L36" i="123"/>
  <c r="M35" i="123"/>
  <c r="M36" i="123" s="1"/>
  <c r="M59" i="123" s="1"/>
  <c r="M28" i="123"/>
  <c r="N35" i="123"/>
  <c r="N36" i="123" s="1"/>
  <c r="N59" i="123" s="1"/>
  <c r="N28" i="123"/>
  <c r="O35" i="123"/>
  <c r="O28" i="123"/>
  <c r="O36" i="123" s="1"/>
  <c r="O59" i="123" s="1"/>
  <c r="P35" i="123"/>
  <c r="P28" i="123"/>
  <c r="P36" i="123"/>
  <c r="Q35" i="123"/>
  <c r="Q36" i="123" s="1"/>
  <c r="Q59" i="123" s="1"/>
  <c r="Q28" i="123"/>
  <c r="R35" i="123"/>
  <c r="R36" i="123" s="1"/>
  <c r="R59" i="123" s="1"/>
  <c r="R72" i="123" s="1"/>
  <c r="R76" i="123" s="1"/>
  <c r="R28" i="123"/>
  <c r="S28" i="123"/>
  <c r="S36" i="123"/>
  <c r="T35" i="123"/>
  <c r="T36" i="123" s="1"/>
  <c r="T59" i="123" s="1"/>
  <c r="T28" i="123"/>
  <c r="U35" i="123"/>
  <c r="U36" i="123" s="1"/>
  <c r="U59" i="123" s="1"/>
  <c r="U28" i="123"/>
  <c r="V35" i="123"/>
  <c r="V28" i="123"/>
  <c r="V36" i="123" s="1"/>
  <c r="V59" i="123" s="1"/>
  <c r="W35" i="123"/>
  <c r="W28" i="123"/>
  <c r="W36" i="123"/>
  <c r="X35" i="123"/>
  <c r="X36" i="123" s="1"/>
  <c r="X28" i="123"/>
  <c r="Y35" i="123"/>
  <c r="Y36" i="123" s="1"/>
  <c r="Y28" i="123"/>
  <c r="Z35" i="123"/>
  <c r="Z28" i="123"/>
  <c r="Z36" i="123" s="1"/>
  <c r="Z59" i="123" s="1"/>
  <c r="AA35" i="123"/>
  <c r="AA28" i="123"/>
  <c r="AA36" i="123"/>
  <c r="AB35" i="123"/>
  <c r="AB36" i="123" s="1"/>
  <c r="AB59" i="123" s="1"/>
  <c r="AB28" i="123"/>
  <c r="AC35" i="123"/>
  <c r="AC36" i="123" s="1"/>
  <c r="AC59" i="123" s="1"/>
  <c r="AC28" i="123"/>
  <c r="AD35" i="123"/>
  <c r="AD28" i="123"/>
  <c r="AD36" i="123" s="1"/>
  <c r="AE35" i="123"/>
  <c r="AE28" i="123"/>
  <c r="AE36" i="123"/>
  <c r="AF35" i="123"/>
  <c r="AF36" i="123" s="1"/>
  <c r="AF59" i="123" s="1"/>
  <c r="AF28" i="123"/>
  <c r="AG35" i="123"/>
  <c r="AG36" i="123" s="1"/>
  <c r="AG59" i="123" s="1"/>
  <c r="AG72" i="123" s="1"/>
  <c r="AG76" i="123" s="1"/>
  <c r="AG28" i="123"/>
  <c r="AH35" i="123"/>
  <c r="AH28" i="123"/>
  <c r="AH36" i="123" s="1"/>
  <c r="AI35" i="123"/>
  <c r="AI28" i="123"/>
  <c r="AI36" i="123"/>
  <c r="AJ35" i="123"/>
  <c r="AJ36" i="123" s="1"/>
  <c r="AJ28" i="123"/>
  <c r="AK35" i="123"/>
  <c r="AK36" i="123" s="1"/>
  <c r="AK59" i="123" s="1"/>
  <c r="AK28" i="123"/>
  <c r="AL35" i="123"/>
  <c r="AL28" i="123"/>
  <c r="AL36" i="123" s="1"/>
  <c r="F75" i="123"/>
  <c r="AM74" i="123"/>
  <c r="AM61" i="123"/>
  <c r="AM65" i="123" s="1"/>
  <c r="AM49" i="123"/>
  <c r="AM41" i="123"/>
  <c r="AM26" i="123"/>
  <c r="B14" i="138"/>
  <c r="F59" i="97"/>
  <c r="AJ40" i="123"/>
  <c r="K71" i="123"/>
  <c r="L71" i="123"/>
  <c r="M71" i="123"/>
  <c r="K65" i="123"/>
  <c r="L65" i="123"/>
  <c r="M65" i="123"/>
  <c r="K52" i="123"/>
  <c r="L52" i="123"/>
  <c r="M52" i="123"/>
  <c r="K48" i="123"/>
  <c r="L48" i="123"/>
  <c r="M48" i="123"/>
  <c r="K40" i="123"/>
  <c r="L40" i="123"/>
  <c r="M40" i="123"/>
  <c r="N40" i="123"/>
  <c r="K25" i="123"/>
  <c r="M25" i="123"/>
  <c r="K19" i="123"/>
  <c r="L19" i="123"/>
  <c r="M19" i="123"/>
  <c r="K15" i="123"/>
  <c r="K20" i="123" s="1"/>
  <c r="L15" i="123"/>
  <c r="L20" i="123" s="1"/>
  <c r="L72" i="123" s="1"/>
  <c r="L76" i="123" s="1"/>
  <c r="M15" i="123"/>
  <c r="M20" i="123" s="1"/>
  <c r="I40" i="123"/>
  <c r="AI71" i="123"/>
  <c r="AJ71" i="123"/>
  <c r="AK71" i="123"/>
  <c r="AI66" i="123"/>
  <c r="AJ66" i="123"/>
  <c r="AK66" i="123"/>
  <c r="AI65" i="123"/>
  <c r="AJ65" i="123"/>
  <c r="AK65" i="123"/>
  <c r="AI52" i="123"/>
  <c r="AJ52" i="123"/>
  <c r="AK52" i="123"/>
  <c r="AL52" i="123"/>
  <c r="AI48" i="123"/>
  <c r="AJ48" i="123"/>
  <c r="AK48" i="123"/>
  <c r="AL48" i="123"/>
  <c r="AI40" i="123"/>
  <c r="AK40" i="123"/>
  <c r="AL40" i="123"/>
  <c r="AI25" i="123"/>
  <c r="AI19" i="123"/>
  <c r="AI15" i="123"/>
  <c r="AI20" i="123" s="1"/>
  <c r="AI72" i="123" s="1"/>
  <c r="AI76" i="123" s="1"/>
  <c r="AK25" i="123"/>
  <c r="AK19" i="123"/>
  <c r="AK15" i="123"/>
  <c r="AK20" i="123" s="1"/>
  <c r="AK72" i="123" s="1"/>
  <c r="AK76" i="123" s="1"/>
  <c r="N71" i="123"/>
  <c r="O71" i="123"/>
  <c r="P71" i="123"/>
  <c r="N66" i="123"/>
  <c r="O66" i="123"/>
  <c r="Q66" i="123"/>
  <c r="N65" i="123"/>
  <c r="O65" i="123"/>
  <c r="P65" i="123"/>
  <c r="Q65" i="123"/>
  <c r="N52" i="123"/>
  <c r="O52" i="123"/>
  <c r="P52" i="123"/>
  <c r="Q52" i="123"/>
  <c r="N48" i="123"/>
  <c r="O48" i="123"/>
  <c r="P48" i="123"/>
  <c r="Q48" i="123"/>
  <c r="O40" i="123"/>
  <c r="P40" i="123"/>
  <c r="Q40" i="123"/>
  <c r="N25" i="123"/>
  <c r="O25" i="123"/>
  <c r="P25" i="123"/>
  <c r="N19" i="123"/>
  <c r="O19" i="123"/>
  <c r="P19" i="123"/>
  <c r="P20" i="123" s="1"/>
  <c r="P72" i="123" s="1"/>
  <c r="P76" i="123" s="1"/>
  <c r="N15" i="123"/>
  <c r="N20" i="123" s="1"/>
  <c r="N72" i="123" s="1"/>
  <c r="N76" i="123" s="1"/>
  <c r="O15" i="123"/>
  <c r="O20" i="123" s="1"/>
  <c r="O72" i="123" s="1"/>
  <c r="O76" i="123" s="1"/>
  <c r="P15" i="123"/>
  <c r="W40" i="123"/>
  <c r="AD71" i="123"/>
  <c r="V40" i="123"/>
  <c r="Q58" i="123"/>
  <c r="O58" i="123"/>
  <c r="AJ58" i="123"/>
  <c r="M58" i="123"/>
  <c r="K58" i="123"/>
  <c r="P58" i="123"/>
  <c r="N58" i="123"/>
  <c r="AK58" i="123"/>
  <c r="AI58" i="123"/>
  <c r="L58" i="123"/>
  <c r="L59" i="123"/>
  <c r="Z71" i="123"/>
  <c r="AA71" i="123"/>
  <c r="AB71" i="123"/>
  <c r="AC71" i="123"/>
  <c r="AA66" i="123"/>
  <c r="AB66" i="123"/>
  <c r="AC66" i="123"/>
  <c r="Z65" i="123"/>
  <c r="AA65" i="123"/>
  <c r="AB65" i="123"/>
  <c r="AC65" i="123"/>
  <c r="Z52" i="123"/>
  <c r="AA52" i="123"/>
  <c r="AB52" i="123"/>
  <c r="AC52" i="123"/>
  <c r="Z48" i="123"/>
  <c r="AA48" i="123"/>
  <c r="AB48" i="123"/>
  <c r="AC48" i="123"/>
  <c r="Z40" i="123"/>
  <c r="AA40" i="123"/>
  <c r="AB40" i="123"/>
  <c r="AC40" i="123"/>
  <c r="Z25" i="123"/>
  <c r="AA25" i="123"/>
  <c r="AB25" i="123"/>
  <c r="AC25" i="123"/>
  <c r="AD25" i="123"/>
  <c r="Z19" i="123"/>
  <c r="AA19" i="123"/>
  <c r="AB19" i="123"/>
  <c r="AC19" i="123"/>
  <c r="Z15" i="123"/>
  <c r="Z20" i="123" s="1"/>
  <c r="Z72" i="123" s="1"/>
  <c r="Z76" i="123" s="1"/>
  <c r="AA15" i="123"/>
  <c r="AA20" i="123" s="1"/>
  <c r="AA72" i="123" s="1"/>
  <c r="AA76" i="123" s="1"/>
  <c r="AB15" i="123"/>
  <c r="AB20" i="123" s="1"/>
  <c r="AC15" i="123"/>
  <c r="AC20" i="123" s="1"/>
  <c r="AC72" i="123" s="1"/>
  <c r="AC76" i="123" s="1"/>
  <c r="AF71" i="123"/>
  <c r="AG71" i="123"/>
  <c r="AF66" i="123"/>
  <c r="AG66" i="123"/>
  <c r="AH66" i="123"/>
  <c r="AF65" i="123"/>
  <c r="AG65" i="123"/>
  <c r="AH65" i="123"/>
  <c r="AF52" i="123"/>
  <c r="AG52" i="123"/>
  <c r="AH52" i="123"/>
  <c r="AF48" i="123"/>
  <c r="AG48" i="123"/>
  <c r="AG40" i="123"/>
  <c r="AG25" i="123"/>
  <c r="AG19" i="123"/>
  <c r="AG15" i="123"/>
  <c r="AF40" i="123"/>
  <c r="AH40" i="123"/>
  <c r="AF25" i="123"/>
  <c r="AF19" i="123"/>
  <c r="AH19" i="123"/>
  <c r="AF15" i="123"/>
  <c r="AF20" i="123" s="1"/>
  <c r="AH15" i="123"/>
  <c r="AE71" i="123"/>
  <c r="AE66" i="123"/>
  <c r="AE65" i="123"/>
  <c r="AE52" i="123"/>
  <c r="AE48" i="123"/>
  <c r="AE40" i="123"/>
  <c r="AE25" i="123"/>
  <c r="AE19" i="123"/>
  <c r="AE15" i="123"/>
  <c r="U71" i="123"/>
  <c r="V71" i="123"/>
  <c r="U66" i="123"/>
  <c r="V66" i="123"/>
  <c r="U65" i="123"/>
  <c r="V65" i="123"/>
  <c r="U52" i="123"/>
  <c r="V52" i="123"/>
  <c r="U48" i="123"/>
  <c r="V48" i="123"/>
  <c r="U40" i="123"/>
  <c r="U25" i="123"/>
  <c r="V25" i="123"/>
  <c r="U19" i="123"/>
  <c r="V19" i="123"/>
  <c r="U15" i="123"/>
  <c r="U20" i="123" s="1"/>
  <c r="U72" i="123" s="1"/>
  <c r="U76" i="123" s="1"/>
  <c r="V15" i="123"/>
  <c r="V20" i="123" s="1"/>
  <c r="Q71" i="123"/>
  <c r="R71" i="123"/>
  <c r="R66" i="123"/>
  <c r="R65" i="123"/>
  <c r="R52" i="123"/>
  <c r="R48" i="123"/>
  <c r="R40" i="123"/>
  <c r="Q25" i="123"/>
  <c r="Q15" i="123"/>
  <c r="Q20" i="123" s="1"/>
  <c r="Q19" i="123"/>
  <c r="R25" i="123"/>
  <c r="R19" i="123"/>
  <c r="R15" i="123"/>
  <c r="R20" i="123"/>
  <c r="S71" i="123"/>
  <c r="S66" i="123"/>
  <c r="S65" i="123"/>
  <c r="S52" i="123"/>
  <c r="T52" i="123"/>
  <c r="S48" i="123"/>
  <c r="S40" i="123"/>
  <c r="S25" i="123"/>
  <c r="S19" i="123"/>
  <c r="S15" i="123"/>
  <c r="P59" i="123"/>
  <c r="S58" i="123"/>
  <c r="R58" i="123"/>
  <c r="V58" i="123"/>
  <c r="AG58" i="123"/>
  <c r="AC58" i="123"/>
  <c r="AA58" i="123"/>
  <c r="U58" i="123"/>
  <c r="AE58" i="123"/>
  <c r="AE59" i="123" s="1"/>
  <c r="AF58" i="123"/>
  <c r="AB58" i="123"/>
  <c r="Z58" i="123"/>
  <c r="AI59" i="123"/>
  <c r="AG20" i="123"/>
  <c r="AE20" i="123"/>
  <c r="AE72" i="123" s="1"/>
  <c r="AE76" i="123" s="1"/>
  <c r="S20" i="123"/>
  <c r="S72" i="123" s="1"/>
  <c r="S76" i="123" s="1"/>
  <c r="S59" i="123"/>
  <c r="T71" i="123"/>
  <c r="T66" i="123"/>
  <c r="T65" i="123"/>
  <c r="T48" i="123"/>
  <c r="T58" i="123"/>
  <c r="T40" i="123"/>
  <c r="T25" i="123"/>
  <c r="T19" i="123"/>
  <c r="T15" i="123"/>
  <c r="T20" i="123" s="1"/>
  <c r="AA59" i="123"/>
  <c r="D34" i="92"/>
  <c r="H9" i="91"/>
  <c r="H13" i="91" s="1"/>
  <c r="H23" i="91"/>
  <c r="H26" i="91"/>
  <c r="H29" i="91"/>
  <c r="H32" i="91"/>
  <c r="D37" i="141"/>
  <c r="E37" i="141"/>
  <c r="A7" i="141"/>
  <c r="A8" i="141" s="1"/>
  <c r="A9" i="141" s="1"/>
  <c r="A10" i="141" s="1"/>
  <c r="A11" i="141" s="1"/>
  <c r="A12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9" i="141" s="1"/>
  <c r="A30" i="141" s="1"/>
  <c r="A31" i="141" s="1"/>
  <c r="A33" i="141" s="1"/>
  <c r="A34" i="141" s="1"/>
  <c r="I3" i="91"/>
  <c r="I4" i="91"/>
  <c r="I5" i="91"/>
  <c r="I6" i="91"/>
  <c r="I7" i="91"/>
  <c r="I8" i="91"/>
  <c r="AM109" i="123"/>
  <c r="AM108" i="123"/>
  <c r="AM107" i="123"/>
  <c r="AM106" i="123"/>
  <c r="AM105" i="123"/>
  <c r="AM104" i="123"/>
  <c r="AM102" i="123"/>
  <c r="AM101" i="123"/>
  <c r="AM100" i="123"/>
  <c r="AM98" i="123"/>
  <c r="AM97" i="123"/>
  <c r="AM96" i="123"/>
  <c r="AM95" i="123"/>
  <c r="AM94" i="123"/>
  <c r="AM93" i="123"/>
  <c r="AM92" i="123"/>
  <c r="AM91" i="123"/>
  <c r="AM90" i="123"/>
  <c r="AM99" i="123" s="1"/>
  <c r="AM89" i="123"/>
  <c r="AM87" i="123"/>
  <c r="AM86" i="123"/>
  <c r="AM85" i="123"/>
  <c r="AM83" i="123"/>
  <c r="AM82" i="123"/>
  <c r="AM110" i="123"/>
  <c r="AL110" i="123"/>
  <c r="AJ110" i="123"/>
  <c r="AH110" i="123"/>
  <c r="AD110" i="123"/>
  <c r="Y110" i="123"/>
  <c r="X110" i="123"/>
  <c r="W110" i="123"/>
  <c r="I110" i="123"/>
  <c r="AM103" i="123"/>
  <c r="AL103" i="123"/>
  <c r="AJ103" i="123"/>
  <c r="AH103" i="123"/>
  <c r="AD103" i="123"/>
  <c r="Y103" i="123"/>
  <c r="X103" i="123"/>
  <c r="W103" i="123"/>
  <c r="I103" i="123"/>
  <c r="AL99" i="123"/>
  <c r="AJ99" i="123"/>
  <c r="AH99" i="123"/>
  <c r="AD99" i="123"/>
  <c r="Y99" i="123"/>
  <c r="X99" i="123"/>
  <c r="W99" i="123"/>
  <c r="I99" i="123"/>
  <c r="AM88" i="123"/>
  <c r="AL88" i="123"/>
  <c r="AJ88" i="123"/>
  <c r="AH88" i="123"/>
  <c r="AD88" i="123"/>
  <c r="Y88" i="123"/>
  <c r="X88" i="123"/>
  <c r="W88" i="123"/>
  <c r="I88" i="123"/>
  <c r="AM84" i="123"/>
  <c r="AL84" i="123"/>
  <c r="AJ84" i="123"/>
  <c r="AH84" i="123"/>
  <c r="AD84" i="123"/>
  <c r="Y84" i="123"/>
  <c r="X84" i="123"/>
  <c r="W84" i="123"/>
  <c r="I84" i="123"/>
  <c r="E37" i="92"/>
  <c r="E36" i="92"/>
  <c r="E35" i="92"/>
  <c r="E34" i="92"/>
  <c r="E33" i="92"/>
  <c r="E32" i="92"/>
  <c r="E31" i="92"/>
  <c r="E30" i="92"/>
  <c r="E29" i="92"/>
  <c r="D37" i="92"/>
  <c r="D36" i="92"/>
  <c r="D35" i="92"/>
  <c r="D33" i="92"/>
  <c r="D32" i="92"/>
  <c r="D31" i="92"/>
  <c r="D30" i="92"/>
  <c r="D29" i="92"/>
  <c r="C37" i="92"/>
  <c r="C36" i="92"/>
  <c r="C35" i="92"/>
  <c r="C34" i="92"/>
  <c r="C33" i="92"/>
  <c r="C32" i="92"/>
  <c r="C31" i="92"/>
  <c r="C30" i="92"/>
  <c r="C29" i="92"/>
  <c r="D11" i="92"/>
  <c r="C11" i="92"/>
  <c r="R24" i="134"/>
  <c r="Q24" i="134"/>
  <c r="P24" i="134"/>
  <c r="O24" i="134"/>
  <c r="M24" i="134"/>
  <c r="L24" i="134"/>
  <c r="K24" i="134"/>
  <c r="J24" i="134"/>
  <c r="I24" i="134"/>
  <c r="H24" i="134"/>
  <c r="G24" i="134"/>
  <c r="G45" i="92"/>
  <c r="K45" i="92"/>
  <c r="G43" i="92"/>
  <c r="K43" i="92"/>
  <c r="G42" i="92"/>
  <c r="K42" i="92"/>
  <c r="F119" i="123"/>
  <c r="G40" i="92"/>
  <c r="K40" i="92" s="1"/>
  <c r="G39" i="92"/>
  <c r="K39" i="92" s="1"/>
  <c r="G7" i="92"/>
  <c r="K7" i="92" s="1"/>
  <c r="G8" i="92"/>
  <c r="K8" i="92" s="1"/>
  <c r="G13" i="92"/>
  <c r="G12" i="92"/>
  <c r="G11" i="92"/>
  <c r="K11" i="92" s="1"/>
  <c r="G10" i="92"/>
  <c r="G19" i="92"/>
  <c r="G18" i="92"/>
  <c r="G17" i="92"/>
  <c r="G27" i="92"/>
  <c r="G26" i="92"/>
  <c r="K26" i="92" s="1"/>
  <c r="G25" i="92"/>
  <c r="K25" i="92" s="1"/>
  <c r="G24" i="92"/>
  <c r="G23" i="92"/>
  <c r="G22" i="92"/>
  <c r="J51" i="92"/>
  <c r="H51" i="92"/>
  <c r="J50" i="92"/>
  <c r="I50" i="92"/>
  <c r="H50" i="92"/>
  <c r="G50" i="92"/>
  <c r="K50" i="92"/>
  <c r="J32" i="92"/>
  <c r="AM71" i="123"/>
  <c r="AL71" i="123"/>
  <c r="AH71" i="123"/>
  <c r="Y71" i="123"/>
  <c r="X71" i="123"/>
  <c r="W71" i="123"/>
  <c r="I71" i="123"/>
  <c r="AL66" i="123"/>
  <c r="W66" i="123"/>
  <c r="AM66" i="123" s="1"/>
  <c r="Y66" i="123"/>
  <c r="AD66" i="123"/>
  <c r="AL65" i="123"/>
  <c r="AD65" i="123"/>
  <c r="Y65" i="123"/>
  <c r="X65" i="123"/>
  <c r="W65" i="123"/>
  <c r="I65" i="123"/>
  <c r="AL58" i="123"/>
  <c r="G58" i="123"/>
  <c r="AM52" i="123"/>
  <c r="AD52" i="123"/>
  <c r="Y52" i="123"/>
  <c r="X52" i="123"/>
  <c r="W52" i="123"/>
  <c r="I52" i="123"/>
  <c r="G52" i="123"/>
  <c r="AM48" i="123"/>
  <c r="AH48" i="123"/>
  <c r="AH58" i="123"/>
  <c r="AD48" i="123"/>
  <c r="Y48" i="123"/>
  <c r="X48" i="123"/>
  <c r="W48" i="123"/>
  <c r="I48" i="123"/>
  <c r="G48" i="123"/>
  <c r="AD40" i="123"/>
  <c r="Y40" i="123"/>
  <c r="X40" i="123"/>
  <c r="G40" i="123"/>
  <c r="AM28" i="123"/>
  <c r="I28" i="123"/>
  <c r="AJ25" i="123"/>
  <c r="AJ19" i="123"/>
  <c r="AJ15" i="123"/>
  <c r="AM21" i="123"/>
  <c r="AM16" i="123"/>
  <c r="AM5" i="123"/>
  <c r="AL25" i="123"/>
  <c r="AH25" i="123"/>
  <c r="Y25" i="123"/>
  <c r="X25" i="123"/>
  <c r="W25" i="123"/>
  <c r="AL19" i="123"/>
  <c r="AD19" i="123"/>
  <c r="Y19" i="123"/>
  <c r="X19" i="123"/>
  <c r="W19" i="123"/>
  <c r="I19" i="123"/>
  <c r="AL15" i="123"/>
  <c r="AL20" i="123"/>
  <c r="AD15" i="123"/>
  <c r="AD20" i="123"/>
  <c r="Y15" i="123"/>
  <c r="Y20" i="123"/>
  <c r="X15" i="123"/>
  <c r="X20" i="123"/>
  <c r="W15" i="123"/>
  <c r="I15" i="123"/>
  <c r="G122" i="123"/>
  <c r="G119" i="123"/>
  <c r="E119" i="123"/>
  <c r="D119" i="123"/>
  <c r="C119" i="123"/>
  <c r="G116" i="123"/>
  <c r="F116" i="123"/>
  <c r="E116" i="123"/>
  <c r="D116" i="123"/>
  <c r="C116" i="123"/>
  <c r="E113" i="123"/>
  <c r="D113" i="123"/>
  <c r="C113" i="123"/>
  <c r="F103" i="123"/>
  <c r="E103" i="123"/>
  <c r="D103" i="123"/>
  <c r="C103" i="123"/>
  <c r="E74" i="123"/>
  <c r="D74" i="123"/>
  <c r="C74" i="123"/>
  <c r="E4" i="100"/>
  <c r="G4" i="100" s="1"/>
  <c r="F4" i="100"/>
  <c r="K4" i="100"/>
  <c r="K7" i="100" s="1"/>
  <c r="E5" i="100"/>
  <c r="K5" i="100"/>
  <c r="M5" i="100" s="1"/>
  <c r="L5" i="100"/>
  <c r="E6" i="100"/>
  <c r="F6" i="100" s="1"/>
  <c r="G6" i="100" s="1"/>
  <c r="K6" i="100"/>
  <c r="L6" i="100"/>
  <c r="M6" i="100" s="1"/>
  <c r="B7" i="100"/>
  <c r="B24" i="100" s="1"/>
  <c r="H7" i="100"/>
  <c r="E9" i="100"/>
  <c r="F9" i="100" s="1"/>
  <c r="K9" i="100"/>
  <c r="L9" i="100" s="1"/>
  <c r="E10" i="100"/>
  <c r="F10" i="100" s="1"/>
  <c r="G10" i="100"/>
  <c r="K10" i="100"/>
  <c r="L10" i="100"/>
  <c r="M10" i="100" s="1"/>
  <c r="E11" i="100"/>
  <c r="K11" i="100"/>
  <c r="M11" i="100" s="1"/>
  <c r="L11" i="100"/>
  <c r="E12" i="100"/>
  <c r="F12" i="100" s="1"/>
  <c r="G12" i="100" s="1"/>
  <c r="K12" i="100"/>
  <c r="L12" i="100" s="1"/>
  <c r="M12" i="100" s="1"/>
  <c r="B13" i="100"/>
  <c r="H13" i="100"/>
  <c r="E15" i="100"/>
  <c r="G15" i="100" s="1"/>
  <c r="F15" i="100"/>
  <c r="F16" i="100" s="1"/>
  <c r="K15" i="100"/>
  <c r="L15" i="100" s="1"/>
  <c r="L16" i="100" s="1"/>
  <c r="B16" i="100"/>
  <c r="C16" i="100"/>
  <c r="D16" i="100"/>
  <c r="E16" i="100"/>
  <c r="H16" i="100"/>
  <c r="I16" i="100"/>
  <c r="J16" i="100"/>
  <c r="K16" i="100"/>
  <c r="M16" i="100"/>
  <c r="E19" i="100"/>
  <c r="F19" i="100"/>
  <c r="G19" i="100" s="1"/>
  <c r="K19" i="100"/>
  <c r="E20" i="100"/>
  <c r="G20" i="100" s="1"/>
  <c r="F20" i="100"/>
  <c r="K20" i="100"/>
  <c r="L20" i="100" s="1"/>
  <c r="M20" i="100" s="1"/>
  <c r="B21" i="100"/>
  <c r="E21" i="100"/>
  <c r="H21" i="100"/>
  <c r="E23" i="100"/>
  <c r="F23" i="100"/>
  <c r="G23" i="100" s="1"/>
  <c r="K23" i="100"/>
  <c r="E27" i="100"/>
  <c r="G27" i="100" s="1"/>
  <c r="F27" i="100"/>
  <c r="K27" i="100"/>
  <c r="E28" i="100"/>
  <c r="G28" i="100" s="1"/>
  <c r="F28" i="100"/>
  <c r="K28" i="100"/>
  <c r="M28" i="100" s="1"/>
  <c r="E29" i="100"/>
  <c r="K29" i="100"/>
  <c r="M29" i="100" s="1"/>
  <c r="L29" i="100"/>
  <c r="E30" i="100"/>
  <c r="F30" i="100" s="1"/>
  <c r="G30" i="100" s="1"/>
  <c r="K30" i="100"/>
  <c r="M30" i="100"/>
  <c r="E31" i="100"/>
  <c r="G31" i="100" s="1"/>
  <c r="F31" i="100"/>
  <c r="K31" i="100"/>
  <c r="F32" i="100"/>
  <c r="G32" i="100"/>
  <c r="L32" i="100"/>
  <c r="M32" i="100"/>
  <c r="F33" i="100"/>
  <c r="G33" i="100"/>
  <c r="L33" i="100"/>
  <c r="M33" i="100"/>
  <c r="B34" i="100"/>
  <c r="E34" i="100"/>
  <c r="H34" i="100"/>
  <c r="E36" i="100"/>
  <c r="F36" i="100"/>
  <c r="F45" i="100" s="1"/>
  <c r="K36" i="100"/>
  <c r="L36" i="100" s="1"/>
  <c r="E37" i="100"/>
  <c r="G37" i="100" s="1"/>
  <c r="F37" i="100"/>
  <c r="K37" i="100"/>
  <c r="L37" i="100" s="1"/>
  <c r="E38" i="100"/>
  <c r="F38" i="100" s="1"/>
  <c r="K38" i="100"/>
  <c r="L38" i="100"/>
  <c r="E39" i="100"/>
  <c r="F39" i="100" s="1"/>
  <c r="K39" i="100"/>
  <c r="L39" i="100"/>
  <c r="M39" i="100" s="1"/>
  <c r="E40" i="100"/>
  <c r="F40" i="100" s="1"/>
  <c r="K40" i="100"/>
  <c r="L40" i="100"/>
  <c r="E41" i="100"/>
  <c r="F41" i="100" s="1"/>
  <c r="K41" i="100"/>
  <c r="L41" i="100"/>
  <c r="M41" i="100" s="1"/>
  <c r="E42" i="100"/>
  <c r="F42" i="100" s="1"/>
  <c r="K42" i="100"/>
  <c r="L42" i="100" s="1"/>
  <c r="E43" i="100"/>
  <c r="F43" i="100"/>
  <c r="G43" i="100"/>
  <c r="K43" i="100"/>
  <c r="L43" i="100" s="1"/>
  <c r="G44" i="100"/>
  <c r="M44" i="100"/>
  <c r="B45" i="100"/>
  <c r="B58" i="100" s="1"/>
  <c r="E45" i="100"/>
  <c r="H45" i="100"/>
  <c r="E47" i="100"/>
  <c r="K47" i="100"/>
  <c r="L47" i="100" s="1"/>
  <c r="L48" i="100" s="1"/>
  <c r="B48" i="100"/>
  <c r="C48" i="100"/>
  <c r="D48" i="100"/>
  <c r="I48" i="100"/>
  <c r="J48" i="100"/>
  <c r="G49" i="100"/>
  <c r="M49" i="100"/>
  <c r="G50" i="100"/>
  <c r="K50" i="100"/>
  <c r="L50" i="100" s="1"/>
  <c r="E51" i="100"/>
  <c r="F51" i="100"/>
  <c r="K51" i="100"/>
  <c r="L51" i="100" s="1"/>
  <c r="L53" i="100" s="1"/>
  <c r="E52" i="100"/>
  <c r="K52" i="100"/>
  <c r="L52" i="100"/>
  <c r="M52" i="100" s="1"/>
  <c r="B53" i="100"/>
  <c r="H53" i="100"/>
  <c r="E55" i="100"/>
  <c r="F55" i="100" s="1"/>
  <c r="G55" i="100"/>
  <c r="K55" i="100"/>
  <c r="L55" i="100" s="1"/>
  <c r="E56" i="100"/>
  <c r="K56" i="100"/>
  <c r="L56" i="100"/>
  <c r="M56" i="100" s="1"/>
  <c r="H58" i="100"/>
  <c r="N3" i="138"/>
  <c r="N4" i="138"/>
  <c r="N5" i="138"/>
  <c r="N6" i="138"/>
  <c r="N7" i="138"/>
  <c r="N8" i="138"/>
  <c r="N9" i="138"/>
  <c r="N10" i="138"/>
  <c r="N12" i="138"/>
  <c r="N13" i="138"/>
  <c r="C14" i="138"/>
  <c r="D14" i="138"/>
  <c r="E14" i="138"/>
  <c r="F14" i="138"/>
  <c r="G14" i="138"/>
  <c r="H14" i="138"/>
  <c r="I14" i="138"/>
  <c r="J14" i="138"/>
  <c r="K14" i="138"/>
  <c r="L14" i="138"/>
  <c r="M14" i="138"/>
  <c r="N17" i="138"/>
  <c r="N18" i="138"/>
  <c r="N19" i="138"/>
  <c r="N20" i="138"/>
  <c r="N21" i="138"/>
  <c r="N23" i="138"/>
  <c r="N24" i="138"/>
  <c r="N25" i="138"/>
  <c r="N26" i="138"/>
  <c r="B27" i="138"/>
  <c r="C27" i="138"/>
  <c r="D27" i="138"/>
  <c r="E27" i="138"/>
  <c r="F27" i="138"/>
  <c r="G27" i="138"/>
  <c r="H27" i="138"/>
  <c r="I27" i="138"/>
  <c r="J27" i="138"/>
  <c r="K27" i="138"/>
  <c r="L27" i="138"/>
  <c r="M27" i="138"/>
  <c r="B31" i="136"/>
  <c r="B37" i="136" s="1"/>
  <c r="C31" i="136"/>
  <c r="D31" i="136"/>
  <c r="E31" i="136"/>
  <c r="F31" i="136"/>
  <c r="C37" i="136"/>
  <c r="D37" i="136"/>
  <c r="E37" i="136"/>
  <c r="F37" i="136"/>
  <c r="C15" i="132"/>
  <c r="D15" i="132"/>
  <c r="E15" i="132"/>
  <c r="E20" i="132" s="1"/>
  <c r="M6" i="134" s="1"/>
  <c r="C19" i="132"/>
  <c r="D19" i="132"/>
  <c r="D20" i="132" s="1"/>
  <c r="E19" i="132"/>
  <c r="C25" i="132"/>
  <c r="K7" i="134" s="1"/>
  <c r="D25" i="132"/>
  <c r="E25" i="132"/>
  <c r="C28" i="132"/>
  <c r="D28" i="132"/>
  <c r="D36" i="132" s="1"/>
  <c r="D58" i="132" s="1"/>
  <c r="L8" i="134" s="1"/>
  <c r="E28" i="132"/>
  <c r="C35" i="132"/>
  <c r="D35" i="132"/>
  <c r="E35" i="132"/>
  <c r="E36" i="132" s="1"/>
  <c r="E58" i="132" s="1"/>
  <c r="G35" i="132"/>
  <c r="C36" i="132"/>
  <c r="G36" i="132"/>
  <c r="C39" i="132"/>
  <c r="D39" i="132"/>
  <c r="E39" i="132"/>
  <c r="G39" i="132"/>
  <c r="C47" i="132"/>
  <c r="D47" i="132"/>
  <c r="E47" i="132"/>
  <c r="G47" i="132"/>
  <c r="C51" i="132"/>
  <c r="D51" i="132"/>
  <c r="E51" i="132"/>
  <c r="G51" i="132"/>
  <c r="C57" i="132"/>
  <c r="D57" i="132"/>
  <c r="E57" i="132"/>
  <c r="G57" i="132"/>
  <c r="C58" i="132"/>
  <c r="G58" i="132"/>
  <c r="G59" i="132"/>
  <c r="G60" i="132"/>
  <c r="G61" i="132"/>
  <c r="G62" i="132"/>
  <c r="G63" i="132"/>
  <c r="C64" i="132"/>
  <c r="D64" i="132"/>
  <c r="E64" i="132"/>
  <c r="F64" i="132"/>
  <c r="G65" i="132"/>
  <c r="G66" i="132"/>
  <c r="G67" i="132"/>
  <c r="G68" i="132"/>
  <c r="G70" i="132" s="1"/>
  <c r="G69" i="132"/>
  <c r="C70" i="132"/>
  <c r="D70" i="132"/>
  <c r="E70" i="132"/>
  <c r="F70" i="132"/>
  <c r="C83" i="132"/>
  <c r="D83" i="132"/>
  <c r="E83" i="132"/>
  <c r="F83" i="132"/>
  <c r="F87" i="132" s="1"/>
  <c r="G83" i="132"/>
  <c r="C86" i="132"/>
  <c r="D86" i="132"/>
  <c r="D87" i="132" s="1"/>
  <c r="E86" i="132"/>
  <c r="E87" i="132" s="1"/>
  <c r="E119" i="132" s="1"/>
  <c r="E124" i="132" s="1"/>
  <c r="F86" i="132"/>
  <c r="G86" i="132"/>
  <c r="C87" i="132"/>
  <c r="G87" i="132"/>
  <c r="C91" i="132"/>
  <c r="C92" i="132" s="1"/>
  <c r="D91" i="132"/>
  <c r="D92" i="132" s="1"/>
  <c r="E91" i="132"/>
  <c r="F91" i="132"/>
  <c r="F92" i="132" s="1"/>
  <c r="G91" i="132"/>
  <c r="G92" i="132" s="1"/>
  <c r="E92" i="132"/>
  <c r="C99" i="132"/>
  <c r="D99" i="132"/>
  <c r="E99" i="132"/>
  <c r="G99" i="132"/>
  <c r="C109" i="132"/>
  <c r="D109" i="132"/>
  <c r="E109" i="132"/>
  <c r="G109" i="132"/>
  <c r="C112" i="132"/>
  <c r="D112" i="132"/>
  <c r="E112" i="132"/>
  <c r="F112" i="132"/>
  <c r="G112" i="132"/>
  <c r="C115" i="132"/>
  <c r="D115" i="132"/>
  <c r="E115" i="132"/>
  <c r="F115" i="132"/>
  <c r="G115" i="132"/>
  <c r="C118" i="132"/>
  <c r="D118" i="132"/>
  <c r="E118" i="132"/>
  <c r="F118" i="132"/>
  <c r="G118" i="132"/>
  <c r="C15" i="123"/>
  <c r="D15" i="123"/>
  <c r="D20" i="123" s="1"/>
  <c r="D6" i="134" s="1"/>
  <c r="T6" i="134" s="1"/>
  <c r="J4" i="128" s="1"/>
  <c r="E15" i="123"/>
  <c r="C19" i="123"/>
  <c r="C20" i="123"/>
  <c r="D19" i="123"/>
  <c r="H6" i="134"/>
  <c r="E19" i="123"/>
  <c r="E20" i="123"/>
  <c r="E6" i="134" s="1"/>
  <c r="U6" i="134" s="1"/>
  <c r="K4" i="128" s="1"/>
  <c r="I6" i="134"/>
  <c r="C25" i="123"/>
  <c r="D25" i="123"/>
  <c r="E25" i="123"/>
  <c r="C28" i="123"/>
  <c r="D28" i="123"/>
  <c r="E28" i="123"/>
  <c r="C35" i="123"/>
  <c r="C36" i="123" s="1"/>
  <c r="C40" i="123"/>
  <c r="C48" i="123"/>
  <c r="C52" i="123"/>
  <c r="C58" i="123"/>
  <c r="D35" i="123"/>
  <c r="E35" i="123"/>
  <c r="E36" i="123" s="1"/>
  <c r="G35" i="123"/>
  <c r="G36" i="123" s="1"/>
  <c r="D40" i="123"/>
  <c r="E40" i="123"/>
  <c r="D48" i="123"/>
  <c r="E48" i="123"/>
  <c r="D52" i="123"/>
  <c r="E52" i="123"/>
  <c r="D58" i="123"/>
  <c r="E58" i="123"/>
  <c r="G15" i="95"/>
  <c r="G61" i="123" s="1"/>
  <c r="G18" i="95"/>
  <c r="G62" i="123" s="1"/>
  <c r="G47" i="95"/>
  <c r="G64" i="123" s="1"/>
  <c r="C68" i="123"/>
  <c r="C16" i="134" s="1"/>
  <c r="S16" i="134" s="1"/>
  <c r="I14" i="128" s="1"/>
  <c r="G16" i="134"/>
  <c r="D68" i="123"/>
  <c r="E68" i="123"/>
  <c r="E16" i="134" s="1"/>
  <c r="U16" i="134" s="1"/>
  <c r="I16" i="134"/>
  <c r="K14" i="128"/>
  <c r="G68" i="123"/>
  <c r="C69" i="123"/>
  <c r="C17" i="134" s="1"/>
  <c r="G17" i="134"/>
  <c r="D69" i="123"/>
  <c r="D17" i="134" s="1"/>
  <c r="T17" i="134" s="1"/>
  <c r="J15" i="128" s="1"/>
  <c r="K23" i="139" s="1"/>
  <c r="H17" i="134"/>
  <c r="E69" i="123"/>
  <c r="E17" i="134" s="1"/>
  <c r="U17" i="134" s="1"/>
  <c r="K15" i="128" s="1"/>
  <c r="L23" i="139" s="1"/>
  <c r="I17" i="134"/>
  <c r="G69" i="123"/>
  <c r="G65" i="97"/>
  <c r="G70" i="123" s="1"/>
  <c r="N24" i="139"/>
  <c r="C84" i="123"/>
  <c r="D84" i="123"/>
  <c r="E84" i="123"/>
  <c r="G84" i="123"/>
  <c r="G90" i="123" s="1"/>
  <c r="G89" i="123"/>
  <c r="C89" i="123"/>
  <c r="D89" i="123"/>
  <c r="E89" i="123"/>
  <c r="F89" i="123"/>
  <c r="C95" i="123"/>
  <c r="C96" i="123"/>
  <c r="D95" i="123"/>
  <c r="D96" i="123" s="1"/>
  <c r="E95" i="123"/>
  <c r="E96" i="123"/>
  <c r="F95" i="123"/>
  <c r="F96" i="123" s="1"/>
  <c r="G95" i="123"/>
  <c r="G96" i="123"/>
  <c r="G103" i="123"/>
  <c r="G113" i="123"/>
  <c r="I7" i="94"/>
  <c r="R7" i="94"/>
  <c r="S7" i="94"/>
  <c r="T7" i="94"/>
  <c r="I8" i="94"/>
  <c r="R8" i="94"/>
  <c r="S8" i="94"/>
  <c r="T8" i="94"/>
  <c r="C9" i="94"/>
  <c r="D9" i="94"/>
  <c r="E9" i="94"/>
  <c r="F9" i="94"/>
  <c r="G9" i="94"/>
  <c r="H9" i="94"/>
  <c r="H38" i="94" s="1"/>
  <c r="I9" i="94"/>
  <c r="R9" i="94"/>
  <c r="S9" i="94"/>
  <c r="T9" i="94"/>
  <c r="I10" i="94"/>
  <c r="I12" i="94" s="1"/>
  <c r="I38" i="94" s="1"/>
  <c r="R10" i="94"/>
  <c r="S10" i="94"/>
  <c r="T10" i="94"/>
  <c r="I11" i="94"/>
  <c r="R11" i="94"/>
  <c r="S11" i="94"/>
  <c r="T11" i="94"/>
  <c r="C12" i="94"/>
  <c r="C38" i="94" s="1"/>
  <c r="D12" i="94"/>
  <c r="E12" i="94"/>
  <c r="F12" i="94"/>
  <c r="G12" i="94"/>
  <c r="H12" i="94"/>
  <c r="L12" i="94"/>
  <c r="M12" i="94"/>
  <c r="N13" i="94" s="1"/>
  <c r="N12" i="94"/>
  <c r="O12" i="94"/>
  <c r="P12" i="94"/>
  <c r="Q13" i="94" s="1"/>
  <c r="Q12" i="94"/>
  <c r="S12" i="94"/>
  <c r="I13" i="94"/>
  <c r="I14" i="94"/>
  <c r="C15" i="94"/>
  <c r="D15" i="94"/>
  <c r="E15" i="94"/>
  <c r="F15" i="94"/>
  <c r="G15" i="94"/>
  <c r="H15" i="94"/>
  <c r="I15" i="94"/>
  <c r="I16" i="94"/>
  <c r="I17" i="94"/>
  <c r="I18" i="94"/>
  <c r="C19" i="94"/>
  <c r="D19" i="94"/>
  <c r="E19" i="94"/>
  <c r="F19" i="94"/>
  <c r="G19" i="94"/>
  <c r="G38" i="94" s="1"/>
  <c r="H39" i="94" s="1"/>
  <c r="H19" i="94"/>
  <c r="I19" i="94"/>
  <c r="I20" i="94"/>
  <c r="I21" i="94"/>
  <c r="I22" i="94"/>
  <c r="I23" i="94"/>
  <c r="C24" i="94"/>
  <c r="D24" i="94"/>
  <c r="D26" i="94" s="1"/>
  <c r="E24" i="94"/>
  <c r="E26" i="94" s="1"/>
  <c r="I24" i="94"/>
  <c r="I25" i="94"/>
  <c r="I26" i="94"/>
  <c r="C26" i="94"/>
  <c r="F26" i="94"/>
  <c r="G26" i="94"/>
  <c r="H26" i="94"/>
  <c r="I27" i="94"/>
  <c r="I28" i="94"/>
  <c r="I29" i="94"/>
  <c r="I30" i="94"/>
  <c r="I31" i="94"/>
  <c r="I32" i="94"/>
  <c r="I33" i="94"/>
  <c r="I34" i="94"/>
  <c r="I35" i="94"/>
  <c r="I36" i="94"/>
  <c r="I37" i="94" s="1"/>
  <c r="C36" i="94"/>
  <c r="D36" i="94"/>
  <c r="E36" i="94"/>
  <c r="E37" i="94" s="1"/>
  <c r="F36" i="94"/>
  <c r="F37" i="94" s="1"/>
  <c r="G36" i="94"/>
  <c r="H36" i="94"/>
  <c r="C37" i="94"/>
  <c r="D37" i="94"/>
  <c r="G37" i="94"/>
  <c r="H37" i="94"/>
  <c r="D38" i="94"/>
  <c r="J38" i="94"/>
  <c r="C15" i="95"/>
  <c r="C61" i="123" s="1"/>
  <c r="D15" i="95"/>
  <c r="D61" i="123" s="1"/>
  <c r="D10" i="134" s="1"/>
  <c r="T10" i="134" s="1"/>
  <c r="J8" i="128" s="1"/>
  <c r="K8" i="139" s="1"/>
  <c r="H10" i="134"/>
  <c r="E15" i="95"/>
  <c r="E61" i="123" s="1"/>
  <c r="E10" i="134" s="1"/>
  <c r="U10" i="134" s="1"/>
  <c r="K8" i="128" s="1"/>
  <c r="I10" i="134"/>
  <c r="F15" i="95"/>
  <c r="C18" i="95"/>
  <c r="C62" i="123" s="1"/>
  <c r="C11" i="134" s="1"/>
  <c r="S11" i="134" s="1"/>
  <c r="I9" i="128" s="1"/>
  <c r="J9" i="139" s="1"/>
  <c r="G11" i="134"/>
  <c r="D18" i="95"/>
  <c r="H11" i="134"/>
  <c r="E18" i="95"/>
  <c r="E62" i="123"/>
  <c r="E11" i="134" s="1"/>
  <c r="U11" i="134" s="1"/>
  <c r="K9" i="128" s="1"/>
  <c r="L9" i="139" s="1"/>
  <c r="I11" i="134"/>
  <c r="F18" i="95"/>
  <c r="C43" i="95"/>
  <c r="C63" i="123"/>
  <c r="C12" i="134" s="1"/>
  <c r="S12" i="134" s="1"/>
  <c r="G12" i="134"/>
  <c r="I10" i="128"/>
  <c r="J10" i="139" s="1"/>
  <c r="D43" i="95"/>
  <c r="D63" i="123" s="1"/>
  <c r="E43" i="95"/>
  <c r="E63" i="123" s="1"/>
  <c r="E12" i="134" s="1"/>
  <c r="I12" i="134"/>
  <c r="U12" i="134"/>
  <c r="K10" i="128" s="1"/>
  <c r="L10" i="139" s="1"/>
  <c r="F43" i="95"/>
  <c r="G43" i="95"/>
  <c r="G63" i="123" s="1"/>
  <c r="C47" i="95"/>
  <c r="C64" i="123" s="1"/>
  <c r="C20" i="134" s="1"/>
  <c r="S20" i="134" s="1"/>
  <c r="I18" i="128" s="1"/>
  <c r="J12" i="139" s="1"/>
  <c r="J17" i="139" s="1"/>
  <c r="G20" i="134"/>
  <c r="D47" i="95"/>
  <c r="D64" i="123" s="1"/>
  <c r="D20" i="134" s="1"/>
  <c r="T20" i="134" s="1"/>
  <c r="J18" i="128" s="1"/>
  <c r="K12" i="139" s="1"/>
  <c r="K17" i="139" s="1"/>
  <c r="H20" i="134"/>
  <c r="E47" i="95"/>
  <c r="E64" i="123" s="1"/>
  <c r="E20" i="134" s="1"/>
  <c r="U20" i="134" s="1"/>
  <c r="K18" i="128" s="1"/>
  <c r="L12" i="139" s="1"/>
  <c r="L17" i="139" s="1"/>
  <c r="I20" i="134"/>
  <c r="F47" i="95"/>
  <c r="C7" i="97"/>
  <c r="D7" i="97"/>
  <c r="E7" i="97"/>
  <c r="G7" i="97"/>
  <c r="C22" i="97"/>
  <c r="D22" i="97"/>
  <c r="E22" i="97"/>
  <c r="G22" i="97"/>
  <c r="C27" i="97"/>
  <c r="D27" i="97"/>
  <c r="E27" i="97"/>
  <c r="G27" i="97"/>
  <c r="C40" i="97"/>
  <c r="D40" i="97"/>
  <c r="E40" i="97"/>
  <c r="G40" i="97"/>
  <c r="C43" i="97"/>
  <c r="C45" i="97" s="1"/>
  <c r="D43" i="97"/>
  <c r="D45" i="97" s="1"/>
  <c r="E43" i="97"/>
  <c r="G43" i="97"/>
  <c r="G45" i="97" s="1"/>
  <c r="C66" i="123"/>
  <c r="C14" i="134" s="1"/>
  <c r="E45" i="97"/>
  <c r="E66" i="123"/>
  <c r="E14" i="134"/>
  <c r="G66" i="123"/>
  <c r="N20" i="139" s="1"/>
  <c r="C57" i="97"/>
  <c r="D57" i="97"/>
  <c r="E57" i="97"/>
  <c r="G57" i="97"/>
  <c r="G59" i="97" s="1"/>
  <c r="G67" i="123" s="1"/>
  <c r="N21" i="139" s="1"/>
  <c r="C59" i="97"/>
  <c r="C67" i="123" s="1"/>
  <c r="C15" i="134" s="1"/>
  <c r="S15" i="134" s="1"/>
  <c r="I13" i="128" s="1"/>
  <c r="J21" i="139" s="1"/>
  <c r="G15" i="134"/>
  <c r="D59" i="97"/>
  <c r="D67" i="123"/>
  <c r="D15" i="134" s="1"/>
  <c r="H15" i="134"/>
  <c r="E59" i="97"/>
  <c r="I15" i="134"/>
  <c r="C65" i="97"/>
  <c r="C70" i="123" s="1"/>
  <c r="D65" i="97"/>
  <c r="E65" i="97"/>
  <c r="E70" i="123" s="1"/>
  <c r="C66" i="97"/>
  <c r="C67" i="97" s="1"/>
  <c r="E66" i="97"/>
  <c r="F66" i="97"/>
  <c r="G66" i="97"/>
  <c r="E9" i="91"/>
  <c r="I10" i="91"/>
  <c r="I11" i="91"/>
  <c r="I12" i="91"/>
  <c r="E13" i="91"/>
  <c r="F13" i="91"/>
  <c r="I14" i="91"/>
  <c r="I15" i="91"/>
  <c r="I16" i="91"/>
  <c r="I17" i="91"/>
  <c r="I19" i="91"/>
  <c r="I20" i="91"/>
  <c r="I21" i="91"/>
  <c r="E23" i="91"/>
  <c r="F23" i="91"/>
  <c r="I24" i="91"/>
  <c r="I25" i="91"/>
  <c r="I26" i="91" s="1"/>
  <c r="E26" i="91"/>
  <c r="I27" i="91"/>
  <c r="I28" i="91"/>
  <c r="I29" i="91" s="1"/>
  <c r="E29" i="91"/>
  <c r="I30" i="91"/>
  <c r="I31" i="91"/>
  <c r="E32" i="91"/>
  <c r="I33" i="91"/>
  <c r="G6" i="134"/>
  <c r="G13" i="134" s="1"/>
  <c r="J6" i="134"/>
  <c r="O6" i="134"/>
  <c r="P6" i="134"/>
  <c r="Q6" i="134"/>
  <c r="C7" i="134"/>
  <c r="D7" i="134"/>
  <c r="E7" i="134"/>
  <c r="G7" i="134"/>
  <c r="H7" i="134"/>
  <c r="T7" i="134" s="1"/>
  <c r="J5" i="128" s="1"/>
  <c r="K5" i="139" s="1"/>
  <c r="I7" i="134"/>
  <c r="J7" i="134"/>
  <c r="L7" i="134"/>
  <c r="M7" i="134"/>
  <c r="O7" i="134"/>
  <c r="P7" i="134"/>
  <c r="Q7" i="134"/>
  <c r="R7" i="134"/>
  <c r="S7" i="134"/>
  <c r="I5" i="128" s="1"/>
  <c r="J5" i="139" s="1"/>
  <c r="G8" i="134"/>
  <c r="I8" i="134"/>
  <c r="J8" i="134"/>
  <c r="K8" i="134"/>
  <c r="O8" i="134"/>
  <c r="P8" i="134"/>
  <c r="Q8" i="134"/>
  <c r="R8" i="134"/>
  <c r="K9" i="134"/>
  <c r="L9" i="134"/>
  <c r="M9" i="134"/>
  <c r="O9" i="134"/>
  <c r="P9" i="134"/>
  <c r="Q9" i="134"/>
  <c r="R9" i="134"/>
  <c r="G10" i="134"/>
  <c r="J10" i="134"/>
  <c r="K10" i="134"/>
  <c r="L10" i="134"/>
  <c r="M10" i="134"/>
  <c r="O10" i="134"/>
  <c r="P10" i="134"/>
  <c r="Q10" i="134"/>
  <c r="R10" i="134"/>
  <c r="J11" i="134"/>
  <c r="K11" i="134"/>
  <c r="L11" i="134"/>
  <c r="M11" i="134"/>
  <c r="O11" i="134"/>
  <c r="P11" i="134"/>
  <c r="Q11" i="134"/>
  <c r="R11" i="134"/>
  <c r="H12" i="134"/>
  <c r="J12" i="134"/>
  <c r="K12" i="134"/>
  <c r="L12" i="134"/>
  <c r="M12" i="134"/>
  <c r="O12" i="134"/>
  <c r="P12" i="134"/>
  <c r="Q12" i="134"/>
  <c r="R12" i="134"/>
  <c r="G14" i="134"/>
  <c r="H14" i="134"/>
  <c r="I14" i="134"/>
  <c r="J14" i="134"/>
  <c r="J19" i="134" s="1"/>
  <c r="K14" i="134"/>
  <c r="L14" i="134"/>
  <c r="M14" i="134"/>
  <c r="O14" i="134"/>
  <c r="P14" i="134"/>
  <c r="Q14" i="134"/>
  <c r="Q19" i="134" s="1"/>
  <c r="R14" i="134"/>
  <c r="J15" i="134"/>
  <c r="K15" i="134"/>
  <c r="L15" i="134"/>
  <c r="M15" i="134"/>
  <c r="O15" i="134"/>
  <c r="P15" i="134"/>
  <c r="Q15" i="134"/>
  <c r="R15" i="134"/>
  <c r="D16" i="134"/>
  <c r="T16" i="134" s="1"/>
  <c r="J14" i="128" s="1"/>
  <c r="K22" i="139" s="1"/>
  <c r="H16" i="134"/>
  <c r="J16" i="134"/>
  <c r="K16" i="134"/>
  <c r="L16" i="134"/>
  <c r="M16" i="134"/>
  <c r="O16" i="134"/>
  <c r="P16" i="134"/>
  <c r="Q16" i="134"/>
  <c r="R16" i="134"/>
  <c r="J17" i="134"/>
  <c r="K17" i="134"/>
  <c r="L17" i="134"/>
  <c r="M17" i="134"/>
  <c r="O17" i="134"/>
  <c r="P17" i="134"/>
  <c r="Q17" i="134"/>
  <c r="R17" i="134"/>
  <c r="G18" i="134"/>
  <c r="G19" i="134"/>
  <c r="H18" i="134"/>
  <c r="I18" i="134"/>
  <c r="J18" i="134"/>
  <c r="K18" i="134"/>
  <c r="L18" i="134"/>
  <c r="M18" i="134"/>
  <c r="O18" i="134"/>
  <c r="P18" i="134"/>
  <c r="Q18" i="134"/>
  <c r="R18" i="134"/>
  <c r="J20" i="134"/>
  <c r="K20" i="134"/>
  <c r="L20" i="134"/>
  <c r="M20" i="134"/>
  <c r="O20" i="134"/>
  <c r="P20" i="134"/>
  <c r="Q20" i="134"/>
  <c r="R20" i="134"/>
  <c r="C22" i="134"/>
  <c r="D22" i="134"/>
  <c r="E22" i="134"/>
  <c r="G22" i="134"/>
  <c r="H22" i="134"/>
  <c r="T22" i="134" s="1"/>
  <c r="J26" i="128" s="1"/>
  <c r="I22" i="134"/>
  <c r="J22" i="134"/>
  <c r="K22" i="134"/>
  <c r="L22" i="134"/>
  <c r="M22" i="134"/>
  <c r="O22" i="134"/>
  <c r="P22" i="134"/>
  <c r="Q22" i="134"/>
  <c r="R22" i="134"/>
  <c r="S22" i="134"/>
  <c r="I26" i="128" s="1"/>
  <c r="C24" i="134"/>
  <c r="S24" i="134"/>
  <c r="D24" i="134"/>
  <c r="T24" i="134"/>
  <c r="E24" i="134"/>
  <c r="U24" i="134"/>
  <c r="V24" i="134"/>
  <c r="C25" i="134"/>
  <c r="D25" i="134"/>
  <c r="T25" i="134" s="1"/>
  <c r="H25" i="134"/>
  <c r="J32" i="128"/>
  <c r="E25" i="134"/>
  <c r="F25" i="134"/>
  <c r="N25" i="134"/>
  <c r="V25" i="134"/>
  <c r="G25" i="134"/>
  <c r="I25" i="134"/>
  <c r="J25" i="134"/>
  <c r="K25" i="134"/>
  <c r="L25" i="134"/>
  <c r="M25" i="134"/>
  <c r="O25" i="134"/>
  <c r="P25" i="134"/>
  <c r="Q25" i="134"/>
  <c r="R25" i="134"/>
  <c r="C29" i="134"/>
  <c r="D29" i="134"/>
  <c r="E29" i="134"/>
  <c r="F29" i="134"/>
  <c r="G29" i="134"/>
  <c r="H29" i="134"/>
  <c r="I29" i="134"/>
  <c r="J29" i="134"/>
  <c r="K29" i="134"/>
  <c r="L29" i="134"/>
  <c r="M29" i="134"/>
  <c r="N29" i="134"/>
  <c r="O29" i="134"/>
  <c r="P29" i="134"/>
  <c r="Q29" i="134"/>
  <c r="R29" i="134"/>
  <c r="S29" i="134"/>
  <c r="T29" i="134"/>
  <c r="U29" i="134"/>
  <c r="C3" i="92"/>
  <c r="D3" i="92"/>
  <c r="E3" i="92"/>
  <c r="C4" i="92"/>
  <c r="D4" i="92"/>
  <c r="E4" i="92"/>
  <c r="C5" i="92"/>
  <c r="C9" i="92" s="1"/>
  <c r="C4" i="128" s="1"/>
  <c r="D5" i="92"/>
  <c r="E5" i="92"/>
  <c r="C6" i="92"/>
  <c r="D6" i="92"/>
  <c r="E6" i="92"/>
  <c r="C7" i="92"/>
  <c r="D7" i="92"/>
  <c r="E7" i="92"/>
  <c r="C8" i="92"/>
  <c r="D8" i="92"/>
  <c r="E8" i="92"/>
  <c r="H9" i="92"/>
  <c r="I9" i="92"/>
  <c r="J9" i="92"/>
  <c r="C10" i="92"/>
  <c r="D10" i="92"/>
  <c r="D14" i="92" s="1"/>
  <c r="D12" i="92"/>
  <c r="D13" i="92"/>
  <c r="E10" i="92"/>
  <c r="E14" i="92" s="1"/>
  <c r="K10" i="92"/>
  <c r="C12" i="92"/>
  <c r="E12" i="92"/>
  <c r="K12" i="92"/>
  <c r="C13" i="92"/>
  <c r="E13" i="92"/>
  <c r="K13" i="92"/>
  <c r="H14" i="92"/>
  <c r="I14" i="92"/>
  <c r="I15" i="92" s="1"/>
  <c r="J14" i="92"/>
  <c r="C16" i="92"/>
  <c r="C7" i="128" s="1"/>
  <c r="C20" i="139" s="1"/>
  <c r="D16" i="92"/>
  <c r="D7" i="128"/>
  <c r="D20" i="139" s="1"/>
  <c r="E16" i="92"/>
  <c r="E7" i="128" s="1"/>
  <c r="G16" i="92"/>
  <c r="C17" i="92"/>
  <c r="D17" i="92"/>
  <c r="E17" i="92"/>
  <c r="K17" i="92"/>
  <c r="C18" i="92"/>
  <c r="D18" i="92"/>
  <c r="E18" i="92"/>
  <c r="K18" i="92"/>
  <c r="C19" i="92"/>
  <c r="D19" i="92"/>
  <c r="E19" i="92"/>
  <c r="K19" i="92"/>
  <c r="H20" i="92"/>
  <c r="H21" i="92" s="1"/>
  <c r="I20" i="92"/>
  <c r="I21" i="92" s="1"/>
  <c r="J20" i="92"/>
  <c r="J21" i="92" s="1"/>
  <c r="C22" i="92"/>
  <c r="C10" i="128" s="1"/>
  <c r="D22" i="92"/>
  <c r="D10" i="128"/>
  <c r="E22" i="92"/>
  <c r="K22" i="92"/>
  <c r="C23" i="92"/>
  <c r="D23" i="92"/>
  <c r="D11" i="128" s="1"/>
  <c r="E23" i="92"/>
  <c r="K23" i="92"/>
  <c r="C24" i="92"/>
  <c r="C12" i="128"/>
  <c r="D24" i="92"/>
  <c r="E24" i="92"/>
  <c r="E12" i="128" s="1"/>
  <c r="K24" i="92"/>
  <c r="C25" i="92"/>
  <c r="C13" i="128"/>
  <c r="D25" i="92"/>
  <c r="E25" i="92"/>
  <c r="E13" i="128" s="1"/>
  <c r="C26" i="92"/>
  <c r="D26" i="92"/>
  <c r="D14" i="128"/>
  <c r="E26" i="92"/>
  <c r="C27" i="92"/>
  <c r="D27" i="92"/>
  <c r="D15" i="128" s="1"/>
  <c r="E27" i="92"/>
  <c r="E15" i="128" s="1"/>
  <c r="K27" i="92"/>
  <c r="H28" i="92"/>
  <c r="I28" i="92"/>
  <c r="J28" i="92"/>
  <c r="G29" i="92"/>
  <c r="K29" i="92" s="1"/>
  <c r="I38" i="92"/>
  <c r="H36" i="92"/>
  <c r="J38" i="92"/>
  <c r="C39" i="92"/>
  <c r="D39" i="92"/>
  <c r="E39" i="92"/>
  <c r="C40" i="92"/>
  <c r="D40" i="92"/>
  <c r="E40" i="92"/>
  <c r="E41" i="92" s="1"/>
  <c r="E18" i="128" s="1"/>
  <c r="E23" i="139" s="1"/>
  <c r="H41" i="92"/>
  <c r="I41" i="92"/>
  <c r="I48" i="92" s="1"/>
  <c r="I53" i="92" s="1"/>
  <c r="J41" i="92"/>
  <c r="C42" i="92"/>
  <c r="C19" i="128" s="1"/>
  <c r="D42" i="92"/>
  <c r="D19" i="128"/>
  <c r="D21" i="128" s="1"/>
  <c r="E42" i="92"/>
  <c r="E19" i="128" s="1"/>
  <c r="C43" i="92"/>
  <c r="C20" i="128" s="1"/>
  <c r="C10" i="139" s="1"/>
  <c r="D43" i="92"/>
  <c r="E43" i="92"/>
  <c r="E20" i="128" s="1"/>
  <c r="H44" i="92"/>
  <c r="I44" i="92"/>
  <c r="J44" i="92"/>
  <c r="C45" i="92"/>
  <c r="D45" i="92"/>
  <c r="D22" i="128" s="1"/>
  <c r="D24" i="139" s="1"/>
  <c r="E45" i="92"/>
  <c r="E22" i="128" s="1"/>
  <c r="C46" i="92"/>
  <c r="C23" i="128"/>
  <c r="D46" i="92"/>
  <c r="D23" i="128" s="1"/>
  <c r="E46" i="92"/>
  <c r="E23" i="128" s="1"/>
  <c r="G46" i="92"/>
  <c r="K46" i="92" s="1"/>
  <c r="H47" i="92"/>
  <c r="I47" i="92"/>
  <c r="J47" i="92"/>
  <c r="C49" i="92"/>
  <c r="C26" i="128"/>
  <c r="C27" i="139" s="1"/>
  <c r="D49" i="92"/>
  <c r="D26" i="128" s="1"/>
  <c r="D27" i="139" s="1"/>
  <c r="E49" i="92"/>
  <c r="F27" i="139"/>
  <c r="G49" i="92"/>
  <c r="K49" i="92"/>
  <c r="C50" i="92"/>
  <c r="C27" i="128"/>
  <c r="C28" i="139" s="1"/>
  <c r="D50" i="92"/>
  <c r="D27" i="128" s="1"/>
  <c r="D28" i="139" s="1"/>
  <c r="E50" i="92"/>
  <c r="E27" i="128"/>
  <c r="E28" i="139" s="1"/>
  <c r="F28" i="139"/>
  <c r="C51" i="92"/>
  <c r="C29" i="128"/>
  <c r="D51" i="92"/>
  <c r="D29" i="128"/>
  <c r="E51" i="92"/>
  <c r="C52" i="92"/>
  <c r="C32" i="128" s="1"/>
  <c r="D52" i="92"/>
  <c r="D32" i="128" s="1"/>
  <c r="E52" i="92"/>
  <c r="E32" i="128" s="1"/>
  <c r="G52" i="92"/>
  <c r="K52" i="92" s="1"/>
  <c r="K54" i="92"/>
  <c r="C17" i="139"/>
  <c r="D17" i="139"/>
  <c r="E17" i="139"/>
  <c r="G17" i="139"/>
  <c r="G18" i="139" s="1"/>
  <c r="N17" i="139"/>
  <c r="N22" i="139"/>
  <c r="G26" i="139"/>
  <c r="G30" i="139" s="1"/>
  <c r="G29" i="139"/>
  <c r="J29" i="139"/>
  <c r="K29" i="139"/>
  <c r="L29" i="139"/>
  <c r="N29" i="139"/>
  <c r="E20" i="139"/>
  <c r="E10" i="128"/>
  <c r="C11" i="128"/>
  <c r="D12" i="128"/>
  <c r="D16" i="128" s="1"/>
  <c r="D13" i="128"/>
  <c r="C14" i="128"/>
  <c r="E14" i="128"/>
  <c r="C15" i="128"/>
  <c r="C9" i="139"/>
  <c r="C11" i="139" s="1"/>
  <c r="E9" i="139"/>
  <c r="D20" i="128"/>
  <c r="D10" i="139"/>
  <c r="C22" i="128"/>
  <c r="C24" i="139"/>
  <c r="E24" i="139"/>
  <c r="D25" i="139"/>
  <c r="F25" i="139"/>
  <c r="E26" i="128"/>
  <c r="E27" i="139" s="1"/>
  <c r="I27" i="128"/>
  <c r="J27" i="128"/>
  <c r="K27" i="128"/>
  <c r="E29" i="128"/>
  <c r="I29" i="128"/>
  <c r="J29" i="128"/>
  <c r="K29" i="128"/>
  <c r="D66" i="123"/>
  <c r="D14" i="134" s="1"/>
  <c r="H38" i="92"/>
  <c r="G14" i="92"/>
  <c r="D36" i="123"/>
  <c r="D59" i="123" s="1"/>
  <c r="G20" i="92"/>
  <c r="G21" i="92" s="1"/>
  <c r="P13" i="134"/>
  <c r="M19" i="134"/>
  <c r="I19" i="134"/>
  <c r="S25" i="134"/>
  <c r="I32" i="128" s="1"/>
  <c r="Q13" i="134"/>
  <c r="Q21" i="134"/>
  <c r="Q26" i="134" s="1"/>
  <c r="O13" i="134"/>
  <c r="R19" i="134"/>
  <c r="P19" i="134"/>
  <c r="N19" i="134"/>
  <c r="N21" i="134" s="1"/>
  <c r="N26" i="134" s="1"/>
  <c r="L19" i="134"/>
  <c r="H19" i="134"/>
  <c r="D38" i="92"/>
  <c r="D17" i="128" s="1"/>
  <c r="D8" i="139" s="1"/>
  <c r="AM25" i="123"/>
  <c r="F28" i="92"/>
  <c r="F47" i="92"/>
  <c r="D41" i="92"/>
  <c r="D18" i="128" s="1"/>
  <c r="D23" i="139" s="1"/>
  <c r="D44" i="92"/>
  <c r="D9" i="92"/>
  <c r="D4" i="128" s="1"/>
  <c r="C38" i="92"/>
  <c r="C17" i="128" s="1"/>
  <c r="E38" i="92"/>
  <c r="E17" i="128"/>
  <c r="G47" i="92"/>
  <c r="K47" i="92" s="1"/>
  <c r="C47" i="92"/>
  <c r="E44" i="92"/>
  <c r="G41" i="92"/>
  <c r="G44" i="92"/>
  <c r="K44" i="92"/>
  <c r="C20" i="92"/>
  <c r="C8" i="128" s="1"/>
  <c r="E5" i="128"/>
  <c r="E5" i="139" s="1"/>
  <c r="K20" i="92"/>
  <c r="K21" i="92" s="1"/>
  <c r="C44" i="92"/>
  <c r="U25" i="134"/>
  <c r="K32" i="128"/>
  <c r="R6" i="134"/>
  <c r="R13" i="134"/>
  <c r="R21" i="134" s="1"/>
  <c r="R26" i="134" s="1"/>
  <c r="P21" i="134"/>
  <c r="P26" i="134" s="1"/>
  <c r="U22" i="134"/>
  <c r="K26" i="128" s="1"/>
  <c r="O19" i="134"/>
  <c r="O21" i="134"/>
  <c r="O26" i="134" s="1"/>
  <c r="K19" i="134"/>
  <c r="U7" i="134"/>
  <c r="D90" i="123"/>
  <c r="D123" i="123" s="1"/>
  <c r="D128" i="123" s="1"/>
  <c r="E90" i="123"/>
  <c r="E123" i="123" s="1"/>
  <c r="E128" i="123" s="1"/>
  <c r="C90" i="123"/>
  <c r="C123" i="123"/>
  <c r="C128" i="123" s="1"/>
  <c r="G9" i="134"/>
  <c r="G21" i="134"/>
  <c r="G26" i="134"/>
  <c r="C60" i="123"/>
  <c r="C9" i="134" s="1"/>
  <c r="I9" i="134"/>
  <c r="I13" i="134"/>
  <c r="I21" i="134"/>
  <c r="I26" i="134" s="1"/>
  <c r="E60" i="123"/>
  <c r="E9" i="134"/>
  <c r="U9" i="134" s="1"/>
  <c r="K7" i="128" s="1"/>
  <c r="L7" i="139" s="1"/>
  <c r="G6" i="92"/>
  <c r="K6" i="92" s="1"/>
  <c r="E34" i="91"/>
  <c r="G5" i="92"/>
  <c r="F71" i="123"/>
  <c r="E18" i="134"/>
  <c r="U18" i="134" s="1"/>
  <c r="K16" i="128" s="1"/>
  <c r="L24" i="139" s="1"/>
  <c r="E71" i="123"/>
  <c r="C18" i="134"/>
  <c r="S18" i="134" s="1"/>
  <c r="I16" i="128" s="1"/>
  <c r="J24" i="139" s="1"/>
  <c r="C71" i="123"/>
  <c r="C10" i="134"/>
  <c r="S10" i="134" s="1"/>
  <c r="I8" i="128" s="1"/>
  <c r="J9" i="134"/>
  <c r="J13" i="134"/>
  <c r="J21" i="134" s="1"/>
  <c r="J26" i="134"/>
  <c r="AJ20" i="123"/>
  <c r="E59" i="123"/>
  <c r="E72" i="123" s="1"/>
  <c r="E76" i="123" s="1"/>
  <c r="D8" i="134"/>
  <c r="T8" i="134" s="1"/>
  <c r="J6" i="128" s="1"/>
  <c r="K6" i="139" s="1"/>
  <c r="C6" i="134"/>
  <c r="S6" i="134" s="1"/>
  <c r="S13" i="134" s="1"/>
  <c r="S21" i="134" s="1"/>
  <c r="S26" i="134" s="1"/>
  <c r="K5" i="128"/>
  <c r="L5" i="139" s="1"/>
  <c r="D71" i="132"/>
  <c r="D75" i="132" s="1"/>
  <c r="L6" i="134"/>
  <c r="C20" i="132"/>
  <c r="K6" i="134"/>
  <c r="K13" i="134" s="1"/>
  <c r="C71" i="132"/>
  <c r="C75" i="132"/>
  <c r="D60" i="123"/>
  <c r="D9" i="134"/>
  <c r="T9" i="134" s="1"/>
  <c r="J7" i="128" s="1"/>
  <c r="K7" i="139" s="1"/>
  <c r="H9" i="134"/>
  <c r="H13" i="134"/>
  <c r="H21" i="134" s="1"/>
  <c r="H26" i="134" s="1"/>
  <c r="L13" i="134"/>
  <c r="L21" i="134" s="1"/>
  <c r="L26" i="134" s="1"/>
  <c r="K21" i="134"/>
  <c r="K26" i="134" s="1"/>
  <c r="D72" i="123"/>
  <c r="D76" i="123" s="1"/>
  <c r="M21" i="139"/>
  <c r="M24" i="139"/>
  <c r="M23" i="139"/>
  <c r="M10" i="139"/>
  <c r="M7" i="139"/>
  <c r="D20" i="92"/>
  <c r="AM67" i="123"/>
  <c r="M17" i="139"/>
  <c r="T72" i="123"/>
  <c r="T76" i="123" s="1"/>
  <c r="G123" i="123"/>
  <c r="G128" i="123" s="1"/>
  <c r="AH59" i="123"/>
  <c r="AL59" i="123"/>
  <c r="W58" i="123"/>
  <c r="Y58" i="123"/>
  <c r="I35" i="123"/>
  <c r="I36" i="123"/>
  <c r="Y59" i="123"/>
  <c r="I58" i="123"/>
  <c r="X58" i="123"/>
  <c r="AD58" i="123"/>
  <c r="AD59" i="123" s="1"/>
  <c r="AD72" i="123" s="1"/>
  <c r="AD76" i="123" s="1"/>
  <c r="D12" i="134"/>
  <c r="T12" i="134" s="1"/>
  <c r="J10" i="128" s="1"/>
  <c r="K10" i="139" s="1"/>
  <c r="G49" i="95"/>
  <c r="E49" i="95"/>
  <c r="F67" i="97"/>
  <c r="M27" i="100"/>
  <c r="W20" i="123"/>
  <c r="G59" i="123"/>
  <c r="W59" i="123"/>
  <c r="F23" i="139"/>
  <c r="C41" i="92"/>
  <c r="C18" i="128" s="1"/>
  <c r="C23" i="139" s="1"/>
  <c r="C16" i="128"/>
  <c r="C7" i="139" s="1"/>
  <c r="C14" i="92"/>
  <c r="C15" i="92" s="1"/>
  <c r="E9" i="92"/>
  <c r="F65" i="123"/>
  <c r="C65" i="123"/>
  <c r="G38" i="92"/>
  <c r="K38" i="92" s="1"/>
  <c r="F24" i="139"/>
  <c r="F26" i="139"/>
  <c r="F21" i="92"/>
  <c r="F21" i="139"/>
  <c r="D21" i="92"/>
  <c r="D8" i="128"/>
  <c r="D9" i="139"/>
  <c r="D11" i="139" s="1"/>
  <c r="T13" i="134"/>
  <c r="T21" i="134"/>
  <c r="T26" i="134" s="1"/>
  <c r="E65" i="123"/>
  <c r="D5" i="128"/>
  <c r="D5" i="139" s="1"/>
  <c r="C28" i="92"/>
  <c r="G65" i="123"/>
  <c r="C21" i="128"/>
  <c r="F44" i="92"/>
  <c r="D47" i="92"/>
  <c r="F5" i="128"/>
  <c r="F5" i="139"/>
  <c r="K14" i="92"/>
  <c r="E25" i="139"/>
  <c r="E24" i="128"/>
  <c r="F20" i="139"/>
  <c r="F22" i="139"/>
  <c r="F30" i="139" s="1"/>
  <c r="U13" i="134"/>
  <c r="U21" i="134"/>
  <c r="U26" i="134"/>
  <c r="E29" i="139"/>
  <c r="C29" i="139"/>
  <c r="AJ59" i="123"/>
  <c r="I23" i="91"/>
  <c r="G4" i="92"/>
  <c r="K4" i="92" s="1"/>
  <c r="I9" i="91"/>
  <c r="I13" i="91" s="1"/>
  <c r="T14" i="134"/>
  <c r="T19" i="134" s="1"/>
  <c r="D19" i="134"/>
  <c r="C25" i="139"/>
  <c r="C26" i="139"/>
  <c r="C24" i="128"/>
  <c r="E21" i="128"/>
  <c r="E10" i="139"/>
  <c r="E11" i="139"/>
  <c r="M9" i="139"/>
  <c r="N13" i="134"/>
  <c r="K4" i="139"/>
  <c r="K18" i="139"/>
  <c r="K32" i="139" s="1"/>
  <c r="J25" i="128"/>
  <c r="J28" i="128" s="1"/>
  <c r="K5" i="92"/>
  <c r="D26" i="139"/>
  <c r="D24" i="128"/>
  <c r="F19" i="134"/>
  <c r="D7" i="139"/>
  <c r="K11" i="139"/>
  <c r="J11" i="128"/>
  <c r="S9" i="134"/>
  <c r="I7" i="128" s="1"/>
  <c r="J7" i="139" s="1"/>
  <c r="L4" i="139"/>
  <c r="L18" i="139" s="1"/>
  <c r="K25" i="128"/>
  <c r="K28" i="128" s="1"/>
  <c r="L22" i="139"/>
  <c r="L25" i="139"/>
  <c r="K17" i="128"/>
  <c r="K25" i="139"/>
  <c r="J17" i="128"/>
  <c r="C8" i="139"/>
  <c r="E19" i="134"/>
  <c r="U14" i="134"/>
  <c r="C19" i="134"/>
  <c r="S14" i="134"/>
  <c r="I12" i="128" s="1"/>
  <c r="J20" i="139" s="1"/>
  <c r="J30" i="139" s="1"/>
  <c r="L8" i="139"/>
  <c r="L11" i="139" s="1"/>
  <c r="K11" i="128"/>
  <c r="I17" i="128"/>
  <c r="J22" i="139"/>
  <c r="J25" i="139" s="1"/>
  <c r="E8" i="139"/>
  <c r="M22" i="139"/>
  <c r="M25" i="139"/>
  <c r="C37" i="141"/>
  <c r="X59" i="123"/>
  <c r="X72" i="123" s="1"/>
  <c r="X76" i="123" s="1"/>
  <c r="AL72" i="123"/>
  <c r="AL76" i="123" s="1"/>
  <c r="AJ72" i="123"/>
  <c r="AJ76" i="123" s="1"/>
  <c r="Y72" i="123"/>
  <c r="Y76" i="123" s="1"/>
  <c r="W72" i="123"/>
  <c r="W76" i="123" s="1"/>
  <c r="F71" i="132"/>
  <c r="F75" i="132" s="1"/>
  <c r="D21" i="139"/>
  <c r="D22" i="139" s="1"/>
  <c r="D9" i="128"/>
  <c r="G3" i="92"/>
  <c r="F84" i="123"/>
  <c r="F90" i="123" s="1"/>
  <c r="M20" i="139"/>
  <c r="M30" i="139" s="1"/>
  <c r="K12" i="128"/>
  <c r="L20" i="139" s="1"/>
  <c r="L30" i="139" s="1"/>
  <c r="U19" i="134"/>
  <c r="K33" i="128"/>
  <c r="AM35" i="123"/>
  <c r="AM36" i="123" s="1"/>
  <c r="K3" i="92"/>
  <c r="I32" i="91" l="1"/>
  <c r="H34" i="91"/>
  <c r="I34" i="91"/>
  <c r="G28" i="92"/>
  <c r="K9" i="92"/>
  <c r="K15" i="92" s="1"/>
  <c r="G64" i="132"/>
  <c r="I20" i="123"/>
  <c r="AH20" i="123"/>
  <c r="AH72" i="123" s="1"/>
  <c r="AH76" i="123" s="1"/>
  <c r="AM19" i="123"/>
  <c r="J8" i="139"/>
  <c r="J11" i="139" s="1"/>
  <c r="I11" i="128"/>
  <c r="L32" i="139"/>
  <c r="D30" i="139"/>
  <c r="D31" i="139" s="1"/>
  <c r="D4" i="139"/>
  <c r="D6" i="139" s="1"/>
  <c r="D18" i="139" s="1"/>
  <c r="D32" i="139" s="1"/>
  <c r="D6" i="128"/>
  <c r="G31" i="139"/>
  <c r="D25" i="128"/>
  <c r="F31" i="139"/>
  <c r="M31" i="139"/>
  <c r="C21" i="139"/>
  <c r="C9" i="128"/>
  <c r="C25" i="128" s="1"/>
  <c r="C31" i="139"/>
  <c r="G32" i="139"/>
  <c r="N19" i="139"/>
  <c r="C4" i="139"/>
  <c r="C6" i="128"/>
  <c r="D70" i="123"/>
  <c r="D66" i="97"/>
  <c r="D67" i="97" s="1"/>
  <c r="D62" i="123"/>
  <c r="D49" i="95"/>
  <c r="G9" i="92"/>
  <c r="G15" i="92" s="1"/>
  <c r="G48" i="92" s="1"/>
  <c r="G53" i="92" s="1"/>
  <c r="S19" i="134"/>
  <c r="J12" i="128"/>
  <c r="K20" i="139" s="1"/>
  <c r="K30" i="139" s="1"/>
  <c r="J33" i="128"/>
  <c r="I4" i="128"/>
  <c r="C5" i="128"/>
  <c r="C5" i="139" s="1"/>
  <c r="C21" i="92"/>
  <c r="C48" i="92" s="1"/>
  <c r="C53" i="92" s="1"/>
  <c r="I59" i="123"/>
  <c r="E8" i="134"/>
  <c r="K41" i="92"/>
  <c r="AM20" i="123"/>
  <c r="C22" i="139"/>
  <c r="C30" i="139" s="1"/>
  <c r="J31" i="139" s="1"/>
  <c r="F38" i="94"/>
  <c r="M8" i="134"/>
  <c r="M13" i="134" s="1"/>
  <c r="M21" i="134" s="1"/>
  <c r="M26" i="134" s="1"/>
  <c r="E71" i="132"/>
  <c r="E75" i="132" s="1"/>
  <c r="E4" i="128"/>
  <c r="E15" i="92"/>
  <c r="E26" i="139"/>
  <c r="V19" i="134"/>
  <c r="D13" i="134"/>
  <c r="D21" i="134" s="1"/>
  <c r="D26" i="134" s="1"/>
  <c r="D29" i="139"/>
  <c r="D15" i="92"/>
  <c r="D48" i="92" s="1"/>
  <c r="D53" i="92" s="1"/>
  <c r="E47" i="92"/>
  <c r="D28" i="92"/>
  <c r="J15" i="92"/>
  <c r="J48" i="92" s="1"/>
  <c r="J53" i="92" s="1"/>
  <c r="G67" i="97"/>
  <c r="T15" i="134"/>
  <c r="J13" i="128" s="1"/>
  <c r="K21" i="139" s="1"/>
  <c r="S17" i="134"/>
  <c r="I15" i="128" s="1"/>
  <c r="J23" i="139" s="1"/>
  <c r="C119" i="132"/>
  <c r="C124" i="132" s="1"/>
  <c r="D119" i="132"/>
  <c r="D124" i="132" s="1"/>
  <c r="F56" i="100"/>
  <c r="G56" i="100" s="1"/>
  <c r="L31" i="100"/>
  <c r="L34" i="100" s="1"/>
  <c r="M31" i="100"/>
  <c r="M34" i="100" s="1"/>
  <c r="K34" i="100"/>
  <c r="N23" i="139"/>
  <c r="N25" i="139" s="1"/>
  <c r="N30" i="139" s="1"/>
  <c r="N32" i="139" s="1"/>
  <c r="G71" i="123"/>
  <c r="G72" i="123" s="1"/>
  <c r="G76" i="123" s="1"/>
  <c r="G9" i="100"/>
  <c r="H15" i="92"/>
  <c r="H48" i="92" s="1"/>
  <c r="H53" i="92" s="1"/>
  <c r="E67" i="123"/>
  <c r="E15" i="134" s="1"/>
  <c r="U15" i="134" s="1"/>
  <c r="K13" i="128" s="1"/>
  <c r="L21" i="139" s="1"/>
  <c r="E67" i="97"/>
  <c r="T12" i="94"/>
  <c r="T13" i="94" s="1"/>
  <c r="R12" i="94"/>
  <c r="C59" i="123"/>
  <c r="F52" i="100"/>
  <c r="F53" i="100" s="1"/>
  <c r="G52" i="100"/>
  <c r="E53" i="100"/>
  <c r="E58" i="100" s="1"/>
  <c r="F47" i="100"/>
  <c r="F48" i="100" s="1"/>
  <c r="E48" i="100"/>
  <c r="E11" i="128"/>
  <c r="E16" i="128" s="1"/>
  <c r="E7" i="139" s="1"/>
  <c r="E28" i="92"/>
  <c r="E20" i="92"/>
  <c r="E38" i="94"/>
  <c r="G119" i="132"/>
  <c r="G124" i="132" s="1"/>
  <c r="F119" i="132"/>
  <c r="F124" i="132" s="1"/>
  <c r="G71" i="132"/>
  <c r="G75" i="132" s="1"/>
  <c r="C49" i="95"/>
  <c r="F49" i="95"/>
  <c r="M55" i="100"/>
  <c r="K53" i="100"/>
  <c r="M51" i="100"/>
  <c r="M53" i="100" s="1"/>
  <c r="G51" i="100"/>
  <c r="G53" i="100" s="1"/>
  <c r="K48" i="100"/>
  <c r="M48" i="100" s="1"/>
  <c r="G42" i="100"/>
  <c r="M40" i="100"/>
  <c r="M38" i="100"/>
  <c r="G36" i="100"/>
  <c r="F29" i="100"/>
  <c r="G29" i="100"/>
  <c r="G34" i="100" s="1"/>
  <c r="L23" i="100"/>
  <c r="M23" i="100" s="1"/>
  <c r="L19" i="100"/>
  <c r="L21" i="100" s="1"/>
  <c r="M19" i="100"/>
  <c r="K21" i="100"/>
  <c r="M21" i="100" s="1"/>
  <c r="G16" i="100"/>
  <c r="M15" i="100"/>
  <c r="F11" i="100"/>
  <c r="F13" i="100" s="1"/>
  <c r="G11" i="100"/>
  <c r="F5" i="100"/>
  <c r="G5" i="100"/>
  <c r="G7" i="100" s="1"/>
  <c r="Q72" i="123"/>
  <c r="Q76" i="123" s="1"/>
  <c r="AF72" i="123"/>
  <c r="AF76" i="123" s="1"/>
  <c r="AB72" i="123"/>
  <c r="AB76" i="123" s="1"/>
  <c r="K72" i="123"/>
  <c r="K76" i="123" s="1"/>
  <c r="F15" i="92"/>
  <c r="F6" i="128" s="1"/>
  <c r="F16" i="128"/>
  <c r="F25" i="128" s="1"/>
  <c r="F28" i="128" s="1"/>
  <c r="F33" i="128" s="1"/>
  <c r="L17" i="128"/>
  <c r="M50" i="100"/>
  <c r="M47" i="100"/>
  <c r="G41" i="100"/>
  <c r="G40" i="100"/>
  <c r="G39" i="100"/>
  <c r="G38" i="100"/>
  <c r="F34" i="100"/>
  <c r="F58" i="100" s="1"/>
  <c r="V72" i="123"/>
  <c r="V76" i="123" s="1"/>
  <c r="F9" i="92"/>
  <c r="F7" i="100"/>
  <c r="F123" i="123"/>
  <c r="F128" i="123" s="1"/>
  <c r="M72" i="123"/>
  <c r="M76" i="123" s="1"/>
  <c r="F9" i="139"/>
  <c r="F11" i="139" s="1"/>
  <c r="F21" i="128"/>
  <c r="F29" i="92"/>
  <c r="F19" i="123"/>
  <c r="F21" i="100"/>
  <c r="G21" i="100" s="1"/>
  <c r="E13" i="100"/>
  <c r="L4" i="100"/>
  <c r="H24" i="100"/>
  <c r="K28" i="92"/>
  <c r="K48" i="92" s="1"/>
  <c r="K53" i="92" s="1"/>
  <c r="F15" i="123"/>
  <c r="E7" i="100"/>
  <c r="E24" i="100" s="1"/>
  <c r="J72" i="123"/>
  <c r="J76" i="123" s="1"/>
  <c r="M43" i="100"/>
  <c r="M37" i="100"/>
  <c r="K13" i="100"/>
  <c r="K24" i="100" s="1"/>
  <c r="L45" i="100"/>
  <c r="M36" i="100"/>
  <c r="M42" i="100"/>
  <c r="K45" i="100"/>
  <c r="K58" i="100" s="1"/>
  <c r="M9" i="100"/>
  <c r="M13" i="100" s="1"/>
  <c r="L13" i="100"/>
  <c r="N14" i="138"/>
  <c r="N27" i="138"/>
  <c r="F58" i="123"/>
  <c r="F59" i="123" s="1"/>
  <c r="F8" i="134" s="1"/>
  <c r="M8" i="139"/>
  <c r="M11" i="139" s="1"/>
  <c r="L11" i="128"/>
  <c r="AM58" i="123"/>
  <c r="AM59" i="123" s="1"/>
  <c r="I72" i="123"/>
  <c r="I76" i="123" s="1"/>
  <c r="V8" i="134"/>
  <c r="L6" i="128" s="1"/>
  <c r="F7" i="139" l="1"/>
  <c r="F18" i="139" s="1"/>
  <c r="F32" i="139" s="1"/>
  <c r="F20" i="123"/>
  <c r="F6" i="134" s="1"/>
  <c r="V6" i="134" s="1"/>
  <c r="L4" i="128" s="1"/>
  <c r="M4" i="139" s="1"/>
  <c r="C33" i="128"/>
  <c r="C28" i="128"/>
  <c r="G24" i="100"/>
  <c r="G47" i="100"/>
  <c r="AM72" i="123"/>
  <c r="AM76" i="123" s="1"/>
  <c r="L58" i="100"/>
  <c r="G45" i="100"/>
  <c r="G58" i="100" s="1"/>
  <c r="E8" i="128"/>
  <c r="E21" i="92"/>
  <c r="G48" i="100"/>
  <c r="G13" i="100"/>
  <c r="E48" i="92"/>
  <c r="E53" i="92" s="1"/>
  <c r="D11" i="134"/>
  <c r="T11" i="134" s="1"/>
  <c r="J9" i="128" s="1"/>
  <c r="K9" i="139" s="1"/>
  <c r="D65" i="123"/>
  <c r="C6" i="139"/>
  <c r="C18" i="139" s="1"/>
  <c r="C8" i="134"/>
  <c r="C72" i="123"/>
  <c r="C76" i="123" s="1"/>
  <c r="E6" i="128"/>
  <c r="E4" i="139"/>
  <c r="E6" i="139" s="1"/>
  <c r="E18" i="139" s="1"/>
  <c r="E13" i="134"/>
  <c r="E21" i="134" s="1"/>
  <c r="E26" i="134" s="1"/>
  <c r="U8" i="134"/>
  <c r="K6" i="128" s="1"/>
  <c r="L6" i="139" s="1"/>
  <c r="I25" i="128"/>
  <c r="J4" i="139"/>
  <c r="J18" i="139" s="1"/>
  <c r="D28" i="128"/>
  <c r="D33" i="128"/>
  <c r="F24" i="100"/>
  <c r="D18" i="134"/>
  <c r="T18" i="134" s="1"/>
  <c r="J16" i="128" s="1"/>
  <c r="K24" i="139" s="1"/>
  <c r="D71" i="123"/>
  <c r="N31" i="139"/>
  <c r="L7" i="100"/>
  <c r="L24" i="100" s="1"/>
  <c r="M4" i="100"/>
  <c r="M7" i="100" s="1"/>
  <c r="M24" i="100" s="1"/>
  <c r="F48" i="92"/>
  <c r="F53" i="92" s="1"/>
  <c r="M45" i="100"/>
  <c r="M58" i="100" s="1"/>
  <c r="M6" i="139"/>
  <c r="F72" i="123" l="1"/>
  <c r="F76" i="123" s="1"/>
  <c r="L25" i="128"/>
  <c r="L28" i="128" s="1"/>
  <c r="L33" i="128" s="1"/>
  <c r="F13" i="134"/>
  <c r="F21" i="134" s="1"/>
  <c r="V21" i="134" s="1"/>
  <c r="M18" i="139"/>
  <c r="M32" i="139" s="1"/>
  <c r="I33" i="128"/>
  <c r="I28" i="128"/>
  <c r="S8" i="134"/>
  <c r="I6" i="128" s="1"/>
  <c r="J6" i="139" s="1"/>
  <c r="C13" i="134"/>
  <c r="C21" i="134" s="1"/>
  <c r="C26" i="134" s="1"/>
  <c r="E9" i="128"/>
  <c r="E25" i="128" s="1"/>
  <c r="E21" i="139"/>
  <c r="E22" i="139" s="1"/>
  <c r="E30" i="139" s="1"/>
  <c r="J32" i="139"/>
  <c r="C19" i="139"/>
  <c r="L19" i="139"/>
  <c r="E32" i="139"/>
  <c r="E19" i="139"/>
  <c r="J19" i="139"/>
  <c r="C32" i="139"/>
  <c r="F19" i="139" l="1"/>
  <c r="F26" i="134"/>
  <c r="V26" i="134" s="1"/>
  <c r="V13" i="134"/>
  <c r="E33" i="128"/>
  <c r="E28" i="128"/>
  <c r="L31" i="139"/>
  <c r="E31" i="139"/>
</calcChain>
</file>

<file path=xl/sharedStrings.xml><?xml version="1.0" encoding="utf-8"?>
<sst xmlns="http://schemas.openxmlformats.org/spreadsheetml/2006/main" count="1375" uniqueCount="765">
  <si>
    <t>Temetési segély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</si>
  <si>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</si>
  <si>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</si>
  <si>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</si>
  <si>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</si>
  <si>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</si>
  <si>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</si>
  <si>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</si>
  <si>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</si>
  <si>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</si>
  <si>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KIADÁSOK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</si>
  <si>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</si>
  <si>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</si>
  <si>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</si>
  <si>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</si>
  <si>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</si>
  <si>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</si>
  <si>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</si>
  <si>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</si>
  <si>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</si>
  <si>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</si>
  <si>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</si>
  <si>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</si>
  <si>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</si>
  <si>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</si>
  <si>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</si>
  <si>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</si>
  <si>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</si>
  <si>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</si>
  <si>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</si>
  <si>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</si>
  <si>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</si>
  <si>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</si>
  <si>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</si>
  <si>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</si>
  <si>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- óvodás egész napos</t>
  </si>
  <si>
    <t xml:space="preserve"> -            félnapos</t>
  </si>
  <si>
    <t xml:space="preserve">           Óvodás gyerek össz.</t>
  </si>
  <si>
    <t xml:space="preserve"> - menzás ebéd</t>
  </si>
  <si>
    <t xml:space="preserve"> - menzás  tízórai - ebéd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</si>
  <si>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</si>
  <si>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</si>
  <si>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</si>
  <si>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</si>
  <si>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</si>
  <si>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</si>
  <si>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</si>
  <si>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</si>
  <si>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t xml:space="preserve">                                         teljes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</si>
  <si>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</si>
  <si>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- menzás  ebéd teljes árú</t>
  </si>
  <si>
    <t xml:space="preserve">                  T+E teljes áru</t>
  </si>
  <si>
    <t xml:space="preserve"> - napközi teljes árú</t>
  </si>
  <si>
    <t>Ingyenes étkezés áfa</t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</si>
  <si>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</si>
  <si>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</si>
  <si>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</si>
  <si>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Óvodás egésznapos     50 %-os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</si>
  <si>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</si>
  <si>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</si>
  <si>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</si>
  <si>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</si>
  <si>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 xml:space="preserve">                          50 %-os</t>
  </si>
  <si>
    <t xml:space="preserve">                             50 %-os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</si>
  <si>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</si>
  <si>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</si>
  <si>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</si>
  <si>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</si>
  <si>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</si>
  <si>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</si>
  <si>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</si>
  <si>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</si>
  <si>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</si>
  <si>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</si>
  <si>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 xml:space="preserve">                  Tízórai</t>
  </si>
  <si>
    <t>Tartalék</t>
  </si>
  <si>
    <t>Önkormányzat</t>
  </si>
  <si>
    <t>Értékpapír vásárlás</t>
  </si>
  <si>
    <t xml:space="preserve"> 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</si>
  <si>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</si>
  <si>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</si>
  <si>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</si>
  <si>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</si>
  <si>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</si>
  <si>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</si>
  <si>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</si>
  <si>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</si>
  <si>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</si>
  <si>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</si>
  <si>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</si>
  <si>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</si>
  <si>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</si>
  <si>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</si>
  <si>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</si>
  <si>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</si>
  <si>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</si>
  <si>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</si>
  <si>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</si>
  <si>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</si>
  <si>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</si>
  <si>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</si>
  <si>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</si>
  <si>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</si>
  <si>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</si>
  <si>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</si>
  <si>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</si>
  <si>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</si>
  <si>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</si>
  <si>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BERUHÁZÁSOK - FELÚJÍTÁSOK</t>
  </si>
  <si>
    <t>Megnevezés</t>
  </si>
  <si>
    <t>Műv.ház</t>
  </si>
  <si>
    <t>Szociális juttatások</t>
  </si>
  <si>
    <t>Gyógyszer, vegyszer</t>
  </si>
  <si>
    <t>Bevételek</t>
  </si>
  <si>
    <t>2015.</t>
  </si>
  <si>
    <t xml:space="preserve">    Beruházás, felújítás összesen</t>
  </si>
  <si>
    <t>Kölcsön nyújtás</t>
  </si>
  <si>
    <t xml:space="preserve"> MIND ÖSSZESEN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</si>
  <si>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</si>
  <si>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</si>
  <si>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</si>
  <si>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</si>
  <si>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</si>
  <si>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</si>
  <si>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</si>
  <si>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</si>
  <si>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</si>
  <si>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</si>
  <si>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</si>
  <si>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</si>
  <si>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</si>
  <si>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Pénzkészlet</t>
  </si>
  <si>
    <t>Működési bevételek</t>
  </si>
  <si>
    <t>Felhalmozási és tőkejellegű bev.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</si>
  <si>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</si>
  <si>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</si>
  <si>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</si>
  <si>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</si>
  <si>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</si>
  <si>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</si>
  <si>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 xml:space="preserve"> Pénzeszköz átadás</t>
  </si>
  <si>
    <t>Kiadások összesen: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</si>
  <si>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</si>
  <si>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</si>
  <si>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</si>
  <si>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</si>
  <si>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</si>
  <si>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</si>
  <si>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</si>
  <si>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</si>
  <si>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</si>
  <si>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</si>
  <si>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</si>
  <si>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</si>
  <si>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>Támogatásértékű  működési bevételek</t>
  </si>
  <si>
    <t>Felhalmozási célú pénzeszköz átvét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</si>
  <si>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</si>
  <si>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</si>
  <si>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</si>
  <si>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</si>
  <si>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</si>
  <si>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</si>
  <si>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</si>
  <si>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</si>
  <si>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</si>
  <si>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Mudvar</t>
  </si>
  <si>
    <t>Foglalkoztatást helyettesítő támogatás</t>
  </si>
  <si>
    <t>Átmeneti segély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</si>
  <si>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</si>
  <si>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</si>
  <si>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</si>
  <si>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</si>
  <si>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</si>
  <si>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</si>
  <si>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</si>
  <si>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</si>
  <si>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</si>
  <si>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</si>
  <si>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</si>
  <si>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</si>
  <si>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</si>
  <si>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</si>
  <si>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</si>
  <si>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</si>
  <si>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</si>
  <si>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</si>
  <si>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</si>
  <si>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</si>
  <si>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</si>
  <si>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</si>
  <si>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</si>
  <si>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</si>
  <si>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</si>
  <si>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</si>
  <si>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</si>
  <si>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</si>
  <si>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</si>
  <si>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</si>
  <si>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</si>
  <si>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</si>
  <si>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</si>
  <si>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</si>
  <si>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</si>
  <si>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</si>
  <si>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</si>
  <si>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</si>
  <si>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</si>
  <si>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</si>
  <si>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</si>
  <si>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</si>
  <si>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</si>
  <si>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</si>
  <si>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</si>
  <si>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</si>
  <si>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</si>
  <si>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</si>
  <si>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</si>
  <si>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</si>
  <si>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</si>
  <si>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</si>
  <si>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</si>
  <si>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</si>
  <si>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</si>
  <si>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</si>
  <si>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</si>
  <si>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</si>
  <si>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</si>
  <si>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</si>
  <si>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</si>
  <si>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</si>
  <si>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</si>
  <si>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</si>
  <si>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</si>
  <si>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</si>
  <si>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</si>
  <si>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</si>
  <si>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</si>
  <si>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</si>
  <si>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</si>
  <si>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</si>
  <si>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</si>
  <si>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</si>
  <si>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</si>
  <si>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</si>
  <si>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</si>
  <si>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</si>
  <si>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</si>
  <si>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</si>
  <si>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</si>
  <si>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</si>
  <si>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</si>
  <si>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</si>
  <si>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</si>
  <si>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</si>
  <si>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</si>
  <si>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</si>
  <si>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</si>
  <si>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</si>
  <si>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</si>
  <si>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</si>
  <si>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</si>
  <si>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</si>
  <si>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</si>
  <si>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</si>
  <si>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</si>
  <si>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</si>
  <si>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</si>
  <si>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</si>
  <si>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</si>
  <si>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</si>
  <si>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</si>
  <si>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</si>
  <si>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</si>
  <si>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</si>
  <si>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</si>
  <si>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</si>
  <si>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</si>
  <si>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</si>
  <si>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</si>
  <si>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</si>
  <si>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</si>
  <si>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</si>
  <si>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</si>
  <si>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</si>
  <si>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</si>
  <si>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</si>
  <si>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</si>
  <si>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</si>
  <si>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</si>
  <si>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</si>
  <si>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</si>
  <si>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</si>
  <si>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</si>
  <si>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</si>
  <si>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</si>
  <si>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</si>
  <si>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</si>
  <si>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</si>
  <si>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</si>
  <si>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</si>
  <si>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</si>
  <si>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</si>
  <si>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</si>
  <si>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</si>
  <si>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</si>
  <si>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</si>
  <si>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</si>
  <si>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</si>
  <si>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</si>
  <si>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</si>
  <si>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</si>
  <si>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</si>
  <si>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</si>
  <si>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</si>
  <si>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</si>
  <si>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</si>
  <si>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</si>
  <si>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</si>
  <si>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</si>
  <si>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</si>
  <si>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</si>
  <si>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</si>
  <si>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</si>
  <si>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</si>
  <si>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</si>
  <si>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</si>
  <si>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</si>
  <si>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</si>
  <si>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</si>
  <si>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</si>
  <si>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</si>
  <si>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</si>
  <si>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</si>
  <si>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</si>
  <si>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</si>
  <si>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</si>
  <si>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</si>
  <si>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</si>
  <si>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</si>
  <si>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</si>
  <si>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</si>
  <si>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</si>
  <si>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</si>
  <si>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</si>
  <si>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</si>
  <si>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</si>
  <si>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</si>
  <si>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</si>
  <si>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</si>
  <si>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</si>
  <si>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</si>
  <si>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</si>
  <si>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</si>
  <si>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</si>
  <si>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</si>
  <si>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</si>
  <si>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</si>
  <si>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</si>
  <si>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</si>
  <si>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</si>
  <si>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</si>
  <si>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</si>
  <si>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</si>
  <si>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</si>
  <si>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</si>
  <si>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</si>
  <si>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</si>
  <si>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</si>
  <si>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</si>
  <si>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</si>
  <si>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</si>
  <si>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</si>
  <si>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</si>
  <si>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</si>
  <si>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</si>
  <si>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</si>
  <si>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</si>
  <si>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</si>
  <si>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</si>
  <si>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</si>
  <si>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</si>
  <si>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</si>
  <si>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</si>
  <si>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</si>
  <si>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</si>
  <si>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</si>
  <si>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</si>
  <si>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</si>
  <si>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</si>
  <si>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</si>
  <si>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</si>
  <si>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</si>
  <si>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</si>
  <si>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</si>
  <si>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</si>
  <si>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</si>
  <si>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</si>
  <si>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</si>
  <si>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</si>
  <si>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</si>
  <si>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</si>
  <si>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</si>
  <si>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</si>
  <si>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</si>
  <si>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</si>
  <si>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</si>
  <si>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</si>
  <si>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</si>
  <si>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</si>
  <si>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</si>
  <si>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</si>
  <si>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</si>
  <si>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</si>
  <si>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</si>
  <si>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</si>
  <si>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</si>
  <si>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</si>
  <si>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</si>
  <si>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</si>
  <si>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</si>
  <si>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</si>
  <si>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</si>
  <si>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</si>
  <si>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</si>
  <si>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</si>
  <si>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</si>
  <si>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</si>
  <si>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</si>
  <si>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</si>
  <si>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</si>
  <si>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</si>
  <si>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</si>
  <si>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</si>
  <si>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</si>
  <si>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</si>
  <si>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</si>
  <si>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</si>
  <si>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</si>
  <si>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</si>
  <si>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</si>
  <si>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</si>
  <si>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</si>
  <si>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</si>
  <si>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</si>
  <si>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</si>
  <si>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</si>
  <si>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</si>
  <si>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</si>
  <si>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</si>
  <si>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</si>
  <si>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</si>
  <si>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</si>
  <si>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</si>
  <si>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</si>
  <si>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</si>
  <si>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</si>
  <si>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 xml:space="preserve"> 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</si>
  <si>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</si>
  <si>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</si>
  <si>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</si>
  <si>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</si>
  <si>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</si>
  <si>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</si>
  <si>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</si>
  <si>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</si>
  <si>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t>Mód-tt</t>
  </si>
  <si>
    <t>Tény</t>
  </si>
  <si>
    <t>önként</t>
  </si>
  <si>
    <t>B8</t>
  </si>
  <si>
    <t>K9</t>
  </si>
  <si>
    <t>Felhalmozási tartalék</t>
  </si>
  <si>
    <t>Előző évi működési maradvány igénybevétele</t>
  </si>
  <si>
    <t>Előző évi felhalmozási maradvány igénybe vétele</t>
  </si>
  <si>
    <t xml:space="preserve">        EGYÉB MŰKÖÉDÉSI KIADÁSOK</t>
  </si>
  <si>
    <t xml:space="preserve">      ELLÁTOTTAK JUTTATÁSAI</t>
  </si>
  <si>
    <t xml:space="preserve">   ÁLLAMI TÁMOGATÁSOK</t>
  </si>
  <si>
    <t>2016.</t>
  </si>
  <si>
    <t>2016. után</t>
  </si>
  <si>
    <t>Egyéb kommunikációs szolgáltatások  (telefondíj)</t>
  </si>
  <si>
    <t>Közüzemi díjak (gáz, áram, víz)</t>
  </si>
  <si>
    <t>Szakmai tevékenységet segítő szolgáltatások  (közszolg.száml.szellemi)</t>
  </si>
  <si>
    <t>Egyéb szolgáltatások (szállítás,posta, hulladék, hóelt.,falunap, bank)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</si>
  <si>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</si>
  <si>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</si>
  <si>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</si>
  <si>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</si>
  <si>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</si>
  <si>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</si>
  <si>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</si>
  <si>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</si>
  <si>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</si>
  <si>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</si>
  <si>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</si>
  <si>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</si>
  <si>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</si>
  <si>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</si>
  <si>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</si>
  <si>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</si>
  <si>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</si>
  <si>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</si>
  <si>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</si>
  <si>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</si>
  <si>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</si>
  <si>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</si>
  <si>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</si>
  <si>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</si>
  <si>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</si>
  <si>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</si>
  <si>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Redsz.gy.</t>
  </si>
  <si>
    <t>Körjegyzőség</t>
  </si>
  <si>
    <t>FHT</t>
  </si>
  <si>
    <t>Közgyógy.</t>
  </si>
  <si>
    <t>Rendsz.szoc.</t>
  </si>
  <si>
    <t>LFT</t>
  </si>
  <si>
    <t>Közös Hiv.</t>
  </si>
  <si>
    <t>Előirányzat</t>
  </si>
  <si>
    <t>Előirányz.</t>
  </si>
  <si>
    <t>Körj.</t>
  </si>
  <si>
    <t xml:space="preserve">Jegyzői </t>
  </si>
  <si>
    <t>hatáskörű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</si>
  <si>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</si>
  <si>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</si>
  <si>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</si>
  <si>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</si>
  <si>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</si>
  <si>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</si>
  <si>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</si>
  <si>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Egyéb önk.rend-ben meghatározott jutt. (Polgármesteri)</t>
  </si>
  <si>
    <t>Term-ben nyújtott átmeneti segély (étkezés, tüzelőut.)</t>
  </si>
  <si>
    <t xml:space="preserve">                            köztemetés</t>
  </si>
  <si>
    <t>Önk.által saját hk-ben adott term-beni ellátás (hull.száll.)</t>
  </si>
  <si>
    <t xml:space="preserve">                                      Idősek napja</t>
  </si>
  <si>
    <t>K481</t>
  </si>
  <si>
    <t>K482</t>
  </si>
  <si>
    <t>Önk.által saját hk-ben adott pénzbeli tám. (káresemény)</t>
  </si>
  <si>
    <t xml:space="preserve">              Rendszeres szociális segély</t>
  </si>
  <si>
    <t xml:space="preserve">                 Önkormányzati segélyek</t>
  </si>
  <si>
    <t>Működési tartalék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</si>
  <si>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</si>
  <si>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</si>
  <si>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</si>
  <si>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</si>
  <si>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</si>
  <si>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Iskolai étkezési díjak</t>
  </si>
  <si>
    <t>Óvodai étkezési díjak</t>
  </si>
  <si>
    <t>Alkalmazottak térítése</t>
  </si>
  <si>
    <t>Igazgatás</t>
  </si>
  <si>
    <t>Könyvtár</t>
  </si>
  <si>
    <t>Temető</t>
  </si>
  <si>
    <t>Ruházati költségtérítés  (2013. SZÉP kártya)</t>
  </si>
  <si>
    <t>Táppénz hozzájárulás  (2012. SZÉP kártya kif.adó)</t>
  </si>
  <si>
    <t>Közcélú foglalkoztatás</t>
  </si>
  <si>
    <t>IKSZT pályázat</t>
  </si>
  <si>
    <t xml:space="preserve">Testvértelepülési találkozó </t>
  </si>
  <si>
    <t xml:space="preserve">Szolgáltatások ellenértéke </t>
  </si>
  <si>
    <t>Fordítot áfa</t>
  </si>
  <si>
    <t>Működési célú központosított előirányzatok  (kompenzáció)</t>
  </si>
  <si>
    <t>Helyi önkormányzatok kiegészítő támogatása    (külterületi)</t>
  </si>
  <si>
    <t>Védőnő</t>
  </si>
  <si>
    <t>plussz küzfoglalk.</t>
  </si>
  <si>
    <t>Pályázat (IKSZT)</t>
  </si>
  <si>
    <t xml:space="preserve">              Testvértelepülési támogatás</t>
  </si>
  <si>
    <t xml:space="preserve">                 Költségvetési  főösszeg</t>
  </si>
  <si>
    <t xml:space="preserve"> Dologi kiadások részletezése 2013. tényleges alapján</t>
  </si>
  <si>
    <t>Posta</t>
  </si>
  <si>
    <t>Bérleti díj</t>
  </si>
  <si>
    <t>Karbantart.</t>
  </si>
  <si>
    <t>Hulladék</t>
  </si>
  <si>
    <t>Hóeltak.</t>
  </si>
  <si>
    <t>Parkgond.</t>
  </si>
  <si>
    <t>Szúnyoggy.</t>
  </si>
  <si>
    <t>Szállítás</t>
  </si>
  <si>
    <t>Falunap</t>
  </si>
  <si>
    <t>Bankktg.</t>
  </si>
  <si>
    <t>Egyéb szolg.</t>
  </si>
  <si>
    <t>Szakmai sz.</t>
  </si>
  <si>
    <t>Egyéb kiadás</t>
  </si>
  <si>
    <t xml:space="preserve">                   beszámítás</t>
  </si>
  <si>
    <t>Közös Hivatal fennt-hoz átvett pénzeszköz …... Önk-tól</t>
  </si>
  <si>
    <t>14. sz. melléklet</t>
  </si>
  <si>
    <t>Címrendi szám</t>
  </si>
  <si>
    <t>Intézmény neve</t>
  </si>
  <si>
    <t>Éltes Iskola</t>
  </si>
  <si>
    <t>15. sz. melléklet</t>
  </si>
  <si>
    <t>Össz.:</t>
  </si>
  <si>
    <t>Nem közfoglalkoztatott</t>
  </si>
  <si>
    <t>Közfoglalkoztatott</t>
  </si>
  <si>
    <t>Az intézmények vonatkozásában az engedélyeztt létszámhelyeken átvezetésre</t>
  </si>
  <si>
    <t xml:space="preserve">került Mosonmagyaróvár Város Önkormányzat Képviselő-testületének 129/2013. (VI.27.) </t>
  </si>
  <si>
    <t>valamint 211/2013. (XI.07.) Kt határozatai.</t>
  </si>
  <si>
    <t>alakulását bemutató mérleg</t>
  </si>
  <si>
    <t>Intézményi működési bevétel</t>
  </si>
  <si>
    <t>Támogatásértékű műk. bevétel</t>
  </si>
  <si>
    <t>Műk.c.pénzeszköz átv.ÁH-n kívülről</t>
  </si>
  <si>
    <t>Állami támogatások</t>
  </si>
  <si>
    <t>Egyéb közhatlami bevételek</t>
  </si>
  <si>
    <t>Működési bevételek összesen</t>
  </si>
  <si>
    <t>Tárgyi eszközök értékesítése</t>
  </si>
  <si>
    <t>Támogtás értékű felhalmozási bev.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</si>
  <si>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</si>
  <si>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</si>
  <si>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</si>
  <si>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</si>
  <si>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</si>
  <si>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Építmény adó</t>
  </si>
  <si>
    <t xml:space="preserve">   Telekadó</t>
  </si>
  <si>
    <t>Bevételek összesen</t>
  </si>
  <si>
    <t>Beruházási hitelek összesen</t>
  </si>
  <si>
    <t>Bevétel mindösszesen</t>
  </si>
  <si>
    <t>Dologi kiadások</t>
  </si>
  <si>
    <t>Segélyezés, ellátottak jutt.</t>
  </si>
  <si>
    <t>Támogatásért.műk.kiadás</t>
  </si>
  <si>
    <t>Műk.c.pénzeszk.átad ÁH-n kív.</t>
  </si>
  <si>
    <t>Fejlesztési kiadások</t>
  </si>
  <si>
    <t>KIADÁSOK MINDÖSSZESEN:</t>
  </si>
  <si>
    <t>A Stabilitási tv. 45.§ (1) bekezdés a) pontja szerinti saját bevételek részletezése a Stabilitási tv. 3.§ (1) bekezdése alapján adósságot</t>
  </si>
  <si>
    <t xml:space="preserve">keletkeztető ügyletből származó tárgyévi, valamint az adósságot keletkeztető ügylegek futamidejének végéig 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</si>
  <si>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</si>
  <si>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</si>
  <si>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</si>
  <si>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</si>
  <si>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</si>
  <si>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</si>
  <si>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</si>
  <si>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</si>
  <si>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</si>
  <si>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</si>
  <si>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Kisértékű tárgyi eszköz</t>
  </si>
  <si>
    <t>K 322</t>
  </si>
  <si>
    <t>Internet díja</t>
  </si>
  <si>
    <t>Hulladékkezelés</t>
  </si>
  <si>
    <t>nem magyar állampolgár tér díj</t>
  </si>
  <si>
    <t>Hosszabb időtartamú közfogl.</t>
  </si>
  <si>
    <t>TV műsorszolg.</t>
  </si>
  <si>
    <t xml:space="preserve">Egyéb kommunikációs szolgáltatások </t>
  </si>
  <si>
    <t>Lakóingatlan bérbeadása, üzemeltetése</t>
  </si>
  <si>
    <t>Jogalkotás</t>
  </si>
  <si>
    <t>Iskolai int.étkeztetés</t>
  </si>
  <si>
    <t>Iskola 1.-4. működtetés</t>
  </si>
  <si>
    <t>Iskola 5.-8. működtetés</t>
  </si>
  <si>
    <t>Zöldterületkezelés</t>
  </si>
  <si>
    <t>Közutak, hidak üzemeltetése</t>
  </si>
  <si>
    <t>Betegséggel kapcs.pbeli ell.</t>
  </si>
  <si>
    <t>Egyéb szoc. pbeli ellátás</t>
  </si>
  <si>
    <t>Elhunyt személyek hátramaradottainak pbeli ell</t>
  </si>
  <si>
    <t>Hallgatói és oktatói ösztöndíjak</t>
  </si>
  <si>
    <t>Közművelődés-közösségi és társadalmi rvétel fejl.</t>
  </si>
  <si>
    <t>Sportlétesítmények működtetése</t>
  </si>
  <si>
    <t>Közvilágítás</t>
  </si>
  <si>
    <t>Civil szervezetek működési támogatása</t>
  </si>
  <si>
    <t>Községgazd+ tűzvédelem</t>
  </si>
  <si>
    <t>Fogorvosi alapellátás</t>
  </si>
  <si>
    <t>Önk.elszámolás ktgvetési szerveivel (finanszírozás)</t>
  </si>
  <si>
    <t xml:space="preserve">                       </t>
  </si>
  <si>
    <t>Háziorvosi alapell.</t>
  </si>
  <si>
    <t>Pénzeszköz átadások</t>
  </si>
  <si>
    <t>Gyerm.védelmi pénzbeli és termbeni ellátások</t>
  </si>
  <si>
    <t>Egyéb jogi tevékenység</t>
  </si>
  <si>
    <t xml:space="preserve">                Közép- és felős oktatási tanulók szoc.t. -BURSA</t>
  </si>
  <si>
    <t xml:space="preserve"> -            tízórais</t>
  </si>
  <si>
    <t>K73</t>
  </si>
  <si>
    <t>számítástechnikai eszközök (Közművelődés)</t>
  </si>
  <si>
    <t>Jármű vásárlása (platós autó VKG)</t>
  </si>
  <si>
    <t>szélkerék rendezési terv (területfejl.)</t>
  </si>
  <si>
    <t>ipari park terv és tanulmány (területfejl.)</t>
  </si>
  <si>
    <t>2 db számítógép (jogalkotás)</t>
  </si>
  <si>
    <t>Ingatlanok felújítása (Óvoda homlokzat szigetelés)</t>
  </si>
  <si>
    <t>fogorvos</t>
  </si>
  <si>
    <t>sport</t>
  </si>
  <si>
    <t>Zöld Diófa Nyugdíjas Klub</t>
  </si>
  <si>
    <t>Papréti Nőegylet</t>
  </si>
  <si>
    <t>témamenedzselés (hulladékkezelés)</t>
  </si>
  <si>
    <t>KÖH pénzeszközátadás</t>
  </si>
  <si>
    <t>KESZI</t>
  </si>
  <si>
    <t>Kistérségi tagdíjak</t>
  </si>
  <si>
    <t>Megyei TFT</t>
  </si>
  <si>
    <t>FDM</t>
  </si>
  <si>
    <t>Sport</t>
  </si>
  <si>
    <t>Vízitársulás</t>
  </si>
  <si>
    <t>Vagyoni típusú adók</t>
  </si>
  <si>
    <t>Bezenyei Százszorszép Óvoda</t>
  </si>
  <si>
    <t>Önkormányzat:</t>
  </si>
  <si>
    <t>Köznevelés, 5-8.oszt. működési feladatok</t>
  </si>
  <si>
    <t>Város és községgazdálkodás</t>
  </si>
  <si>
    <t>Önk. És Önk.Hiv jogalkotó tev.</t>
  </si>
  <si>
    <t>Közegészségügyi szolg.</t>
  </si>
  <si>
    <t>Közműv. Társ.részv. Tev.</t>
  </si>
  <si>
    <t>1 1</t>
  </si>
  <si>
    <t>Bezenye Község Önkormányzata</t>
  </si>
  <si>
    <t xml:space="preserve">1 1 1 </t>
  </si>
  <si>
    <t xml:space="preserve">Óvoda </t>
  </si>
  <si>
    <t>Óvoda összesen:</t>
  </si>
  <si>
    <t>3 1 1</t>
  </si>
  <si>
    <t>Bezenye összesen:</t>
  </si>
  <si>
    <t>Egyéb sajátos bev.</t>
  </si>
  <si>
    <t>Kommunális adó</t>
  </si>
  <si>
    <t>int.finanszírozás</t>
  </si>
  <si>
    <t xml:space="preserve">Tartalék </t>
  </si>
  <si>
    <t>16. sz. mell.</t>
  </si>
  <si>
    <t>17. sz. melléklet</t>
  </si>
  <si>
    <t>Adatok: e ft-ban</t>
  </si>
  <si>
    <t>településfejl. Koncepció</t>
  </si>
  <si>
    <t>temetői program, egyéb szoftverek (jogalk)</t>
  </si>
  <si>
    <t xml:space="preserve">Közös Hivatal fennt-hoz átvett pénzeszköz </t>
  </si>
  <si>
    <t>2015. évi terv</t>
  </si>
  <si>
    <t>Cafetéria PM, RM</t>
  </si>
  <si>
    <t>Alapilletmények, pótlékok, illetmény-, keresetkiegészítés PM, RM</t>
  </si>
  <si>
    <t xml:space="preserve">2015. évi </t>
  </si>
  <si>
    <t>Egyéb pénzügyi műveletek kiadásai (lizing,bankkötg.)</t>
  </si>
  <si>
    <t>Közös Hiv. finanszírozása</t>
  </si>
  <si>
    <t>nem veszélyes hulladék kezelése</t>
  </si>
  <si>
    <t>2015. terv</t>
  </si>
  <si>
    <t xml:space="preserve"> 2015. évi</t>
  </si>
  <si>
    <t>2015. évi</t>
  </si>
  <si>
    <t>2-70</t>
  </si>
  <si>
    <t>Terv  2015.</t>
  </si>
  <si>
    <t>Tűz és katasztrófavédelmi tevékenység</t>
  </si>
  <si>
    <t>2015. év</t>
  </si>
  <si>
    <t>2015. évi előirányzat</t>
  </si>
  <si>
    <t>Nem magyar állampolgár térítési díjának vissuafizetése</t>
  </si>
  <si>
    <t>egyéb jogi tevékenység</t>
  </si>
  <si>
    <t>tartalék</t>
  </si>
  <si>
    <t>Gyvt. Pénzb.termb.ell.</t>
  </si>
  <si>
    <t>fogorvosi alapell.</t>
  </si>
  <si>
    <t>önk.elsz.fiansz.</t>
  </si>
  <si>
    <t>lakóing.bérbeadása</t>
  </si>
  <si>
    <t>tűz és kat.védelem</t>
  </si>
  <si>
    <t>zöldterületkezelés</t>
  </si>
  <si>
    <t>közutak, hidak üzemelt.</t>
  </si>
  <si>
    <t>hosszabb i.közfoglalkozt.</t>
  </si>
  <si>
    <t>isk.int.étkeztetés</t>
  </si>
  <si>
    <t>isk.műk. 1-4.</t>
  </si>
  <si>
    <t>Iskola üz. 5-8</t>
  </si>
  <si>
    <t>ösztöndíjak</t>
  </si>
  <si>
    <t>müv.</t>
  </si>
  <si>
    <t>sport műk.</t>
  </si>
  <si>
    <t>közvilágítás</t>
  </si>
  <si>
    <t>civil szerv.tám.</t>
  </si>
  <si>
    <t>betegséggel kapcs ell.</t>
  </si>
  <si>
    <t>egyéb szoc p.beli ell.</t>
  </si>
  <si>
    <t>temetési seg.</t>
  </si>
  <si>
    <t>háziorvos alapell.</t>
  </si>
  <si>
    <t>pénzeszk.átadások</t>
  </si>
  <si>
    <t>Községgazdálkodás</t>
  </si>
  <si>
    <t>Öveges projekt</t>
  </si>
  <si>
    <t>iskolaorvosi ellátás</t>
  </si>
  <si>
    <t>Nem magyar állampolgár tér.díj visszafiz.</t>
  </si>
  <si>
    <t>Közös Hivatal finanszírozása</t>
  </si>
  <si>
    <t>Nem magyar állampolg. Tér.díj visszafiz.</t>
  </si>
  <si>
    <t>Intézményfinanszírozás</t>
  </si>
  <si>
    <t>Közös hivatal finanszírozása</t>
  </si>
  <si>
    <r>
      <t xml:space="preserve">Munkavégzésre irányuló egyéb jogviszony </t>
    </r>
    <r>
      <rPr>
        <sz val="10"/>
        <rFont val="Times"/>
        <charset val="238"/>
      </rPr>
      <t>(alpolg tiszt.díj, megb.)</t>
    </r>
  </si>
  <si>
    <t>Választott tisztségviselők juttatásai (pm, al pm. Ktgátalány)</t>
  </si>
  <si>
    <t xml:space="preserve">A működési és fejlesztési célú bevételek és kiadások 2015-2016-2017-2018. évi </t>
  </si>
  <si>
    <t xml:space="preserve">          Egyéb tárgyi eszközök felújítása (sport TAO pály.önrész)</t>
  </si>
  <si>
    <t>polgárőrség</t>
  </si>
  <si>
    <t>Tér.díj visszafizetés</t>
  </si>
  <si>
    <t>2015. évi költségvetési előirányzat költségvetési szervenként e Ft-ban</t>
  </si>
  <si>
    <t>Költségvetési engedélyezett létszámhely 2015. év</t>
  </si>
  <si>
    <r>
      <t>Vagyoni típusú adók (</t>
    </r>
    <r>
      <rPr>
        <sz val="12"/>
        <rFont val="Times"/>
        <family val="1"/>
        <charset val="238"/>
      </rPr>
      <t xml:space="preserve"> építmény, telekadó, kommunális adó)</t>
    </r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</si>
  <si>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</si>
  <si>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</si>
  <si>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telekadó,kommun.)</t>
    </r>
  </si>
  <si>
    <r>
      <t>Vagyoni típusú adók (</t>
    </r>
    <r>
      <rPr>
        <sz val="12"/>
        <rFont val="Times"/>
        <family val="1"/>
        <charset val="238"/>
      </rPr>
      <t xml:space="preserve"> építmény, telekadó, kommunálisadó)</t>
    </r>
  </si>
  <si>
    <t xml:space="preserve">Állami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</si>
</sst>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3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b/>
      <sz val="11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2"/>
      <color indexed="8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sz val="14"/>
      <color indexed="8"/>
      <name val="Times"/>
      <family val="1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theme="1"/>
      <name val="Times"/>
      <family val="1"/>
      <charset val="238"/>
    </font>
    <font>
      <b/>
      <sz val="16"/>
      <color rgb="FFFF0000"/>
      <name val="Times"/>
      <family val="1"/>
      <charset val="238"/>
    </font>
    <font>
      <b/>
      <sz val="14"/>
      <color rgb="FFFF0000"/>
      <name val="Times"/>
      <family val="1"/>
      <charset val="238"/>
    </font>
    <font>
      <b/>
      <sz val="12"/>
      <color theme="1"/>
      <name val="Times"/>
      <family val="1"/>
      <charset val="238"/>
    </font>
    <font>
      <b/>
      <sz val="12"/>
      <color rgb="FFFF0000"/>
      <name val="Times"/>
      <family val="1"/>
      <charset val="238"/>
    </font>
    <font>
      <sz val="12"/>
      <color rgb="FFFF0000"/>
      <name val="Times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"/>
      <family val="1"/>
      <charset val="238"/>
    </font>
    <font>
      <sz val="11"/>
      <color theme="1"/>
      <name val="Times"/>
      <family val="1"/>
      <charset val="238"/>
    </font>
    <font>
      <b/>
      <sz val="14"/>
      <color rgb="FFC00000"/>
      <name val="Times"/>
      <family val="1"/>
      <charset val="238"/>
    </font>
    <font>
      <sz val="12"/>
      <color rgb="FFC00000"/>
      <name val="Times"/>
      <family val="1"/>
      <charset val="238"/>
    </font>
    <font>
      <b/>
      <sz val="12"/>
      <color rgb="FFC00000"/>
      <name val="Times"/>
      <family val="1"/>
      <charset val="238"/>
    </font>
    <font>
      <sz val="14"/>
      <color rgb="FFC00000"/>
      <name val="Times"/>
      <family val="1"/>
      <charset val="238"/>
    </font>
    <font>
      <sz val="14"/>
      <color rgb="FFFF0000"/>
      <name val="Times"/>
      <family val="1"/>
      <charset val="238"/>
    </font>
    <font>
      <b/>
      <sz val="11"/>
      <color theme="1"/>
      <name val="Times"/>
      <family val="1"/>
      <charset val="238"/>
    </font>
    <font>
      <sz val="14"/>
      <color theme="1"/>
      <name val="Times"/>
      <family val="1"/>
      <charset val="238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4"/>
      <color theme="1"/>
      <name val="Times"/>
      <family val="1"/>
    </font>
    <font>
      <b/>
      <sz val="14"/>
      <color theme="1"/>
      <name val="Times"/>
      <family val="1"/>
      <charset val="238"/>
    </font>
    <font>
      <b/>
      <sz val="11"/>
      <color rgb="FFFF0000"/>
      <name val="Times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4"/>
      <name val="Times"/>
      <charset val="238"/>
    </font>
    <font>
      <sz val="11"/>
      <name val="Times"/>
      <charset val="238"/>
    </font>
    <font>
      <sz val="9"/>
      <name val="Arial CE"/>
      <charset val="238"/>
    </font>
    <font>
      <sz val="10"/>
      <name val="Times"/>
      <charset val="238"/>
    </font>
    <font>
      <sz val="14"/>
      <name val="Times"/>
      <charset val="238"/>
    </font>
    <font>
      <b/>
      <sz val="11"/>
      <name val="Times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56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120" fillId="0" borderId="0"/>
  </cellStyleXfs>
  <cellXfs count="888">
    <xf numFmtId="0" fontId="0" fillId="0" borderId="0" xfId="0"/>
    <xf numFmtId="0" fontId="6" fillId="0" borderId="10" xfId="0" applyFont="1" applyBorder="1"/>
    <xf numFmtId="0" fontId="5" fillId="24" borderId="10" xfId="0" applyFont="1" applyFill="1" applyBorder="1"/>
    <xf numFmtId="0" fontId="9" fillId="0" borderId="10" xfId="0" applyFont="1" applyBorder="1"/>
    <xf numFmtId="164" fontId="8" fillId="24" borderId="10" xfId="26" applyNumberFormat="1" applyFont="1" applyFill="1" applyBorder="1"/>
    <xf numFmtId="3" fontId="28" fillId="0" borderId="10" xfId="0" applyNumberFormat="1" applyFont="1" applyBorder="1"/>
    <xf numFmtId="0" fontId="28" fillId="0" borderId="10" xfId="0" applyFont="1" applyBorder="1"/>
    <xf numFmtId="0" fontId="27" fillId="24" borderId="10" xfId="0" applyFont="1" applyFill="1" applyBorder="1"/>
    <xf numFmtId="0" fontId="3" fillId="0" borderId="10" xfId="0" applyFont="1" applyBorder="1"/>
    <xf numFmtId="164" fontId="9" fillId="25" borderId="10" xfId="26" applyNumberFormat="1" applyFont="1" applyFill="1" applyBorder="1"/>
    <xf numFmtId="0" fontId="27" fillId="26" borderId="10" xfId="0" applyFont="1" applyFill="1" applyBorder="1"/>
    <xf numFmtId="164" fontId="9" fillId="24" borderId="10" xfId="26" applyNumberFormat="1" applyFont="1" applyFill="1" applyBorder="1"/>
    <xf numFmtId="0" fontId="31" fillId="0" borderId="10" xfId="0" applyFont="1" applyBorder="1"/>
    <xf numFmtId="164" fontId="31" fillId="25" borderId="10" xfId="26" applyNumberFormat="1" applyFont="1" applyFill="1" applyBorder="1"/>
    <xf numFmtId="164" fontId="7" fillId="25" borderId="10" xfId="26" applyNumberFormat="1" applyFont="1" applyFill="1" applyBorder="1"/>
    <xf numFmtId="164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 applyProtection="1">
      <alignment horizontal="right" vertical="center" wrapText="1"/>
    </xf>
    <xf numFmtId="3" fontId="37" fillId="25" borderId="10" xfId="0" applyNumberFormat="1" applyFont="1" applyFill="1" applyBorder="1" applyAlignment="1" applyProtection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 applyProtection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5" borderId="10" xfId="26" applyNumberFormat="1" applyFont="1" applyFill="1" applyBorder="1"/>
    <xf numFmtId="164" fontId="5" fillId="25" borderId="10" xfId="26" applyNumberFormat="1" applyFont="1" applyFill="1" applyBorder="1"/>
    <xf numFmtId="164" fontId="7" fillId="26" borderId="10" xfId="26" applyNumberFormat="1" applyFont="1" applyFill="1" applyBorder="1"/>
    <xf numFmtId="166" fontId="5" fillId="26" borderId="10" xfId="0" applyNumberFormat="1" applyFont="1" applyFill="1" applyBorder="1"/>
    <xf numFmtId="166" fontId="8" fillId="26" borderId="10" xfId="0" applyNumberFormat="1" applyFont="1" applyFill="1" applyBorder="1"/>
    <xf numFmtId="0" fontId="8" fillId="24" borderId="10" xfId="0" applyFont="1" applyFill="1" applyBorder="1" applyAlignment="1">
      <alignment horizontal="center"/>
    </xf>
    <xf numFmtId="164" fontId="29" fillId="26" borderId="10" xfId="26" applyNumberFormat="1" applyFont="1" applyFill="1" applyBorder="1"/>
    <xf numFmtId="164" fontId="27" fillId="24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0" fontId="7" fillId="25" borderId="10" xfId="0" applyFont="1" applyFill="1" applyBorder="1" applyAlignment="1">
      <alignment horizontal="center"/>
    </xf>
    <xf numFmtId="164" fontId="7" fillId="0" borderId="10" xfId="26" applyNumberFormat="1" applyFont="1" applyBorder="1"/>
    <xf numFmtId="0" fontId="7" fillId="25" borderId="10" xfId="0" applyFont="1" applyFill="1" applyBorder="1"/>
    <xf numFmtId="164" fontId="9" fillId="0" borderId="10" xfId="26" applyNumberFormat="1" applyFont="1" applyBorder="1"/>
    <xf numFmtId="0" fontId="7" fillId="0" borderId="10" xfId="0" applyFont="1" applyBorder="1" applyAlignment="1">
      <alignment horizontal="center"/>
    </xf>
    <xf numFmtId="0" fontId="3" fillId="0" borderId="10" xfId="40" applyFont="1" applyBorder="1"/>
    <xf numFmtId="0" fontId="9" fillId="0" borderId="10" xfId="40" applyFont="1" applyBorder="1"/>
    <xf numFmtId="0" fontId="9" fillId="25" borderId="10" xfId="40" applyFont="1" applyFill="1" applyBorder="1"/>
    <xf numFmtId="0" fontId="3" fillId="25" borderId="10" xfId="40" applyFont="1" applyFill="1" applyBorder="1"/>
    <xf numFmtId="0" fontId="9" fillId="0" borderId="10" xfId="40" applyFont="1" applyFill="1" applyBorder="1" applyAlignment="1">
      <alignment horizontal="left"/>
    </xf>
    <xf numFmtId="0" fontId="9" fillId="0" borderId="10" xfId="40" applyFont="1" applyFill="1" applyBorder="1"/>
    <xf numFmtId="164" fontId="36" fillId="26" borderId="10" xfId="40" applyNumberFormat="1" applyFont="1" applyFill="1" applyBorder="1"/>
    <xf numFmtId="0" fontId="36" fillId="26" borderId="10" xfId="40" applyFont="1" applyFill="1" applyBorder="1"/>
    <xf numFmtId="3" fontId="28" fillId="0" borderId="10" xfId="0" applyNumberFormat="1" applyFont="1" applyFill="1" applyBorder="1"/>
    <xf numFmtId="3" fontId="28" fillId="25" borderId="10" xfId="0" applyNumberFormat="1" applyFont="1" applyFill="1" applyBorder="1"/>
    <xf numFmtId="0" fontId="27" fillId="25" borderId="10" xfId="0" applyFont="1" applyFill="1" applyBorder="1"/>
    <xf numFmtId="0" fontId="7" fillId="0" borderId="10" xfId="0" applyFont="1" applyBorder="1"/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9" fillId="0" borderId="10" xfId="0" applyFont="1" applyBorder="1"/>
    <xf numFmtId="164" fontId="7" fillId="26" borderId="10" xfId="26" applyNumberFormat="1" applyFont="1" applyFill="1" applyBorder="1" applyAlignment="1">
      <alignment horizontal="center"/>
    </xf>
    <xf numFmtId="0" fontId="28" fillId="25" borderId="10" xfId="0" applyFont="1" applyFill="1" applyBorder="1"/>
    <xf numFmtId="0" fontId="5" fillId="0" borderId="10" xfId="0" applyFont="1" applyBorder="1"/>
    <xf numFmtId="0" fontId="40" fillId="0" borderId="10" xfId="0" applyFont="1" applyBorder="1"/>
    <xf numFmtId="0" fontId="6" fillId="0" borderId="14" xfId="0" applyFont="1" applyBorder="1"/>
    <xf numFmtId="0" fontId="28" fillId="25" borderId="14" xfId="0" applyFont="1" applyFill="1" applyBorder="1"/>
    <xf numFmtId="164" fontId="9" fillId="24" borderId="14" xfId="26" applyNumberFormat="1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164" fontId="6" fillId="0" borderId="10" xfId="26" applyNumberFormat="1" applyFont="1" applyBorder="1"/>
    <xf numFmtId="164" fontId="5" fillId="0" borderId="10" xfId="26" applyNumberFormat="1" applyFont="1" applyBorder="1"/>
    <xf numFmtId="164" fontId="6" fillId="0" borderId="14" xfId="26" applyNumberFormat="1" applyFont="1" applyBorder="1"/>
    <xf numFmtId="164" fontId="5" fillId="0" borderId="10" xfId="26" applyNumberFormat="1" applyFont="1" applyFill="1" applyBorder="1"/>
    <xf numFmtId="0" fontId="6" fillId="27" borderId="10" xfId="0" applyFont="1" applyFill="1" applyBorder="1"/>
    <xf numFmtId="164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0" fontId="7" fillId="0" borderId="0" xfId="0" applyFont="1"/>
    <xf numFmtId="166" fontId="28" fillId="26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5" borderId="10" xfId="26" applyNumberFormat="1" applyFont="1" applyFill="1" applyBorder="1"/>
    <xf numFmtId="164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6" fillId="25" borderId="10" xfId="0" applyFont="1" applyFill="1" applyBorder="1"/>
    <xf numFmtId="1" fontId="27" fillId="24" borderId="10" xfId="0" applyNumberFormat="1" applyFont="1" applyFill="1" applyBorder="1"/>
    <xf numFmtId="164" fontId="7" fillId="28" borderId="10" xfId="26" applyNumberFormat="1" applyFont="1" applyFill="1" applyBorder="1"/>
    <xf numFmtId="164" fontId="29" fillId="28" borderId="10" xfId="26" applyNumberFormat="1" applyFont="1" applyFill="1" applyBorder="1"/>
    <xf numFmtId="166" fontId="9" fillId="0" borderId="13" xfId="0" applyNumberFormat="1" applyFont="1" applyFill="1" applyBorder="1" applyAlignment="1" applyProtection="1">
      <alignment vertical="center" wrapText="1"/>
      <protection locked="0"/>
    </xf>
    <xf numFmtId="166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Fill="1" applyBorder="1"/>
    <xf numFmtId="166" fontId="9" fillId="0" borderId="13" xfId="0" applyNumberFormat="1" applyFont="1" applyFill="1" applyBorder="1" applyAlignment="1" applyProtection="1">
      <alignment vertical="center" wrapText="1"/>
    </xf>
    <xf numFmtId="164" fontId="29" fillId="26" borderId="10" xfId="26" applyNumberFormat="1" applyFont="1" applyFill="1" applyBorder="1" applyAlignment="1">
      <alignment vertical="center" wrapText="1"/>
    </xf>
    <xf numFmtId="164" fontId="43" fillId="24" borderId="10" xfId="26" applyNumberFormat="1" applyFont="1" applyFill="1" applyBorder="1"/>
    <xf numFmtId="164" fontId="8" fillId="27" borderId="10" xfId="26" applyNumberFormat="1" applyFont="1" applyFill="1" applyBorder="1"/>
    <xf numFmtId="0" fontId="8" fillId="27" borderId="10" xfId="0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/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5" borderId="13" xfId="0" applyFont="1" applyFill="1" applyBorder="1"/>
    <xf numFmtId="0" fontId="9" fillId="25" borderId="13" xfId="0" applyFont="1" applyFill="1" applyBorder="1"/>
    <xf numFmtId="164" fontId="8" fillId="26" borderId="10" xfId="26" applyNumberFormat="1" applyFont="1" applyFill="1" applyBorder="1" applyAlignment="1">
      <alignment horizontal="center"/>
    </xf>
    <xf numFmtId="164" fontId="7" fillId="25" borderId="0" xfId="26" applyNumberFormat="1" applyFont="1" applyFill="1" applyBorder="1"/>
    <xf numFmtId="164" fontId="0" fillId="0" borderId="0" xfId="0" applyNumberFormat="1"/>
    <xf numFmtId="164" fontId="29" fillId="29" borderId="10" xfId="26" applyNumberFormat="1" applyFont="1" applyFill="1" applyBorder="1"/>
    <xf numFmtId="164" fontId="52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4" fontId="29" fillId="28" borderId="10" xfId="26" applyNumberFormat="1" applyFont="1" applyFill="1" applyBorder="1" applyAlignment="1"/>
    <xf numFmtId="164" fontId="9" fillId="25" borderId="10" xfId="40" applyNumberFormat="1" applyFont="1" applyFill="1" applyBorder="1"/>
    <xf numFmtId="164" fontId="29" fillId="26" borderId="10" xfId="40" applyNumberFormat="1" applyFont="1" applyFill="1" applyBorder="1"/>
    <xf numFmtId="166" fontId="8" fillId="0" borderId="15" xfId="0" applyNumberFormat="1" applyFont="1" applyFill="1" applyBorder="1" applyAlignment="1">
      <alignment horizontal="center" vertical="center" wrapText="1"/>
    </xf>
    <xf numFmtId="166" fontId="8" fillId="0" borderId="14" xfId="0" applyNumberFormat="1" applyFont="1" applyFill="1" applyBorder="1" applyAlignment="1">
      <alignment horizontal="center" vertical="center" wrapText="1"/>
    </xf>
    <xf numFmtId="166" fontId="8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8" fillId="26" borderId="10" xfId="0" applyNumberFormat="1" applyFont="1" applyFill="1" applyBorder="1" applyAlignment="1" applyProtection="1">
      <alignment horizontal="center" vertical="center" wrapText="1"/>
    </xf>
    <xf numFmtId="166" fontId="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9" fillId="26" borderId="10" xfId="0" applyNumberFormat="1" applyFont="1" applyFill="1" applyBorder="1" applyAlignment="1" applyProtection="1">
      <alignment horizontal="center" vertical="center" wrapText="1"/>
    </xf>
    <xf numFmtId="164" fontId="8" fillId="26" borderId="10" xfId="27" applyNumberFormat="1" applyFont="1" applyFill="1" applyBorder="1"/>
    <xf numFmtId="164" fontId="35" fillId="26" borderId="10" xfId="27" applyNumberFormat="1" applyFont="1" applyFill="1" applyBorder="1" applyAlignment="1" applyProtection="1">
      <alignment vertical="center" wrapText="1"/>
    </xf>
    <xf numFmtId="164" fontId="9" fillId="25" borderId="10" xfId="27" applyNumberFormat="1" applyFont="1" applyFill="1" applyBorder="1"/>
    <xf numFmtId="164" fontId="57" fillId="25" borderId="10" xfId="27" applyNumberFormat="1" applyFont="1" applyFill="1" applyBorder="1" applyAlignment="1" applyProtection="1">
      <alignment vertical="center" wrapText="1"/>
    </xf>
    <xf numFmtId="164" fontId="50" fillId="25" borderId="10" xfId="27" applyNumberFormat="1" applyFont="1" applyFill="1" applyBorder="1" applyAlignment="1" applyProtection="1">
      <alignment vertical="center" wrapText="1"/>
    </xf>
    <xf numFmtId="166" fontId="9" fillId="0" borderId="10" xfId="0" applyNumberFormat="1" applyFont="1" applyFill="1" applyBorder="1" applyAlignment="1" applyProtection="1">
      <alignment vertical="center" wrapText="1"/>
      <protection locked="0"/>
    </xf>
    <xf numFmtId="164" fontId="30" fillId="25" borderId="10" xfId="27" applyNumberFormat="1" applyFont="1" applyFill="1" applyBorder="1" applyAlignment="1" applyProtection="1">
      <alignment vertical="center" wrapText="1"/>
    </xf>
    <xf numFmtId="166" fontId="9" fillId="0" borderId="10" xfId="0" applyNumberFormat="1" applyFont="1" applyFill="1" applyBorder="1" applyAlignment="1">
      <alignment vertical="center" wrapText="1"/>
    </xf>
    <xf numFmtId="0" fontId="9" fillId="26" borderId="10" xfId="0" applyFont="1" applyFill="1" applyBorder="1"/>
    <xf numFmtId="164" fontId="8" fillId="26" borderId="10" xfId="27" applyNumberFormat="1" applyFont="1" applyFill="1" applyBorder="1" applyAlignment="1" applyProtection="1">
      <alignment vertical="center" wrapText="1"/>
    </xf>
    <xf numFmtId="164" fontId="36" fillId="25" borderId="10" xfId="27" applyNumberFormat="1" applyFont="1" applyFill="1" applyBorder="1" applyAlignment="1" applyProtection="1">
      <alignment vertical="center" wrapText="1"/>
    </xf>
    <xf numFmtId="164" fontId="9" fillId="25" borderId="10" xfId="27" applyNumberFormat="1" applyFont="1" applyFill="1" applyBorder="1" applyAlignment="1" applyProtection="1">
      <alignment vertical="center" wrapText="1"/>
    </xf>
    <xf numFmtId="166" fontId="8" fillId="26" borderId="10" xfId="0" applyNumberFormat="1" applyFont="1" applyFill="1" applyBorder="1" applyAlignment="1">
      <alignment horizontal="center" vertical="center" wrapText="1"/>
    </xf>
    <xf numFmtId="164" fontId="8" fillId="26" borderId="10" xfId="27" applyNumberFormat="1" applyFont="1" applyFill="1" applyBorder="1" applyAlignment="1">
      <alignment vertical="center" wrapText="1"/>
    </xf>
    <xf numFmtId="0" fontId="27" fillId="0" borderId="23" xfId="41" applyFont="1" applyFill="1" applyBorder="1" applyAlignment="1" applyProtection="1">
      <alignment horizontal="center" vertical="center"/>
    </xf>
    <xf numFmtId="0" fontId="27" fillId="0" borderId="24" xfId="41" applyFont="1" applyFill="1" applyBorder="1" applyAlignment="1" applyProtection="1">
      <alignment horizontal="center" vertical="center"/>
    </xf>
    <xf numFmtId="0" fontId="28" fillId="0" borderId="16" xfId="41" applyFont="1" applyFill="1" applyBorder="1" applyAlignment="1" applyProtection="1">
      <alignment horizontal="left" vertical="center" indent="1"/>
    </xf>
    <xf numFmtId="166" fontId="28" fillId="0" borderId="25" xfId="41" applyNumberFormat="1" applyFont="1" applyFill="1" applyBorder="1" applyAlignment="1" applyProtection="1">
      <alignment vertical="center"/>
    </xf>
    <xf numFmtId="0" fontId="28" fillId="0" borderId="10" xfId="41" applyFont="1" applyFill="1" applyBorder="1" applyAlignment="1" applyProtection="1">
      <alignment horizontal="left" vertical="center" indent="1"/>
      <protection locked="0"/>
    </xf>
    <xf numFmtId="166" fontId="28" fillId="0" borderId="10" xfId="41" applyNumberFormat="1" applyFont="1" applyFill="1" applyBorder="1" applyAlignment="1" applyProtection="1">
      <alignment vertical="center"/>
      <protection locked="0"/>
    </xf>
    <xf numFmtId="166" fontId="27" fillId="0" borderId="19" xfId="41" applyNumberFormat="1" applyFont="1" applyFill="1" applyBorder="1" applyAlignment="1" applyProtection="1">
      <alignment vertical="center"/>
    </xf>
    <xf numFmtId="0" fontId="28" fillId="0" borderId="14" xfId="41" applyFont="1" applyFill="1" applyBorder="1" applyAlignment="1" applyProtection="1">
      <alignment horizontal="left" vertical="center" indent="1"/>
      <protection locked="0"/>
    </xf>
    <xf numFmtId="166" fontId="28" fillId="0" borderId="14" xfId="41" applyNumberFormat="1" applyFont="1" applyFill="1" applyBorder="1" applyAlignment="1" applyProtection="1">
      <alignment vertical="center"/>
      <protection locked="0"/>
    </xf>
    <xf numFmtId="166" fontId="27" fillId="0" borderId="17" xfId="41" applyNumberFormat="1" applyFont="1" applyFill="1" applyBorder="1" applyAlignment="1" applyProtection="1">
      <alignment vertical="center"/>
    </xf>
    <xf numFmtId="0" fontId="28" fillId="0" borderId="15" xfId="41" applyFont="1" applyFill="1" applyBorder="1" applyAlignment="1" applyProtection="1">
      <alignment horizontal="left" vertical="center" indent="1"/>
      <protection locked="0"/>
    </xf>
    <xf numFmtId="166" fontId="28" fillId="0" borderId="15" xfId="41" applyNumberFormat="1" applyFont="1" applyFill="1" applyBorder="1" applyAlignment="1" applyProtection="1">
      <alignment vertical="center"/>
      <protection locked="0"/>
    </xf>
    <xf numFmtId="166" fontId="27" fillId="0" borderId="26" xfId="41" applyNumberFormat="1" applyFont="1" applyFill="1" applyBorder="1" applyAlignment="1" applyProtection="1">
      <alignment vertical="center"/>
    </xf>
    <xf numFmtId="0" fontId="27" fillId="0" borderId="27" xfId="41" applyFont="1" applyFill="1" applyBorder="1" applyAlignment="1" applyProtection="1">
      <alignment horizontal="left" vertical="center" indent="1"/>
    </xf>
    <xf numFmtId="166" fontId="27" fillId="0" borderId="27" xfId="41" applyNumberFormat="1" applyFont="1" applyFill="1" applyBorder="1" applyAlignment="1" applyProtection="1">
      <alignment vertical="center"/>
    </xf>
    <xf numFmtId="166" fontId="27" fillId="0" borderId="28" xfId="41" applyNumberFormat="1" applyFont="1" applyFill="1" applyBorder="1" applyAlignment="1" applyProtection="1">
      <alignment vertical="center"/>
    </xf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7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21" xfId="0" applyNumberFormat="1" applyFont="1" applyFill="1" applyBorder="1" applyAlignment="1" applyProtection="1">
      <alignment horizontal="right" vertical="center" wrapText="1"/>
    </xf>
    <xf numFmtId="166" fontId="27" fillId="0" borderId="20" xfId="0" applyNumberFormat="1" applyFont="1" applyFill="1" applyBorder="1" applyAlignment="1">
      <alignment horizontal="right" vertical="center" wrapText="1" indent="1"/>
    </xf>
    <xf numFmtId="166" fontId="27" fillId="0" borderId="16" xfId="0" applyNumberFormat="1" applyFont="1" applyFill="1" applyBorder="1" applyAlignment="1" applyProtection="1">
      <alignment horizontal="right" vertical="center" wrapText="1"/>
    </xf>
    <xf numFmtId="166" fontId="27" fillId="0" borderId="29" xfId="0" applyNumberFormat="1" applyFont="1" applyFill="1" applyBorder="1" applyAlignment="1">
      <alignment horizontal="right" vertical="center" wrapText="1" indent="1"/>
    </xf>
    <xf numFmtId="0" fontId="0" fillId="25" borderId="0" xfId="0" applyFill="1"/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4" fontId="7" fillId="25" borderId="0" xfId="26" applyNumberFormat="1" applyFont="1" applyFill="1" applyAlignment="1">
      <alignment horizontal="center"/>
    </xf>
    <xf numFmtId="164" fontId="49" fillId="25" borderId="0" xfId="26" applyNumberFormat="1" applyFont="1" applyFill="1"/>
    <xf numFmtId="164" fontId="7" fillId="25" borderId="0" xfId="26" applyNumberFormat="1" applyFont="1" applyFill="1"/>
    <xf numFmtId="164" fontId="31" fillId="25" borderId="0" xfId="26" applyNumberFormat="1" applyFont="1" applyFill="1"/>
    <xf numFmtId="0" fontId="7" fillId="25" borderId="0" xfId="0" applyFont="1" applyFill="1" applyAlignment="1">
      <alignment horizontal="center"/>
    </xf>
    <xf numFmtId="164" fontId="53" fillId="25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Fill="1" applyBorder="1" applyAlignment="1" applyProtection="1">
      <alignment vertical="center" wrapText="1"/>
      <protection locked="0"/>
    </xf>
    <xf numFmtId="166" fontId="31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21" xfId="0" applyNumberFormat="1" applyFont="1" applyFill="1" applyBorder="1" applyAlignment="1" applyProtection="1">
      <alignment horizontal="right" vertical="center" wrapText="1"/>
    </xf>
    <xf numFmtId="164" fontId="7" fillId="0" borderId="0" xfId="26" applyNumberFormat="1" applyFont="1"/>
    <xf numFmtId="164" fontId="53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4" fontId="27" fillId="31" borderId="10" xfId="26" applyNumberFormat="1" applyFont="1" applyFill="1" applyBorder="1"/>
    <xf numFmtId="164" fontId="8" fillId="31" borderId="10" xfId="26" applyNumberFormat="1" applyFont="1" applyFill="1" applyBorder="1"/>
    <xf numFmtId="0" fontId="27" fillId="31" borderId="10" xfId="0" applyFont="1" applyFill="1" applyBorder="1"/>
    <xf numFmtId="0" fontId="27" fillId="31" borderId="13" xfId="0" applyFont="1" applyFill="1" applyBorder="1"/>
    <xf numFmtId="164" fontId="9" fillId="31" borderId="10" xfId="26" applyNumberFormat="1" applyFont="1" applyFill="1" applyBorder="1"/>
    <xf numFmtId="166" fontId="8" fillId="31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31" borderId="10" xfId="0" applyFont="1" applyFill="1" applyBorder="1" applyAlignment="1">
      <alignment horizontal="center"/>
    </xf>
    <xf numFmtId="164" fontId="8" fillId="31" borderId="10" xfId="26" applyNumberFormat="1" applyFont="1" applyFill="1" applyBorder="1" applyAlignment="1"/>
    <xf numFmtId="0" fontId="8" fillId="31" borderId="10" xfId="0" applyFont="1" applyFill="1" applyBorder="1"/>
    <xf numFmtId="164" fontId="35" fillId="31" borderId="10" xfId="26" applyNumberFormat="1" applyFont="1" applyFill="1" applyBorder="1"/>
    <xf numFmtId="0" fontId="8" fillId="31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4" fontId="29" fillId="31" borderId="10" xfId="26" applyNumberFormat="1" applyFont="1" applyFill="1" applyBorder="1" applyAlignment="1" applyProtection="1">
      <alignment vertical="center" wrapText="1"/>
    </xf>
    <xf numFmtId="164" fontId="8" fillId="31" borderId="10" xfId="26" applyNumberFormat="1" applyFont="1" applyFill="1" applyBorder="1" applyAlignment="1" applyProtection="1">
      <alignment vertical="center" wrapText="1"/>
    </xf>
    <xf numFmtId="0" fontId="29" fillId="28" borderId="10" xfId="0" applyFont="1" applyFill="1" applyBorder="1"/>
    <xf numFmtId="164" fontId="29" fillId="31" borderId="10" xfId="26" applyNumberFormat="1" applyFont="1" applyFill="1" applyBorder="1"/>
    <xf numFmtId="166" fontId="29" fillId="26" borderId="10" xfId="0" applyNumberFormat="1" applyFont="1" applyFill="1" applyBorder="1" applyAlignment="1">
      <alignment horizontal="center" vertical="center" wrapText="1"/>
    </xf>
    <xf numFmtId="164" fontId="9" fillId="32" borderId="10" xfId="26" applyNumberFormat="1" applyFont="1" applyFill="1" applyBorder="1"/>
    <xf numFmtId="164" fontId="30" fillId="32" borderId="10" xfId="26" applyNumberFormat="1" applyFont="1" applyFill="1" applyBorder="1"/>
    <xf numFmtId="164" fontId="8" fillId="32" borderId="10" xfId="26" applyNumberFormat="1" applyFont="1" applyFill="1" applyBorder="1"/>
    <xf numFmtId="164" fontId="35" fillId="32" borderId="10" xfId="26" applyNumberFormat="1" applyFont="1" applyFill="1" applyBorder="1"/>
    <xf numFmtId="164" fontId="29" fillId="32" borderId="10" xfId="26" applyNumberFormat="1" applyFont="1" applyFill="1" applyBorder="1"/>
    <xf numFmtId="164" fontId="30" fillId="32" borderId="10" xfId="26" applyNumberFormat="1" applyFont="1" applyFill="1" applyBorder="1" applyAlignment="1" applyProtection="1">
      <alignment vertical="center" wrapText="1"/>
    </xf>
    <xf numFmtId="164" fontId="9" fillId="32" borderId="10" xfId="26" applyNumberFormat="1" applyFont="1" applyFill="1" applyBorder="1" applyAlignment="1" applyProtection="1">
      <alignment vertical="center" wrapText="1"/>
    </xf>
    <xf numFmtId="164" fontId="27" fillId="28" borderId="10" xfId="26" applyNumberFormat="1" applyFont="1" applyFill="1" applyBorder="1" applyAlignment="1"/>
    <xf numFmtId="164" fontId="28" fillId="26" borderId="10" xfId="26" applyNumberFormat="1" applyFont="1" applyFill="1" applyBorder="1" applyAlignment="1">
      <alignment vertical="center" wrapText="1"/>
    </xf>
    <xf numFmtId="0" fontId="8" fillId="31" borderId="10" xfId="40" applyFont="1" applyFill="1" applyBorder="1" applyAlignment="1">
      <alignment horizontal="left"/>
    </xf>
    <xf numFmtId="3" fontId="8" fillId="31" borderId="14" xfId="40" applyNumberFormat="1" applyFont="1" applyFill="1" applyBorder="1" applyAlignment="1">
      <alignment horizontal="center"/>
    </xf>
    <xf numFmtId="3" fontId="8" fillId="31" borderId="10" xfId="40" applyNumberFormat="1" applyFont="1" applyFill="1" applyBorder="1" applyAlignment="1"/>
    <xf numFmtId="0" fontId="8" fillId="31" borderId="14" xfId="40" applyFont="1" applyFill="1" applyBorder="1" applyAlignment="1">
      <alignment horizontal="center"/>
    </xf>
    <xf numFmtId="0" fontId="8" fillId="31" borderId="10" xfId="40" applyFont="1" applyFill="1" applyBorder="1"/>
    <xf numFmtId="164" fontId="94" fillId="32" borderId="10" xfId="40" applyNumberFormat="1" applyFont="1" applyFill="1" applyBorder="1"/>
    <xf numFmtId="164" fontId="36" fillId="32" borderId="10" xfId="40" applyNumberFormat="1" applyFont="1" applyFill="1" applyBorder="1"/>
    <xf numFmtId="164" fontId="9" fillId="32" borderId="10" xfId="40" applyNumberFormat="1" applyFont="1" applyFill="1" applyBorder="1"/>
    <xf numFmtId="164" fontId="61" fillId="31" borderId="10" xfId="26" applyNumberFormat="1" applyFont="1" applyFill="1" applyBorder="1"/>
    <xf numFmtId="3" fontId="38" fillId="31" borderId="10" xfId="0" applyNumberFormat="1" applyFont="1" applyFill="1" applyBorder="1"/>
    <xf numFmtId="3" fontId="8" fillId="31" borderId="10" xfId="0" applyNumberFormat="1" applyFont="1" applyFill="1" applyBorder="1"/>
    <xf numFmtId="164" fontId="59" fillId="32" borderId="10" xfId="26" applyNumberFormat="1" applyFont="1" applyFill="1" applyBorder="1"/>
    <xf numFmtId="164" fontId="27" fillId="32" borderId="10" xfId="26" applyNumberFormat="1" applyFont="1" applyFill="1" applyBorder="1"/>
    <xf numFmtId="164" fontId="28" fillId="32" borderId="10" xfId="26" applyNumberFormat="1" applyFont="1" applyFill="1" applyBorder="1"/>
    <xf numFmtId="164" fontId="34" fillId="32" borderId="10" xfId="26" applyNumberFormat="1" applyFont="1" applyFill="1" applyBorder="1"/>
    <xf numFmtId="16" fontId="28" fillId="0" borderId="10" xfId="0" applyNumberFormat="1" applyFont="1" applyBorder="1"/>
    <xf numFmtId="0" fontId="27" fillId="33" borderId="10" xfId="0" applyFont="1" applyFill="1" applyBorder="1"/>
    <xf numFmtId="0" fontId="29" fillId="33" borderId="13" xfId="0" applyFont="1" applyFill="1" applyBorder="1"/>
    <xf numFmtId="164" fontId="29" fillId="33" borderId="10" xfId="26" applyNumberFormat="1" applyFont="1" applyFill="1" applyBorder="1"/>
    <xf numFmtId="164" fontId="36" fillId="33" borderId="10" xfId="26" applyNumberFormat="1" applyFont="1" applyFill="1" applyBorder="1"/>
    <xf numFmtId="0" fontId="8" fillId="33" borderId="10" xfId="0" applyFont="1" applyFill="1" applyBorder="1"/>
    <xf numFmtId="0" fontId="29" fillId="33" borderId="13" xfId="0" applyFont="1" applyFill="1" applyBorder="1" applyAlignment="1">
      <alignment horizontal="left"/>
    </xf>
    <xf numFmtId="164" fontId="28" fillId="31" borderId="10" xfId="26" applyNumberFormat="1" applyFont="1" applyFill="1" applyBorder="1"/>
    <xf numFmtId="0" fontId="29" fillId="33" borderId="10" xfId="0" applyFont="1" applyFill="1" applyBorder="1"/>
    <xf numFmtId="164" fontId="8" fillId="33" borderId="10" xfId="26" applyNumberFormat="1" applyFont="1" applyFill="1" applyBorder="1"/>
    <xf numFmtId="16" fontId="29" fillId="33" borderId="10" xfId="0" applyNumberFormat="1" applyFont="1" applyFill="1" applyBorder="1"/>
    <xf numFmtId="164" fontId="29" fillId="31" borderId="10" xfId="26" applyNumberFormat="1" applyFont="1" applyFill="1" applyBorder="1" applyAlignment="1"/>
    <xf numFmtId="0" fontId="29" fillId="34" borderId="13" xfId="0" applyFont="1" applyFill="1" applyBorder="1"/>
    <xf numFmtId="164" fontId="29" fillId="34" borderId="10" xfId="26" applyNumberFormat="1" applyFont="1" applyFill="1" applyBorder="1"/>
    <xf numFmtId="164" fontId="8" fillId="34" borderId="10" xfId="26" applyNumberFormat="1" applyFont="1" applyFill="1" applyBorder="1"/>
    <xf numFmtId="0" fontId="29" fillId="34" borderId="10" xfId="0" applyFont="1" applyFill="1" applyBorder="1"/>
    <xf numFmtId="0" fontId="28" fillId="25" borderId="13" xfId="0" applyFont="1" applyFill="1" applyBorder="1"/>
    <xf numFmtId="164" fontId="51" fillId="32" borderId="10" xfId="26" applyNumberFormat="1" applyFont="1" applyFill="1" applyBorder="1"/>
    <xf numFmtId="0" fontId="6" fillId="34" borderId="10" xfId="0" applyFont="1" applyFill="1" applyBorder="1"/>
    <xf numFmtId="0" fontId="36" fillId="34" borderId="10" xfId="0" applyFont="1" applyFill="1" applyBorder="1"/>
    <xf numFmtId="0" fontId="62" fillId="0" borderId="0" xfId="0" applyFont="1"/>
    <xf numFmtId="0" fontId="95" fillId="35" borderId="16" xfId="0" applyFont="1" applyFill="1" applyBorder="1" applyAlignment="1"/>
    <xf numFmtId="0" fontId="52" fillId="35" borderId="15" xfId="0" applyFont="1" applyFill="1" applyBorder="1" applyAlignment="1"/>
    <xf numFmtId="0" fontId="52" fillId="35" borderId="16" xfId="0" applyFont="1" applyFill="1" applyBorder="1" applyAlignment="1"/>
    <xf numFmtId="0" fontId="52" fillId="35" borderId="14" xfId="0" applyFont="1" applyFill="1" applyBorder="1" applyAlignment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 applyBorder="1"/>
    <xf numFmtId="164" fontId="27" fillId="29" borderId="10" xfId="26" applyNumberFormat="1" applyFont="1" applyFill="1" applyBorder="1"/>
    <xf numFmtId="164" fontId="27" fillId="0" borderId="10" xfId="26" applyNumberFormat="1" applyFont="1" applyBorder="1"/>
    <xf numFmtId="164" fontId="28" fillId="29" borderId="10" xfId="26" applyNumberFormat="1" applyFont="1" applyFill="1" applyBorder="1"/>
    <xf numFmtId="164" fontId="29" fillId="36" borderId="10" xfId="26" applyNumberFormat="1" applyFont="1" applyFill="1" applyBorder="1"/>
    <xf numFmtId="164" fontId="7" fillId="36" borderId="10" xfId="26" applyNumberFormat="1" applyFont="1" applyFill="1" applyBorder="1"/>
    <xf numFmtId="164" fontId="27" fillId="36" borderId="10" xfId="26" applyNumberFormat="1" applyFont="1" applyFill="1" applyBorder="1"/>
    <xf numFmtId="164" fontId="36" fillId="36" borderId="10" xfId="26" applyNumberFormat="1" applyFont="1" applyFill="1" applyBorder="1"/>
    <xf numFmtId="164" fontId="28" fillId="36" borderId="10" xfId="26" applyNumberFormat="1" applyFont="1" applyFill="1" applyBorder="1"/>
    <xf numFmtId="164" fontId="29" fillId="37" borderId="10" xfId="26" applyNumberFormat="1" applyFont="1" applyFill="1" applyBorder="1"/>
    <xf numFmtId="164" fontId="8" fillId="37" borderId="10" xfId="26" applyNumberFormat="1" applyFont="1" applyFill="1" applyBorder="1"/>
    <xf numFmtId="0" fontId="36" fillId="34" borderId="15" xfId="0" applyFont="1" applyFill="1" applyBorder="1"/>
    <xf numFmtId="0" fontId="29" fillId="34" borderId="30" xfId="0" applyFont="1" applyFill="1" applyBorder="1"/>
    <xf numFmtId="164" fontId="8" fillId="34" borderId="15" xfId="26" applyNumberFormat="1" applyFont="1" applyFill="1" applyBorder="1"/>
    <xf numFmtId="164" fontId="29" fillId="34" borderId="15" xfId="26" applyNumberFormat="1" applyFont="1" applyFill="1" applyBorder="1"/>
    <xf numFmtId="0" fontId="36" fillId="32" borderId="0" xfId="0" applyFont="1" applyFill="1" applyBorder="1"/>
    <xf numFmtId="0" fontId="29" fillId="32" borderId="0" xfId="0" applyFont="1" applyFill="1" applyBorder="1"/>
    <xf numFmtId="164" fontId="8" fillId="32" borderId="0" xfId="26" applyNumberFormat="1" applyFont="1" applyFill="1" applyBorder="1"/>
    <xf numFmtId="164" fontId="29" fillId="32" borderId="0" xfId="26" applyNumberFormat="1" applyFont="1" applyFill="1" applyBorder="1"/>
    <xf numFmtId="164" fontId="28" fillId="32" borderId="10" xfId="26" applyNumberFormat="1" applyFont="1" applyFill="1" applyBorder="1" applyAlignment="1">
      <alignment horizontal="center"/>
    </xf>
    <xf numFmtId="164" fontId="27" fillId="32" borderId="10" xfId="26" applyNumberFormat="1" applyFont="1" applyFill="1" applyBorder="1" applyAlignment="1">
      <alignment horizontal="center"/>
    </xf>
    <xf numFmtId="164" fontId="36" fillId="31" borderId="10" xfId="26" applyNumberFormat="1" applyFont="1" applyFill="1" applyBorder="1"/>
    <xf numFmtId="164" fontId="9" fillId="33" borderId="10" xfId="26" applyNumberFormat="1" applyFont="1" applyFill="1" applyBorder="1"/>
    <xf numFmtId="164" fontId="27" fillId="31" borderId="10" xfId="26" applyNumberFormat="1" applyFont="1" applyFill="1" applyBorder="1" applyAlignment="1">
      <alignment horizontal="center"/>
    </xf>
    <xf numFmtId="164" fontId="29" fillId="31" borderId="10" xfId="26" applyNumberFormat="1" applyFont="1" applyFill="1" applyBorder="1" applyAlignment="1">
      <alignment horizontal="center"/>
    </xf>
    <xf numFmtId="164" fontId="36" fillId="31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4" fontId="8" fillId="32" borderId="10" xfId="26" applyNumberFormat="1" applyFont="1" applyFill="1" applyBorder="1" applyAlignment="1">
      <alignment horizontal="left"/>
    </xf>
    <xf numFmtId="164" fontId="7" fillId="32" borderId="10" xfId="26" applyNumberFormat="1" applyFont="1" applyFill="1" applyBorder="1"/>
    <xf numFmtId="0" fontId="8" fillId="33" borderId="13" xfId="0" applyFont="1" applyFill="1" applyBorder="1"/>
    <xf numFmtId="0" fontId="8" fillId="0" borderId="13" xfId="0" applyFont="1" applyFill="1" applyBorder="1"/>
    <xf numFmtId="164" fontId="8" fillId="33" borderId="10" xfId="26" applyNumberFormat="1" applyFont="1" applyFill="1" applyBorder="1" applyAlignment="1">
      <alignment horizontal="left"/>
    </xf>
    <xf numFmtId="164" fontId="62" fillId="32" borderId="10" xfId="26" applyNumberFormat="1" applyFont="1" applyFill="1" applyBorder="1"/>
    <xf numFmtId="0" fontId="29" fillId="37" borderId="10" xfId="0" applyFont="1" applyFill="1" applyBorder="1"/>
    <xf numFmtId="0" fontId="41" fillId="32" borderId="10" xfId="0" applyFont="1" applyFill="1" applyBorder="1"/>
    <xf numFmtId="16" fontId="8" fillId="32" borderId="10" xfId="0" applyNumberFormat="1" applyFont="1" applyFill="1" applyBorder="1" applyAlignment="1">
      <alignment horizontal="left"/>
    </xf>
    <xf numFmtId="16" fontId="8" fillId="33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33" borderId="10" xfId="0" applyFont="1" applyFill="1" applyBorder="1" applyAlignment="1">
      <alignment horizontal="left"/>
    </xf>
    <xf numFmtId="164" fontId="27" fillId="33" borderId="10" xfId="26" applyNumberFormat="1" applyFont="1" applyFill="1" applyBorder="1"/>
    <xf numFmtId="164" fontId="55" fillId="33" borderId="10" xfId="26" applyNumberFormat="1" applyFont="1" applyFill="1" applyBorder="1"/>
    <xf numFmtId="0" fontId="55" fillId="33" borderId="10" xfId="0" applyFont="1" applyFill="1" applyBorder="1"/>
    <xf numFmtId="16" fontId="9" fillId="32" borderId="10" xfId="0" applyNumberFormat="1" applyFont="1" applyFill="1" applyBorder="1"/>
    <xf numFmtId="0" fontId="28" fillId="0" borderId="10" xfId="0" applyFont="1" applyBorder="1" applyAlignment="1">
      <alignment horizontal="left"/>
    </xf>
    <xf numFmtId="164" fontId="64" fillId="33" borderId="10" xfId="26" applyNumberFormat="1" applyFont="1" applyFill="1" applyBorder="1"/>
    <xf numFmtId="164" fontId="65" fillId="33" borderId="10" xfId="26" applyNumberFormat="1" applyFont="1" applyFill="1" applyBorder="1"/>
    <xf numFmtId="164" fontId="66" fillId="32" borderId="10" xfId="26" applyNumberFormat="1" applyFont="1" applyFill="1" applyBorder="1"/>
    <xf numFmtId="164" fontId="67" fillId="33" borderId="10" xfId="26" applyNumberFormat="1" applyFont="1" applyFill="1" applyBorder="1"/>
    <xf numFmtId="164" fontId="68" fillId="33" borderId="10" xfId="26" applyNumberFormat="1" applyFont="1" applyFill="1" applyBorder="1"/>
    <xf numFmtId="164" fontId="65" fillId="36" borderId="10" xfId="26" applyNumberFormat="1" applyFont="1" applyFill="1" applyBorder="1"/>
    <xf numFmtId="164" fontId="68" fillId="36" borderId="10" xfId="26" applyNumberFormat="1" applyFont="1" applyFill="1" applyBorder="1"/>
    <xf numFmtId="164" fontId="64" fillId="32" borderId="10" xfId="26" applyNumberFormat="1" applyFont="1" applyFill="1" applyBorder="1"/>
    <xf numFmtId="0" fontId="67" fillId="25" borderId="13" xfId="0" applyFont="1" applyFill="1" applyBorder="1"/>
    <xf numFmtId="0" fontId="67" fillId="0" borderId="13" xfId="0" applyFont="1" applyBorder="1"/>
    <xf numFmtId="164" fontId="38" fillId="33" borderId="10" xfId="26" applyNumberFormat="1" applyFont="1" applyFill="1" applyBorder="1"/>
    <xf numFmtId="164" fontId="42" fillId="33" borderId="10" xfId="26" applyNumberFormat="1" applyFont="1" applyFill="1" applyBorder="1"/>
    <xf numFmtId="164" fontId="31" fillId="36" borderId="10" xfId="26" applyNumberFormat="1" applyFont="1" applyFill="1" applyBorder="1"/>
    <xf numFmtId="164" fontId="27" fillId="37" borderId="10" xfId="26" applyNumberFormat="1" applyFont="1" applyFill="1" applyBorder="1"/>
    <xf numFmtId="164" fontId="96" fillId="35" borderId="10" xfId="26" applyNumberFormat="1" applyFont="1" applyFill="1" applyBorder="1"/>
    <xf numFmtId="164" fontId="72" fillId="0" borderId="10" xfId="26" applyNumberFormat="1" applyFont="1" applyBorder="1"/>
    <xf numFmtId="164" fontId="72" fillId="32" borderId="10" xfId="26" applyNumberFormat="1" applyFont="1" applyFill="1" applyBorder="1"/>
    <xf numFmtId="164" fontId="67" fillId="32" borderId="10" xfId="26" applyNumberFormat="1" applyFont="1" applyFill="1" applyBorder="1"/>
    <xf numFmtId="164" fontId="73" fillId="33" borderId="10" xfId="26" applyNumberFormat="1" applyFont="1" applyFill="1" applyBorder="1"/>
    <xf numFmtId="164" fontId="69" fillId="25" borderId="10" xfId="26" applyNumberFormat="1" applyFont="1" applyFill="1" applyBorder="1"/>
    <xf numFmtId="164" fontId="72" fillId="33" borderId="10" xfId="26" applyNumberFormat="1" applyFont="1" applyFill="1" applyBorder="1"/>
    <xf numFmtId="164" fontId="67" fillId="36" borderId="10" xfId="26" applyNumberFormat="1" applyFont="1" applyFill="1" applyBorder="1"/>
    <xf numFmtId="166" fontId="72" fillId="31" borderId="10" xfId="0" applyNumberFormat="1" applyFont="1" applyFill="1" applyBorder="1" applyAlignment="1">
      <alignment horizontal="center" vertical="center" wrapText="1"/>
    </xf>
    <xf numFmtId="166" fontId="27" fillId="31" borderId="10" xfId="0" applyNumberFormat="1" applyFont="1" applyFill="1" applyBorder="1" applyAlignment="1" applyProtection="1">
      <alignment vertical="center" wrapText="1"/>
      <protection locked="0"/>
    </xf>
    <xf numFmtId="166" fontId="28" fillId="31" borderId="10" xfId="0" applyNumberFormat="1" applyFont="1" applyFill="1" applyBorder="1" applyAlignment="1" applyProtection="1">
      <alignment vertical="center" wrapText="1"/>
      <protection locked="0"/>
    </xf>
    <xf numFmtId="166" fontId="68" fillId="31" borderId="15" xfId="0" applyNumberFormat="1" applyFont="1" applyFill="1" applyBorder="1" applyAlignment="1">
      <alignment horizontal="center" vertical="center" wrapText="1"/>
    </xf>
    <xf numFmtId="166" fontId="68" fillId="31" borderId="14" xfId="0" applyNumberFormat="1" applyFont="1" applyFill="1" applyBorder="1" applyAlignment="1">
      <alignment horizontal="center" vertical="center" wrapText="1"/>
    </xf>
    <xf numFmtId="166" fontId="27" fillId="0" borderId="13" xfId="0" applyNumberFormat="1" applyFont="1" applyFill="1" applyBorder="1" applyAlignment="1" applyProtection="1">
      <alignment vertical="center" wrapText="1"/>
      <protection locked="0"/>
    </xf>
    <xf numFmtId="166" fontId="60" fillId="31" borderId="10" xfId="0" applyNumberFormat="1" applyFont="1" applyFill="1" applyBorder="1" applyAlignment="1">
      <alignment vertical="center" wrapText="1"/>
    </xf>
    <xf numFmtId="0" fontId="60" fillId="31" borderId="15" xfId="0" applyFont="1" applyFill="1" applyBorder="1" applyAlignment="1"/>
    <xf numFmtId="0" fontId="60" fillId="31" borderId="16" xfId="0" applyFont="1" applyFill="1" applyBorder="1" applyAlignment="1"/>
    <xf numFmtId="0" fontId="60" fillId="31" borderId="14" xfId="0" applyFont="1" applyFill="1" applyBorder="1" applyAlignment="1"/>
    <xf numFmtId="166" fontId="28" fillId="31" borderId="19" xfId="0" applyNumberFormat="1" applyFont="1" applyFill="1" applyBorder="1" applyAlignment="1" applyProtection="1">
      <alignment vertical="center" wrapText="1"/>
      <protection locked="0"/>
    </xf>
    <xf numFmtId="166" fontId="27" fillId="31" borderId="19" xfId="0" applyNumberFormat="1" applyFont="1" applyFill="1" applyBorder="1" applyAlignment="1" applyProtection="1">
      <alignment vertical="center" wrapText="1"/>
      <protection locked="0"/>
    </xf>
    <xf numFmtId="166" fontId="27" fillId="31" borderId="22" xfId="0" applyNumberFormat="1" applyFont="1" applyFill="1" applyBorder="1" applyAlignment="1" applyProtection="1">
      <alignment horizontal="right" vertical="center" wrapText="1"/>
    </xf>
    <xf numFmtId="166" fontId="27" fillId="31" borderId="25" xfId="0" applyNumberFormat="1" applyFont="1" applyFill="1" applyBorder="1" applyAlignment="1" applyProtection="1">
      <alignment horizontal="right" vertical="center" wrapText="1"/>
    </xf>
    <xf numFmtId="166" fontId="27" fillId="0" borderId="31" xfId="0" applyNumberFormat="1" applyFont="1" applyFill="1" applyBorder="1" applyAlignment="1">
      <alignment horizontal="left" vertical="center" wrapText="1" indent="1"/>
    </xf>
    <xf numFmtId="166" fontId="27" fillId="0" borderId="32" xfId="0" applyNumberFormat="1" applyFont="1" applyFill="1" applyBorder="1" applyAlignment="1">
      <alignment horizontal="left" vertical="center" wrapText="1" indent="1"/>
    </xf>
    <xf numFmtId="164" fontId="71" fillId="32" borderId="10" xfId="26" applyNumberFormat="1" applyFont="1" applyFill="1" applyBorder="1" applyAlignment="1">
      <alignment horizontal="left"/>
    </xf>
    <xf numFmtId="0" fontId="70" fillId="0" borderId="10" xfId="0" applyFont="1" applyBorder="1" applyAlignment="1">
      <alignment horizontal="left"/>
    </xf>
    <xf numFmtId="16" fontId="71" fillId="32" borderId="10" xfId="0" applyNumberFormat="1" applyFont="1" applyFill="1" applyBorder="1" applyAlignment="1">
      <alignment horizontal="left"/>
    </xf>
    <xf numFmtId="16" fontId="28" fillId="32" borderId="10" xfId="0" applyNumberFormat="1" applyFont="1" applyFill="1" applyBorder="1"/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27" fillId="0" borderId="31" xfId="0" applyNumberFormat="1" applyFont="1" applyFill="1" applyBorder="1" applyAlignment="1" applyProtection="1">
      <alignment horizontal="right" vertical="center" wrapText="1"/>
    </xf>
    <xf numFmtId="166" fontId="27" fillId="0" borderId="32" xfId="0" applyNumberFormat="1" applyFont="1" applyFill="1" applyBorder="1" applyAlignment="1" applyProtection="1">
      <alignment horizontal="right" vertical="center" wrapText="1"/>
    </xf>
    <xf numFmtId="0" fontId="70" fillId="37" borderId="10" xfId="0" applyFont="1" applyFill="1" applyBorder="1" applyAlignment="1">
      <alignment horizontal="left"/>
    </xf>
    <xf numFmtId="166" fontId="6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70" fillId="33" borderId="10" xfId="0" applyFont="1" applyFill="1" applyBorder="1" applyAlignment="1">
      <alignment horizontal="left"/>
    </xf>
    <xf numFmtId="166" fontId="27" fillId="33" borderId="33" xfId="0" applyNumberFormat="1" applyFont="1" applyFill="1" applyBorder="1" applyAlignment="1">
      <alignment horizontal="left" vertical="center" wrapText="1" indent="1"/>
    </xf>
    <xf numFmtId="166" fontId="27" fillId="33" borderId="27" xfId="0" applyNumberFormat="1" applyFont="1" applyFill="1" applyBorder="1" applyAlignment="1">
      <alignment vertical="center" wrapText="1"/>
    </xf>
    <xf numFmtId="166" fontId="27" fillId="33" borderId="33" xfId="0" applyNumberFormat="1" applyFont="1" applyFill="1" applyBorder="1" applyAlignment="1">
      <alignment vertical="center" wrapText="1"/>
    </xf>
    <xf numFmtId="166" fontId="27" fillId="33" borderId="34" xfId="0" applyNumberFormat="1" applyFont="1" applyFill="1" applyBorder="1" applyAlignment="1">
      <alignment horizontal="left" vertical="center" wrapText="1" indent="1"/>
    </xf>
    <xf numFmtId="0" fontId="27" fillId="37" borderId="35" xfId="0" applyFont="1" applyFill="1" applyBorder="1"/>
    <xf numFmtId="166" fontId="27" fillId="37" borderId="36" xfId="0" applyNumberFormat="1" applyFont="1" applyFill="1" applyBorder="1"/>
    <xf numFmtId="0" fontId="27" fillId="37" borderId="36" xfId="0" applyFont="1" applyFill="1" applyBorder="1"/>
    <xf numFmtId="166" fontId="27" fillId="33" borderId="21" xfId="0" applyNumberFormat="1" applyFont="1" applyFill="1" applyBorder="1" applyAlignment="1">
      <alignment vertical="center" wrapText="1"/>
    </xf>
    <xf numFmtId="166" fontId="27" fillId="33" borderId="31" xfId="0" applyNumberFormat="1" applyFont="1" applyFill="1" applyBorder="1" applyAlignment="1">
      <alignment vertical="center" wrapText="1"/>
    </xf>
    <xf numFmtId="166" fontId="27" fillId="33" borderId="20" xfId="0" applyNumberFormat="1" applyFont="1" applyFill="1" applyBorder="1" applyAlignment="1">
      <alignment horizontal="left" vertical="center" wrapText="1" indent="1"/>
    </xf>
    <xf numFmtId="164" fontId="71" fillId="31" borderId="10" xfId="26" applyNumberFormat="1" applyFont="1" applyFill="1" applyBorder="1" applyAlignment="1">
      <alignment horizontal="left"/>
    </xf>
    <xf numFmtId="166" fontId="31" fillId="31" borderId="10" xfId="0" applyNumberFormat="1" applyFont="1" applyFill="1" applyBorder="1" applyAlignment="1" applyProtection="1">
      <alignment vertical="center" wrapText="1"/>
      <protection locked="0"/>
    </xf>
    <xf numFmtId="16" fontId="71" fillId="31" borderId="10" xfId="0" applyNumberFormat="1" applyFont="1" applyFill="1" applyBorder="1" applyAlignment="1">
      <alignment horizontal="left"/>
    </xf>
    <xf numFmtId="0" fontId="71" fillId="31" borderId="10" xfId="0" applyFont="1" applyFill="1" applyBorder="1" applyAlignment="1">
      <alignment horizontal="left"/>
    </xf>
    <xf numFmtId="166" fontId="27" fillId="31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70" fillId="31" borderId="10" xfId="0" applyFont="1" applyFill="1" applyBorder="1" applyAlignment="1">
      <alignment horizontal="left"/>
    </xf>
    <xf numFmtId="166" fontId="7" fillId="31" borderId="10" xfId="0" applyNumberFormat="1" applyFont="1" applyFill="1" applyBorder="1" applyAlignment="1" applyProtection="1">
      <alignment vertical="center" wrapText="1"/>
      <protection locked="0"/>
    </xf>
    <xf numFmtId="166" fontId="66" fillId="32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31" borderId="14" xfId="0" applyNumberFormat="1" applyFont="1" applyFill="1" applyBorder="1" applyAlignment="1" applyProtection="1">
      <alignment vertical="center" wrapText="1"/>
      <protection locked="0"/>
    </xf>
    <xf numFmtId="166" fontId="27" fillId="31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5" fillId="31" borderId="10" xfId="0" applyFont="1" applyFill="1" applyBorder="1"/>
    <xf numFmtId="166" fontId="6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31" borderId="13" xfId="0" applyNumberFormat="1" applyFont="1" applyFill="1" applyBorder="1" applyAlignment="1" applyProtection="1">
      <alignment vertical="center" wrapText="1"/>
      <protection locked="0"/>
    </xf>
    <xf numFmtId="166" fontId="27" fillId="31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72" fillId="31" borderId="14" xfId="0" applyNumberFormat="1" applyFont="1" applyFill="1" applyBorder="1" applyAlignment="1" applyProtection="1">
      <alignment vertical="center" wrapText="1"/>
      <protection locked="0"/>
    </xf>
    <xf numFmtId="166" fontId="66" fillId="38" borderId="14" xfId="0" applyNumberFormat="1" applyFont="1" applyFill="1" applyBorder="1" applyAlignment="1" applyProtection="1">
      <alignment vertical="center" wrapText="1"/>
      <protection locked="0"/>
    </xf>
    <xf numFmtId="166" fontId="68" fillId="31" borderId="14" xfId="0" applyNumberFormat="1" applyFont="1" applyFill="1" applyBorder="1" applyAlignment="1" applyProtection="1">
      <alignment vertical="center" wrapText="1"/>
      <protection locked="0"/>
    </xf>
    <xf numFmtId="166" fontId="65" fillId="38" borderId="14" xfId="0" applyNumberFormat="1" applyFont="1" applyFill="1" applyBorder="1" applyAlignment="1" applyProtection="1">
      <alignment vertical="center" wrapText="1"/>
      <protection locked="0"/>
    </xf>
    <xf numFmtId="166" fontId="72" fillId="31" borderId="10" xfId="0" applyNumberFormat="1" applyFont="1" applyFill="1" applyBorder="1" applyAlignment="1" applyProtection="1">
      <alignment vertical="center" wrapText="1"/>
      <protection locked="0"/>
    </xf>
    <xf numFmtId="166" fontId="68" fillId="31" borderId="10" xfId="0" applyNumberFormat="1" applyFont="1" applyFill="1" applyBorder="1" applyAlignment="1" applyProtection="1">
      <alignment vertical="center" wrapText="1"/>
      <protection locked="0"/>
    </xf>
    <xf numFmtId="166" fontId="29" fillId="31" borderId="10" xfId="0" applyNumberFormat="1" applyFont="1" applyFill="1" applyBorder="1" applyAlignment="1" applyProtection="1">
      <alignment vertical="center" wrapText="1"/>
      <protection locked="0"/>
    </xf>
    <xf numFmtId="166" fontId="66" fillId="33" borderId="21" xfId="0" applyNumberFormat="1" applyFont="1" applyFill="1" applyBorder="1" applyAlignment="1">
      <alignment vertical="center" wrapText="1"/>
    </xf>
    <xf numFmtId="166" fontId="66" fillId="32" borderId="14" xfId="0" applyNumberFormat="1" applyFont="1" applyFill="1" applyBorder="1" applyAlignment="1" applyProtection="1">
      <alignment vertical="center" wrapText="1"/>
      <protection locked="0"/>
    </xf>
    <xf numFmtId="166" fontId="65" fillId="31" borderId="14" xfId="0" applyNumberFormat="1" applyFont="1" applyFill="1" applyBorder="1" applyAlignment="1" applyProtection="1">
      <alignment vertical="center" wrapText="1"/>
      <protection locked="0"/>
    </xf>
    <xf numFmtId="166" fontId="29" fillId="33" borderId="27" xfId="0" applyNumberFormat="1" applyFont="1" applyFill="1" applyBorder="1" applyAlignment="1">
      <alignment vertical="center" wrapText="1"/>
    </xf>
    <xf numFmtId="166" fontId="96" fillId="35" borderId="36" xfId="0" applyNumberFormat="1" applyFont="1" applyFill="1" applyBorder="1"/>
    <xf numFmtId="166" fontId="36" fillId="31" borderId="10" xfId="0" applyNumberFormat="1" applyFont="1" applyFill="1" applyBorder="1" applyAlignment="1" applyProtection="1">
      <alignment vertical="center" wrapText="1"/>
      <protection locked="0"/>
    </xf>
    <xf numFmtId="166" fontId="29" fillId="33" borderId="21" xfId="0" applyNumberFormat="1" applyFont="1" applyFill="1" applyBorder="1" applyAlignment="1">
      <alignment vertical="center" wrapText="1"/>
    </xf>
    <xf numFmtId="166" fontId="66" fillId="0" borderId="21" xfId="0" applyNumberFormat="1" applyFont="1" applyFill="1" applyBorder="1" applyAlignment="1" applyProtection="1">
      <alignment horizontal="right" vertical="center" wrapText="1"/>
    </xf>
    <xf numFmtId="166" fontId="66" fillId="31" borderId="21" xfId="0" applyNumberFormat="1" applyFont="1" applyFill="1" applyBorder="1" applyAlignment="1" applyProtection="1">
      <alignment horizontal="right" vertical="center" wrapText="1"/>
    </xf>
    <xf numFmtId="166" fontId="36" fillId="31" borderId="14" xfId="0" applyNumberFormat="1" applyFont="1" applyFill="1" applyBorder="1" applyAlignment="1" applyProtection="1">
      <alignment vertical="center" wrapText="1"/>
      <protection locked="0"/>
    </xf>
    <xf numFmtId="166" fontId="72" fillId="0" borderId="10" xfId="0" applyNumberFormat="1" applyFont="1" applyFill="1" applyBorder="1" applyAlignment="1" applyProtection="1">
      <alignment vertical="center" wrapText="1"/>
      <protection locked="0"/>
    </xf>
    <xf numFmtId="166" fontId="66" fillId="32" borderId="27" xfId="0" applyNumberFormat="1" applyFont="1" applyFill="1" applyBorder="1" applyAlignment="1">
      <alignment vertical="center" wrapText="1"/>
    </xf>
    <xf numFmtId="164" fontId="27" fillId="34" borderId="10" xfId="26" applyNumberFormat="1" applyFont="1" applyFill="1" applyBorder="1"/>
    <xf numFmtId="0" fontId="74" fillId="0" borderId="0" xfId="0" applyFont="1"/>
    <xf numFmtId="164" fontId="27" fillId="32" borderId="0" xfId="26" applyNumberFormat="1" applyFont="1" applyFill="1" applyBorder="1"/>
    <xf numFmtId="0" fontId="6" fillId="39" borderId="10" xfId="0" applyFont="1" applyFill="1" applyBorder="1"/>
    <xf numFmtId="0" fontId="29" fillId="39" borderId="13" xfId="0" applyFont="1" applyFill="1" applyBorder="1"/>
    <xf numFmtId="164" fontId="29" fillId="39" borderId="10" xfId="26" applyNumberFormat="1" applyFont="1" applyFill="1" applyBorder="1"/>
    <xf numFmtId="164" fontId="27" fillId="39" borderId="10" xfId="26" applyNumberFormat="1" applyFont="1" applyFill="1" applyBorder="1"/>
    <xf numFmtId="0" fontId="29" fillId="31" borderId="15" xfId="0" applyFont="1" applyFill="1" applyBorder="1" applyAlignment="1"/>
    <xf numFmtId="0" fontId="28" fillId="31" borderId="15" xfId="0" applyFont="1" applyFill="1" applyBorder="1" applyAlignment="1"/>
    <xf numFmtId="0" fontId="27" fillId="31" borderId="16" xfId="0" applyFont="1" applyFill="1" applyBorder="1" applyAlignment="1"/>
    <xf numFmtId="0" fontId="29" fillId="31" borderId="14" xfId="0" applyFont="1" applyFill="1" applyBorder="1" applyAlignment="1"/>
    <xf numFmtId="0" fontId="27" fillId="31" borderId="14" xfId="0" applyFont="1" applyFill="1" applyBorder="1" applyAlignment="1"/>
    <xf numFmtId="0" fontId="29" fillId="31" borderId="16" xfId="0" applyFont="1" applyFill="1" applyBorder="1" applyAlignment="1">
      <alignment horizontal="center"/>
    </xf>
    <xf numFmtId="0" fontId="29" fillId="37" borderId="10" xfId="40" applyFont="1" applyFill="1" applyBorder="1"/>
    <xf numFmtId="0" fontId="9" fillId="32" borderId="10" xfId="40" applyFont="1" applyFill="1" applyBorder="1"/>
    <xf numFmtId="3" fontId="29" fillId="31" borderId="15" xfId="40" applyNumberFormat="1" applyFont="1" applyFill="1" applyBorder="1" applyAlignment="1"/>
    <xf numFmtId="0" fontId="28" fillId="31" borderId="10" xfId="0" applyFont="1" applyFill="1" applyBorder="1"/>
    <xf numFmtId="3" fontId="29" fillId="31" borderId="16" xfId="40" applyNumberFormat="1" applyFont="1" applyFill="1" applyBorder="1" applyAlignment="1">
      <alignment horizontal="center"/>
    </xf>
    <xf numFmtId="0" fontId="27" fillId="31" borderId="10" xfId="0" applyFont="1" applyFill="1" applyBorder="1" applyAlignment="1">
      <alignment horizontal="center"/>
    </xf>
    <xf numFmtId="3" fontId="29" fillId="31" borderId="14" xfId="40" applyNumberFormat="1" applyFont="1" applyFill="1" applyBorder="1" applyAlignment="1">
      <alignment horizontal="center"/>
    </xf>
    <xf numFmtId="0" fontId="8" fillId="35" borderId="15" xfId="0" applyFont="1" applyFill="1" applyBorder="1" applyAlignment="1"/>
    <xf numFmtId="0" fontId="8" fillId="35" borderId="16" xfId="0" applyFont="1" applyFill="1" applyBorder="1" applyAlignment="1"/>
    <xf numFmtId="0" fontId="96" fillId="35" borderId="16" xfId="0" applyFont="1" applyFill="1" applyBorder="1" applyAlignment="1"/>
    <xf numFmtId="0" fontId="8" fillId="35" borderId="14" xfId="0" applyFont="1" applyFill="1" applyBorder="1" applyAlignment="1"/>
    <xf numFmtId="0" fontId="96" fillId="35" borderId="15" xfId="40" applyFont="1" applyFill="1" applyBorder="1" applyAlignment="1"/>
    <xf numFmtId="0" fontId="96" fillId="35" borderId="16" xfId="40" applyFont="1" applyFill="1" applyBorder="1" applyAlignment="1"/>
    <xf numFmtId="0" fontId="96" fillId="35" borderId="14" xfId="40" applyFont="1" applyFill="1" applyBorder="1" applyAlignment="1"/>
    <xf numFmtId="0" fontId="27" fillId="31" borderId="16" xfId="0" applyFont="1" applyFill="1" applyBorder="1" applyAlignment="1">
      <alignment horizontal="center"/>
    </xf>
    <xf numFmtId="166" fontId="29" fillId="31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31" borderId="14" xfId="0" applyFont="1" applyFill="1" applyBorder="1" applyAlignment="1">
      <alignment horizontal="center"/>
    </xf>
    <xf numFmtId="0" fontId="42" fillId="31" borderId="10" xfId="0" applyFont="1" applyFill="1" applyBorder="1" applyAlignment="1">
      <alignment horizontal="center" vertical="center" wrapText="1"/>
    </xf>
    <xf numFmtId="164" fontId="7" fillId="32" borderId="10" xfId="26" applyNumberFormat="1" applyFont="1" applyFill="1" applyBorder="1" applyAlignment="1">
      <alignment horizontal="right"/>
    </xf>
    <xf numFmtId="3" fontId="37" fillId="32" borderId="10" xfId="0" applyNumberFormat="1" applyFont="1" applyFill="1" applyBorder="1" applyAlignment="1" applyProtection="1">
      <alignment horizontal="right" vertical="center" wrapText="1"/>
    </xf>
    <xf numFmtId="3" fontId="9" fillId="31" borderId="10" xfId="0" applyNumberFormat="1" applyFont="1" applyFill="1" applyBorder="1" applyAlignment="1" applyProtection="1">
      <alignment horizontal="right" vertical="center" wrapText="1"/>
    </xf>
    <xf numFmtId="0" fontId="37" fillId="32" borderId="10" xfId="0" applyFont="1" applyFill="1" applyBorder="1"/>
    <xf numFmtId="3" fontId="41" fillId="32" borderId="10" xfId="0" applyNumberFormat="1" applyFont="1" applyFill="1" applyBorder="1" applyAlignment="1" applyProtection="1">
      <alignment horizontal="right" vertical="center" wrapText="1"/>
    </xf>
    <xf numFmtId="3" fontId="48" fillId="32" borderId="10" xfId="0" applyNumberFormat="1" applyFont="1" applyFill="1" applyBorder="1" applyAlignment="1" applyProtection="1">
      <alignment horizontal="right" vertical="center" wrapText="1"/>
    </xf>
    <xf numFmtId="3" fontId="44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31" borderId="10" xfId="0" applyNumberFormat="1" applyFont="1" applyFill="1" applyBorder="1" applyAlignment="1" applyProtection="1">
      <alignment horizontal="right" vertical="center" wrapText="1"/>
    </xf>
    <xf numFmtId="3" fontId="37" fillId="31" borderId="10" xfId="0" applyNumberFormat="1" applyFont="1" applyFill="1" applyBorder="1" applyAlignment="1" applyProtection="1">
      <alignment horizontal="right" vertical="center" wrapText="1"/>
    </xf>
    <xf numFmtId="166" fontId="8" fillId="31" borderId="10" xfId="0" applyNumberFormat="1" applyFont="1" applyFill="1" applyBorder="1" applyAlignment="1" applyProtection="1">
      <alignment horizontal="right" vertical="center" wrapText="1"/>
    </xf>
    <xf numFmtId="166" fontId="31" fillId="31" borderId="10" xfId="0" applyNumberFormat="1" applyFont="1" applyFill="1" applyBorder="1" applyAlignment="1" applyProtection="1">
      <alignment horizontal="right" vertical="center" wrapText="1"/>
    </xf>
    <xf numFmtId="3" fontId="45" fillId="31" borderId="10" xfId="0" applyNumberFormat="1" applyFont="1" applyFill="1" applyBorder="1" applyAlignment="1" applyProtection="1">
      <alignment horizontal="right" vertical="center" wrapText="1"/>
    </xf>
    <xf numFmtId="164" fontId="9" fillId="31" borderId="10" xfId="26" applyNumberFormat="1" applyFont="1" applyFill="1" applyBorder="1" applyAlignment="1">
      <alignment horizontal="right"/>
    </xf>
    <xf numFmtId="3" fontId="8" fillId="31" borderId="10" xfId="0" applyNumberFormat="1" applyFont="1" applyFill="1" applyBorder="1" applyAlignment="1" applyProtection="1">
      <alignment horizontal="right" vertical="center" wrapText="1"/>
    </xf>
    <xf numFmtId="3" fontId="8" fillId="31" borderId="10" xfId="0" applyNumberFormat="1" applyFont="1" applyFill="1" applyBorder="1" applyAlignment="1" applyProtection="1">
      <alignment horizontal="right" vertical="center" wrapText="1"/>
      <protection locked="0"/>
    </xf>
    <xf numFmtId="164" fontId="33" fillId="31" borderId="10" xfId="26" applyNumberFormat="1" applyFont="1" applyFill="1" applyBorder="1" applyAlignment="1">
      <alignment horizontal="right"/>
    </xf>
    <xf numFmtId="3" fontId="33" fillId="31" borderId="10" xfId="0" applyNumberFormat="1" applyFont="1" applyFill="1" applyBorder="1"/>
    <xf numFmtId="3" fontId="33" fillId="31" borderId="10" xfId="0" applyNumberFormat="1" applyFont="1" applyFill="1" applyBorder="1" applyAlignment="1" applyProtection="1">
      <alignment horizontal="right" vertical="center" wrapText="1"/>
    </xf>
    <xf numFmtId="3" fontId="33" fillId="31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31" borderId="10" xfId="0" applyNumberFormat="1" applyFont="1" applyFill="1" applyBorder="1"/>
    <xf numFmtId="166" fontId="28" fillId="31" borderId="10" xfId="0" applyNumberFormat="1" applyFont="1" applyFill="1" applyBorder="1"/>
    <xf numFmtId="164" fontId="5" fillId="31" borderId="10" xfId="26" applyNumberFormat="1" applyFont="1" applyFill="1" applyBorder="1"/>
    <xf numFmtId="164" fontId="6" fillId="31" borderId="10" xfId="26" applyNumberFormat="1" applyFont="1" applyFill="1" applyBorder="1"/>
    <xf numFmtId="164" fontId="5" fillId="32" borderId="10" xfId="26" applyNumberFormat="1" applyFont="1" applyFill="1" applyBorder="1"/>
    <xf numFmtId="0" fontId="77" fillId="35" borderId="16" xfId="0" applyFont="1" applyFill="1" applyBorder="1" applyAlignment="1"/>
    <xf numFmtId="165" fontId="8" fillId="31" borderId="10" xfId="27" applyNumberFormat="1" applyFont="1" applyFill="1" applyBorder="1" applyAlignment="1"/>
    <xf numFmtId="165" fontId="8" fillId="31" borderId="10" xfId="27" applyNumberFormat="1" applyFont="1" applyFill="1" applyBorder="1" applyAlignment="1">
      <alignment horizontal="center"/>
    </xf>
    <xf numFmtId="164" fontId="27" fillId="32" borderId="10" xfId="27" applyNumberFormat="1" applyFont="1" applyFill="1" applyBorder="1"/>
    <xf numFmtId="164" fontId="28" fillId="32" borderId="10" xfId="27" applyNumberFormat="1" applyFont="1" applyFill="1" applyBorder="1"/>
    <xf numFmtId="164" fontId="36" fillId="31" borderId="10" xfId="27" applyNumberFormat="1" applyFont="1" applyFill="1" applyBorder="1"/>
    <xf numFmtId="0" fontId="5" fillId="31" borderId="10" xfId="0" applyFont="1" applyFill="1" applyBorder="1"/>
    <xf numFmtId="164" fontId="28" fillId="31" borderId="10" xfId="27" applyNumberFormat="1" applyFont="1" applyFill="1" applyBorder="1"/>
    <xf numFmtId="164" fontId="27" fillId="31" borderId="10" xfId="27" applyNumberFormat="1" applyFont="1" applyFill="1" applyBorder="1"/>
    <xf numFmtId="164" fontId="29" fillId="31" borderId="10" xfId="27" applyNumberFormat="1" applyFont="1" applyFill="1" applyBorder="1"/>
    <xf numFmtId="164" fontId="8" fillId="33" borderId="10" xfId="27" applyNumberFormat="1" applyFont="1" applyFill="1" applyBorder="1"/>
    <xf numFmtId="164" fontId="9" fillId="33" borderId="10" xfId="27" applyNumberFormat="1" applyFont="1" applyFill="1" applyBorder="1"/>
    <xf numFmtId="164" fontId="29" fillId="33" borderId="10" xfId="27" applyNumberFormat="1" applyFont="1" applyFill="1" applyBorder="1"/>
    <xf numFmtId="164" fontId="27" fillId="33" borderId="10" xfId="27" applyNumberFormat="1" applyFont="1" applyFill="1" applyBorder="1"/>
    <xf numFmtId="164" fontId="8" fillId="31" borderId="10" xfId="27" applyNumberFormat="1" applyFont="1" applyFill="1" applyBorder="1"/>
    <xf numFmtId="0" fontId="5" fillId="32" borderId="10" xfId="0" applyFont="1" applyFill="1" applyBorder="1"/>
    <xf numFmtId="0" fontId="8" fillId="32" borderId="13" xfId="0" applyFont="1" applyFill="1" applyBorder="1"/>
    <xf numFmtId="164" fontId="58" fillId="32" borderId="10" xfId="27" applyNumberFormat="1" applyFont="1" applyFill="1" applyBorder="1"/>
    <xf numFmtId="164" fontId="36" fillId="36" borderId="10" xfId="27" applyNumberFormat="1" applyFont="1" applyFill="1" applyBorder="1"/>
    <xf numFmtId="164" fontId="28" fillId="26" borderId="10" xfId="27" applyNumberFormat="1" applyFont="1" applyFill="1" applyBorder="1"/>
    <xf numFmtId="164" fontId="27" fillId="26" borderId="10" xfId="27" applyNumberFormat="1" applyFont="1" applyFill="1" applyBorder="1"/>
    <xf numFmtId="164" fontId="29" fillId="26" borderId="10" xfId="27" applyNumberFormat="1" applyFont="1" applyFill="1" applyBorder="1"/>
    <xf numFmtId="164" fontId="8" fillId="32" borderId="10" xfId="27" applyNumberFormat="1" applyFont="1" applyFill="1" applyBorder="1"/>
    <xf numFmtId="164" fontId="28" fillId="38" borderId="10" xfId="27" applyNumberFormat="1" applyFont="1" applyFill="1" applyBorder="1"/>
    <xf numFmtId="164" fontId="8" fillId="34" borderId="10" xfId="27" applyNumberFormat="1" applyFont="1" applyFill="1" applyBorder="1"/>
    <xf numFmtId="164" fontId="29" fillId="34" borderId="10" xfId="27" applyNumberFormat="1" applyFont="1" applyFill="1" applyBorder="1"/>
    <xf numFmtId="164" fontId="27" fillId="34" borderId="10" xfId="27" applyNumberFormat="1" applyFont="1" applyFill="1" applyBorder="1"/>
    <xf numFmtId="164" fontId="51" fillId="32" borderId="10" xfId="27" applyNumberFormat="1" applyFont="1" applyFill="1" applyBorder="1"/>
    <xf numFmtId="164" fontId="34" fillId="32" borderId="10" xfId="27" applyNumberFormat="1" applyFont="1" applyFill="1" applyBorder="1"/>
    <xf numFmtId="164" fontId="29" fillId="25" borderId="10" xfId="27" applyNumberFormat="1" applyFont="1" applyFill="1" applyBorder="1"/>
    <xf numFmtId="164" fontId="63" fillId="36" borderId="10" xfId="27" applyNumberFormat="1" applyFont="1" applyFill="1" applyBorder="1"/>
    <xf numFmtId="164" fontId="8" fillId="34" borderId="15" xfId="27" applyNumberFormat="1" applyFont="1" applyFill="1" applyBorder="1"/>
    <xf numFmtId="164" fontId="29" fillId="34" borderId="15" xfId="27" applyNumberFormat="1" applyFont="1" applyFill="1" applyBorder="1"/>
    <xf numFmtId="164" fontId="27" fillId="34" borderId="15" xfId="27" applyNumberFormat="1" applyFont="1" applyFill="1" applyBorder="1"/>
    <xf numFmtId="164" fontId="8" fillId="32" borderId="0" xfId="27" applyNumberFormat="1" applyFont="1" applyFill="1" applyBorder="1"/>
    <xf numFmtId="164" fontId="29" fillId="32" borderId="0" xfId="27" applyNumberFormat="1" applyFont="1" applyFill="1" applyBorder="1"/>
    <xf numFmtId="164" fontId="27" fillId="32" borderId="0" xfId="27" applyNumberFormat="1" applyFont="1" applyFill="1" applyBorder="1"/>
    <xf numFmtId="164" fontId="9" fillId="31" borderId="10" xfId="27" applyNumberFormat="1" applyFont="1" applyFill="1" applyBorder="1"/>
    <xf numFmtId="164" fontId="9" fillId="34" borderId="10" xfId="27" applyNumberFormat="1" applyFont="1" applyFill="1" applyBorder="1"/>
    <xf numFmtId="164" fontId="97" fillId="32" borderId="10" xfId="27" applyNumberFormat="1" applyFont="1" applyFill="1" applyBorder="1"/>
    <xf numFmtId="164" fontId="94" fillId="32" borderId="10" xfId="27" applyNumberFormat="1" applyFont="1" applyFill="1" applyBorder="1"/>
    <xf numFmtId="164" fontId="97" fillId="25" borderId="10" xfId="27" applyNumberFormat="1" applyFont="1" applyFill="1" applyBorder="1"/>
    <xf numFmtId="164" fontId="27" fillId="39" borderId="10" xfId="27" applyNumberFormat="1" applyFont="1" applyFill="1" applyBorder="1"/>
    <xf numFmtId="164" fontId="7" fillId="37" borderId="10" xfId="26" applyNumberFormat="1" applyFont="1" applyFill="1" applyBorder="1"/>
    <xf numFmtId="4" fontId="58" fillId="25" borderId="10" xfId="0" applyNumberFormat="1" applyFont="1" applyFill="1" applyBorder="1" applyAlignment="1" applyProtection="1">
      <alignment horizontal="right" vertical="center" wrapText="1"/>
    </xf>
    <xf numFmtId="0" fontId="78" fillId="0" borderId="0" xfId="0" applyFont="1"/>
    <xf numFmtId="3" fontId="4" fillId="31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31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31" borderId="10" xfId="0" applyFont="1" applyFill="1" applyBorder="1" applyAlignment="1" applyProtection="1">
      <alignment horizontal="left" vertical="center" wrapText="1"/>
      <protection locked="0"/>
    </xf>
    <xf numFmtId="164" fontId="46" fillId="31" borderId="10" xfId="26" applyNumberFormat="1" applyFont="1" applyFill="1" applyBorder="1" applyAlignment="1">
      <alignment horizontal="right"/>
    </xf>
    <xf numFmtId="3" fontId="47" fillId="31" borderId="10" xfId="0" applyNumberFormat="1" applyFont="1" applyFill="1" applyBorder="1" applyAlignment="1" applyProtection="1">
      <alignment horizontal="right" vertical="center" wrapText="1"/>
    </xf>
    <xf numFmtId="3" fontId="64" fillId="31" borderId="10" xfId="0" applyNumberFormat="1" applyFont="1" applyFill="1" applyBorder="1"/>
    <xf numFmtId="3" fontId="64" fillId="31" borderId="10" xfId="0" applyNumberFormat="1" applyFont="1" applyFill="1" applyBorder="1" applyAlignment="1" applyProtection="1">
      <alignment horizontal="right" vertical="center" wrapText="1"/>
    </xf>
    <xf numFmtId="3" fontId="64" fillId="31" borderId="10" xfId="0" applyNumberFormat="1" applyFont="1" applyFill="1" applyBorder="1" applyAlignment="1" applyProtection="1">
      <alignment horizontal="right" vertical="center" wrapText="1"/>
      <protection locked="0"/>
    </xf>
    <xf numFmtId="164" fontId="64" fillId="31" borderId="10" xfId="26" applyNumberFormat="1" applyFont="1" applyFill="1" applyBorder="1"/>
    <xf numFmtId="0" fontId="42" fillId="32" borderId="10" xfId="0" applyFont="1" applyFill="1" applyBorder="1" applyAlignment="1">
      <alignment horizontal="center" vertical="center" wrapText="1"/>
    </xf>
    <xf numFmtId="0" fontId="67" fillId="31" borderId="0" xfId="0" applyFont="1" applyFill="1" applyAlignment="1">
      <alignment horizontal="center"/>
    </xf>
    <xf numFmtId="0" fontId="7" fillId="31" borderId="0" xfId="0" applyFont="1" applyFill="1"/>
    <xf numFmtId="16" fontId="69" fillId="31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71" fillId="31" borderId="0" xfId="0" applyFont="1" applyFill="1" applyAlignment="1">
      <alignment horizontal="center"/>
    </xf>
    <xf numFmtId="3" fontId="98" fillId="35" borderId="10" xfId="0" applyNumberFormat="1" applyFont="1" applyFill="1" applyBorder="1" applyAlignment="1" applyProtection="1">
      <alignment horizontal="right" vertical="center" wrapText="1"/>
    </xf>
    <xf numFmtId="0" fontId="79" fillId="32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72" fillId="0" borderId="0" xfId="0" applyFont="1"/>
    <xf numFmtId="164" fontId="98" fillId="35" borderId="10" xfId="26" applyNumberFormat="1" applyFont="1" applyFill="1" applyBorder="1"/>
    <xf numFmtId="0" fontId="64" fillId="0" borderId="10" xfId="0" applyFont="1" applyFill="1" applyBorder="1"/>
    <xf numFmtId="164" fontId="80" fillId="32" borderId="10" xfId="26" applyNumberFormat="1" applyFont="1" applyFill="1" applyBorder="1" applyAlignment="1">
      <alignment horizontal="right"/>
    </xf>
    <xf numFmtId="164" fontId="80" fillId="31" borderId="10" xfId="26" applyNumberFormat="1" applyFont="1" applyFill="1" applyBorder="1" applyAlignment="1">
      <alignment horizontal="right"/>
    </xf>
    <xf numFmtId="0" fontId="99" fillId="25" borderId="10" xfId="0" applyFont="1" applyFill="1" applyBorder="1" applyAlignment="1" applyProtection="1">
      <alignment horizontal="left" vertical="center" wrapText="1"/>
      <protection locked="0"/>
    </xf>
    <xf numFmtId="3" fontId="98" fillId="35" borderId="10" xfId="0" applyNumberFormat="1" applyFont="1" applyFill="1" applyBorder="1" applyAlignment="1" applyProtection="1">
      <alignment horizontal="right" vertical="center" wrapText="1"/>
    </xf>
    <xf numFmtId="16" fontId="72" fillId="0" borderId="0" xfId="0" applyNumberFormat="1" applyFont="1"/>
    <xf numFmtId="0" fontId="67" fillId="25" borderId="10" xfId="0" applyFont="1" applyFill="1" applyBorder="1" applyAlignment="1" applyProtection="1">
      <alignment horizontal="left" vertical="center" wrapText="1"/>
      <protection locked="0"/>
    </xf>
    <xf numFmtId="3" fontId="67" fillId="31" borderId="10" xfId="0" applyNumberFormat="1" applyFont="1" applyFill="1" applyBorder="1" applyAlignment="1" applyProtection="1">
      <alignment horizontal="right" vertical="center" wrapText="1"/>
    </xf>
    <xf numFmtId="164" fontId="81" fillId="32" borderId="10" xfId="26" applyNumberFormat="1" applyFont="1" applyFill="1" applyBorder="1" applyAlignment="1">
      <alignment horizontal="center" vertical="center" wrapText="1"/>
    </xf>
    <xf numFmtId="0" fontId="70" fillId="0" borderId="0" xfId="0" applyFont="1"/>
    <xf numFmtId="0" fontId="31" fillId="31" borderId="0" xfId="0" applyFont="1" applyFill="1"/>
    <xf numFmtId="0" fontId="70" fillId="31" borderId="0" xfId="0" applyFont="1" applyFill="1"/>
    <xf numFmtId="164" fontId="71" fillId="31" borderId="0" xfId="26" applyNumberFormat="1" applyFont="1" applyFill="1"/>
    <xf numFmtId="164" fontId="70" fillId="0" borderId="0" xfId="26" applyNumberFormat="1" applyFont="1"/>
    <xf numFmtId="164" fontId="69" fillId="31" borderId="0" xfId="26" applyNumberFormat="1" applyFont="1" applyFill="1"/>
    <xf numFmtId="164" fontId="0" fillId="0" borderId="0" xfId="26" applyNumberFormat="1" applyFont="1"/>
    <xf numFmtId="164" fontId="71" fillId="33" borderId="0" xfId="26" applyNumberFormat="1" applyFont="1" applyFill="1"/>
    <xf numFmtId="164" fontId="101" fillId="35" borderId="0" xfId="26" applyNumberFormat="1" applyFont="1" applyFill="1"/>
    <xf numFmtId="164" fontId="100" fillId="35" borderId="0" xfId="26" applyNumberFormat="1" applyFont="1" applyFill="1"/>
    <xf numFmtId="0" fontId="71" fillId="35" borderId="0" xfId="0" applyFont="1" applyFill="1" applyAlignment="1"/>
    <xf numFmtId="164" fontId="70" fillId="32" borderId="0" xfId="26" applyNumberFormat="1" applyFont="1" applyFill="1"/>
    <xf numFmtId="0" fontId="8" fillId="31" borderId="10" xfId="0" applyFont="1" applyFill="1" applyBorder="1" applyAlignment="1"/>
    <xf numFmtId="164" fontId="29" fillId="38" borderId="10" xfId="26" applyNumberFormat="1" applyFont="1" applyFill="1" applyBorder="1"/>
    <xf numFmtId="164" fontId="30" fillId="31" borderId="10" xfId="26" applyNumberFormat="1" applyFont="1" applyFill="1" applyBorder="1"/>
    <xf numFmtId="164" fontId="82" fillId="32" borderId="10" xfId="26" applyNumberFormat="1" applyFont="1" applyFill="1" applyBorder="1"/>
    <xf numFmtId="164" fontId="83" fillId="31" borderId="10" xfId="26" applyNumberFormat="1" applyFont="1" applyFill="1" applyBorder="1"/>
    <xf numFmtId="164" fontId="67" fillId="31" borderId="10" xfId="26" applyNumberFormat="1" applyFont="1" applyFill="1" applyBorder="1"/>
    <xf numFmtId="164" fontId="102" fillId="32" borderId="10" xfId="26" applyNumberFormat="1" applyFont="1" applyFill="1" applyBorder="1"/>
    <xf numFmtId="164" fontId="65" fillId="32" borderId="10" xfId="26" applyNumberFormat="1" applyFont="1" applyFill="1" applyBorder="1"/>
    <xf numFmtId="164" fontId="84" fillId="32" borderId="10" xfId="26" applyNumberFormat="1" applyFont="1" applyFill="1" applyBorder="1"/>
    <xf numFmtId="164" fontId="68" fillId="31" borderId="10" xfId="26" applyNumberFormat="1" applyFont="1" applyFill="1" applyBorder="1"/>
    <xf numFmtId="164" fontId="65" fillId="31" borderId="10" xfId="26" applyNumberFormat="1" applyFont="1" applyFill="1" applyBorder="1"/>
    <xf numFmtId="164" fontId="85" fillId="31" borderId="10" xfId="26" applyNumberFormat="1" applyFont="1" applyFill="1" applyBorder="1"/>
    <xf numFmtId="164" fontId="53" fillId="35" borderId="0" xfId="26" applyNumberFormat="1" applyFont="1" applyFill="1"/>
    <xf numFmtId="164" fontId="68" fillId="32" borderId="10" xfId="26" applyNumberFormat="1" applyFont="1" applyFill="1" applyBorder="1"/>
    <xf numFmtId="3" fontId="72" fillId="25" borderId="10" xfId="0" applyNumberFormat="1" applyFont="1" applyFill="1" applyBorder="1"/>
    <xf numFmtId="3" fontId="27" fillId="0" borderId="10" xfId="0" applyNumberFormat="1" applyFont="1" applyBorder="1"/>
    <xf numFmtId="3" fontId="27" fillId="25" borderId="10" xfId="0" applyNumberFormat="1" applyFont="1" applyFill="1" applyBorder="1"/>
    <xf numFmtId="166" fontId="103" fillId="40" borderId="10" xfId="0" applyNumberFormat="1" applyFont="1" applyFill="1" applyBorder="1"/>
    <xf numFmtId="164" fontId="35" fillId="32" borderId="10" xfId="26" applyNumberFormat="1" applyFont="1" applyFill="1" applyBorder="1" applyAlignment="1" applyProtection="1">
      <alignment vertical="center" wrapText="1"/>
      <protection locked="0"/>
    </xf>
    <xf numFmtId="164" fontId="35" fillId="32" borderId="10" xfId="26" applyNumberFormat="1" applyFont="1" applyFill="1" applyBorder="1" applyAlignment="1" applyProtection="1">
      <alignment vertical="center" wrapText="1"/>
    </xf>
    <xf numFmtId="164" fontId="8" fillId="32" borderId="10" xfId="26" applyNumberFormat="1" applyFont="1" applyFill="1" applyBorder="1" applyAlignment="1" applyProtection="1">
      <alignment vertical="center" wrapText="1"/>
    </xf>
    <xf numFmtId="164" fontId="9" fillId="31" borderId="10" xfId="26" applyNumberFormat="1" applyFont="1" applyFill="1" applyBorder="1" applyAlignment="1" applyProtection="1">
      <alignment vertical="center" wrapText="1"/>
    </xf>
    <xf numFmtId="164" fontId="97" fillId="32" borderId="10" xfId="40" applyNumberFormat="1" applyFont="1" applyFill="1" applyBorder="1"/>
    <xf numFmtId="164" fontId="8" fillId="25" borderId="10" xfId="40" applyNumberFormat="1" applyFont="1" applyFill="1" applyBorder="1"/>
    <xf numFmtId="164" fontId="8" fillId="32" borderId="10" xfId="40" applyNumberFormat="1" applyFont="1" applyFill="1" applyBorder="1"/>
    <xf numFmtId="164" fontId="94" fillId="32" borderId="10" xfId="26" applyNumberFormat="1" applyFont="1" applyFill="1" applyBorder="1"/>
    <xf numFmtId="164" fontId="9" fillId="37" borderId="10" xfId="26" applyNumberFormat="1" applyFont="1" applyFill="1" applyBorder="1"/>
    <xf numFmtId="164" fontId="36" fillId="31" borderId="10" xfId="26" applyNumberFormat="1" applyFont="1" applyFill="1" applyBorder="1" applyAlignment="1"/>
    <xf numFmtId="164" fontId="57" fillId="31" borderId="10" xfId="26" applyNumberFormat="1" applyFont="1" applyFill="1" applyBorder="1" applyAlignment="1" applyProtection="1">
      <alignment vertical="center" wrapText="1"/>
    </xf>
    <xf numFmtId="164" fontId="36" fillId="31" borderId="10" xfId="26" applyNumberFormat="1" applyFont="1" applyFill="1" applyBorder="1" applyAlignment="1" applyProtection="1">
      <alignment vertical="center" wrapText="1"/>
    </xf>
    <xf numFmtId="0" fontId="8" fillId="32" borderId="10" xfId="0" applyFont="1" applyFill="1" applyBorder="1" applyAlignment="1">
      <alignment horizontal="center"/>
    </xf>
    <xf numFmtId="0" fontId="9" fillId="32" borderId="10" xfId="0" applyFont="1" applyFill="1" applyBorder="1"/>
    <xf numFmtId="0" fontId="104" fillId="0" borderId="10" xfId="0" applyFont="1" applyBorder="1"/>
    <xf numFmtId="164" fontId="105" fillId="32" borderId="10" xfId="26" applyNumberFormat="1" applyFont="1" applyFill="1" applyBorder="1"/>
    <xf numFmtId="164" fontId="104" fillId="32" borderId="10" xfId="26" applyNumberFormat="1" applyFont="1" applyFill="1" applyBorder="1"/>
    <xf numFmtId="164" fontId="106" fillId="31" borderId="10" xfId="26" applyNumberFormat="1" applyFont="1" applyFill="1" applyBorder="1" applyAlignment="1"/>
    <xf numFmtId="164" fontId="107" fillId="31" borderId="10" xfId="26" applyNumberFormat="1" applyFont="1" applyFill="1" applyBorder="1" applyAlignment="1"/>
    <xf numFmtId="164" fontId="9" fillId="26" borderId="10" xfId="26" applyNumberFormat="1" applyFont="1" applyFill="1" applyBorder="1" applyAlignment="1">
      <alignment vertical="center" wrapText="1"/>
    </xf>
    <xf numFmtId="164" fontId="8" fillId="26" borderId="10" xfId="26" applyNumberFormat="1" applyFont="1" applyFill="1" applyBorder="1" applyAlignment="1">
      <alignment vertical="center" wrapText="1"/>
    </xf>
    <xf numFmtId="164" fontId="107" fillId="35" borderId="10" xfId="27" applyNumberFormat="1" applyFont="1" applyFill="1" applyBorder="1"/>
    <xf numFmtId="165" fontId="29" fillId="39" borderId="10" xfId="27" applyNumberFormat="1" applyFont="1" applyFill="1" applyBorder="1"/>
    <xf numFmtId="165" fontId="8" fillId="39" borderId="10" xfId="27" applyNumberFormat="1" applyFont="1" applyFill="1" applyBorder="1"/>
    <xf numFmtId="164" fontId="71" fillId="0" borderId="0" xfId="26" applyNumberFormat="1" applyFont="1"/>
    <xf numFmtId="164" fontId="98" fillId="32" borderId="10" xfId="26" applyNumberFormat="1" applyFont="1" applyFill="1" applyBorder="1"/>
    <xf numFmtId="164" fontId="99" fillId="32" borderId="10" xfId="26" applyNumberFormat="1" applyFont="1" applyFill="1" applyBorder="1"/>
    <xf numFmtId="164" fontId="8" fillId="35" borderId="10" xfId="26" applyNumberFormat="1" applyFont="1" applyFill="1" applyBorder="1" applyAlignment="1"/>
    <xf numFmtId="164" fontId="108" fillId="32" borderId="10" xfId="26" applyNumberFormat="1" applyFont="1" applyFill="1" applyBorder="1"/>
    <xf numFmtId="165" fontId="33" fillId="39" borderId="10" xfId="27" applyNumberFormat="1" applyFont="1" applyFill="1" applyBorder="1"/>
    <xf numFmtId="164" fontId="87" fillId="25" borderId="10" xfId="40" applyNumberFormat="1" applyFont="1" applyFill="1" applyBorder="1"/>
    <xf numFmtId="164" fontId="33" fillId="33" borderId="10" xfId="26" applyNumberFormat="1" applyFont="1" applyFill="1" applyBorder="1"/>
    <xf numFmtId="164" fontId="107" fillId="31" borderId="10" xfId="27" applyNumberFormat="1" applyFont="1" applyFill="1" applyBorder="1"/>
    <xf numFmtId="164" fontId="109" fillId="31" borderId="10" xfId="27" applyNumberFormat="1" applyFont="1" applyFill="1" applyBorder="1"/>
    <xf numFmtId="164" fontId="88" fillId="32" borderId="10" xfId="26" applyNumberFormat="1" applyFont="1" applyFill="1" applyBorder="1"/>
    <xf numFmtId="164" fontId="33" fillId="31" borderId="10" xfId="26" applyNumberFormat="1" applyFont="1" applyFill="1" applyBorder="1"/>
    <xf numFmtId="164" fontId="89" fillId="33" borderId="10" xfId="26" applyNumberFormat="1" applyFont="1" applyFill="1" applyBorder="1"/>
    <xf numFmtId="164" fontId="86" fillId="33" borderId="10" xfId="26" applyNumberFormat="1" applyFont="1" applyFill="1" applyBorder="1"/>
    <xf numFmtId="164" fontId="55" fillId="32" borderId="10" xfId="26" applyNumberFormat="1" applyFont="1" applyFill="1" applyBorder="1"/>
    <xf numFmtId="164" fontId="33" fillId="32" borderId="10" xfId="26" applyNumberFormat="1" applyFont="1" applyFill="1" applyBorder="1"/>
    <xf numFmtId="164" fontId="88" fillId="31" borderId="10" xfId="26" applyNumberFormat="1" applyFont="1" applyFill="1" applyBorder="1"/>
    <xf numFmtId="164" fontId="97" fillId="25" borderId="10" xfId="26" applyNumberFormat="1" applyFont="1" applyFill="1" applyBorder="1"/>
    <xf numFmtId="164" fontId="110" fillId="32" borderId="10" xfId="26" applyNumberFormat="1" applyFont="1" applyFill="1" applyBorder="1"/>
    <xf numFmtId="164" fontId="111" fillId="32" borderId="10" xfId="26" applyNumberFormat="1" applyFont="1" applyFill="1" applyBorder="1"/>
    <xf numFmtId="164" fontId="33" fillId="34" borderId="10" xfId="26" applyNumberFormat="1" applyFont="1" applyFill="1" applyBorder="1"/>
    <xf numFmtId="164" fontId="8" fillId="39" borderId="10" xfId="26" applyNumberFormat="1" applyFont="1" applyFill="1" applyBorder="1"/>
    <xf numFmtId="164" fontId="33" fillId="39" borderId="10" xfId="26" applyNumberFormat="1" applyFont="1" applyFill="1" applyBorder="1"/>
    <xf numFmtId="164" fontId="87" fillId="31" borderId="10" xfId="27" applyNumberFormat="1" applyFont="1" applyFill="1" applyBorder="1"/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164" fontId="32" fillId="0" borderId="10" xfId="26" applyNumberFormat="1" applyFont="1" applyBorder="1"/>
    <xf numFmtId="164" fontId="89" fillId="31" borderId="10" xfId="27" applyNumberFormat="1" applyFont="1" applyFill="1" applyBorder="1"/>
    <xf numFmtId="164" fontId="32" fillId="35" borderId="10" xfId="26" applyNumberFormat="1" applyFont="1" applyFill="1" applyBorder="1"/>
    <xf numFmtId="164" fontId="88" fillId="32" borderId="10" xfId="27" applyNumberFormat="1" applyFont="1" applyFill="1" applyBorder="1"/>
    <xf numFmtId="164" fontId="88" fillId="31" borderId="10" xfId="27" applyNumberFormat="1" applyFont="1" applyFill="1" applyBorder="1"/>
    <xf numFmtId="164" fontId="33" fillId="34" borderId="15" xfId="26" applyNumberFormat="1" applyFont="1" applyFill="1" applyBorder="1"/>
    <xf numFmtId="164" fontId="55" fillId="34" borderId="10" xfId="26" applyNumberFormat="1" applyFont="1" applyFill="1" applyBorder="1"/>
    <xf numFmtId="164" fontId="89" fillId="26" borderId="10" xfId="27" applyNumberFormat="1" applyFont="1" applyFill="1" applyBorder="1"/>
    <xf numFmtId="164" fontId="89" fillId="26" borderId="10" xfId="26" applyNumberFormat="1" applyFont="1" applyFill="1" applyBorder="1"/>
    <xf numFmtId="164" fontId="89" fillId="36" borderId="10" xfId="26" applyNumberFormat="1" applyFont="1" applyFill="1" applyBorder="1"/>
    <xf numFmtId="164" fontId="36" fillId="38" borderId="10" xfId="26" applyNumberFormat="1" applyFont="1" applyFill="1" applyBorder="1"/>
    <xf numFmtId="164" fontId="112" fillId="36" borderId="10" xfId="26" applyNumberFormat="1" applyFont="1" applyFill="1" applyBorder="1"/>
    <xf numFmtId="164" fontId="88" fillId="32" borderId="10" xfId="26" applyNumberFormat="1" applyFont="1" applyFill="1" applyBorder="1" applyAlignment="1">
      <alignment horizontal="center"/>
    </xf>
    <xf numFmtId="164" fontId="8" fillId="35" borderId="10" xfId="26" applyNumberFormat="1" applyFont="1" applyFill="1" applyBorder="1"/>
    <xf numFmtId="0" fontId="28" fillId="35" borderId="10" xfId="0" applyFont="1" applyFill="1" applyBorder="1" applyAlignment="1">
      <alignment horizontal="left"/>
    </xf>
    <xf numFmtId="0" fontId="86" fillId="35" borderId="13" xfId="0" applyFont="1" applyFill="1" applyBorder="1"/>
    <xf numFmtId="164" fontId="90" fillId="35" borderId="10" xfId="26" applyNumberFormat="1" applyFont="1" applyFill="1" applyBorder="1"/>
    <xf numFmtId="0" fontId="9" fillId="35" borderId="10" xfId="0" applyFont="1" applyFill="1" applyBorder="1"/>
    <xf numFmtId="164" fontId="33" fillId="35" borderId="10" xfId="26" applyNumberFormat="1" applyFont="1" applyFill="1" applyBorder="1"/>
    <xf numFmtId="164" fontId="8" fillId="32" borderId="10" xfId="26" applyNumberFormat="1" applyFont="1" applyFill="1" applyBorder="1" applyAlignment="1">
      <alignment horizontal="center"/>
    </xf>
    <xf numFmtId="164" fontId="33" fillId="32" borderId="10" xfId="26" applyNumberFormat="1" applyFont="1" applyFill="1" applyBorder="1" applyAlignment="1">
      <alignment horizontal="center"/>
    </xf>
    <xf numFmtId="164" fontId="113" fillId="33" borderId="10" xfId="26" applyNumberFormat="1" applyFont="1" applyFill="1" applyBorder="1"/>
    <xf numFmtId="164" fontId="29" fillId="33" borderId="10" xfId="26" applyNumberFormat="1" applyFont="1" applyFill="1" applyBorder="1" applyAlignment="1">
      <alignment horizontal="left"/>
    </xf>
    <xf numFmtId="164" fontId="66" fillId="33" borderId="10" xfId="26" applyNumberFormat="1" applyFont="1" applyFill="1" applyBorder="1"/>
    <xf numFmtId="164" fontId="114" fillId="33" borderId="10" xfId="26" applyNumberFormat="1" applyFont="1" applyFill="1" applyBorder="1"/>
    <xf numFmtId="164" fontId="98" fillId="33" borderId="10" xfId="26" applyNumberFormat="1" applyFont="1" applyFill="1" applyBorder="1"/>
    <xf numFmtId="164" fontId="27" fillId="38" borderId="0" xfId="26" applyNumberFormat="1" applyFont="1" applyFill="1" applyBorder="1"/>
    <xf numFmtId="164" fontId="8" fillId="38" borderId="0" xfId="26" applyNumberFormat="1" applyFont="1" applyFill="1" applyBorder="1"/>
    <xf numFmtId="164" fontId="33" fillId="38" borderId="0" xfId="26" applyNumberFormat="1" applyFont="1" applyFill="1" applyBorder="1"/>
    <xf numFmtId="0" fontId="74" fillId="38" borderId="0" xfId="0" applyFont="1" applyFill="1"/>
    <xf numFmtId="0" fontId="28" fillId="38" borderId="0" xfId="0" applyFont="1" applyFill="1" applyBorder="1" applyAlignment="1"/>
    <xf numFmtId="0" fontId="27" fillId="38" borderId="0" xfId="0" applyFont="1" applyFill="1" applyBorder="1" applyAlignment="1"/>
    <xf numFmtId="164" fontId="27" fillId="38" borderId="0" xfId="27" applyNumberFormat="1" applyFont="1" applyFill="1" applyBorder="1"/>
    <xf numFmtId="164" fontId="28" fillId="38" borderId="0" xfId="27" applyNumberFormat="1" applyFont="1" applyFill="1" applyBorder="1"/>
    <xf numFmtId="164" fontId="8" fillId="38" borderId="0" xfId="27" applyNumberFormat="1" applyFont="1" applyFill="1" applyBorder="1"/>
    <xf numFmtId="164" fontId="9" fillId="38" borderId="0" xfId="27" applyNumberFormat="1" applyFont="1" applyFill="1" applyBorder="1"/>
    <xf numFmtId="164" fontId="28" fillId="38" borderId="0" xfId="26" applyNumberFormat="1" applyFont="1" applyFill="1" applyBorder="1"/>
    <xf numFmtId="164" fontId="51" fillId="38" borderId="0" xfId="26" applyNumberFormat="1" applyFont="1" applyFill="1" applyBorder="1"/>
    <xf numFmtId="0" fontId="28" fillId="31" borderId="10" xfId="0" applyFont="1" applyFill="1" applyBorder="1" applyAlignment="1"/>
    <xf numFmtId="0" fontId="27" fillId="31" borderId="10" xfId="0" applyFont="1" applyFill="1" applyBorder="1" applyAlignment="1"/>
    <xf numFmtId="164" fontId="92" fillId="38" borderId="0" xfId="26" applyNumberFormat="1" applyFont="1" applyFill="1" applyBorder="1"/>
    <xf numFmtId="164" fontId="93" fillId="38" borderId="0" xfId="26" applyNumberFormat="1" applyFont="1" applyFill="1" applyBorder="1"/>
    <xf numFmtId="0" fontId="99" fillId="25" borderId="10" xfId="0" applyFont="1" applyFill="1" applyBorder="1"/>
    <xf numFmtId="0" fontId="116" fillId="0" borderId="0" xfId="0" applyFont="1" applyAlignment="1">
      <alignment horizontal="center" vertical="center"/>
    </xf>
    <xf numFmtId="0" fontId="117" fillId="0" borderId="0" xfId="0" applyFont="1" applyAlignment="1">
      <alignment horizontal="right"/>
    </xf>
    <xf numFmtId="0" fontId="118" fillId="0" borderId="47" xfId="0" applyFont="1" applyBorder="1" applyAlignment="1">
      <alignment horizontal="center"/>
    </xf>
    <xf numFmtId="0" fontId="118" fillId="0" borderId="48" xfId="0" applyFont="1" applyBorder="1"/>
    <xf numFmtId="0" fontId="118" fillId="0" borderId="49" xfId="0" applyFont="1" applyBorder="1"/>
    <xf numFmtId="3" fontId="118" fillId="0" borderId="49" xfId="0" applyNumberFormat="1" applyFont="1" applyBorder="1"/>
    <xf numFmtId="0" fontId="119" fillId="0" borderId="50" xfId="0" applyFont="1" applyBorder="1"/>
    <xf numFmtId="0" fontId="119" fillId="0" borderId="51" xfId="0" applyFont="1" applyBorder="1"/>
    <xf numFmtId="3" fontId="119" fillId="0" borderId="51" xfId="0" applyNumberFormat="1" applyFont="1" applyBorder="1"/>
    <xf numFmtId="0" fontId="119" fillId="0" borderId="52" xfId="0" applyFont="1" applyBorder="1"/>
    <xf numFmtId="0" fontId="119" fillId="0" borderId="53" xfId="0" applyFont="1" applyBorder="1"/>
    <xf numFmtId="3" fontId="119" fillId="0" borderId="53" xfId="0" applyNumberFormat="1" applyFont="1" applyBorder="1"/>
    <xf numFmtId="0" fontId="118" fillId="0" borderId="53" xfId="0" applyFont="1" applyBorder="1"/>
    <xf numFmtId="3" fontId="118" fillId="0" borderId="53" xfId="0" applyNumberFormat="1" applyFont="1" applyBorder="1"/>
    <xf numFmtId="0" fontId="118" fillId="0" borderId="52" xfId="0" applyFont="1" applyBorder="1"/>
    <xf numFmtId="0" fontId="118" fillId="0" borderId="53" xfId="0" applyFont="1" applyBorder="1" applyAlignment="1">
      <alignment wrapText="1"/>
    </xf>
    <xf numFmtId="0" fontId="119" fillId="0" borderId="54" xfId="0" applyFont="1" applyBorder="1"/>
    <xf numFmtId="3" fontId="119" fillId="0" borderId="54" xfId="0" applyNumberFormat="1" applyFont="1" applyBorder="1"/>
    <xf numFmtId="0" fontId="119" fillId="0" borderId="55" xfId="0" applyFont="1" applyBorder="1"/>
    <xf numFmtId="0" fontId="118" fillId="0" borderId="56" xfId="0" applyFont="1" applyBorder="1" applyAlignment="1"/>
    <xf numFmtId="0" fontId="0" fillId="0" borderId="45" xfId="0" applyBorder="1" applyAlignment="1"/>
    <xf numFmtId="3" fontId="116" fillId="0" borderId="47" xfId="0" applyNumberFormat="1" applyFont="1" applyBorder="1"/>
    <xf numFmtId="0" fontId="120" fillId="0" borderId="0" xfId="46" applyFill="1"/>
    <xf numFmtId="0" fontId="117" fillId="0" borderId="0" xfId="46" applyFont="1" applyFill="1"/>
    <xf numFmtId="0" fontId="120" fillId="0" borderId="0" xfId="46"/>
    <xf numFmtId="0" fontId="117" fillId="0" borderId="0" xfId="46" applyFont="1"/>
    <xf numFmtId="0" fontId="73" fillId="0" borderId="0" xfId="46" applyFont="1" applyFill="1"/>
    <xf numFmtId="0" fontId="117" fillId="0" borderId="0" xfId="46" applyFont="1" applyBorder="1" applyAlignment="1">
      <alignment horizontal="center"/>
    </xf>
    <xf numFmtId="0" fontId="73" fillId="0" borderId="0" xfId="46" applyFont="1" applyFill="1" applyAlignment="1">
      <alignment horizontal="center"/>
    </xf>
    <xf numFmtId="0" fontId="117" fillId="0" borderId="47" xfId="46" applyFont="1" applyBorder="1"/>
    <xf numFmtId="0" fontId="117" fillId="0" borderId="0" xfId="46" applyFont="1" applyBorder="1"/>
    <xf numFmtId="0" fontId="73" fillId="0" borderId="58" xfId="46" applyFont="1" applyFill="1" applyBorder="1" applyAlignment="1">
      <alignment horizontal="center"/>
    </xf>
    <xf numFmtId="0" fontId="117" fillId="0" borderId="59" xfId="46" applyFont="1" applyBorder="1" applyAlignment="1">
      <alignment horizontal="center" wrapText="1"/>
    </xf>
    <xf numFmtId="0" fontId="117" fillId="0" borderId="60" xfId="46" applyFont="1" applyBorder="1" applyAlignment="1">
      <alignment horizontal="center" wrapText="1"/>
    </xf>
    <xf numFmtId="0" fontId="117" fillId="0" borderId="58" xfId="46" applyFont="1" applyBorder="1"/>
    <xf numFmtId="0" fontId="120" fillId="0" borderId="0" xfId="46" applyFill="1" applyAlignment="1">
      <alignment horizontal="center"/>
    </xf>
    <xf numFmtId="0" fontId="73" fillId="0" borderId="53" xfId="46" applyFont="1" applyFill="1" applyBorder="1"/>
    <xf numFmtId="0" fontId="73" fillId="0" borderId="53" xfId="46" applyFont="1" applyBorder="1"/>
    <xf numFmtId="0" fontId="120" fillId="0" borderId="53" xfId="46" applyFill="1" applyBorder="1"/>
    <xf numFmtId="0" fontId="120" fillId="0" borderId="0" xfId="46" applyBorder="1"/>
    <xf numFmtId="0" fontId="38" fillId="0" borderId="53" xfId="46" applyFont="1" applyFill="1" applyBorder="1" applyAlignment="1">
      <alignment wrapText="1"/>
    </xf>
    <xf numFmtId="0" fontId="38" fillId="0" borderId="53" xfId="46" applyFont="1" applyBorder="1"/>
    <xf numFmtId="0" fontId="117" fillId="0" borderId="53" xfId="46" applyFont="1" applyFill="1" applyBorder="1"/>
    <xf numFmtId="0" fontId="38" fillId="0" borderId="53" xfId="46" applyFont="1" applyFill="1" applyBorder="1"/>
    <xf numFmtId="0" fontId="73" fillId="0" borderId="54" xfId="46" applyFont="1" applyFill="1" applyBorder="1"/>
    <xf numFmtId="0" fontId="73" fillId="0" borderId="61" xfId="46" applyFont="1" applyFill="1" applyBorder="1"/>
    <xf numFmtId="0" fontId="117" fillId="0" borderId="47" xfId="46" applyFont="1" applyFill="1" applyBorder="1"/>
    <xf numFmtId="0" fontId="117" fillId="0" borderId="0" xfId="0" applyFont="1"/>
    <xf numFmtId="0" fontId="117" fillId="0" borderId="47" xfId="0" applyFont="1" applyFill="1" applyBorder="1"/>
    <xf numFmtId="0" fontId="117" fillId="0" borderId="47" xfId="0" applyFont="1" applyFill="1" applyBorder="1" applyAlignment="1">
      <alignment horizontal="center"/>
    </xf>
    <xf numFmtId="0" fontId="120" fillId="0" borderId="51" xfId="0" applyFont="1" applyBorder="1"/>
    <xf numFmtId="3" fontId="120" fillId="0" borderId="51" xfId="0" applyNumberFormat="1" applyFont="1" applyFill="1" applyBorder="1"/>
    <xf numFmtId="0" fontId="120" fillId="0" borderId="53" xfId="0" applyFont="1" applyBorder="1"/>
    <xf numFmtId="3" fontId="120" fillId="0" borderId="53" xfId="0" applyNumberFormat="1" applyFont="1" applyFill="1" applyBorder="1"/>
    <xf numFmtId="0" fontId="120" fillId="0" borderId="61" xfId="0" applyFont="1" applyBorder="1"/>
    <xf numFmtId="3" fontId="120" fillId="0" borderId="61" xfId="0" applyNumberFormat="1" applyFont="1" applyFill="1" applyBorder="1"/>
    <xf numFmtId="0" fontId="117" fillId="0" borderId="47" xfId="0" applyFont="1" applyBorder="1"/>
    <xf numFmtId="3" fontId="117" fillId="0" borderId="47" xfId="0" applyNumberFormat="1" applyFont="1" applyFill="1" applyBorder="1"/>
    <xf numFmtId="0" fontId="120" fillId="0" borderId="54" xfId="0" applyFont="1" applyBorder="1"/>
    <xf numFmtId="3" fontId="120" fillId="0" borderId="54" xfId="0" applyNumberFormat="1" applyFont="1" applyFill="1" applyBorder="1"/>
    <xf numFmtId="3" fontId="117" fillId="0" borderId="47" xfId="0" applyNumberFormat="1" applyFont="1" applyBorder="1"/>
    <xf numFmtId="0" fontId="120" fillId="0" borderId="0" xfId="0" applyFont="1" applyFill="1" applyBorder="1"/>
    <xf numFmtId="3" fontId="120" fillId="0" borderId="0" xfId="0" applyNumberFormat="1" applyFont="1" applyFill="1" applyBorder="1"/>
    <xf numFmtId="0" fontId="120" fillId="0" borderId="62" xfId="0" applyFont="1" applyFill="1" applyBorder="1"/>
    <xf numFmtId="3" fontId="0" fillId="0" borderId="62" xfId="0" applyNumberFormat="1" applyBorder="1"/>
    <xf numFmtId="0" fontId="120" fillId="0" borderId="53" xfId="0" applyFont="1" applyFill="1" applyBorder="1"/>
    <xf numFmtId="3" fontId="0" fillId="0" borderId="53" xfId="0" applyNumberFormat="1" applyBorder="1"/>
    <xf numFmtId="3" fontId="120" fillId="0" borderId="53" xfId="0" applyNumberFormat="1" applyFont="1" applyBorder="1" applyAlignment="1">
      <alignment horizontal="left"/>
    </xf>
    <xf numFmtId="0" fontId="121" fillId="0" borderId="10" xfId="0" applyFont="1" applyBorder="1" applyAlignment="1">
      <alignment horizontal="center"/>
    </xf>
    <xf numFmtId="0" fontId="119" fillId="0" borderId="42" xfId="0" applyFont="1" applyBorder="1" applyAlignment="1">
      <alignment horizontal="center"/>
    </xf>
    <xf numFmtId="0" fontId="121" fillId="0" borderId="15" xfId="0" applyFont="1" applyBorder="1"/>
    <xf numFmtId="3" fontId="121" fillId="0" borderId="15" xfId="0" applyNumberFormat="1" applyFont="1" applyBorder="1"/>
    <xf numFmtId="0" fontId="121" fillId="0" borderId="63" xfId="0" applyFont="1" applyBorder="1"/>
    <xf numFmtId="3" fontId="121" fillId="0" borderId="63" xfId="0" applyNumberFormat="1" applyFont="1" applyBorder="1"/>
    <xf numFmtId="0" fontId="122" fillId="0" borderId="63" xfId="0" applyFont="1" applyBorder="1" applyAlignment="1">
      <alignment wrapText="1"/>
    </xf>
    <xf numFmtId="3" fontId="121" fillId="0" borderId="63" xfId="0" applyNumberFormat="1" applyFont="1" applyBorder="1" applyAlignment="1">
      <alignment wrapText="1"/>
    </xf>
    <xf numFmtId="0" fontId="121" fillId="0" borderId="63" xfId="0" applyFont="1" applyBorder="1" applyAlignment="1">
      <alignment wrapText="1"/>
    </xf>
    <xf numFmtId="0" fontId="121" fillId="0" borderId="64" xfId="0" applyFont="1" applyBorder="1"/>
    <xf numFmtId="3" fontId="121" fillId="0" borderId="64" xfId="0" applyNumberFormat="1" applyFont="1" applyBorder="1"/>
    <xf numFmtId="0" fontId="123" fillId="0" borderId="10" xfId="0" applyFont="1" applyBorder="1"/>
    <xf numFmtId="3" fontId="123" fillId="0" borderId="10" xfId="0" applyNumberFormat="1" applyFont="1" applyBorder="1"/>
    <xf numFmtId="2" fontId="8" fillId="32" borderId="10" xfId="0" applyNumberFormat="1" applyFont="1" applyFill="1" applyBorder="1"/>
    <xf numFmtId="2" fontId="8" fillId="32" borderId="10" xfId="0" applyNumberFormat="1" applyFont="1" applyFill="1" applyBorder="1" applyAlignment="1" applyProtection="1">
      <alignment horizontal="right" vertical="center" wrapText="1"/>
      <protection locked="0"/>
    </xf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0" fontId="8" fillId="31" borderId="10" xfId="0" applyFont="1" applyFill="1" applyBorder="1" applyAlignment="1">
      <alignment horizontal="center"/>
    </xf>
    <xf numFmtId="3" fontId="27" fillId="0" borderId="10" xfId="0" applyNumberFormat="1" applyFont="1" applyFill="1" applyBorder="1"/>
    <xf numFmtId="0" fontId="8" fillId="31" borderId="10" xfId="0" applyFont="1" applyFill="1" applyBorder="1" applyAlignment="1">
      <alignment wrapText="1"/>
    </xf>
    <xf numFmtId="164" fontId="124" fillId="31" borderId="10" xfId="26" applyNumberFormat="1" applyFont="1" applyFill="1" applyBorder="1" applyAlignment="1" applyProtection="1">
      <alignment vertical="center" wrapText="1"/>
    </xf>
    <xf numFmtId="164" fontId="29" fillId="36" borderId="10" xfId="40" applyNumberFormat="1" applyFont="1" applyFill="1" applyBorder="1"/>
    <xf numFmtId="166" fontId="125" fillId="24" borderId="16" xfId="41" applyNumberFormat="1" applyFont="1" applyFill="1" applyBorder="1" applyAlignment="1" applyProtection="1">
      <alignment vertical="center"/>
      <protection locked="0"/>
    </xf>
    <xf numFmtId="16" fontId="73" fillId="0" borderId="53" xfId="46" applyNumberFormat="1" applyFont="1" applyFill="1" applyBorder="1"/>
    <xf numFmtId="3" fontId="0" fillId="0" borderId="0" xfId="0" applyNumberFormat="1"/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0" fontId="120" fillId="0" borderId="37" xfId="0" applyFont="1" applyBorder="1"/>
    <xf numFmtId="0" fontId="0" fillId="0" borderId="0" xfId="0" applyBorder="1"/>
    <xf numFmtId="0" fontId="0" fillId="0" borderId="37" xfId="0" applyBorder="1"/>
    <xf numFmtId="0" fontId="117" fillId="0" borderId="0" xfId="0" applyFont="1" applyBorder="1"/>
    <xf numFmtId="0" fontId="117" fillId="0" borderId="0" xfId="0" applyFont="1" applyBorder="1" applyAlignment="1">
      <alignment horizontal="center"/>
    </xf>
    <xf numFmtId="0" fontId="0" fillId="0" borderId="43" xfId="0" applyBorder="1"/>
    <xf numFmtId="0" fontId="119" fillId="0" borderId="10" xfId="0" applyFont="1" applyBorder="1" applyAlignment="1">
      <alignment horizontal="center"/>
    </xf>
    <xf numFmtId="0" fontId="119" fillId="0" borderId="10" xfId="0" applyFont="1" applyFill="1" applyBorder="1" applyAlignment="1">
      <alignment horizontal="center"/>
    </xf>
    <xf numFmtId="0" fontId="121" fillId="0" borderId="11" xfId="0" applyFont="1" applyBorder="1" applyAlignment="1">
      <alignment horizontal="center"/>
    </xf>
    <xf numFmtId="3" fontId="121" fillId="0" borderId="41" xfId="0" applyNumberFormat="1" applyFont="1" applyBorder="1"/>
    <xf numFmtId="3" fontId="121" fillId="0" borderId="10" xfId="0" applyNumberFormat="1" applyFont="1" applyBorder="1"/>
    <xf numFmtId="3" fontId="121" fillId="0" borderId="65" xfId="0" applyNumberFormat="1" applyFont="1" applyBorder="1"/>
    <xf numFmtId="3" fontId="121" fillId="0" borderId="65" xfId="0" applyNumberFormat="1" applyFont="1" applyBorder="1" applyAlignment="1">
      <alignment wrapText="1"/>
    </xf>
    <xf numFmtId="3" fontId="121" fillId="0" borderId="10" xfId="0" applyNumberFormat="1" applyFont="1" applyBorder="1" applyAlignment="1">
      <alignment wrapText="1"/>
    </xf>
    <xf numFmtId="3" fontId="121" fillId="0" borderId="66" xfId="0" applyNumberFormat="1" applyFont="1" applyBorder="1"/>
    <xf numFmtId="3" fontId="123" fillId="0" borderId="11" xfId="0" applyNumberFormat="1" applyFont="1" applyBorder="1"/>
    <xf numFmtId="0" fontId="0" fillId="0" borderId="39" xfId="0" applyBorder="1"/>
    <xf numFmtId="0" fontId="0" fillId="0" borderId="10" xfId="0" applyBorder="1"/>
    <xf numFmtId="0" fontId="117" fillId="0" borderId="0" xfId="0" applyFont="1" applyBorder="1" applyAlignment="1">
      <alignment horizontal="center"/>
    </xf>
    <xf numFmtId="0" fontId="126" fillId="0" borderId="0" xfId="0" applyFont="1"/>
    <xf numFmtId="164" fontId="32" fillId="0" borderId="14" xfId="26" applyNumberFormat="1" applyFont="1" applyBorder="1" applyAlignment="1">
      <alignment horizontal="center" shrinkToFit="1"/>
    </xf>
    <xf numFmtId="164" fontId="128" fillId="26" borderId="10" xfId="26" applyNumberFormat="1" applyFont="1" applyFill="1" applyBorder="1"/>
    <xf numFmtId="166" fontId="29" fillId="31" borderId="16" xfId="0" applyNumberFormat="1" applyFont="1" applyFill="1" applyBorder="1" applyAlignment="1">
      <alignment horizontal="center" vertical="center" wrapText="1"/>
    </xf>
    <xf numFmtId="164" fontId="32" fillId="0" borderId="15" xfId="26" applyNumberFormat="1" applyFont="1" applyBorder="1" applyAlignment="1">
      <alignment horizontal="center"/>
    </xf>
    <xf numFmtId="0" fontId="0" fillId="0" borderId="16" xfId="0" applyBorder="1"/>
    <xf numFmtId="0" fontId="0" fillId="0" borderId="43" xfId="0" applyBorder="1" applyAlignment="1">
      <alignment horizontal="center"/>
    </xf>
    <xf numFmtId="164" fontId="8" fillId="26" borderId="11" xfId="26" applyNumberFormat="1" applyFont="1" applyFill="1" applyBorder="1" applyAlignment="1">
      <alignment horizontal="center"/>
    </xf>
    <xf numFmtId="164" fontId="8" fillId="26" borderId="12" xfId="26" applyNumberFormat="1" applyFont="1" applyFill="1" applyBorder="1" applyAlignment="1">
      <alignment horizontal="center"/>
    </xf>
    <xf numFmtId="164" fontId="8" fillId="26" borderId="13" xfId="26" applyNumberFormat="1" applyFont="1" applyFill="1" applyBorder="1" applyAlignment="1">
      <alignment horizontal="center"/>
    </xf>
    <xf numFmtId="0" fontId="8" fillId="36" borderId="15" xfId="0" applyFont="1" applyFill="1" applyBorder="1" applyAlignment="1">
      <alignment horizontal="center"/>
    </xf>
    <xf numFmtId="0" fontId="8" fillId="36" borderId="14" xfId="0" applyFont="1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6" fontId="72" fillId="31" borderId="10" xfId="0" applyNumberFormat="1" applyFont="1" applyFill="1" applyBorder="1" applyAlignment="1">
      <alignment horizontal="center" vertical="center" wrapText="1"/>
    </xf>
    <xf numFmtId="0" fontId="70" fillId="31" borderId="10" xfId="0" applyFont="1" applyFill="1" applyBorder="1" applyAlignment="1">
      <alignment horizontal="left"/>
    </xf>
    <xf numFmtId="166" fontId="75" fillId="31" borderId="10" xfId="0" applyNumberFormat="1" applyFont="1" applyFill="1" applyBorder="1" applyAlignment="1">
      <alignment horizontal="center" vertical="center" wrapText="1"/>
    </xf>
    <xf numFmtId="166" fontId="29" fillId="31" borderId="38" xfId="0" applyNumberFormat="1" applyFont="1" applyFill="1" applyBorder="1" applyAlignment="1">
      <alignment horizontal="center" vertical="center" wrapText="1"/>
    </xf>
    <xf numFmtId="166" fontId="29" fillId="31" borderId="37" xfId="0" applyNumberFormat="1" applyFont="1" applyFill="1" applyBorder="1" applyAlignment="1">
      <alignment horizontal="center" vertical="center" wrapText="1"/>
    </xf>
    <xf numFmtId="166" fontId="29" fillId="31" borderId="39" xfId="0" applyNumberFormat="1" applyFont="1" applyFill="1" applyBorder="1" applyAlignment="1">
      <alignment horizontal="center" vertical="center" wrapText="1"/>
    </xf>
    <xf numFmtId="166" fontId="68" fillId="31" borderId="1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40" borderId="15" xfId="0" applyFont="1" applyFill="1" applyBorder="1" applyAlignment="1">
      <alignment horizontal="center" textRotation="45"/>
    </xf>
    <xf numFmtId="0" fontId="5" fillId="40" borderId="14" xfId="0" applyFont="1" applyFill="1" applyBorder="1" applyAlignment="1">
      <alignment horizontal="center" textRotation="45"/>
    </xf>
    <xf numFmtId="0" fontId="95" fillId="35" borderId="15" xfId="0" applyFont="1" applyFill="1" applyBorder="1" applyAlignment="1">
      <alignment horizontal="center"/>
    </xf>
    <xf numFmtId="0" fontId="95" fillId="35" borderId="14" xfId="0" applyFont="1" applyFill="1" applyBorder="1" applyAlignment="1">
      <alignment horizontal="center"/>
    </xf>
    <xf numFmtId="0" fontId="29" fillId="31" borderId="10" xfId="0" applyFont="1" applyFill="1" applyBorder="1" applyAlignment="1">
      <alignment horizontal="center"/>
    </xf>
    <xf numFmtId="0" fontId="8" fillId="31" borderId="10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3" fontId="8" fillId="36" borderId="11" xfId="0" applyNumberFormat="1" applyFont="1" applyFill="1" applyBorder="1" applyAlignment="1">
      <alignment horizontal="center"/>
    </xf>
    <xf numFmtId="3" fontId="8" fillId="3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30" xfId="0" applyFont="1" applyFill="1" applyBorder="1" applyAlignment="1">
      <alignment horizontal="center"/>
    </xf>
    <xf numFmtId="0" fontId="29" fillId="26" borderId="32" xfId="0" applyFont="1" applyFill="1" applyBorder="1" applyAlignment="1">
      <alignment horizontal="center"/>
    </xf>
    <xf numFmtId="0" fontId="29" fillId="26" borderId="40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115" fillId="35" borderId="15" xfId="0" applyFont="1" applyFill="1" applyBorder="1" applyAlignment="1">
      <alignment horizontal="center" vertical="center" wrapText="1"/>
    </xf>
    <xf numFmtId="0" fontId="115" fillId="35" borderId="14" xfId="0" applyFont="1" applyFill="1" applyBorder="1" applyAlignment="1">
      <alignment horizontal="center" vertical="center" wrapText="1"/>
    </xf>
    <xf numFmtId="0" fontId="38" fillId="31" borderId="11" xfId="0" applyFont="1" applyFill="1" applyBorder="1" applyAlignment="1">
      <alignment horizontal="center" vertical="center" wrapText="1"/>
    </xf>
    <xf numFmtId="0" fontId="38" fillId="31" borderId="12" xfId="0" applyFont="1" applyFill="1" applyBorder="1" applyAlignment="1">
      <alignment horizontal="center" vertical="center" wrapText="1"/>
    </xf>
    <xf numFmtId="0" fontId="38" fillId="31" borderId="13" xfId="0" applyFont="1" applyFill="1" applyBorder="1" applyAlignment="1">
      <alignment horizontal="center" vertical="center" wrapText="1"/>
    </xf>
    <xf numFmtId="0" fontId="29" fillId="31" borderId="15" xfId="0" applyFont="1" applyFill="1" applyBorder="1" applyAlignment="1">
      <alignment horizontal="center" vertical="center" wrapText="1"/>
    </xf>
    <xf numFmtId="0" fontId="29" fillId="31" borderId="16" xfId="0" applyFont="1" applyFill="1" applyBorder="1" applyAlignment="1">
      <alignment horizontal="center" vertical="center" wrapText="1"/>
    </xf>
    <xf numFmtId="166" fontId="29" fillId="31" borderId="15" xfId="0" applyNumberFormat="1" applyFont="1" applyFill="1" applyBorder="1" applyAlignment="1" applyProtection="1">
      <alignment horizontal="center" vertical="center" wrapText="1"/>
    </xf>
    <xf numFmtId="166" fontId="29" fillId="31" borderId="16" xfId="0" applyNumberFormat="1" applyFont="1" applyFill="1" applyBorder="1" applyAlignment="1" applyProtection="1">
      <alignment horizontal="center" vertical="center" wrapText="1"/>
    </xf>
    <xf numFmtId="166" fontId="29" fillId="31" borderId="14" xfId="0" applyNumberFormat="1" applyFont="1" applyFill="1" applyBorder="1" applyAlignment="1" applyProtection="1">
      <alignment horizontal="center" vertical="center" wrapText="1"/>
    </xf>
    <xf numFmtId="0" fontId="7" fillId="40" borderId="15" xfId="0" applyFont="1" applyFill="1" applyBorder="1" applyAlignment="1">
      <alignment horizontal="center" textRotation="45"/>
    </xf>
    <xf numFmtId="0" fontId="7" fillId="40" borderId="16" xfId="0" applyFont="1" applyFill="1" applyBorder="1" applyAlignment="1">
      <alignment horizontal="center" textRotation="45"/>
    </xf>
    <xf numFmtId="0" fontId="7" fillId="40" borderId="14" xfId="0" applyFont="1" applyFill="1" applyBorder="1" applyAlignment="1">
      <alignment horizontal="center" textRotation="45"/>
    </xf>
    <xf numFmtId="166" fontId="96" fillId="35" borderId="15" xfId="0" applyNumberFormat="1" applyFont="1" applyFill="1" applyBorder="1" applyAlignment="1">
      <alignment horizontal="center" vertical="center" wrapText="1"/>
    </xf>
    <xf numFmtId="166" fontId="96" fillId="35" borderId="16" xfId="0" applyNumberFormat="1" applyFont="1" applyFill="1" applyBorder="1" applyAlignment="1">
      <alignment horizontal="center" vertical="center" wrapText="1"/>
    </xf>
    <xf numFmtId="166" fontId="96" fillId="35" borderId="14" xfId="0" applyNumberFormat="1" applyFont="1" applyFill="1" applyBorder="1" applyAlignment="1">
      <alignment horizontal="center" vertical="center" wrapText="1"/>
    </xf>
    <xf numFmtId="166" fontId="29" fillId="31" borderId="10" xfId="0" applyNumberFormat="1" applyFont="1" applyFill="1" applyBorder="1" applyAlignment="1" applyProtection="1">
      <alignment horizontal="center" vertical="center" wrapText="1"/>
    </xf>
    <xf numFmtId="166" fontId="27" fillId="31" borderId="10" xfId="0" applyNumberFormat="1" applyFont="1" applyFill="1" applyBorder="1" applyAlignment="1" applyProtection="1">
      <alignment horizontal="center" vertical="center" wrapText="1"/>
    </xf>
    <xf numFmtId="166" fontId="29" fillId="31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1" borderId="41" xfId="40" applyFont="1" applyFill="1" applyBorder="1" applyAlignment="1">
      <alignment horizontal="center"/>
    </xf>
    <xf numFmtId="0" fontId="8" fillId="31" borderId="42" xfId="40" applyFont="1" applyFill="1" applyBorder="1" applyAlignment="1">
      <alignment horizontal="center"/>
    </xf>
    <xf numFmtId="0" fontId="8" fillId="31" borderId="30" xfId="40" applyFont="1" applyFill="1" applyBorder="1" applyAlignment="1">
      <alignment horizontal="center"/>
    </xf>
    <xf numFmtId="0" fontId="8" fillId="31" borderId="39" xfId="40" applyFont="1" applyFill="1" applyBorder="1" applyAlignment="1">
      <alignment horizontal="center"/>
    </xf>
    <xf numFmtId="0" fontId="8" fillId="31" borderId="43" xfId="40" applyFont="1" applyFill="1" applyBorder="1" applyAlignment="1">
      <alignment horizontal="center"/>
    </xf>
    <xf numFmtId="0" fontId="8" fillId="31" borderId="40" xfId="40" applyFont="1" applyFill="1" applyBorder="1" applyAlignment="1">
      <alignment horizontal="center"/>
    </xf>
    <xf numFmtId="0" fontId="76" fillId="40" borderId="15" xfId="40" applyFont="1" applyFill="1" applyBorder="1" applyAlignment="1">
      <alignment horizontal="center" textRotation="45"/>
    </xf>
    <xf numFmtId="0" fontId="76" fillId="40" borderId="16" xfId="40" applyFont="1" applyFill="1" applyBorder="1" applyAlignment="1">
      <alignment horizontal="center" textRotation="45"/>
    </xf>
    <xf numFmtId="0" fontId="76" fillId="40" borderId="14" xfId="40" applyFont="1" applyFill="1" applyBorder="1" applyAlignment="1">
      <alignment horizontal="center" textRotation="45"/>
    </xf>
    <xf numFmtId="0" fontId="8" fillId="40" borderId="15" xfId="0" applyFont="1" applyFill="1" applyBorder="1" applyAlignment="1">
      <alignment horizontal="center"/>
    </xf>
    <xf numFmtId="0" fontId="8" fillId="40" borderId="16" xfId="0" applyFont="1" applyFill="1" applyBorder="1" applyAlignment="1">
      <alignment horizontal="center"/>
    </xf>
    <xf numFmtId="0" fontId="8" fillId="40" borderId="14" xfId="0" applyFont="1" applyFill="1" applyBorder="1" applyAlignment="1">
      <alignment horizontal="center"/>
    </xf>
    <xf numFmtId="0" fontId="29" fillId="31" borderId="15" xfId="0" applyFont="1" applyFill="1" applyBorder="1" applyAlignment="1">
      <alignment horizontal="center"/>
    </xf>
    <xf numFmtId="0" fontId="29" fillId="31" borderId="14" xfId="0" applyFont="1" applyFill="1" applyBorder="1" applyAlignment="1">
      <alignment horizontal="center"/>
    </xf>
    <xf numFmtId="0" fontId="29" fillId="31" borderId="16" xfId="0" applyFont="1" applyFill="1" applyBorder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71" fillId="31" borderId="0" xfId="0" applyFont="1" applyFill="1" applyAlignment="1">
      <alignment horizontal="center"/>
    </xf>
    <xf numFmtId="164" fontId="71" fillId="31" borderId="0" xfId="26" applyNumberFormat="1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71" fillId="33" borderId="0" xfId="0" applyFont="1" applyFill="1" applyAlignment="1">
      <alignment horizontal="center"/>
    </xf>
    <xf numFmtId="164" fontId="71" fillId="33" borderId="0" xfId="26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32" fillId="0" borderId="15" xfId="26" applyNumberFormat="1" applyFont="1" applyBorder="1" applyAlignment="1">
      <alignment horizontal="center" wrapText="1"/>
    </xf>
    <xf numFmtId="164" fontId="32" fillId="0" borderId="16" xfId="26" applyNumberFormat="1" applyFont="1" applyBorder="1" applyAlignment="1">
      <alignment horizontal="center" wrapText="1"/>
    </xf>
    <xf numFmtId="164" fontId="32" fillId="0" borderId="14" xfId="26" applyNumberFormat="1" applyFont="1" applyBorder="1" applyAlignment="1">
      <alignment horizontal="center" wrapText="1"/>
    </xf>
    <xf numFmtId="164" fontId="32" fillId="0" borderId="10" xfId="26" applyNumberFormat="1" applyFont="1" applyBorder="1" applyAlignment="1">
      <alignment horizontal="center"/>
    </xf>
    <xf numFmtId="164" fontId="91" fillId="0" borderId="11" xfId="26" applyNumberFormat="1" applyFont="1" applyBorder="1" applyAlignment="1">
      <alignment horizontal="center"/>
    </xf>
    <xf numFmtId="164" fontId="91" fillId="0" borderId="12" xfId="26" applyNumberFormat="1" applyFont="1" applyBorder="1" applyAlignment="1">
      <alignment horizontal="center"/>
    </xf>
    <xf numFmtId="164" fontId="91" fillId="0" borderId="13" xfId="26" applyNumberFormat="1" applyFont="1" applyBorder="1" applyAlignment="1">
      <alignment horizontal="center"/>
    </xf>
    <xf numFmtId="164" fontId="32" fillId="0" borderId="16" xfId="26" applyNumberFormat="1" applyFont="1" applyBorder="1" applyAlignment="1">
      <alignment horizontal="center"/>
    </xf>
    <xf numFmtId="164" fontId="32" fillId="0" borderId="14" xfId="26" applyNumberFormat="1" applyFont="1" applyBorder="1" applyAlignment="1">
      <alignment horizontal="center"/>
    </xf>
    <xf numFmtId="164" fontId="32" fillId="0" borderId="15" xfId="26" applyNumberFormat="1" applyFont="1" applyBorder="1" applyAlignment="1">
      <alignment horizontal="center"/>
    </xf>
    <xf numFmtId="0" fontId="7" fillId="25" borderId="0" xfId="0" applyFont="1" applyFill="1" applyAlignment="1">
      <alignment horizontal="center"/>
    </xf>
    <xf numFmtId="0" fontId="7" fillId="40" borderId="15" xfId="0" applyFont="1" applyFill="1" applyBorder="1" applyAlignment="1">
      <alignment horizontal="center" textRotation="255"/>
    </xf>
    <xf numFmtId="0" fontId="7" fillId="40" borderId="16" xfId="0" applyFont="1" applyFill="1" applyBorder="1" applyAlignment="1">
      <alignment horizontal="center" textRotation="255"/>
    </xf>
    <xf numFmtId="0" fontId="7" fillId="40" borderId="14" xfId="0" applyFont="1" applyFill="1" applyBorder="1" applyAlignment="1">
      <alignment horizontal="center" textRotation="255"/>
    </xf>
    <xf numFmtId="165" fontId="29" fillId="31" borderId="10" xfId="27" applyNumberFormat="1" applyFont="1" applyFill="1" applyBorder="1" applyAlignment="1">
      <alignment horizontal="center"/>
    </xf>
    <xf numFmtId="165" fontId="8" fillId="31" borderId="10" xfId="27" applyNumberFormat="1" applyFont="1" applyFill="1" applyBorder="1" applyAlignment="1">
      <alignment horizontal="center"/>
    </xf>
    <xf numFmtId="164" fontId="31" fillId="0" borderId="10" xfId="26" applyNumberFormat="1" applyFont="1" applyBorder="1" applyAlignment="1">
      <alignment horizontal="left"/>
    </xf>
    <xf numFmtId="166" fontId="29" fillId="26" borderId="41" xfId="0" applyNumberFormat="1" applyFont="1" applyFill="1" applyBorder="1" applyAlignment="1" applyProtection="1">
      <alignment horizontal="center" vertical="center" wrapText="1"/>
    </xf>
    <xf numFmtId="166" fontId="29" fillId="26" borderId="30" xfId="0" applyNumberFormat="1" applyFont="1" applyFill="1" applyBorder="1" applyAlignment="1" applyProtection="1">
      <alignment horizontal="center" vertical="center" wrapText="1"/>
    </xf>
    <xf numFmtId="166" fontId="29" fillId="26" borderId="12" xfId="0" applyNumberFormat="1" applyFont="1" applyFill="1" applyBorder="1" applyAlignment="1" applyProtection="1">
      <alignment horizontal="center" vertical="center" wrapText="1"/>
    </xf>
    <xf numFmtId="166" fontId="29" fillId="26" borderId="13" xfId="0" applyNumberFormat="1" applyFont="1" applyFill="1" applyBorder="1" applyAlignment="1" applyProtection="1">
      <alignment horizontal="center" vertical="center" wrapText="1"/>
    </xf>
    <xf numFmtId="0" fontId="58" fillId="0" borderId="44" xfId="41" applyFont="1" applyFill="1" applyBorder="1" applyAlignment="1" applyProtection="1">
      <alignment horizontal="left" vertical="center" indent="1"/>
    </xf>
    <xf numFmtId="0" fontId="58" fillId="0" borderId="45" xfId="41" applyFont="1" applyFill="1" applyBorder="1" applyAlignment="1" applyProtection="1">
      <alignment horizontal="left" vertical="center" indent="1"/>
    </xf>
    <xf numFmtId="0" fontId="58" fillId="0" borderId="46" xfId="41" applyFont="1" applyFill="1" applyBorder="1" applyAlignment="1" applyProtection="1">
      <alignment horizontal="left" vertical="center" inden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116" fillId="0" borderId="0" xfId="0" applyFont="1" applyAlignment="1">
      <alignment horizontal="center" vertical="center"/>
    </xf>
    <xf numFmtId="0" fontId="73" fillId="0" borderId="49" xfId="46" applyFont="1" applyFill="1" applyBorder="1" applyAlignment="1">
      <alignment horizontal="center"/>
    </xf>
    <xf numFmtId="0" fontId="73" fillId="0" borderId="57" xfId="46" applyFont="1" applyFill="1" applyBorder="1" applyAlignment="1">
      <alignment horizontal="center"/>
    </xf>
    <xf numFmtId="0" fontId="117" fillId="0" borderId="47" xfId="46" applyFont="1" applyBorder="1" applyAlignment="1">
      <alignment horizontal="center"/>
    </xf>
    <xf numFmtId="0" fontId="117" fillId="0" borderId="56" xfId="46" applyFont="1" applyBorder="1" applyAlignment="1">
      <alignment horizontal="center"/>
    </xf>
    <xf numFmtId="0" fontId="117" fillId="0" borderId="46" xfId="46" applyFont="1" applyBorder="1" applyAlignment="1">
      <alignment horizontal="center"/>
    </xf>
    <xf numFmtId="0" fontId="117" fillId="0" borderId="0" xfId="0" applyFont="1" applyAlignment="1">
      <alignment horizontal="center"/>
    </xf>
    <xf numFmtId="0" fontId="117" fillId="0" borderId="0" xfId="0" applyFont="1" applyAlignment="1">
      <alignment horizontal="center" wrapText="1"/>
    </xf>
    <xf numFmtId="0" fontId="117" fillId="0" borderId="0" xfId="0" applyFont="1" applyBorder="1" applyAlignment="1">
      <alignment horizontal="center"/>
    </xf>
    <xf numFmtId="0" fontId="121" fillId="0" borderId="15" xfId="0" applyFont="1" applyBorder="1" applyAlignment="1">
      <alignment horizontal="center" vertical="center"/>
    </xf>
    <xf numFmtId="0" fontId="121" fillId="0" borderId="14" xfId="0" applyFont="1" applyBorder="1" applyAlignment="1">
      <alignment horizontal="center" vertical="center"/>
    </xf>
    <xf numFmtId="166" fontId="129" fillId="0" borderId="28" xfId="41" applyNumberFormat="1" applyFont="1" applyFill="1" applyBorder="1" applyAlignment="1" applyProtection="1">
      <alignment vertical="center"/>
    </xf>
  </cellXfs>
  <cellStyles count="47">
    <cellStyle name="1. jelölőszín" xfId="31" builtinId="29" customBuiltin="1"/>
    <cellStyle name="2. jelölőszín" xfId="32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3" builtinId="37" customBuiltin="1"/>
    <cellStyle name="4. jelölőszín" xfId="34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5" builtinId="45" customBuiltin="1"/>
    <cellStyle name="6. jelölőszín" xfId="36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6"/>
    <cellStyle name="Normál_Pénzátad." xfId="40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dvar2014\Ktgv%20Mudvar%202014.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FFC000"/>
  </sheetPr>
  <dimension ref="A1:L33"/>
  <sheetViews>
    <sheetView view="pageLayout" topLeftCell="A4" zoomScale="60" zoomScaleNormal="70" zoomScalePageLayoutView="60" workbookViewId="0">
      <selection activeCell="F6" sqref="F6"/>
    </sheetView>
  </sheetViews>
  <sheetFormatPr defaultRowHeight="12.75" x14ac:dyDescent="0.2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6" width="22.140625" customWidth="1"/>
    <col min="7" max="7" width="7" customWidth="1"/>
    <col min="8" max="8" width="47" customWidth="1"/>
    <col min="9" max="9" width="14.42578125" hidden="1" customWidth="1"/>
    <col min="10" max="11" width="14.5703125" hidden="1" customWidth="1"/>
    <col min="12" max="12" width="23.42578125" customWidth="1"/>
  </cols>
  <sheetData>
    <row r="1" spans="1:12" x14ac:dyDescent="0.2">
      <c r="A1" s="762"/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</row>
    <row r="2" spans="1:12" ht="24.95" customHeight="1" x14ac:dyDescent="0.3">
      <c r="A2" s="768"/>
      <c r="B2" s="773" t="s">
        <v>103</v>
      </c>
      <c r="C2" s="770" t="s">
        <v>65</v>
      </c>
      <c r="D2" s="771"/>
      <c r="E2" s="772"/>
      <c r="F2" s="83" t="s">
        <v>712</v>
      </c>
      <c r="G2" s="766"/>
      <c r="H2" s="773" t="s">
        <v>10</v>
      </c>
      <c r="I2" s="763" t="s">
        <v>65</v>
      </c>
      <c r="J2" s="764"/>
      <c r="K2" s="765"/>
      <c r="L2" s="83" t="s">
        <v>712</v>
      </c>
    </row>
    <row r="3" spans="1:12" ht="24.95" customHeight="1" x14ac:dyDescent="0.3">
      <c r="A3" s="769"/>
      <c r="B3" s="773"/>
      <c r="C3" s="107" t="s">
        <v>71</v>
      </c>
      <c r="D3" s="107" t="s">
        <v>419</v>
      </c>
      <c r="E3" s="107" t="s">
        <v>87</v>
      </c>
      <c r="F3" s="84" t="s">
        <v>455</v>
      </c>
      <c r="G3" s="767"/>
      <c r="H3" s="773"/>
      <c r="I3" s="107" t="s">
        <v>71</v>
      </c>
      <c r="J3" s="107" t="s">
        <v>440</v>
      </c>
      <c r="K3" s="107" t="s">
        <v>87</v>
      </c>
      <c r="L3" s="84" t="s">
        <v>456</v>
      </c>
    </row>
    <row r="4" spans="1:12" ht="24.95" customHeight="1" x14ac:dyDescent="0.3">
      <c r="A4" s="279" t="s">
        <v>352</v>
      </c>
      <c r="B4" s="3" t="s">
        <v>346</v>
      </c>
      <c r="C4" s="173">
        <f>SUM('Bevétel össz.'!C9)</f>
        <v>0</v>
      </c>
      <c r="D4" s="173">
        <f>SUM('Bevétel össz.'!D9)</f>
        <v>0</v>
      </c>
      <c r="E4" s="173">
        <f>SUM('Bevétel össz.'!E9)</f>
        <v>0</v>
      </c>
      <c r="F4" s="303">
        <f>SUM('Bevétel össz.'!F13)</f>
        <v>5068800</v>
      </c>
      <c r="G4" s="234" t="s">
        <v>195</v>
      </c>
      <c r="H4" s="230" t="s">
        <v>2</v>
      </c>
      <c r="I4" s="317" t="e">
        <f>SUM('Kiadás ktgvszervenként'!S6)</f>
        <v>#REF!</v>
      </c>
      <c r="J4" s="317" t="e">
        <f>SUM('Kiadás ktgvszervenként'!T6)</f>
        <v>#REF!</v>
      </c>
      <c r="K4" s="317" t="e">
        <f>SUM('Kiadás ktgvszervenként'!U6)</f>
        <v>#REF!</v>
      </c>
      <c r="L4" s="301">
        <f>SUM('Kiadás ktgvszervenként'!V6)</f>
        <v>37908443</v>
      </c>
    </row>
    <row r="5" spans="1:12" ht="24.95" customHeight="1" x14ac:dyDescent="0.3">
      <c r="A5" s="279" t="s">
        <v>353</v>
      </c>
      <c r="B5" s="3" t="s">
        <v>441</v>
      </c>
      <c r="C5" s="312">
        <f>SUM('Bevétel össz.'!C14)</f>
        <v>0</v>
      </c>
      <c r="D5" s="312">
        <f>SUM('Bevétel össz.'!D14)</f>
        <v>0</v>
      </c>
      <c r="E5" s="312">
        <f>SUM('Bevétel össz.'!E14)</f>
        <v>0</v>
      </c>
      <c r="F5" s="303">
        <f>SUM('Bevétel össz.'!F14)</f>
        <v>5068800</v>
      </c>
      <c r="G5" s="234" t="s">
        <v>200</v>
      </c>
      <c r="H5" s="230" t="s">
        <v>70</v>
      </c>
      <c r="I5" s="317" t="e">
        <f>SUM('Kiadás ktgvszervenként'!S7)</f>
        <v>#REF!</v>
      </c>
      <c r="J5" s="317" t="e">
        <f>SUM('Kiadás ktgvszervenként'!T7)</f>
        <v>#REF!</v>
      </c>
      <c r="K5" s="317" t="e">
        <f>SUM('Kiadás ktgvszervenként'!U7)</f>
        <v>#REF!</v>
      </c>
      <c r="L5" s="301">
        <f>SUM('Kiadás ktgvszervenként'!V7)</f>
        <v>9865094</v>
      </c>
    </row>
    <row r="6" spans="1:12" ht="24.95" customHeight="1" x14ac:dyDescent="0.3">
      <c r="A6" s="283" t="s">
        <v>345</v>
      </c>
      <c r="B6" s="230" t="s">
        <v>457</v>
      </c>
      <c r="C6" s="297">
        <f>SUM(C4:C5)</f>
        <v>0</v>
      </c>
      <c r="D6" s="234">
        <f>SUM(D4:D5)</f>
        <v>0</v>
      </c>
      <c r="E6" s="297">
        <f>SUM(E4:E5)</f>
        <v>0</v>
      </c>
      <c r="F6" s="303">
        <f>SUM('Bevétel össz.'!F15)</f>
        <v>59294761</v>
      </c>
      <c r="G6" s="234" t="s">
        <v>260</v>
      </c>
      <c r="H6" s="230" t="s">
        <v>3</v>
      </c>
      <c r="I6" s="317" t="e">
        <f>SUM('Kiadás ktgvszervenként'!S8)</f>
        <v>#REF!</v>
      </c>
      <c r="J6" s="317" t="e">
        <f>SUM('Kiadás ktgvszervenként'!T8)</f>
        <v>#REF!</v>
      </c>
      <c r="K6" s="317" t="e">
        <f>SUM('Kiadás ktgvszervenként'!U8)</f>
        <v>#REF!</v>
      </c>
      <c r="L6" s="301">
        <f>SUM('Kiadás ktgvszervenként'!V8)</f>
        <v>56763031</v>
      </c>
    </row>
    <row r="7" spans="1:12" ht="24.95" customHeight="1" x14ac:dyDescent="0.3">
      <c r="A7" s="279" t="s">
        <v>357</v>
      </c>
      <c r="B7" s="3" t="s">
        <v>442</v>
      </c>
      <c r="C7" s="312">
        <f>SUM('Bevétel össz.'!C16)</f>
        <v>0</v>
      </c>
      <c r="D7" s="312">
        <f>SUM('Bevétel össz.'!D16)</f>
        <v>0</v>
      </c>
      <c r="E7" s="312">
        <f>SUM('Bevétel össz.'!E16)</f>
        <v>0</v>
      </c>
      <c r="F7" s="303">
        <f>SUM('Bevétel össz.'!F16)</f>
        <v>0</v>
      </c>
      <c r="G7" s="234" t="s">
        <v>291</v>
      </c>
      <c r="H7" s="230" t="s">
        <v>4</v>
      </c>
      <c r="I7" s="317" t="e">
        <f>SUM('Kiadás ktgvszervenként'!S9)</f>
        <v>#REF!</v>
      </c>
      <c r="J7" s="317" t="e">
        <f>SUM('Kiadás ktgvszervenként'!T9)</f>
        <v>#REF!</v>
      </c>
      <c r="K7" s="317" t="e">
        <f>SUM('Kiadás ktgvszervenként'!U9)</f>
        <v>#REF!</v>
      </c>
      <c r="L7" s="301">
        <f>SUM('Kiadás ktgvszervenként'!V9)</f>
        <v>1321600</v>
      </c>
    </row>
    <row r="8" spans="1:12" ht="24.95" customHeight="1" x14ac:dyDescent="0.3">
      <c r="A8" s="287" t="s">
        <v>355</v>
      </c>
      <c r="B8" s="3" t="s">
        <v>443</v>
      </c>
      <c r="C8" s="312">
        <f>SUM('Bevétel össz.'!C20)</f>
        <v>0</v>
      </c>
      <c r="D8" s="312">
        <f>SUM('Bevétel össz.'!D20)</f>
        <v>0</v>
      </c>
      <c r="E8" s="312">
        <f>SUM('Bevétel össz.'!E20)</f>
        <v>0</v>
      </c>
      <c r="F8" s="303">
        <f>SUM('Bevétel össz.'!F20)</f>
        <v>0</v>
      </c>
      <c r="G8" s="295" t="s">
        <v>294</v>
      </c>
      <c r="H8" s="92" t="s">
        <v>330</v>
      </c>
      <c r="I8" s="299" t="e">
        <f>SUM('Kiadás ktgvszervenként'!S10)</f>
        <v>#REF!</v>
      </c>
      <c r="J8" s="313" t="e">
        <f>SUM('Kiadás ktgvszervenként'!T10)</f>
        <v>#REF!</v>
      </c>
      <c r="K8" s="299" t="e">
        <f>SUM('Kiadás ktgvszervenként'!U10)</f>
        <v>#REF!</v>
      </c>
      <c r="L8" s="302">
        <v>1275000</v>
      </c>
    </row>
    <row r="9" spans="1:12" ht="24.95" customHeight="1" x14ac:dyDescent="0.3">
      <c r="A9" s="288" t="s">
        <v>356</v>
      </c>
      <c r="B9" s="230" t="s">
        <v>445</v>
      </c>
      <c r="C9" s="234">
        <f>SUM(C7:C8)</f>
        <v>0</v>
      </c>
      <c r="D9" s="234">
        <f>SUM(D7:D8)</f>
        <v>0</v>
      </c>
      <c r="E9" s="297">
        <f>SUM(E7:E8)</f>
        <v>0</v>
      </c>
      <c r="F9" s="301">
        <f>SUM(F7:F8)</f>
        <v>0</v>
      </c>
      <c r="G9" s="278" t="s">
        <v>296</v>
      </c>
      <c r="H9" s="92" t="s">
        <v>448</v>
      </c>
      <c r="I9" s="299" t="e">
        <f>SUM('Kiadás ktgvszervenként'!S11)</f>
        <v>#REF!</v>
      </c>
      <c r="J9" s="313" t="e">
        <f>SUM('Kiadás ktgvszervenként'!T11)</f>
        <v>#REF!</v>
      </c>
      <c r="K9" s="299" t="e">
        <f>SUM('Kiadás ktgvszervenként'!U11)</f>
        <v>#REF!</v>
      </c>
      <c r="L9" s="302">
        <f>SUM('Kiadás ktgvszervenként'!V11)</f>
        <v>0</v>
      </c>
    </row>
    <row r="10" spans="1:12" ht="24.95" customHeight="1" x14ac:dyDescent="0.3">
      <c r="A10" s="289" t="s">
        <v>359</v>
      </c>
      <c r="B10" s="305" t="s">
        <v>463</v>
      </c>
      <c r="C10" s="312">
        <f>SUM('Bevétel össz.'!C22)</f>
        <v>0</v>
      </c>
      <c r="D10" s="312">
        <f>SUM('Bevétel össz.'!D22)</f>
        <v>0</v>
      </c>
      <c r="E10" s="312">
        <f>SUM('Bevétel össz.'!E22)</f>
        <v>0</v>
      </c>
      <c r="F10" s="303">
        <f>SUM('Bevétel össz.'!F22)</f>
        <v>0</v>
      </c>
      <c r="G10" s="278" t="s">
        <v>298</v>
      </c>
      <c r="H10" s="92" t="s">
        <v>332</v>
      </c>
      <c r="I10" s="299" t="e">
        <f>SUM('Kiadás ktgvszervenként'!S12)</f>
        <v>#REF!</v>
      </c>
      <c r="J10" s="313" t="e">
        <f>SUM('Kiadás ktgvszervenként'!T12)</f>
        <v>#REF!</v>
      </c>
      <c r="K10" s="299" t="e">
        <f>SUM('Kiadás ktgvszervenként'!U12)</f>
        <v>#REF!</v>
      </c>
      <c r="L10" s="302">
        <f>SUM('Kiadás ktgvszervenként'!V12)</f>
        <v>894170</v>
      </c>
    </row>
    <row r="11" spans="1:12" ht="24.95" customHeight="1" x14ac:dyDescent="0.3">
      <c r="A11" s="289" t="s">
        <v>361</v>
      </c>
      <c r="B11" s="105" t="s">
        <v>762</v>
      </c>
      <c r="C11" s="312">
        <f>SUM('Bevétel össz.'!C23)</f>
        <v>0</v>
      </c>
      <c r="D11" s="312">
        <f>SUM('Bevétel össz.'!D23)</f>
        <v>0</v>
      </c>
      <c r="E11" s="312">
        <f>SUM('Bevétel össz.'!E23)</f>
        <v>0</v>
      </c>
      <c r="F11" s="303">
        <f>SUM('Bevétel össz.'!F23)</f>
        <v>37940140</v>
      </c>
      <c r="G11" s="234" t="s">
        <v>302</v>
      </c>
      <c r="H11" s="230" t="s">
        <v>451</v>
      </c>
      <c r="I11" s="234" t="e">
        <f>SUM(I8:I10)</f>
        <v>#REF!</v>
      </c>
      <c r="J11" s="234" t="e">
        <f>SUM(J8:J10)</f>
        <v>#REF!</v>
      </c>
      <c r="K11" s="234" t="e">
        <f>SUM(K8:K10)</f>
        <v>#REF!</v>
      </c>
      <c r="L11" s="228">
        <f>SUM(L8:L10)</f>
        <v>2169170</v>
      </c>
    </row>
    <row r="12" spans="1:12" ht="24.95" customHeight="1" x14ac:dyDescent="0.3">
      <c r="A12" s="289" t="s">
        <v>363</v>
      </c>
      <c r="B12" s="306" t="s">
        <v>464</v>
      </c>
      <c r="C12" s="312">
        <f>SUM('Bevétel össz.'!C24)</f>
        <v>0</v>
      </c>
      <c r="D12" s="312">
        <f>SUM('Bevétel össz.'!D24)</f>
        <v>0</v>
      </c>
      <c r="E12" s="312">
        <f>SUM('Bevétel össz.'!E24)</f>
        <v>0</v>
      </c>
      <c r="F12" s="303">
        <f>SUM('Bevétel össz.'!F24)</f>
        <v>12000000</v>
      </c>
      <c r="G12" s="293" t="s">
        <v>274</v>
      </c>
      <c r="H12" s="294" t="s">
        <v>5</v>
      </c>
      <c r="I12" s="317" t="e">
        <f>SUM('Kiadás ktgvszervenként'!S14)</f>
        <v>#REF!</v>
      </c>
      <c r="J12" s="317" t="e">
        <f>SUM('Kiadás ktgvszervenként'!T14)</f>
        <v>#REF!</v>
      </c>
      <c r="K12" s="317" t="e">
        <f>SUM('Kiadás ktgvszervenként'!U14)</f>
        <v>#REF!</v>
      </c>
      <c r="L12" s="301">
        <f>SUM('Kiadás ktgvszervenként'!V14)</f>
        <v>1290550</v>
      </c>
    </row>
    <row r="13" spans="1:12" ht="24.95" customHeight="1" x14ac:dyDescent="0.3">
      <c r="A13" s="289" t="s">
        <v>365</v>
      </c>
      <c r="B13" s="103" t="s">
        <v>367</v>
      </c>
      <c r="C13" s="312">
        <f>SUM('Bevétel össz.'!C25)</f>
        <v>0</v>
      </c>
      <c r="D13" s="312">
        <f>SUM('Bevétel össz.'!D25)</f>
        <v>0</v>
      </c>
      <c r="E13" s="312">
        <f>SUM('Bevétel össz.'!E25)</f>
        <v>0</v>
      </c>
      <c r="F13" s="303">
        <f>SUM('Bevétel össz.'!F25)</f>
        <v>3500000</v>
      </c>
      <c r="G13" s="293" t="s">
        <v>279</v>
      </c>
      <c r="H13" s="294" t="s">
        <v>79</v>
      </c>
      <c r="I13" s="317" t="e">
        <f>SUM('Kiadás ktgvszervenként'!S15)</f>
        <v>#REF!</v>
      </c>
      <c r="J13" s="317" t="e">
        <f>SUM('Kiadás ktgvszervenként'!T15)</f>
        <v>#REF!</v>
      </c>
      <c r="K13" s="317" t="e">
        <f>SUM('Kiadás ktgvszervenként'!U15)</f>
        <v>#REF!</v>
      </c>
      <c r="L13" s="301">
        <f>SUM('Kiadás ktgvszervenként'!V15)</f>
        <v>1500000</v>
      </c>
    </row>
    <row r="14" spans="1:12" ht="24.95" customHeight="1" x14ac:dyDescent="0.3">
      <c r="A14" s="289" t="s">
        <v>366</v>
      </c>
      <c r="B14" s="103" t="s">
        <v>761</v>
      </c>
      <c r="C14" s="312">
        <f>SUM('Bevétel össz.'!C26)</f>
        <v>0</v>
      </c>
      <c r="D14" s="312">
        <f>SUM('Bevétel össz.'!D26)</f>
        <v>0</v>
      </c>
      <c r="E14" s="312">
        <f>SUM('Bevétel össz.'!E26)</f>
        <v>0</v>
      </c>
      <c r="F14" s="303">
        <f>SUM('Bevétel össz.'!F26)</f>
        <v>0</v>
      </c>
      <c r="G14" s="3" t="s">
        <v>281</v>
      </c>
      <c r="H14" s="92" t="s">
        <v>337</v>
      </c>
      <c r="I14" s="299" t="e">
        <f>SUM('Kiadás ktgvszervenként'!S16)</f>
        <v>#REF!</v>
      </c>
      <c r="J14" s="299" t="e">
        <f>SUM('Kiadás ktgvszervenként'!T16)</f>
        <v>#REF!</v>
      </c>
      <c r="K14" s="299" t="e">
        <f>SUM('Kiadás ktgvszervenként'!U16)</f>
        <v>#REF!</v>
      </c>
      <c r="L14" s="302">
        <f>SUM('Kiadás ktgvszervenként'!V16)</f>
        <v>0</v>
      </c>
    </row>
    <row r="15" spans="1:12" ht="24.95" customHeight="1" x14ac:dyDescent="0.3">
      <c r="A15" s="289"/>
      <c r="B15" s="282" t="s">
        <v>369</v>
      </c>
      <c r="C15" s="312">
        <f>SUM('Bevétel össz.'!C27)</f>
        <v>0</v>
      </c>
      <c r="D15" s="312">
        <f>SUM('Bevétel össz.'!D27)</f>
        <v>0</v>
      </c>
      <c r="E15" s="312">
        <f>SUM('Bevétel össz.'!E27)</f>
        <v>0</v>
      </c>
      <c r="F15" s="303">
        <f>SUM('Bevétel össz.'!F27)</f>
        <v>0</v>
      </c>
      <c r="G15" s="3" t="s">
        <v>282</v>
      </c>
      <c r="H15" s="92" t="s">
        <v>338</v>
      </c>
      <c r="I15" s="299" t="e">
        <f>SUM('Kiadás ktgvszervenként'!S17)</f>
        <v>#REF!</v>
      </c>
      <c r="J15" s="299" t="e">
        <f>SUM('Kiadás ktgvszervenként'!T17)</f>
        <v>#REF!</v>
      </c>
      <c r="K15" s="299" t="e">
        <f>SUM('Kiadás ktgvszervenként'!U17)</f>
        <v>#REF!</v>
      </c>
      <c r="L15" s="302">
        <f>SUM('Kiadás ktgvszervenként'!V17)</f>
        <v>0</v>
      </c>
    </row>
    <row r="16" spans="1:12" ht="24.95" customHeight="1" x14ac:dyDescent="0.3">
      <c r="A16" s="288" t="s">
        <v>370</v>
      </c>
      <c r="B16" s="230" t="s">
        <v>444</v>
      </c>
      <c r="C16" s="297">
        <f>SUM(C10:C15)</f>
        <v>0</v>
      </c>
      <c r="D16" s="300">
        <f>SUM(D10:D15)</f>
        <v>0</v>
      </c>
      <c r="E16" s="297">
        <f>SUM(E10:E15)</f>
        <v>0</v>
      </c>
      <c r="F16" s="301">
        <f>SUM(F10:F15)</f>
        <v>53440140</v>
      </c>
      <c r="G16" s="3" t="s">
        <v>283</v>
      </c>
      <c r="H16" s="92" t="s">
        <v>339</v>
      </c>
      <c r="I16" s="299" t="e">
        <f>SUM('Kiadás ktgvszervenként'!S18)</f>
        <v>#REF!</v>
      </c>
      <c r="J16" s="299" t="e">
        <f>SUM('Kiadás ktgvszervenként'!T18)</f>
        <v>#REF!</v>
      </c>
      <c r="K16" s="299" t="e">
        <f>SUM('Kiadás ktgvszervenként'!U18)</f>
        <v>#REF!</v>
      </c>
      <c r="L16" s="302">
        <f>SUM('Kiadás ktgvszervenként'!V18)</f>
        <v>0</v>
      </c>
    </row>
    <row r="17" spans="1:12" ht="24.95" customHeight="1" x14ac:dyDescent="0.3">
      <c r="A17" s="283" t="s">
        <v>372</v>
      </c>
      <c r="B17" s="230" t="s">
        <v>132</v>
      </c>
      <c r="C17" s="297" t="e">
        <f>SUM('Bevétel össz.'!C38)</f>
        <v>#REF!</v>
      </c>
      <c r="D17" s="300" t="e">
        <f>SUM('Bevétel össz.'!D38)</f>
        <v>#REF!</v>
      </c>
      <c r="E17" s="297" t="e">
        <f>SUM('Bevétel össz.'!E38)</f>
        <v>#REF!</v>
      </c>
      <c r="F17" s="301">
        <f>SUM('Bevétel össz.'!F38)</f>
        <v>11468215</v>
      </c>
      <c r="G17" s="234" t="s">
        <v>285</v>
      </c>
      <c r="H17" s="230" t="s">
        <v>452</v>
      </c>
      <c r="I17" s="234" t="e">
        <f>SUM(I14:I16)</f>
        <v>#REF!</v>
      </c>
      <c r="J17" s="234" t="e">
        <f>SUM(J14:J16)</f>
        <v>#REF!</v>
      </c>
      <c r="K17" s="234" t="e">
        <f>SUM(K14:K16)</f>
        <v>#REF!</v>
      </c>
      <c r="L17" s="228">
        <f>SUM(L14:L16)</f>
        <v>0</v>
      </c>
    </row>
    <row r="18" spans="1:12" ht="24.95" customHeight="1" x14ac:dyDescent="0.3">
      <c r="A18" s="283" t="s">
        <v>446</v>
      </c>
      <c r="B18" s="230" t="s">
        <v>447</v>
      </c>
      <c r="C18" s="297">
        <f>SUM('Bevétel össz.'!C41)</f>
        <v>0</v>
      </c>
      <c r="D18" s="300">
        <f>SUM('Bevétel össz.'!D41)</f>
        <v>0</v>
      </c>
      <c r="E18" s="297">
        <f>SUM('Bevétel össz.'!E41)</f>
        <v>0</v>
      </c>
      <c r="F18" s="301">
        <f>SUM('Bevétel össz.'!F41)</f>
        <v>0</v>
      </c>
      <c r="G18" s="6" t="s">
        <v>300</v>
      </c>
      <c r="H18" s="92" t="s">
        <v>75</v>
      </c>
      <c r="I18" s="312" t="e">
        <f>SUM('Kiadás ktgvszervenként'!S20)</f>
        <v>#REF!</v>
      </c>
      <c r="J18" s="312" t="e">
        <f>SUM('Kiadás ktgvszervenként'!T20)</f>
        <v>#REF!</v>
      </c>
      <c r="K18" s="312" t="e">
        <f>SUM('Kiadás ktgvszervenként'!U20)</f>
        <v>#REF!</v>
      </c>
      <c r="L18" s="303"/>
    </row>
    <row r="19" spans="1:12" ht="24.95" customHeight="1" x14ac:dyDescent="0.3">
      <c r="A19" s="290" t="s">
        <v>395</v>
      </c>
      <c r="B19" s="92" t="s">
        <v>458</v>
      </c>
      <c r="C19" s="304">
        <f>SUM('Bevétel össz.'!C42)</f>
        <v>0</v>
      </c>
      <c r="D19" s="304">
        <f>SUM('Bevétel össz.'!D42)</f>
        <v>0</v>
      </c>
      <c r="E19" s="314">
        <f>SUM('Bevétel össz.'!E42)</f>
        <v>0</v>
      </c>
      <c r="F19" s="303">
        <f>SUM('Bevétel össz.'!F42)</f>
        <v>0</v>
      </c>
      <c r="G19" s="201"/>
      <c r="H19" s="286"/>
      <c r="I19" s="280"/>
      <c r="J19" s="280"/>
      <c r="K19" s="280"/>
      <c r="L19" s="256"/>
    </row>
    <row r="20" spans="1:12" ht="24.95" customHeight="1" x14ac:dyDescent="0.3">
      <c r="A20" s="290" t="s">
        <v>397</v>
      </c>
      <c r="B20" s="92" t="s">
        <v>459</v>
      </c>
      <c r="C20" s="304">
        <f>SUM('Bevétel össz.'!C43)</f>
        <v>0</v>
      </c>
      <c r="D20" s="304">
        <f>SUM('Bevétel össz.'!D43)</f>
        <v>0</v>
      </c>
      <c r="E20" s="314">
        <f>SUM('Bevétel össz.'!E43)</f>
        <v>0</v>
      </c>
      <c r="F20" s="303">
        <f>SUM('Bevétel össz.'!F43)</f>
        <v>0</v>
      </c>
      <c r="G20" s="201"/>
      <c r="H20" s="3"/>
      <c r="I20" s="13"/>
      <c r="J20" s="14"/>
      <c r="K20" s="13"/>
      <c r="L20" s="30"/>
    </row>
    <row r="21" spans="1:12" ht="24.95" customHeight="1" x14ac:dyDescent="0.3">
      <c r="A21" s="291" t="s">
        <v>399</v>
      </c>
      <c r="B21" s="281" t="s">
        <v>460</v>
      </c>
      <c r="C21" s="300">
        <f>SUM(C19:C20)</f>
        <v>0</v>
      </c>
      <c r="D21" s="300">
        <f>SUM(D19:D20)</f>
        <v>0</v>
      </c>
      <c r="E21" s="297">
        <f>SUM(E19:E20)</f>
        <v>0</v>
      </c>
      <c r="F21" s="298">
        <f>SUM(F19:F20)</f>
        <v>0</v>
      </c>
      <c r="G21" s="201"/>
      <c r="H21" s="3"/>
      <c r="I21" s="13"/>
      <c r="J21" s="14"/>
      <c r="K21" s="13"/>
      <c r="L21" s="30"/>
    </row>
    <row r="22" spans="1:12" ht="24.95" customHeight="1" x14ac:dyDescent="0.3">
      <c r="A22" s="290" t="s">
        <v>403</v>
      </c>
      <c r="B22" s="92" t="s">
        <v>404</v>
      </c>
      <c r="C22" s="316">
        <f>SUM('Bevétel össz.'!C45)</f>
        <v>0</v>
      </c>
      <c r="D22" s="13">
        <f>SUM('Bevétel össz.'!D45)</f>
        <v>0</v>
      </c>
      <c r="E22" s="14">
        <f>SUM('Bevétel össz.'!E45)</f>
        <v>0</v>
      </c>
      <c r="F22" s="259">
        <f>SUM('Bevétel össz.'!F45)</f>
        <v>0</v>
      </c>
      <c r="G22" s="201"/>
      <c r="H22" s="3"/>
      <c r="I22" s="13"/>
      <c r="J22" s="14"/>
      <c r="K22" s="13"/>
      <c r="L22" s="30"/>
    </row>
    <row r="23" spans="1:12" ht="24.95" customHeight="1" x14ac:dyDescent="0.3">
      <c r="A23" s="290" t="s">
        <v>405</v>
      </c>
      <c r="B23" s="92" t="s">
        <v>462</v>
      </c>
      <c r="C23" s="316">
        <f>SUM('Bevétel össz.'!C46)</f>
        <v>0</v>
      </c>
      <c r="D23" s="13">
        <f>SUM('Bevétel össz.'!D46)</f>
        <v>0</v>
      </c>
      <c r="E23" s="14">
        <f>SUM('Bevétel össz.'!E46)</f>
        <v>0</v>
      </c>
      <c r="F23" s="259">
        <f>SUM('Bevétel össz.'!F46)</f>
        <v>0</v>
      </c>
      <c r="G23" s="201"/>
      <c r="H23" s="3"/>
      <c r="I23" s="13"/>
      <c r="J23" s="14"/>
      <c r="K23" s="13"/>
      <c r="L23" s="30"/>
    </row>
    <row r="24" spans="1:12" ht="24.95" customHeight="1" x14ac:dyDescent="0.3">
      <c r="A24" s="291" t="s">
        <v>400</v>
      </c>
      <c r="B24" s="281" t="s">
        <v>461</v>
      </c>
      <c r="C24" s="315">
        <f>SUM(C22:C23)</f>
        <v>0</v>
      </c>
      <c r="D24" s="307">
        <f>SUM(D22:D23)</f>
        <v>0</v>
      </c>
      <c r="E24" s="315">
        <f>SUM(E22:E23)</f>
        <v>0</v>
      </c>
      <c r="F24" s="308">
        <f>SUM(F22:F23)</f>
        <v>0</v>
      </c>
      <c r="G24" s="284"/>
      <c r="H24" s="3"/>
      <c r="I24" s="13"/>
      <c r="J24" s="14"/>
      <c r="K24" s="13"/>
      <c r="L24" s="30"/>
    </row>
    <row r="25" spans="1:12" ht="24.95" customHeight="1" x14ac:dyDescent="0.3">
      <c r="A25" s="283"/>
      <c r="B25" s="233" t="s">
        <v>449</v>
      </c>
      <c r="C25" s="234" t="e">
        <f>SUM(C24,C21,C16,C9,C6,C17,C18)</f>
        <v>#REF!</v>
      </c>
      <c r="D25" s="297" t="e">
        <f>SUM(D24,D21,D16,D9,D6,D17,D18)</f>
        <v>#REF!</v>
      </c>
      <c r="E25" s="234" t="e">
        <f>SUM(E24,E21,E16,E9,E6,E17,E18)</f>
        <v>#REF!</v>
      </c>
      <c r="F25" s="620">
        <f>SUM(F24,F21,F16,F9,F6,F17,F18)</f>
        <v>124203116</v>
      </c>
      <c r="G25" s="234"/>
      <c r="H25" s="233" t="s">
        <v>450</v>
      </c>
      <c r="I25" s="234" t="e">
        <f>SUM(I4:I7,I11:I13,I17,I18)</f>
        <v>#REF!</v>
      </c>
      <c r="J25" s="297" t="e">
        <f>SUM(J4:J7,J11:J13,J17,J18)</f>
        <v>#REF!</v>
      </c>
      <c r="K25" s="234" t="e">
        <f>SUM(K4:K7,K11:K13,K17,K18)</f>
        <v>#REF!</v>
      </c>
      <c r="L25" s="620">
        <f>SUM(L4:L7,L11:L13,L17,L18)</f>
        <v>110817888</v>
      </c>
    </row>
    <row r="26" spans="1:12" ht="24.95" customHeight="1" x14ac:dyDescent="0.25">
      <c r="A26" s="296" t="s">
        <v>410</v>
      </c>
      <c r="B26" s="106" t="s">
        <v>409</v>
      </c>
      <c r="C26" s="316">
        <f>SUM('Bevétel össz.'!C49)</f>
        <v>0</v>
      </c>
      <c r="D26" s="13">
        <f>SUM('Bevétel össz.'!D49)</f>
        <v>0</v>
      </c>
      <c r="E26" s="14">
        <f>SUM('Bevétel össz.'!E49)</f>
        <v>0</v>
      </c>
      <c r="F26" s="309">
        <f>SUM('Bevétel össz.'!F49)</f>
        <v>0</v>
      </c>
      <c r="G26" s="3" t="s">
        <v>341</v>
      </c>
      <c r="H26" s="106" t="s">
        <v>342</v>
      </c>
      <c r="I26" s="316" t="e">
        <f>SUM('Kiadás ktgvszervenként'!S22)</f>
        <v>#REF!</v>
      </c>
      <c r="J26" s="316" t="e">
        <f>SUM('Kiadás ktgvszervenként'!T22)</f>
        <v>#REF!</v>
      </c>
      <c r="K26" s="316" t="e">
        <f>SUM('Kiadás ktgvszervenként'!U22)</f>
        <v>#REF!</v>
      </c>
      <c r="L26" s="318">
        <f>SUM('Kiadás ktgvszervenként'!V22)</f>
        <v>100000</v>
      </c>
    </row>
    <row r="27" spans="1:12" ht="24.95" customHeight="1" x14ac:dyDescent="0.3">
      <c r="A27" s="296" t="s">
        <v>411</v>
      </c>
      <c r="B27" s="106" t="s">
        <v>412</v>
      </c>
      <c r="C27" s="316" t="e">
        <f>SUM('Bevétel össz.'!C50)</f>
        <v>#REF!</v>
      </c>
      <c r="D27" s="13" t="e">
        <f>SUM('Bevétel össz.'!D50)</f>
        <v>#REF!</v>
      </c>
      <c r="E27" s="14" t="e">
        <f>SUM('Bevétel össz.'!E50)</f>
        <v>#REF!</v>
      </c>
      <c r="F27" s="259">
        <f>SUM('Bevétel össz.'!F50)</f>
        <v>0</v>
      </c>
      <c r="G27" s="3"/>
      <c r="H27" s="106"/>
      <c r="I27" s="316">
        <f>SUM('Kiadás ktgvszervenként'!S23)</f>
        <v>0</v>
      </c>
      <c r="J27" s="316">
        <f>SUM('Kiadás ktgvszervenként'!T23)</f>
        <v>0</v>
      </c>
      <c r="K27" s="316">
        <f>SUM('Kiadás ktgvszervenként'!U23)</f>
        <v>0</v>
      </c>
      <c r="L27" s="318"/>
    </row>
    <row r="28" spans="1:12" ht="24.95" customHeight="1" x14ac:dyDescent="0.3">
      <c r="A28" s="613"/>
      <c r="B28" s="614" t="s">
        <v>562</v>
      </c>
      <c r="C28" s="612" t="e">
        <f>SUM(C25:C27)</f>
        <v>#REF!</v>
      </c>
      <c r="D28" s="615" t="e">
        <f>SUM(D25:D27)</f>
        <v>#REF!</v>
      </c>
      <c r="E28" s="612" t="e">
        <f>SUM(E25:E27)</f>
        <v>#REF!</v>
      </c>
      <c r="F28" s="311">
        <f>SUM(F25:F27)</f>
        <v>124203116</v>
      </c>
      <c r="G28" s="616"/>
      <c r="H28" s="614" t="s">
        <v>562</v>
      </c>
      <c r="I28" s="612" t="e">
        <f>SUM(I25:I27)</f>
        <v>#REF!</v>
      </c>
      <c r="J28" s="617" t="e">
        <f>SUM(J25:J27)</f>
        <v>#REF!</v>
      </c>
      <c r="K28" s="612" t="e">
        <f>SUM(K25:K27)</f>
        <v>#REF!</v>
      </c>
      <c r="L28" s="311">
        <f>SUM(L25:L27)</f>
        <v>110917888</v>
      </c>
    </row>
    <row r="29" spans="1:12" ht="24.95" customHeight="1" x14ac:dyDescent="0.3">
      <c r="A29" s="296" t="s">
        <v>413</v>
      </c>
      <c r="B29" s="106" t="s">
        <v>93</v>
      </c>
      <c r="C29" s="316" t="e">
        <f>SUM('Bevétel össz.'!C51)</f>
        <v>#REF!</v>
      </c>
      <c r="D29" s="13" t="e">
        <f>SUM('Bevétel össz.'!D51)</f>
        <v>#REF!</v>
      </c>
      <c r="E29" s="14" t="e">
        <f>SUM('Bevétel össz.'!E51)</f>
        <v>#REF!</v>
      </c>
      <c r="F29" s="309">
        <f>SUM('Bevétel össz.'!F51)</f>
        <v>30735968</v>
      </c>
      <c r="G29" s="3" t="s">
        <v>329</v>
      </c>
      <c r="H29" s="106" t="s">
        <v>93</v>
      </c>
      <c r="I29" s="316" t="e">
        <f>SUM('Kiadás ktgvszervenként'!C24)</f>
        <v>#REF!</v>
      </c>
      <c r="J29" s="316" t="e">
        <f>SUM('Kiadás ktgvszervenként'!D24)</f>
        <v>#REF!</v>
      </c>
      <c r="K29" s="316" t="e">
        <f>SUM('Kiadás ktgvszervenként'!E24)</f>
        <v>#REF!</v>
      </c>
      <c r="L29" s="303">
        <f>SUM('Kiadás ktgvszervenként'!F24)</f>
        <v>30735968</v>
      </c>
    </row>
    <row r="30" spans="1:12" ht="24.95" customHeight="1" x14ac:dyDescent="0.3">
      <c r="A30" s="296"/>
      <c r="B30" s="106"/>
      <c r="C30" s="316"/>
      <c r="D30" s="13"/>
      <c r="E30" s="14"/>
      <c r="F30" s="309"/>
      <c r="G30" s="3"/>
      <c r="H30" s="106" t="s">
        <v>750</v>
      </c>
      <c r="I30" s="316"/>
      <c r="J30" s="316"/>
      <c r="K30" s="316"/>
      <c r="L30" s="303">
        <v>11010228</v>
      </c>
    </row>
    <row r="31" spans="1:12" ht="24.95" customHeight="1" x14ac:dyDescent="0.3">
      <c r="A31" s="296"/>
      <c r="B31" s="106"/>
      <c r="C31" s="316"/>
      <c r="D31" s="13"/>
      <c r="E31" s="14"/>
      <c r="F31" s="309"/>
      <c r="G31" s="3"/>
      <c r="H31" s="106" t="s">
        <v>746</v>
      </c>
      <c r="I31" s="316"/>
      <c r="J31" s="316"/>
      <c r="K31" s="316"/>
      <c r="L31" s="303">
        <v>2275000</v>
      </c>
    </row>
    <row r="32" spans="1:12" ht="24.95" customHeight="1" x14ac:dyDescent="0.25">
      <c r="A32" s="296" t="s">
        <v>414</v>
      </c>
      <c r="B32" s="106" t="s">
        <v>415</v>
      </c>
      <c r="C32" s="316">
        <f>SUM('Bevétel össz.'!C52)</f>
        <v>0</v>
      </c>
      <c r="D32" s="13">
        <f>SUM('Bevétel össz.'!D52)</f>
        <v>0</v>
      </c>
      <c r="E32" s="14">
        <f>SUM('Bevétel össz.'!E52)</f>
        <v>0</v>
      </c>
      <c r="F32" s="309">
        <f>SUM('Bevétel össz.'!F52)</f>
        <v>0</v>
      </c>
      <c r="G32" s="3" t="s">
        <v>343</v>
      </c>
      <c r="H32" s="106" t="s">
        <v>344</v>
      </c>
      <c r="I32" s="316" t="e">
        <f>SUM('Kiadás ktgvszervenként'!S25)</f>
        <v>#REF!</v>
      </c>
      <c r="J32" s="316" t="e">
        <f>SUM('Kiadás ktgvszervenként'!T25)</f>
        <v>#REF!</v>
      </c>
      <c r="K32" s="316" t="e">
        <f>SUM('Kiadás ktgvszervenként'!U25)</f>
        <v>#REF!</v>
      </c>
      <c r="L32" s="318"/>
    </row>
    <row r="33" spans="1:12" ht="24.95" customHeight="1" x14ac:dyDescent="0.3">
      <c r="A33" s="621"/>
      <c r="B33" s="230" t="s">
        <v>453</v>
      </c>
      <c r="C33" s="292" t="e">
        <f>SUM(C25:C32)</f>
        <v>#REF!</v>
      </c>
      <c r="D33" s="622" t="e">
        <f>SUM(D25:D32)</f>
        <v>#REF!</v>
      </c>
      <c r="E33" s="292" t="e">
        <f>SUM(E25:E32)</f>
        <v>#REF!</v>
      </c>
      <c r="F33" s="623">
        <f>SUM(F28:F32)</f>
        <v>154939084</v>
      </c>
      <c r="G33" s="228"/>
      <c r="H33" s="230" t="s">
        <v>454</v>
      </c>
      <c r="I33" s="234" t="e">
        <f>SUM(I25:I32)</f>
        <v>#REF!</v>
      </c>
      <c r="J33" s="297" t="e">
        <f>SUM(J25:J32)</f>
        <v>#REF!</v>
      </c>
      <c r="K33" s="234" t="e">
        <f>SUM(K25:K32)</f>
        <v>#REF!</v>
      </c>
      <c r="L33" s="624">
        <f>SUM(L28:L32)</f>
        <v>154939084</v>
      </c>
    </row>
  </sheetData>
  <mergeCells count="7">
    <mergeCell ref="A1:L1"/>
    <mergeCell ref="I2:K2"/>
    <mergeCell ref="G2:G3"/>
    <mergeCell ref="A2:A3"/>
    <mergeCell ref="C2:E2"/>
    <mergeCell ref="H2:H3"/>
    <mergeCell ref="B2:B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&amp;L&amp;"Times,Félkövér"&amp;14Bezenye Község 
  Önkormányzata&amp;C&amp;"Times,Félkövér"&amp;14KÖLTSÉGVETÉSI MÉRLEG
2015. &amp;R&amp;"Times,Normál"&amp;12 1. számú melléklet
Adatok: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FF0000"/>
  </sheetPr>
  <dimension ref="A1:G126"/>
  <sheetViews>
    <sheetView view="pageLayout" topLeftCell="A97" zoomScale="60" zoomScaleNormal="100" zoomScalePageLayoutView="60" workbookViewId="0">
      <selection activeCell="J111" sqref="J111"/>
    </sheetView>
  </sheetViews>
  <sheetFormatPr defaultRowHeight="12.75" x14ac:dyDescent="0.2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14" hidden="1" customWidth="1"/>
    <col min="6" max="6" width="21.28515625" customWidth="1"/>
    <col min="7" max="7" width="11.5703125" customWidth="1"/>
  </cols>
  <sheetData>
    <row r="1" spans="1:7" ht="20.25" customHeight="1" x14ac:dyDescent="0.3">
      <c r="A1" s="857" t="s">
        <v>312</v>
      </c>
      <c r="B1" s="247"/>
      <c r="C1" s="860" t="s">
        <v>65</v>
      </c>
      <c r="D1" s="860"/>
      <c r="E1" s="860"/>
      <c r="F1" s="395"/>
      <c r="G1" s="396" t="s">
        <v>156</v>
      </c>
    </row>
    <row r="2" spans="1:7" ht="20.25" x14ac:dyDescent="0.3">
      <c r="A2" s="858"/>
      <c r="B2" s="246" t="s">
        <v>484</v>
      </c>
      <c r="C2" s="860"/>
      <c r="D2" s="860"/>
      <c r="E2" s="860"/>
      <c r="F2" s="400" t="s">
        <v>707</v>
      </c>
      <c r="G2" s="397" t="s">
        <v>159</v>
      </c>
    </row>
    <row r="3" spans="1:7" ht="20.25" x14ac:dyDescent="0.3">
      <c r="A3" s="858"/>
      <c r="B3" s="443"/>
      <c r="C3" s="861" t="s">
        <v>288</v>
      </c>
      <c r="D3" s="861"/>
      <c r="E3" s="861" t="s">
        <v>87</v>
      </c>
      <c r="F3" s="400" t="s">
        <v>88</v>
      </c>
      <c r="G3" s="397" t="s">
        <v>160</v>
      </c>
    </row>
    <row r="4" spans="1:7" ht="20.25" x14ac:dyDescent="0.3">
      <c r="A4" s="859"/>
      <c r="B4" s="249"/>
      <c r="C4" s="444" t="s">
        <v>324</v>
      </c>
      <c r="D4" s="445" t="s">
        <v>325</v>
      </c>
      <c r="E4" s="861"/>
      <c r="F4" s="398"/>
      <c r="G4" s="399" t="s">
        <v>161</v>
      </c>
    </row>
    <row r="5" spans="1:7" ht="18.75" x14ac:dyDescent="0.3">
      <c r="A5" s="1" t="s">
        <v>168</v>
      </c>
      <c r="B5" s="92" t="s">
        <v>169</v>
      </c>
      <c r="C5" s="446"/>
      <c r="D5" s="447"/>
      <c r="E5" s="446"/>
      <c r="F5" s="448">
        <v>18227275</v>
      </c>
      <c r="G5" s="446"/>
    </row>
    <row r="6" spans="1:7" ht="18.75" x14ac:dyDescent="0.3">
      <c r="A6" s="1" t="s">
        <v>170</v>
      </c>
      <c r="B6" s="92" t="s">
        <v>171</v>
      </c>
      <c r="C6" s="446"/>
      <c r="D6" s="447"/>
      <c r="E6" s="446"/>
      <c r="F6" s="448"/>
      <c r="G6" s="446"/>
    </row>
    <row r="7" spans="1:7" ht="18.75" x14ac:dyDescent="0.3">
      <c r="A7" s="1" t="s">
        <v>172</v>
      </c>
      <c r="B7" s="92" t="s">
        <v>173</v>
      </c>
      <c r="C7" s="446"/>
      <c r="D7" s="447"/>
      <c r="E7" s="446"/>
      <c r="F7" s="448"/>
      <c r="G7" s="446"/>
    </row>
    <row r="8" spans="1:7" ht="18.75" x14ac:dyDescent="0.3">
      <c r="A8" s="1" t="s">
        <v>174</v>
      </c>
      <c r="B8" s="92" t="s">
        <v>175</v>
      </c>
      <c r="C8" s="446"/>
      <c r="D8" s="447"/>
      <c r="E8" s="446"/>
      <c r="F8" s="448"/>
      <c r="G8" s="446"/>
    </row>
    <row r="9" spans="1:7" ht="18.75" x14ac:dyDescent="0.3">
      <c r="A9" s="1" t="s">
        <v>176</v>
      </c>
      <c r="B9" s="92" t="s">
        <v>177</v>
      </c>
      <c r="C9" s="446"/>
      <c r="D9" s="447"/>
      <c r="E9" s="446"/>
      <c r="F9" s="448"/>
      <c r="G9" s="446"/>
    </row>
    <row r="10" spans="1:7" ht="18.75" x14ac:dyDescent="0.3">
      <c r="A10" s="1" t="s">
        <v>178</v>
      </c>
      <c r="B10" s="92" t="s">
        <v>179</v>
      </c>
      <c r="C10" s="446"/>
      <c r="D10" s="447"/>
      <c r="E10" s="446"/>
      <c r="F10" s="448">
        <v>360000</v>
      </c>
      <c r="G10" s="446"/>
    </row>
    <row r="11" spans="1:7" ht="18.75" x14ac:dyDescent="0.3">
      <c r="A11" s="1" t="s">
        <v>180</v>
      </c>
      <c r="B11" s="92" t="s">
        <v>549</v>
      </c>
      <c r="C11" s="446"/>
      <c r="D11" s="447"/>
      <c r="E11" s="446"/>
      <c r="F11" s="581"/>
      <c r="G11" s="446"/>
    </row>
    <row r="12" spans="1:7" ht="18.75" x14ac:dyDescent="0.3">
      <c r="A12" s="1" t="s">
        <v>182</v>
      </c>
      <c r="B12" s="92" t="s">
        <v>183</v>
      </c>
      <c r="C12" s="446"/>
      <c r="D12" s="447"/>
      <c r="E12" s="446"/>
      <c r="F12" s="448">
        <v>66000</v>
      </c>
      <c r="G12" s="446"/>
    </row>
    <row r="13" spans="1:7" ht="18.75" x14ac:dyDescent="0.3">
      <c r="A13" s="1" t="s">
        <v>184</v>
      </c>
      <c r="B13" s="92" t="s">
        <v>185</v>
      </c>
      <c r="C13" s="446"/>
      <c r="D13" s="447"/>
      <c r="E13" s="446"/>
      <c r="F13" s="448"/>
      <c r="G13" s="446"/>
    </row>
    <row r="14" spans="1:7" ht="18.75" x14ac:dyDescent="0.3">
      <c r="A14" s="1" t="s">
        <v>186</v>
      </c>
      <c r="B14" s="92" t="s">
        <v>220</v>
      </c>
      <c r="C14" s="446"/>
      <c r="D14" s="447"/>
      <c r="E14" s="446"/>
      <c r="F14" s="448">
        <v>100000</v>
      </c>
      <c r="G14" s="446"/>
    </row>
    <row r="15" spans="1:7" ht="18.75" x14ac:dyDescent="0.3">
      <c r="A15" s="449" t="s">
        <v>193</v>
      </c>
      <c r="B15" s="193" t="s">
        <v>192</v>
      </c>
      <c r="C15" s="450">
        <f>SUM(C5:C14)</f>
        <v>0</v>
      </c>
      <c r="D15" s="451">
        <f>SUM(D5:D14)</f>
        <v>0</v>
      </c>
      <c r="E15" s="450">
        <f>SUM(E5:E14)</f>
        <v>0</v>
      </c>
      <c r="F15" s="452">
        <f>SUM(F5:F14)</f>
        <v>18753275</v>
      </c>
      <c r="G15" s="450">
        <f>SUM(G5:G14)</f>
        <v>0</v>
      </c>
    </row>
    <row r="16" spans="1:7" ht="18.75" x14ac:dyDescent="0.3">
      <c r="A16" s="1" t="s">
        <v>187</v>
      </c>
      <c r="B16" s="92" t="s">
        <v>190</v>
      </c>
      <c r="C16" s="446"/>
      <c r="D16" s="447"/>
      <c r="E16" s="446"/>
      <c r="F16" s="448"/>
      <c r="G16" s="447"/>
    </row>
    <row r="17" spans="1:7" ht="18.75" x14ac:dyDescent="0.3">
      <c r="A17" s="1" t="s">
        <v>188</v>
      </c>
      <c r="B17" s="92" t="s">
        <v>191</v>
      </c>
      <c r="C17" s="446"/>
      <c r="D17" s="447"/>
      <c r="E17" s="446"/>
      <c r="F17" s="448">
        <v>208000</v>
      </c>
      <c r="G17" s="447"/>
    </row>
    <row r="18" spans="1:7" ht="18.75" x14ac:dyDescent="0.3">
      <c r="A18" s="1" t="s">
        <v>189</v>
      </c>
      <c r="B18" s="92" t="s">
        <v>221</v>
      </c>
      <c r="C18" s="446"/>
      <c r="D18" s="446"/>
      <c r="E18" s="446"/>
      <c r="F18" s="448"/>
      <c r="G18" s="447"/>
    </row>
    <row r="19" spans="1:7" ht="18.75" x14ac:dyDescent="0.3">
      <c r="A19" s="449" t="s">
        <v>194</v>
      </c>
      <c r="B19" s="193" t="s">
        <v>89</v>
      </c>
      <c r="C19" s="450">
        <f>SUM(C16:C18)</f>
        <v>0</v>
      </c>
      <c r="D19" s="451">
        <f>SUM(D16:D18)</f>
        <v>0</v>
      </c>
      <c r="E19" s="450">
        <f>SUM(E16:E18)</f>
        <v>0</v>
      </c>
      <c r="F19" s="452">
        <f>SUM(F16:F18)</f>
        <v>208000</v>
      </c>
      <c r="G19" s="451"/>
    </row>
    <row r="20" spans="1:7" ht="18.75" x14ac:dyDescent="0.3">
      <c r="A20" s="226" t="s">
        <v>195</v>
      </c>
      <c r="B20" s="227" t="s">
        <v>202</v>
      </c>
      <c r="C20" s="453">
        <f>SUM(C15,C19)</f>
        <v>0</v>
      </c>
      <c r="D20" s="454">
        <f>SUM(D15,D19)</f>
        <v>0</v>
      </c>
      <c r="E20" s="453">
        <f>SUM(E15,E19)</f>
        <v>0</v>
      </c>
      <c r="F20" s="455">
        <f>SUM(F15,F19)</f>
        <v>18961275</v>
      </c>
      <c r="G20" s="453">
        <f>SUM(G15,G19)</f>
        <v>0</v>
      </c>
    </row>
    <row r="21" spans="1:7" ht="18.75" x14ac:dyDescent="0.3">
      <c r="A21" s="1" t="s">
        <v>196</v>
      </c>
      <c r="B21" s="104" t="s">
        <v>90</v>
      </c>
      <c r="C21" s="446"/>
      <c r="D21" s="447"/>
      <c r="E21" s="446"/>
      <c r="F21" s="448">
        <v>4977524</v>
      </c>
      <c r="G21" s="446"/>
    </row>
    <row r="22" spans="1:7" ht="18.75" x14ac:dyDescent="0.3">
      <c r="A22" s="1" t="s">
        <v>197</v>
      </c>
      <c r="B22" s="104" t="s">
        <v>91</v>
      </c>
      <c r="C22" s="446"/>
      <c r="D22" s="447"/>
      <c r="E22" s="446"/>
      <c r="F22" s="582">
        <v>59976</v>
      </c>
      <c r="G22" s="446"/>
    </row>
    <row r="23" spans="1:7" ht="18.75" x14ac:dyDescent="0.3">
      <c r="A23" s="1" t="s">
        <v>198</v>
      </c>
      <c r="B23" s="104" t="s">
        <v>550</v>
      </c>
      <c r="C23" s="446"/>
      <c r="D23" s="447"/>
      <c r="E23" s="446"/>
      <c r="F23" s="581">
        <v>10000</v>
      </c>
      <c r="G23" s="446"/>
    </row>
    <row r="24" spans="1:7" ht="18.75" x14ac:dyDescent="0.3">
      <c r="A24" s="1" t="s">
        <v>199</v>
      </c>
      <c r="B24" s="104" t="s">
        <v>86</v>
      </c>
      <c r="C24" s="446"/>
      <c r="D24" s="447"/>
      <c r="E24" s="447"/>
      <c r="F24" s="582">
        <v>68544</v>
      </c>
      <c r="G24" s="446"/>
    </row>
    <row r="25" spans="1:7" ht="18.75" x14ac:dyDescent="0.3">
      <c r="A25" s="230" t="s">
        <v>200</v>
      </c>
      <c r="B25" s="231" t="s">
        <v>201</v>
      </c>
      <c r="C25" s="454">
        <f>SUM(C21:C24)</f>
        <v>0</v>
      </c>
      <c r="D25" s="453">
        <f>SUM(D21:D24)</f>
        <v>0</v>
      </c>
      <c r="E25" s="454">
        <f>SUM(E21:E24)</f>
        <v>0</v>
      </c>
      <c r="F25" s="455">
        <f>SUM(F21:F24)</f>
        <v>5116044</v>
      </c>
      <c r="G25" s="456">
        <f>SUM(G21:G24)</f>
        <v>0</v>
      </c>
    </row>
    <row r="26" spans="1:7" ht="18.75" x14ac:dyDescent="0.3">
      <c r="A26" s="1" t="s">
        <v>204</v>
      </c>
      <c r="B26" s="104" t="s">
        <v>112</v>
      </c>
      <c r="C26" s="446"/>
      <c r="D26" s="447"/>
      <c r="E26" s="446"/>
      <c r="F26" s="448">
        <v>5000</v>
      </c>
      <c r="G26" s="446"/>
    </row>
    <row r="27" spans="1:7" ht="18.75" x14ac:dyDescent="0.3">
      <c r="A27" s="1" t="s">
        <v>205</v>
      </c>
      <c r="B27" s="92" t="s">
        <v>206</v>
      </c>
      <c r="C27" s="446"/>
      <c r="D27" s="447"/>
      <c r="E27" s="446"/>
      <c r="F27" s="448"/>
      <c r="G27" s="446"/>
    </row>
    <row r="28" spans="1:7" ht="15.75" x14ac:dyDescent="0.25">
      <c r="A28" s="458" t="s">
        <v>207</v>
      </c>
      <c r="B28" s="459" t="s">
        <v>208</v>
      </c>
      <c r="C28" s="447">
        <f>SUM(C26:C27)</f>
        <v>0</v>
      </c>
      <c r="D28" s="446">
        <f>SUM(D26:D27)</f>
        <v>0</v>
      </c>
      <c r="E28" s="447">
        <f>SUM(E26:E27)</f>
        <v>0</v>
      </c>
      <c r="F28" s="451">
        <f>SUM(F26:F27)</f>
        <v>5000</v>
      </c>
      <c r="G28" s="447">
        <f>SUM(G26:G27)</f>
        <v>0</v>
      </c>
    </row>
    <row r="29" spans="1:7" ht="18.75" x14ac:dyDescent="0.3">
      <c r="A29" s="1" t="s">
        <v>212</v>
      </c>
      <c r="B29" s="92" t="s">
        <v>83</v>
      </c>
      <c r="C29" s="446"/>
      <c r="D29" s="447"/>
      <c r="E29" s="446"/>
      <c r="F29" s="448"/>
      <c r="G29" s="446"/>
    </row>
    <row r="30" spans="1:7" ht="18.75" x14ac:dyDescent="0.3">
      <c r="A30" s="1" t="s">
        <v>213</v>
      </c>
      <c r="B30" s="92" t="s">
        <v>209</v>
      </c>
      <c r="C30" s="446"/>
      <c r="D30" s="447"/>
      <c r="E30" s="446"/>
      <c r="F30" s="448">
        <v>40000</v>
      </c>
      <c r="G30" s="446"/>
    </row>
    <row r="31" spans="1:7" ht="18.75" x14ac:dyDescent="0.3">
      <c r="A31" s="1" t="s">
        <v>214</v>
      </c>
      <c r="B31" s="92" t="s">
        <v>210</v>
      </c>
      <c r="C31" s="446"/>
      <c r="D31" s="447"/>
      <c r="E31" s="446"/>
      <c r="F31" s="448"/>
      <c r="G31" s="446"/>
    </row>
    <row r="32" spans="1:7" ht="18.75" x14ac:dyDescent="0.3">
      <c r="A32" s="1" t="s">
        <v>215</v>
      </c>
      <c r="B32" s="92" t="s">
        <v>84</v>
      </c>
      <c r="C32" s="446"/>
      <c r="D32" s="447"/>
      <c r="E32" s="446"/>
      <c r="F32" s="448"/>
      <c r="G32" s="446"/>
    </row>
    <row r="33" spans="1:7" ht="18.75" x14ac:dyDescent="0.3">
      <c r="A33" s="1" t="s">
        <v>216</v>
      </c>
      <c r="B33" s="104" t="s">
        <v>92</v>
      </c>
      <c r="C33" s="446"/>
      <c r="D33" s="447"/>
      <c r="E33" s="446"/>
      <c r="F33" s="448"/>
      <c r="G33" s="446"/>
    </row>
    <row r="34" spans="1:7" ht="18.75" x14ac:dyDescent="0.3">
      <c r="A34" s="1" t="s">
        <v>217</v>
      </c>
      <c r="B34" s="92" t="s">
        <v>211</v>
      </c>
      <c r="C34" s="446"/>
      <c r="D34" s="447"/>
      <c r="E34" s="446"/>
      <c r="F34" s="448">
        <v>200000</v>
      </c>
      <c r="G34" s="446"/>
    </row>
    <row r="35" spans="1:7" ht="15.75" x14ac:dyDescent="0.25">
      <c r="A35" s="1" t="s">
        <v>218</v>
      </c>
      <c r="B35" s="103" t="s">
        <v>219</v>
      </c>
      <c r="C35" s="447">
        <f>SUM(C29:C34)</f>
        <v>0</v>
      </c>
      <c r="D35" s="446">
        <f>SUM(D29:D34)</f>
        <v>0</v>
      </c>
      <c r="E35" s="447">
        <f>SUM(E29:E34)</f>
        <v>0</v>
      </c>
      <c r="F35" s="451">
        <f>SUM(F29:F34)</f>
        <v>240000</v>
      </c>
      <c r="G35" s="447">
        <f>SUM(G29:G34)</f>
        <v>0</v>
      </c>
    </row>
    <row r="36" spans="1:7" ht="18.75" x14ac:dyDescent="0.3">
      <c r="A36" s="185" t="s">
        <v>203</v>
      </c>
      <c r="B36" s="193" t="s">
        <v>222</v>
      </c>
      <c r="C36" s="457">
        <f>SUM(C35,C28)</f>
        <v>0</v>
      </c>
      <c r="D36" s="480">
        <f>SUM(D35,D28)</f>
        <v>0</v>
      </c>
      <c r="E36" s="457">
        <f>SUM(E35,E28)</f>
        <v>0</v>
      </c>
      <c r="F36" s="452">
        <f>SUM(F35,F28)</f>
        <v>245000</v>
      </c>
      <c r="G36" s="451">
        <f>SUM(G35,G28)</f>
        <v>0</v>
      </c>
    </row>
    <row r="37" spans="1:7" ht="18.75" x14ac:dyDescent="0.3">
      <c r="A37" s="1" t="s">
        <v>223</v>
      </c>
      <c r="B37" s="92" t="s">
        <v>224</v>
      </c>
      <c r="C37" s="446"/>
      <c r="D37" s="447"/>
      <c r="E37" s="446"/>
      <c r="F37" s="461"/>
      <c r="G37" s="446"/>
    </row>
    <row r="38" spans="1:7" ht="18.75" x14ac:dyDescent="0.3">
      <c r="A38" s="1" t="s">
        <v>225</v>
      </c>
      <c r="B38" s="92" t="s">
        <v>478</v>
      </c>
      <c r="C38" s="446"/>
      <c r="D38" s="447"/>
      <c r="E38" s="446"/>
      <c r="F38" s="461">
        <v>75000</v>
      </c>
      <c r="G38" s="446"/>
    </row>
    <row r="39" spans="1:7" ht="18.75" x14ac:dyDescent="0.3">
      <c r="A39" s="185" t="s">
        <v>226</v>
      </c>
      <c r="B39" s="186" t="s">
        <v>227</v>
      </c>
      <c r="C39" s="451">
        <f>SUM(C37:C38)</f>
        <v>0</v>
      </c>
      <c r="D39" s="451">
        <f>SUM(D37:D38)</f>
        <v>0</v>
      </c>
      <c r="E39" s="451">
        <f>SUM(E37:E38)</f>
        <v>0</v>
      </c>
      <c r="F39" s="452">
        <f>SUM(F37:F38)</f>
        <v>75000</v>
      </c>
      <c r="G39" s="451">
        <f>SUM(G37:G38)</f>
        <v>0</v>
      </c>
    </row>
    <row r="40" spans="1:7" ht="18.75" x14ac:dyDescent="0.3">
      <c r="A40" s="1" t="s">
        <v>228</v>
      </c>
      <c r="B40" s="92" t="s">
        <v>479</v>
      </c>
      <c r="C40" s="446"/>
      <c r="D40" s="447"/>
      <c r="E40" s="446"/>
      <c r="F40" s="461">
        <v>850000</v>
      </c>
      <c r="G40" s="446"/>
    </row>
    <row r="41" spans="1:7" ht="18.75" x14ac:dyDescent="0.3">
      <c r="A41" s="1" t="s">
        <v>239</v>
      </c>
      <c r="B41" s="92" t="s">
        <v>240</v>
      </c>
      <c r="C41" s="446"/>
      <c r="D41" s="447"/>
      <c r="E41" s="446"/>
      <c r="F41" s="461">
        <v>3949220</v>
      </c>
      <c r="G41" s="446"/>
    </row>
    <row r="42" spans="1:7" ht="18.75" x14ac:dyDescent="0.3">
      <c r="A42" s="1" t="s">
        <v>229</v>
      </c>
      <c r="B42" s="92" t="s">
        <v>230</v>
      </c>
      <c r="C42" s="446"/>
      <c r="D42" s="447"/>
      <c r="E42" s="446"/>
      <c r="F42" s="461">
        <v>855000</v>
      </c>
      <c r="G42" s="446"/>
    </row>
    <row r="43" spans="1:7" ht="18.75" x14ac:dyDescent="0.3">
      <c r="A43" s="1" t="s">
        <v>231</v>
      </c>
      <c r="B43" s="92" t="s">
        <v>232</v>
      </c>
      <c r="C43" s="446"/>
      <c r="D43" s="447"/>
      <c r="E43" s="446"/>
      <c r="F43" s="461">
        <v>100000</v>
      </c>
      <c r="G43" s="446"/>
    </row>
    <row r="44" spans="1:7" ht="18.75" x14ac:dyDescent="0.3">
      <c r="A44" s="1" t="s">
        <v>233</v>
      </c>
      <c r="B44" s="92" t="s">
        <v>234</v>
      </c>
      <c r="C44" s="446"/>
      <c r="D44" s="447"/>
      <c r="E44" s="446"/>
      <c r="F44" s="461"/>
      <c r="G44" s="446"/>
    </row>
    <row r="45" spans="1:7" ht="18.75" x14ac:dyDescent="0.3">
      <c r="A45" s="1" t="s">
        <v>235</v>
      </c>
      <c r="B45" s="92" t="s">
        <v>539</v>
      </c>
      <c r="C45" s="446"/>
      <c r="D45" s="447"/>
      <c r="E45" s="446"/>
      <c r="F45" s="461"/>
      <c r="G45" s="446"/>
    </row>
    <row r="46" spans="1:7" ht="18.75" x14ac:dyDescent="0.3">
      <c r="A46" s="1" t="s">
        <v>236</v>
      </c>
      <c r="B46" s="92" t="s">
        <v>540</v>
      </c>
      <c r="C46" s="446"/>
      <c r="D46" s="447"/>
      <c r="E46" s="446"/>
      <c r="F46" s="461">
        <v>232600</v>
      </c>
      <c r="G46" s="446"/>
    </row>
    <row r="47" spans="1:7" ht="18.75" x14ac:dyDescent="0.3">
      <c r="A47" s="185" t="s">
        <v>237</v>
      </c>
      <c r="B47" s="186" t="s">
        <v>238</v>
      </c>
      <c r="C47" s="450">
        <f>SUM(C40:C46)</f>
        <v>0</v>
      </c>
      <c r="D47" s="451">
        <f>SUM(D40:D46)</f>
        <v>0</v>
      </c>
      <c r="E47" s="450">
        <f>SUM(E40:E46)</f>
        <v>0</v>
      </c>
      <c r="F47" s="452">
        <f>SUM(F40:F46)</f>
        <v>5986820</v>
      </c>
      <c r="G47" s="451">
        <f>SUM(G40:G46)</f>
        <v>0</v>
      </c>
    </row>
    <row r="48" spans="1:7" ht="18.75" x14ac:dyDescent="0.3">
      <c r="A48" s="1" t="s">
        <v>241</v>
      </c>
      <c r="B48" s="92" t="s">
        <v>244</v>
      </c>
      <c r="C48" s="446"/>
      <c r="D48" s="447"/>
      <c r="E48" s="446"/>
      <c r="F48" s="461"/>
      <c r="G48" s="446"/>
    </row>
    <row r="49" spans="1:7" ht="18.75" x14ac:dyDescent="0.3">
      <c r="A49" s="1" t="s">
        <v>242</v>
      </c>
      <c r="B49" s="92" t="s">
        <v>245</v>
      </c>
      <c r="C49" s="446"/>
      <c r="D49" s="447"/>
      <c r="E49" s="446"/>
      <c r="F49" s="461"/>
      <c r="G49" s="446"/>
    </row>
    <row r="50" spans="1:7" ht="18.75" x14ac:dyDescent="0.3">
      <c r="A50" s="1" t="s">
        <v>243</v>
      </c>
      <c r="B50" s="92" t="s">
        <v>85</v>
      </c>
      <c r="C50" s="446"/>
      <c r="D50" s="447"/>
      <c r="E50" s="446"/>
      <c r="F50" s="461"/>
      <c r="G50" s="446"/>
    </row>
    <row r="51" spans="1:7" ht="18.75" x14ac:dyDescent="0.3">
      <c r="A51" s="185" t="s">
        <v>246</v>
      </c>
      <c r="B51" s="186" t="s">
        <v>247</v>
      </c>
      <c r="C51" s="450">
        <f>SUM(C48:C50)</f>
        <v>0</v>
      </c>
      <c r="D51" s="451">
        <f>SUM(D48:D50)</f>
        <v>0</v>
      </c>
      <c r="E51" s="450">
        <f>SUM(E48:E50)</f>
        <v>0</v>
      </c>
      <c r="F51" s="452">
        <f>SUM(F48:F50)</f>
        <v>0</v>
      </c>
      <c r="G51" s="451">
        <f>SUM(G48:G50)</f>
        <v>0</v>
      </c>
    </row>
    <row r="52" spans="1:7" ht="18.75" x14ac:dyDescent="0.3">
      <c r="A52" s="1" t="s">
        <v>248</v>
      </c>
      <c r="B52" s="92" t="s">
        <v>253</v>
      </c>
      <c r="C52" s="446"/>
      <c r="D52" s="447"/>
      <c r="E52" s="446"/>
      <c r="F52" s="461">
        <v>1720849</v>
      </c>
      <c r="G52" s="446"/>
    </row>
    <row r="53" spans="1:7" ht="18.75" x14ac:dyDescent="0.3">
      <c r="A53" s="1" t="s">
        <v>249</v>
      </c>
      <c r="B53" s="92" t="s">
        <v>254</v>
      </c>
      <c r="C53" s="446"/>
      <c r="D53" s="447"/>
      <c r="E53" s="446"/>
      <c r="F53" s="461"/>
      <c r="G53" s="446"/>
    </row>
    <row r="54" spans="1:7" ht="18.75" x14ac:dyDescent="0.3">
      <c r="A54" s="1" t="s">
        <v>250</v>
      </c>
      <c r="B54" s="92" t="s">
        <v>255</v>
      </c>
      <c r="C54" s="446"/>
      <c r="D54" s="447"/>
      <c r="E54" s="446"/>
      <c r="F54" s="461"/>
      <c r="G54" s="446"/>
    </row>
    <row r="55" spans="1:7" ht="18.75" x14ac:dyDescent="0.3">
      <c r="A55" s="1" t="s">
        <v>251</v>
      </c>
      <c r="B55" s="104" t="s">
        <v>256</v>
      </c>
      <c r="C55" s="446"/>
      <c r="D55" s="447"/>
      <c r="E55" s="446"/>
      <c r="F55" s="461"/>
      <c r="G55" s="446"/>
    </row>
    <row r="56" spans="1:7" ht="18.75" x14ac:dyDescent="0.3">
      <c r="A56" s="1" t="s">
        <v>252</v>
      </c>
      <c r="B56" s="92" t="s">
        <v>257</v>
      </c>
      <c r="C56" s="446"/>
      <c r="D56" s="447"/>
      <c r="E56" s="446"/>
      <c r="F56" s="570">
        <v>50000</v>
      </c>
      <c r="G56" s="446"/>
    </row>
    <row r="57" spans="1:7" ht="18.75" x14ac:dyDescent="0.3">
      <c r="A57" s="10" t="s">
        <v>258</v>
      </c>
      <c r="B57" s="182" t="s">
        <v>259</v>
      </c>
      <c r="C57" s="462">
        <f>SUM(C52:C56)</f>
        <v>0</v>
      </c>
      <c r="D57" s="463">
        <f>SUM(D52:D56)</f>
        <v>0</v>
      </c>
      <c r="E57" s="463">
        <f>SUM(E52:E56)</f>
        <v>0</v>
      </c>
      <c r="F57" s="464">
        <f>SUM(F52:F56)</f>
        <v>1770849</v>
      </c>
      <c r="G57" s="463">
        <f>SUM(G52:G56)</f>
        <v>0</v>
      </c>
    </row>
    <row r="58" spans="1:7" ht="18.75" x14ac:dyDescent="0.3">
      <c r="A58" s="233" t="s">
        <v>260</v>
      </c>
      <c r="B58" s="227" t="s">
        <v>261</v>
      </c>
      <c r="C58" s="453">
        <f>SUM(C36,C39,C47,C51,C57)</f>
        <v>0</v>
      </c>
      <c r="D58" s="454">
        <f>SUM(D36,D39,D47,D51,D57)</f>
        <v>0</v>
      </c>
      <c r="E58" s="453">
        <f>SUM(E36,E39,E47,E51,E57)</f>
        <v>0</v>
      </c>
      <c r="F58" s="455">
        <f>SUM(F36,F39,F47,F51,F57)</f>
        <v>8077669</v>
      </c>
      <c r="G58" s="455">
        <f>SUM(G36,G39,G47,G51,G57)</f>
        <v>0</v>
      </c>
    </row>
    <row r="59" spans="1:7" ht="18.75" x14ac:dyDescent="0.3">
      <c r="A59" s="235" t="s">
        <v>291</v>
      </c>
      <c r="B59" s="227" t="s">
        <v>333</v>
      </c>
      <c r="C59" s="453"/>
      <c r="D59" s="453"/>
      <c r="E59" s="453"/>
      <c r="F59" s="455"/>
      <c r="G59" s="456">
        <f>SUM([1]Szoc.jutt.!G35)</f>
        <v>0</v>
      </c>
    </row>
    <row r="60" spans="1:7" ht="18.75" x14ac:dyDescent="0.3">
      <c r="A60" s="225" t="s">
        <v>294</v>
      </c>
      <c r="B60" s="181" t="s">
        <v>330</v>
      </c>
      <c r="C60" s="465"/>
      <c r="D60" s="465"/>
      <c r="E60" s="465"/>
      <c r="F60" s="461"/>
      <c r="G60" s="446">
        <f>SUM([1]Pénze.átadás!G20)</f>
        <v>0</v>
      </c>
    </row>
    <row r="61" spans="1:7" ht="18.75" x14ac:dyDescent="0.3">
      <c r="A61" s="225" t="s">
        <v>296</v>
      </c>
      <c r="B61" s="181" t="s">
        <v>331</v>
      </c>
      <c r="C61" s="465"/>
      <c r="D61" s="465"/>
      <c r="E61" s="465"/>
      <c r="F61" s="461"/>
      <c r="G61" s="446">
        <f>SUM([1]Pénze.átadás!G23)</f>
        <v>0</v>
      </c>
    </row>
    <row r="62" spans="1:7" ht="18.75" x14ac:dyDescent="0.3">
      <c r="A62" s="225" t="s">
        <v>298</v>
      </c>
      <c r="B62" s="181" t="s">
        <v>332</v>
      </c>
      <c r="C62" s="465"/>
      <c r="D62" s="465"/>
      <c r="E62" s="465"/>
      <c r="F62" s="461"/>
      <c r="G62" s="446">
        <f>SUM([1]Pénze.átadás!G31)</f>
        <v>0</v>
      </c>
    </row>
    <row r="63" spans="1:7" ht="18.75" x14ac:dyDescent="0.3">
      <c r="A63" s="225" t="s">
        <v>300</v>
      </c>
      <c r="B63" s="181" t="s">
        <v>301</v>
      </c>
      <c r="C63" s="465"/>
      <c r="D63" s="465"/>
      <c r="E63" s="465"/>
      <c r="F63" s="461"/>
      <c r="G63" s="446">
        <f>SUM([1]Pénze.átadás!G35)</f>
        <v>0</v>
      </c>
    </row>
    <row r="64" spans="1:7" ht="18.75" x14ac:dyDescent="0.3">
      <c r="A64" s="233" t="s">
        <v>302</v>
      </c>
      <c r="B64" s="227" t="s">
        <v>303</v>
      </c>
      <c r="C64" s="453">
        <f>SUM(C60:C63)</f>
        <v>0</v>
      </c>
      <c r="D64" s="453">
        <f>SUM(D60:D63)</f>
        <v>0</v>
      </c>
      <c r="E64" s="453">
        <f>SUM(E60:E63)</f>
        <v>0</v>
      </c>
      <c r="F64" s="455">
        <f>SUM(F60:F63)</f>
        <v>0</v>
      </c>
      <c r="G64" s="456">
        <f>SUM(G60:G63)</f>
        <v>0</v>
      </c>
    </row>
    <row r="65" spans="1:7" ht="18.75" x14ac:dyDescent="0.3">
      <c r="A65" s="233" t="s">
        <v>274</v>
      </c>
      <c r="B65" s="227" t="s">
        <v>334</v>
      </c>
      <c r="C65" s="453"/>
      <c r="D65" s="453"/>
      <c r="E65" s="453"/>
      <c r="F65" s="455"/>
      <c r="G65" s="456">
        <f>SUM('[1]Ber.-felú.'!G31)</f>
        <v>0</v>
      </c>
    </row>
    <row r="66" spans="1:7" ht="18.75" x14ac:dyDescent="0.3">
      <c r="A66" s="233" t="s">
        <v>279</v>
      </c>
      <c r="B66" s="227" t="s">
        <v>335</v>
      </c>
      <c r="C66" s="453"/>
      <c r="D66" s="453"/>
      <c r="E66" s="453"/>
      <c r="F66" s="455"/>
      <c r="G66" s="456">
        <f>SUM('[1]Ber.-felú.'!G37)</f>
        <v>0</v>
      </c>
    </row>
    <row r="67" spans="1:7" ht="15" x14ac:dyDescent="0.25">
      <c r="A67" s="6" t="s">
        <v>281</v>
      </c>
      <c r="B67" s="181" t="s">
        <v>337</v>
      </c>
      <c r="C67" s="447"/>
      <c r="D67" s="447"/>
      <c r="E67" s="447"/>
      <c r="F67" s="466"/>
      <c r="G67" s="447">
        <f>SUM('[1]Ber.-felú.'!G38)</f>
        <v>0</v>
      </c>
    </row>
    <row r="68" spans="1:7" ht="15" x14ac:dyDescent="0.25">
      <c r="A68" s="6" t="s">
        <v>282</v>
      </c>
      <c r="B68" s="181" t="s">
        <v>338</v>
      </c>
      <c r="C68" s="447"/>
      <c r="D68" s="447"/>
      <c r="E68" s="447"/>
      <c r="F68" s="466"/>
      <c r="G68" s="447">
        <f>SUM('[1]Ber.-felú.'!G39)</f>
        <v>0</v>
      </c>
    </row>
    <row r="69" spans="1:7" ht="15" x14ac:dyDescent="0.25">
      <c r="A69" s="6" t="s">
        <v>283</v>
      </c>
      <c r="B69" s="181" t="s">
        <v>339</v>
      </c>
      <c r="C69" s="447"/>
      <c r="D69" s="447"/>
      <c r="E69" s="447"/>
      <c r="F69" s="466"/>
      <c r="G69" s="447">
        <f>SUM('[1]Ber.-felú.'!G43)</f>
        <v>0</v>
      </c>
    </row>
    <row r="70" spans="1:7" ht="18.75" x14ac:dyDescent="0.3">
      <c r="A70" s="233" t="s">
        <v>285</v>
      </c>
      <c r="B70" s="227" t="s">
        <v>336</v>
      </c>
      <c r="C70" s="453">
        <f>SUM(C67:C69)</f>
        <v>0</v>
      </c>
      <c r="D70" s="453">
        <f>SUM(D67:D69)</f>
        <v>0</v>
      </c>
      <c r="E70" s="453">
        <f>SUM(E67:E69)</f>
        <v>0</v>
      </c>
      <c r="F70" s="455">
        <f>SUM(F67:F69)</f>
        <v>0</v>
      </c>
      <c r="G70" s="456">
        <f>SUM(G67:G69)</f>
        <v>0</v>
      </c>
    </row>
    <row r="71" spans="1:7" ht="18.75" x14ac:dyDescent="0.3">
      <c r="A71" s="240"/>
      <c r="B71" s="237" t="s">
        <v>340</v>
      </c>
      <c r="C71" s="467">
        <f>SUM(C20,C25,C58,C59,C64,C65,C66,C70)</f>
        <v>0</v>
      </c>
      <c r="D71" s="467">
        <f>SUM(D20,D25,D58,D59,D64,D65,D66,D70)</f>
        <v>0</v>
      </c>
      <c r="E71" s="467">
        <f>SUM(E20,E25,E58,E59,E64,E65,E66,E70)</f>
        <v>0</v>
      </c>
      <c r="F71" s="468">
        <f>SUM(F20,F25,F58,F59,F64,F65,F66,F70)</f>
        <v>32154988</v>
      </c>
      <c r="G71" s="469">
        <f>SUM(G20,G25,G58,G59,G64,G65,G66,G70)</f>
        <v>0</v>
      </c>
    </row>
    <row r="72" spans="1:7" ht="18.75" x14ac:dyDescent="0.3">
      <c r="A72" s="6" t="s">
        <v>341</v>
      </c>
      <c r="B72" s="241" t="s">
        <v>342</v>
      </c>
      <c r="C72" s="470"/>
      <c r="D72" s="471"/>
      <c r="E72" s="472"/>
      <c r="F72" s="464"/>
      <c r="G72" s="446"/>
    </row>
    <row r="73" spans="1:7" ht="18.75" x14ac:dyDescent="0.3">
      <c r="A73" s="6"/>
      <c r="B73" s="241" t="s">
        <v>719</v>
      </c>
      <c r="C73" s="470"/>
      <c r="D73" s="470"/>
      <c r="E73" s="470"/>
      <c r="F73" s="473">
        <v>2275000</v>
      </c>
      <c r="G73" s="470"/>
    </row>
    <row r="74" spans="1:7" ht="18.75" x14ac:dyDescent="0.3">
      <c r="A74" s="6" t="s">
        <v>343</v>
      </c>
      <c r="B74" s="241" t="s">
        <v>344</v>
      </c>
      <c r="C74" s="470"/>
      <c r="D74" s="471"/>
      <c r="E74" s="472"/>
      <c r="F74" s="464"/>
      <c r="G74" s="446"/>
    </row>
    <row r="75" spans="1:7" ht="18.75" x14ac:dyDescent="0.3">
      <c r="A75" s="263"/>
      <c r="B75" s="264" t="s">
        <v>407</v>
      </c>
      <c r="C75" s="474">
        <f>SUM(C71:C74)</f>
        <v>0</v>
      </c>
      <c r="D75" s="474">
        <f>SUM(D71:D74)</f>
        <v>0</v>
      </c>
      <c r="E75" s="474">
        <f>SUM(E71:E74)</f>
        <v>0</v>
      </c>
      <c r="F75" s="475">
        <f>SUM(F71:F74)</f>
        <v>34429988</v>
      </c>
      <c r="G75" s="476">
        <f>SUM(G71:G74)</f>
        <v>0</v>
      </c>
    </row>
    <row r="76" spans="1:7" ht="18.75" x14ac:dyDescent="0.3">
      <c r="A76" s="267"/>
      <c r="B76" s="268"/>
      <c r="C76" s="477"/>
      <c r="D76" s="477"/>
      <c r="E76" s="477"/>
      <c r="F76" s="478"/>
      <c r="G76" s="479"/>
    </row>
    <row r="77" spans="1:7" ht="18.75" x14ac:dyDescent="0.3">
      <c r="A77" s="12" t="s">
        <v>424</v>
      </c>
      <c r="B77" s="3" t="s">
        <v>430</v>
      </c>
      <c r="C77" s="446"/>
      <c r="D77" s="447"/>
      <c r="E77" s="446"/>
      <c r="F77" s="461"/>
      <c r="G77" s="446"/>
    </row>
    <row r="78" spans="1:7" ht="18.75" x14ac:dyDescent="0.3">
      <c r="A78" s="12" t="s">
        <v>425</v>
      </c>
      <c r="B78" s="92" t="s">
        <v>431</v>
      </c>
      <c r="C78" s="446"/>
      <c r="D78" s="447"/>
      <c r="E78" s="446"/>
      <c r="F78" s="461"/>
      <c r="G78" s="446"/>
    </row>
    <row r="79" spans="1:7" ht="18.75" x14ac:dyDescent="0.3">
      <c r="A79" s="12" t="s">
        <v>426</v>
      </c>
      <c r="B79" s="92" t="s">
        <v>432</v>
      </c>
      <c r="C79" s="446"/>
      <c r="D79" s="447"/>
      <c r="E79" s="446"/>
      <c r="F79" s="461"/>
      <c r="G79" s="446"/>
    </row>
    <row r="80" spans="1:7" ht="18.75" x14ac:dyDescent="0.3">
      <c r="A80" s="12" t="s">
        <v>427</v>
      </c>
      <c r="B80" s="92" t="s">
        <v>433</v>
      </c>
      <c r="C80" s="446"/>
      <c r="D80" s="447"/>
      <c r="E80" s="446"/>
      <c r="F80" s="461"/>
      <c r="G80" s="446"/>
    </row>
    <row r="81" spans="1:7" ht="18.75" x14ac:dyDescent="0.3">
      <c r="A81" s="12" t="s">
        <v>428</v>
      </c>
      <c r="B81" s="92" t="s">
        <v>434</v>
      </c>
      <c r="C81" s="446"/>
      <c r="D81" s="447"/>
      <c r="E81" s="446"/>
      <c r="F81" s="461"/>
      <c r="G81" s="446"/>
    </row>
    <row r="82" spans="1:7" ht="18.75" x14ac:dyDescent="0.3">
      <c r="A82" s="12" t="s">
        <v>429</v>
      </c>
      <c r="B82" s="92" t="s">
        <v>435</v>
      </c>
      <c r="C82" s="446"/>
      <c r="D82" s="447"/>
      <c r="E82" s="446"/>
      <c r="F82" s="461"/>
      <c r="G82" s="446"/>
    </row>
    <row r="83" spans="1:7" ht="18.75" x14ac:dyDescent="0.3">
      <c r="A83" s="191" t="s">
        <v>352</v>
      </c>
      <c r="B83" s="193" t="s">
        <v>346</v>
      </c>
      <c r="C83" s="450">
        <f>SUM(C77:C82)</f>
        <v>0</v>
      </c>
      <c r="D83" s="451">
        <f>SUM(D77:D82)</f>
        <v>0</v>
      </c>
      <c r="E83" s="450">
        <f>SUM(E77:E82)</f>
        <v>0</v>
      </c>
      <c r="F83" s="452">
        <f>SUM(F77:F82)</f>
        <v>0</v>
      </c>
      <c r="G83" s="451">
        <f>SUM(G77:G82)</f>
        <v>0</v>
      </c>
    </row>
    <row r="84" spans="1:7" ht="15.75" x14ac:dyDescent="0.25">
      <c r="A84" s="1"/>
      <c r="B84" s="92" t="s">
        <v>482</v>
      </c>
      <c r="C84" s="446"/>
      <c r="D84" s="447"/>
      <c r="E84" s="446"/>
      <c r="F84" s="124"/>
      <c r="G84" s="446"/>
    </row>
    <row r="85" spans="1:7" ht="15.75" x14ac:dyDescent="0.25">
      <c r="A85" s="1"/>
      <c r="B85" s="92"/>
      <c r="C85" s="446"/>
      <c r="D85" s="446"/>
      <c r="E85" s="446"/>
      <c r="F85" s="124"/>
      <c r="G85" s="446"/>
    </row>
    <row r="86" spans="1:7" ht="15.75" x14ac:dyDescent="0.25">
      <c r="A86" s="191" t="s">
        <v>353</v>
      </c>
      <c r="B86" s="193" t="s">
        <v>347</v>
      </c>
      <c r="C86" s="480">
        <f>SUM(C84:C85)</f>
        <v>0</v>
      </c>
      <c r="D86" s="457">
        <f>SUM(D84:D85)</f>
        <v>0</v>
      </c>
      <c r="E86" s="480">
        <f>SUM(E84:E85)</f>
        <v>0</v>
      </c>
      <c r="F86" s="457">
        <f>SUM(F84:F85)</f>
        <v>0</v>
      </c>
      <c r="G86" s="457">
        <f>SUM(G84:G85)</f>
        <v>0</v>
      </c>
    </row>
    <row r="87" spans="1:7" ht="18.75" x14ac:dyDescent="0.3">
      <c r="A87" s="233" t="s">
        <v>345</v>
      </c>
      <c r="B87" s="227" t="s">
        <v>350</v>
      </c>
      <c r="C87" s="453">
        <f>SUM(C86,C83)</f>
        <v>0</v>
      </c>
      <c r="D87" s="453">
        <f>SUM(D86,D83)</f>
        <v>0</v>
      </c>
      <c r="E87" s="453">
        <f>SUM(E86,E83)</f>
        <v>0</v>
      </c>
      <c r="F87" s="455">
        <f>SUM(F83,F86)</f>
        <v>0</v>
      </c>
      <c r="G87" s="456">
        <f>SUM(G83,G86)</f>
        <v>0</v>
      </c>
    </row>
    <row r="88" spans="1:7" ht="15.75" x14ac:dyDescent="0.25">
      <c r="A88" s="191" t="s">
        <v>357</v>
      </c>
      <c r="B88" s="193" t="s">
        <v>351</v>
      </c>
      <c r="C88" s="457"/>
      <c r="D88" s="457"/>
      <c r="E88" s="457"/>
      <c r="F88" s="457"/>
      <c r="G88" s="451"/>
    </row>
    <row r="89" spans="1:7" ht="18.75" x14ac:dyDescent="0.3">
      <c r="A89" s="1"/>
      <c r="B89" s="92" t="s">
        <v>483</v>
      </c>
      <c r="C89" s="446"/>
      <c r="D89" s="447"/>
      <c r="E89" s="446"/>
      <c r="F89" s="461"/>
      <c r="G89" s="446"/>
    </row>
    <row r="90" spans="1:7" ht="15.75" x14ac:dyDescent="0.25">
      <c r="A90" s="1"/>
      <c r="B90" s="92"/>
      <c r="C90" s="446"/>
      <c r="D90" s="446"/>
      <c r="E90" s="446"/>
      <c r="F90" s="124"/>
      <c r="G90" s="446"/>
    </row>
    <row r="91" spans="1:7" ht="15.75" x14ac:dyDescent="0.25">
      <c r="A91" s="191" t="s">
        <v>355</v>
      </c>
      <c r="B91" s="193" t="s">
        <v>354</v>
      </c>
      <c r="C91" s="480">
        <f>SUM(C89:C90)</f>
        <v>0</v>
      </c>
      <c r="D91" s="457">
        <f>SUM(D89:D90)</f>
        <v>0</v>
      </c>
      <c r="E91" s="457">
        <f>SUM(E89:E90)</f>
        <v>0</v>
      </c>
      <c r="F91" s="457">
        <f>SUM(F89:F90)</f>
        <v>0</v>
      </c>
      <c r="G91" s="457">
        <f>SUM(G89:G90)</f>
        <v>0</v>
      </c>
    </row>
    <row r="92" spans="1:7" ht="18.75" x14ac:dyDescent="0.3">
      <c r="A92" s="233" t="s">
        <v>356</v>
      </c>
      <c r="B92" s="227" t="s">
        <v>358</v>
      </c>
      <c r="C92" s="453">
        <f>SUM(C88,C91)</f>
        <v>0</v>
      </c>
      <c r="D92" s="454">
        <f>SUM(D88,D91)</f>
        <v>0</v>
      </c>
      <c r="E92" s="453">
        <f>SUM(E88,E91)</f>
        <v>0</v>
      </c>
      <c r="F92" s="455">
        <f>SUM(F88,F91)</f>
        <v>0</v>
      </c>
      <c r="G92" s="453">
        <f>SUM(G88,G91)</f>
        <v>0</v>
      </c>
    </row>
    <row r="93" spans="1:7" ht="15.75" x14ac:dyDescent="0.25">
      <c r="A93" s="1" t="s">
        <v>359</v>
      </c>
      <c r="B93" s="105" t="s">
        <v>360</v>
      </c>
      <c r="C93" s="446"/>
      <c r="D93" s="446"/>
      <c r="E93" s="446"/>
      <c r="F93" s="124"/>
      <c r="G93" s="446"/>
    </row>
    <row r="94" spans="1:7" ht="18.75" x14ac:dyDescent="0.3">
      <c r="A94" s="1" t="s">
        <v>361</v>
      </c>
      <c r="B94" s="105" t="s">
        <v>362</v>
      </c>
      <c r="C94" s="446"/>
      <c r="D94" s="447"/>
      <c r="E94" s="446"/>
      <c r="F94" s="461"/>
      <c r="G94" s="446"/>
    </row>
    <row r="95" spans="1:7" ht="18.75" x14ac:dyDescent="0.3">
      <c r="A95" s="1" t="s">
        <v>363</v>
      </c>
      <c r="B95" s="92" t="s">
        <v>364</v>
      </c>
      <c r="C95" s="446"/>
      <c r="D95" s="447"/>
      <c r="E95" s="446"/>
      <c r="F95" s="461"/>
      <c r="G95" s="446"/>
    </row>
    <row r="96" spans="1:7" ht="18.75" x14ac:dyDescent="0.3">
      <c r="A96" s="1" t="s">
        <v>365</v>
      </c>
      <c r="B96" s="103" t="s">
        <v>367</v>
      </c>
      <c r="C96" s="446"/>
      <c r="D96" s="447"/>
      <c r="E96" s="446"/>
      <c r="F96" s="461"/>
      <c r="G96" s="446"/>
    </row>
    <row r="97" spans="1:7" ht="18.75" x14ac:dyDescent="0.3">
      <c r="A97" s="1" t="s">
        <v>366</v>
      </c>
      <c r="B97" s="92" t="s">
        <v>368</v>
      </c>
      <c r="C97" s="446"/>
      <c r="D97" s="447"/>
      <c r="E97" s="446"/>
      <c r="F97" s="461"/>
      <c r="G97" s="446"/>
    </row>
    <row r="98" spans="1:7" ht="18.75" x14ac:dyDescent="0.3">
      <c r="A98" s="1"/>
      <c r="B98" s="104" t="s">
        <v>369</v>
      </c>
      <c r="C98" s="446"/>
      <c r="D98" s="447"/>
      <c r="E98" s="446"/>
      <c r="F98" s="461"/>
      <c r="G98" s="446"/>
    </row>
    <row r="99" spans="1:7" ht="18.75" x14ac:dyDescent="0.3">
      <c r="A99" s="233" t="s">
        <v>370</v>
      </c>
      <c r="B99" s="227" t="s">
        <v>371</v>
      </c>
      <c r="C99" s="454">
        <f>SUM(C94:C98)</f>
        <v>0</v>
      </c>
      <c r="D99" s="453">
        <f>SUM(D94:D98)</f>
        <v>0</v>
      </c>
      <c r="E99" s="454">
        <f>SUM(E94:E98)</f>
        <v>0</v>
      </c>
      <c r="F99" s="455">
        <f>SUM(F94:F98)</f>
        <v>0</v>
      </c>
      <c r="G99" s="456">
        <f>SUM(G94:G98)</f>
        <v>0</v>
      </c>
    </row>
    <row r="100" spans="1:7" ht="18.75" x14ac:dyDescent="0.3">
      <c r="A100" s="1" t="s">
        <v>374</v>
      </c>
      <c r="B100" s="104" t="s">
        <v>541</v>
      </c>
      <c r="C100" s="446"/>
      <c r="D100" s="447"/>
      <c r="E100" s="446"/>
      <c r="F100" s="606"/>
      <c r="G100" s="446"/>
    </row>
    <row r="101" spans="1:7" ht="18.75" x14ac:dyDescent="0.3">
      <c r="A101" s="1" t="s">
        <v>375</v>
      </c>
      <c r="B101" s="104" t="s">
        <v>542</v>
      </c>
      <c r="C101" s="446"/>
      <c r="D101" s="447"/>
      <c r="E101" s="446"/>
      <c r="F101" s="606"/>
      <c r="G101" s="446"/>
    </row>
    <row r="102" spans="1:7" ht="18.75" x14ac:dyDescent="0.3">
      <c r="A102" s="1" t="s">
        <v>376</v>
      </c>
      <c r="B102" s="104" t="s">
        <v>631</v>
      </c>
      <c r="C102" s="446"/>
      <c r="D102" s="447"/>
      <c r="E102" s="446"/>
      <c r="F102" s="606"/>
      <c r="G102" s="446"/>
    </row>
    <row r="103" spans="1:7" ht="18.75" x14ac:dyDescent="0.3">
      <c r="A103" s="1"/>
      <c r="B103" s="104" t="s">
        <v>543</v>
      </c>
      <c r="C103" s="446"/>
      <c r="D103" s="447"/>
      <c r="E103" s="446"/>
      <c r="F103" s="606"/>
      <c r="G103" s="446"/>
    </row>
    <row r="104" spans="1:7" ht="18.75" x14ac:dyDescent="0.3">
      <c r="A104" s="1" t="s">
        <v>378</v>
      </c>
      <c r="B104" s="104" t="s">
        <v>544</v>
      </c>
      <c r="C104" s="446"/>
      <c r="D104" s="447"/>
      <c r="E104" s="446"/>
      <c r="F104" s="606">
        <v>3694020</v>
      </c>
      <c r="G104" s="446"/>
    </row>
    <row r="105" spans="1:7" ht="18.75" x14ac:dyDescent="0.3">
      <c r="A105" s="1" t="s">
        <v>378</v>
      </c>
      <c r="B105" s="104" t="s">
        <v>545</v>
      </c>
      <c r="C105" s="446"/>
      <c r="D105" s="447"/>
      <c r="E105" s="446"/>
      <c r="F105" s="606"/>
      <c r="G105" s="446"/>
    </row>
    <row r="106" spans="1:7" ht="18.75" x14ac:dyDescent="0.3">
      <c r="A106" s="1" t="s">
        <v>379</v>
      </c>
      <c r="B106" s="104" t="s">
        <v>436</v>
      </c>
      <c r="C106" s="446"/>
      <c r="D106" s="447"/>
      <c r="E106" s="446"/>
      <c r="F106" s="606"/>
      <c r="G106" s="446"/>
    </row>
    <row r="107" spans="1:7" ht="18.75" x14ac:dyDescent="0.3">
      <c r="A107" s="1" t="s">
        <v>383</v>
      </c>
      <c r="B107" s="104" t="s">
        <v>384</v>
      </c>
      <c r="C107" s="446"/>
      <c r="D107" s="447"/>
      <c r="E107" s="446"/>
      <c r="F107" s="606"/>
      <c r="G107" s="446"/>
    </row>
    <row r="108" spans="1:7" ht="18.75" x14ac:dyDescent="0.3">
      <c r="A108" s="1" t="s">
        <v>385</v>
      </c>
      <c r="B108" s="104" t="s">
        <v>386</v>
      </c>
      <c r="C108" s="446"/>
      <c r="D108" s="447"/>
      <c r="E108" s="446"/>
      <c r="F108" s="606"/>
      <c r="G108" s="446"/>
    </row>
    <row r="109" spans="1:7" ht="18.75" x14ac:dyDescent="0.3">
      <c r="A109" s="233" t="s">
        <v>372</v>
      </c>
      <c r="B109" s="227" t="s">
        <v>373</v>
      </c>
      <c r="C109" s="454">
        <f>SUM(C100:C108)</f>
        <v>0</v>
      </c>
      <c r="D109" s="453">
        <f>SUM(D100:D108)</f>
        <v>0</v>
      </c>
      <c r="E109" s="454">
        <f>SUM(E100:E108)</f>
        <v>0</v>
      </c>
      <c r="F109" s="455">
        <f>SUM(F100:F108)</f>
        <v>3694020</v>
      </c>
      <c r="G109" s="456">
        <f>SUM(G100:G108)</f>
        <v>0</v>
      </c>
    </row>
    <row r="110" spans="1:7" ht="15.75" x14ac:dyDescent="0.25">
      <c r="A110" s="1" t="s">
        <v>389</v>
      </c>
      <c r="B110" s="92" t="s">
        <v>391</v>
      </c>
      <c r="C110" s="447"/>
      <c r="D110" s="447"/>
      <c r="E110" s="446"/>
      <c r="F110" s="124"/>
      <c r="G110" s="446"/>
    </row>
    <row r="111" spans="1:7" ht="15.75" x14ac:dyDescent="0.25">
      <c r="A111" s="1" t="s">
        <v>390</v>
      </c>
      <c r="B111" s="92" t="s">
        <v>392</v>
      </c>
      <c r="C111" s="447"/>
      <c r="D111" s="447"/>
      <c r="E111" s="446"/>
      <c r="F111" s="124"/>
      <c r="G111" s="446"/>
    </row>
    <row r="112" spans="1:7" ht="18.75" x14ac:dyDescent="0.3">
      <c r="A112" s="233" t="s">
        <v>393</v>
      </c>
      <c r="B112" s="227" t="s">
        <v>394</v>
      </c>
      <c r="C112" s="454">
        <f>SUM(C110:C111)</f>
        <v>0</v>
      </c>
      <c r="D112" s="453">
        <f>SUM(D110:D111)</f>
        <v>0</v>
      </c>
      <c r="E112" s="454">
        <f>SUM(E110:E111)</f>
        <v>0</v>
      </c>
      <c r="F112" s="455">
        <f>SUM(F110:F111)</f>
        <v>0</v>
      </c>
      <c r="G112" s="456">
        <f>SUM(G110:G111)</f>
        <v>0</v>
      </c>
    </row>
    <row r="113" spans="1:7" ht="18.75" x14ac:dyDescent="0.3">
      <c r="A113" s="1" t="s">
        <v>395</v>
      </c>
      <c r="B113" s="92" t="s">
        <v>396</v>
      </c>
      <c r="C113" s="446"/>
      <c r="D113" s="447"/>
      <c r="E113" s="446"/>
      <c r="F113" s="461"/>
      <c r="G113" s="446"/>
    </row>
    <row r="114" spans="1:7" ht="15.75" x14ac:dyDescent="0.25">
      <c r="A114" s="1" t="s">
        <v>397</v>
      </c>
      <c r="B114" s="92" t="s">
        <v>398</v>
      </c>
      <c r="C114" s="446"/>
      <c r="D114" s="447"/>
      <c r="E114" s="446"/>
      <c r="F114" s="124"/>
      <c r="G114" s="446"/>
    </row>
    <row r="115" spans="1:7" ht="18.75" x14ac:dyDescent="0.3">
      <c r="A115" s="233" t="s">
        <v>399</v>
      </c>
      <c r="B115" s="227" t="s">
        <v>402</v>
      </c>
      <c r="C115" s="454">
        <f>SUM(C113:C114)</f>
        <v>0</v>
      </c>
      <c r="D115" s="453">
        <f>SUM(D113:D114)</f>
        <v>0</v>
      </c>
      <c r="E115" s="454">
        <f>SUM(E113:E114)</f>
        <v>0</v>
      </c>
      <c r="F115" s="455">
        <f>SUM(F113:F114)</f>
        <v>0</v>
      </c>
      <c r="G115" s="456">
        <f>SUM(G113:G114)</f>
        <v>0</v>
      </c>
    </row>
    <row r="116" spans="1:7" ht="15.75" x14ac:dyDescent="0.25">
      <c r="A116" s="1" t="s">
        <v>403</v>
      </c>
      <c r="B116" s="92" t="s">
        <v>404</v>
      </c>
      <c r="C116" s="446"/>
      <c r="D116" s="447"/>
      <c r="E116" s="446"/>
      <c r="F116" s="124"/>
      <c r="G116" s="446"/>
    </row>
    <row r="117" spans="1:7" ht="15.75" x14ac:dyDescent="0.25">
      <c r="A117" s="1" t="s">
        <v>405</v>
      </c>
      <c r="B117" s="92" t="s">
        <v>406</v>
      </c>
      <c r="C117" s="446"/>
      <c r="D117" s="447"/>
      <c r="E117" s="446"/>
      <c r="F117" s="124"/>
      <c r="G117" s="446"/>
    </row>
    <row r="118" spans="1:7" ht="18.75" x14ac:dyDescent="0.3">
      <c r="A118" s="233" t="s">
        <v>400</v>
      </c>
      <c r="B118" s="227" t="s">
        <v>401</v>
      </c>
      <c r="C118" s="454">
        <f>SUM(C116:C117)</f>
        <v>0</v>
      </c>
      <c r="D118" s="453">
        <f>SUM(D116:D117)</f>
        <v>0</v>
      </c>
      <c r="E118" s="454">
        <f>SUM(E116:E117)</f>
        <v>0</v>
      </c>
      <c r="F118" s="455">
        <f>SUM(F116:F117)</f>
        <v>0</v>
      </c>
      <c r="G118" s="456">
        <f>SUM(G116:G117)</f>
        <v>0</v>
      </c>
    </row>
    <row r="119" spans="1:7" ht="18.75" x14ac:dyDescent="0.3">
      <c r="A119" s="243"/>
      <c r="B119" s="237" t="s">
        <v>94</v>
      </c>
      <c r="C119" s="467">
        <f>SUM(C87,C92,C99,C109,C112,C115,C118)</f>
        <v>0</v>
      </c>
      <c r="D119" s="481">
        <f>SUM(D87,D92,D99,D109,D112,D115,D118)</f>
        <v>0</v>
      </c>
      <c r="E119" s="467">
        <f>SUM(E87,E92,E99,E109,E112,E115,E118)</f>
        <v>0</v>
      </c>
      <c r="F119" s="468">
        <f>SUM(F87,F92,F99,F109,F112,F115,F118)</f>
        <v>3694020</v>
      </c>
      <c r="G119" s="467">
        <f>SUM(G87,G92,G99,G109,G112,G115,G118)</f>
        <v>0</v>
      </c>
    </row>
    <row r="120" spans="1:7" ht="18.75" x14ac:dyDescent="0.3">
      <c r="A120" s="6" t="s">
        <v>410</v>
      </c>
      <c r="B120" s="106" t="s">
        <v>409</v>
      </c>
      <c r="C120" s="470"/>
      <c r="D120" s="471"/>
      <c r="E120" s="472"/>
      <c r="F120" s="464"/>
      <c r="G120" s="446"/>
    </row>
    <row r="121" spans="1:7" ht="18.75" x14ac:dyDescent="0.3">
      <c r="A121" s="6" t="s">
        <v>411</v>
      </c>
      <c r="B121" s="106" t="s">
        <v>412</v>
      </c>
      <c r="C121" s="482"/>
      <c r="D121" s="483"/>
      <c r="E121" s="484"/>
      <c r="F121" s="464"/>
      <c r="G121" s="446"/>
    </row>
    <row r="122" spans="1:7" ht="18.75" x14ac:dyDescent="0.3">
      <c r="A122" s="6" t="s">
        <v>413</v>
      </c>
      <c r="B122" s="106" t="s">
        <v>93</v>
      </c>
      <c r="C122" s="482"/>
      <c r="D122" s="483"/>
      <c r="E122" s="484"/>
      <c r="F122" s="464">
        <v>30735968</v>
      </c>
      <c r="G122" s="446"/>
    </row>
    <row r="123" spans="1:7" ht="18.75" x14ac:dyDescent="0.3">
      <c r="A123" s="6" t="s">
        <v>414</v>
      </c>
      <c r="B123" s="106" t="s">
        <v>415</v>
      </c>
      <c r="C123" s="470"/>
      <c r="D123" s="471"/>
      <c r="E123" s="472"/>
      <c r="F123" s="464"/>
      <c r="G123" s="446"/>
    </row>
    <row r="124" spans="1:7" ht="18.75" x14ac:dyDescent="0.3">
      <c r="A124" s="244"/>
      <c r="B124" s="237" t="s">
        <v>408</v>
      </c>
      <c r="C124" s="467">
        <f>SUM(C119:C123)</f>
        <v>0</v>
      </c>
      <c r="D124" s="467">
        <f>SUM(D119:D123)</f>
        <v>0</v>
      </c>
      <c r="E124" s="467">
        <f>SUM(E119:E123)</f>
        <v>0</v>
      </c>
      <c r="F124" s="468">
        <f>SUM(F119:F123)</f>
        <v>34429988</v>
      </c>
      <c r="G124" s="469">
        <f>SUM(G119:G123)</f>
        <v>0</v>
      </c>
    </row>
    <row r="125" spans="1:7" ht="15" x14ac:dyDescent="0.2">
      <c r="C125" s="245"/>
      <c r="D125" s="245"/>
      <c r="E125" s="245"/>
      <c r="G125" s="389"/>
    </row>
    <row r="126" spans="1:7" ht="18.75" x14ac:dyDescent="0.3">
      <c r="A126" s="391"/>
      <c r="B126" s="392" t="s">
        <v>158</v>
      </c>
      <c r="C126" s="572"/>
      <c r="D126" s="578"/>
      <c r="E126" s="572"/>
      <c r="F126" s="571">
        <v>6</v>
      </c>
      <c r="G126" s="485"/>
    </row>
  </sheetData>
  <mergeCells count="4">
    <mergeCell ref="E3:E4"/>
    <mergeCell ref="A1:A4"/>
    <mergeCell ref="C1:E2"/>
    <mergeCell ref="C3:D3"/>
  </mergeCells>
  <phoneticPr fontId="2" type="noConversion"/>
  <pageMargins left="0.75" right="0.75" top="1" bottom="1" header="0.5" footer="0.5"/>
  <pageSetup paperSize="9" scale="51" orientation="portrait" r:id="rId1"/>
  <headerFooter alignWithMargins="0">
    <oddHeader>&amp;L&amp;"Times,Félkövér"&amp;14Bezenye Község 
   Önkormányzata&amp;C&amp;"Times,Félkövér"&amp;14Óvoda
2015. év&amp;R&amp;"Times,Normál"&amp;12 10. melléklet
Adatok: Ft-ban</oddHeader>
  </headerFooter>
  <rowBreaks count="1" manualBreakCount="1">
    <brk id="7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FF0000"/>
  </sheetPr>
  <dimension ref="A1:F37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44.85546875" customWidth="1"/>
    <col min="2" max="2" width="15.28515625" customWidth="1"/>
    <col min="3" max="3" width="12.85546875" customWidth="1"/>
    <col min="4" max="4" width="12" customWidth="1"/>
    <col min="5" max="5" width="11.140625" customWidth="1"/>
    <col min="6" max="6" width="12.42578125" customWidth="1"/>
  </cols>
  <sheetData>
    <row r="1" spans="1:6" ht="20.100000000000001" customHeight="1" x14ac:dyDescent="0.2">
      <c r="A1" s="118" t="s">
        <v>108</v>
      </c>
      <c r="B1" s="863" t="s">
        <v>715</v>
      </c>
      <c r="C1" s="864"/>
      <c r="D1" s="865"/>
      <c r="E1" s="865"/>
      <c r="F1" s="866"/>
    </row>
    <row r="2" spans="1:6" ht="20.100000000000001" customHeight="1" x14ac:dyDescent="0.2">
      <c r="A2" s="119"/>
      <c r="B2" s="120" t="s">
        <v>5</v>
      </c>
      <c r="C2" s="121" t="s">
        <v>79</v>
      </c>
      <c r="D2" s="123" t="s">
        <v>114</v>
      </c>
      <c r="E2" s="122" t="s">
        <v>476</v>
      </c>
      <c r="F2" s="122" t="s">
        <v>477</v>
      </c>
    </row>
    <row r="3" spans="1:6" ht="20.100000000000001" customHeight="1" x14ac:dyDescent="0.25">
      <c r="A3" s="3"/>
      <c r="B3" s="124"/>
      <c r="C3" s="125"/>
      <c r="D3" s="127"/>
      <c r="E3" s="126"/>
      <c r="F3" s="126"/>
    </row>
    <row r="4" spans="1:6" ht="20.100000000000001" customHeight="1" x14ac:dyDescent="0.25">
      <c r="A4" s="94"/>
      <c r="B4" s="124"/>
      <c r="C4" s="125"/>
      <c r="D4" s="127"/>
      <c r="E4" s="126"/>
      <c r="F4" s="126"/>
    </row>
    <row r="5" spans="1:6" ht="20.100000000000001" customHeight="1" x14ac:dyDescent="0.25">
      <c r="A5" s="89"/>
      <c r="B5" s="124"/>
      <c r="C5" s="125"/>
      <c r="D5" s="128"/>
      <c r="E5" s="126"/>
      <c r="F5" s="126"/>
    </row>
    <row r="6" spans="1:6" ht="20.100000000000001" customHeight="1" x14ac:dyDescent="0.25">
      <c r="A6" s="129"/>
      <c r="B6" s="124"/>
      <c r="C6" s="125"/>
      <c r="D6" s="127"/>
      <c r="E6" s="126"/>
      <c r="F6" s="126"/>
    </row>
    <row r="7" spans="1:6" ht="20.100000000000001" customHeight="1" x14ac:dyDescent="0.25">
      <c r="A7" s="129"/>
      <c r="B7" s="124"/>
      <c r="C7" s="125"/>
      <c r="D7" s="130"/>
      <c r="E7" s="126"/>
      <c r="F7" s="126"/>
    </row>
    <row r="8" spans="1:6" ht="20.100000000000001" customHeight="1" x14ac:dyDescent="0.25">
      <c r="A8" s="129"/>
      <c r="B8" s="124"/>
      <c r="C8" s="125"/>
      <c r="D8" s="130"/>
      <c r="E8" s="126"/>
      <c r="F8" s="126"/>
    </row>
    <row r="9" spans="1:6" ht="20.100000000000001" customHeight="1" x14ac:dyDescent="0.25">
      <c r="A9" s="129"/>
      <c r="B9" s="124"/>
      <c r="C9" s="125"/>
      <c r="D9" s="127"/>
      <c r="E9" s="126"/>
      <c r="F9" s="126"/>
    </row>
    <row r="10" spans="1:6" ht="20.100000000000001" customHeight="1" x14ac:dyDescent="0.25">
      <c r="A10" s="129"/>
      <c r="B10" s="124"/>
      <c r="C10" s="125"/>
      <c r="D10" s="127"/>
      <c r="E10" s="126"/>
      <c r="F10" s="126"/>
    </row>
    <row r="11" spans="1:6" ht="20.100000000000001" customHeight="1" x14ac:dyDescent="0.25">
      <c r="A11" s="131"/>
      <c r="B11" s="124"/>
      <c r="C11" s="125"/>
      <c r="D11" s="127"/>
      <c r="E11" s="126"/>
      <c r="F11" s="126"/>
    </row>
    <row r="12" spans="1:6" ht="20.100000000000001" customHeight="1" x14ac:dyDescent="0.25">
      <c r="A12" s="3"/>
      <c r="B12" s="124"/>
      <c r="C12" s="125"/>
      <c r="D12" s="127"/>
      <c r="E12" s="126"/>
      <c r="F12" s="126"/>
    </row>
    <row r="13" spans="1:6" ht="20.100000000000001" customHeight="1" x14ac:dyDescent="0.25">
      <c r="A13" s="3"/>
      <c r="B13" s="124"/>
      <c r="C13" s="125"/>
      <c r="D13" s="127"/>
      <c r="E13" s="126"/>
      <c r="F13" s="126"/>
    </row>
    <row r="14" spans="1:6" ht="20.100000000000001" customHeight="1" x14ac:dyDescent="0.25">
      <c r="A14" s="91"/>
      <c r="B14" s="124"/>
      <c r="C14" s="125"/>
      <c r="D14" s="127"/>
      <c r="E14" s="126"/>
      <c r="F14" s="126"/>
    </row>
    <row r="15" spans="1:6" ht="20.100000000000001" customHeight="1" x14ac:dyDescent="0.25">
      <c r="A15" s="3"/>
      <c r="B15" s="124"/>
      <c r="C15" s="125"/>
      <c r="D15" s="127"/>
      <c r="E15" s="126"/>
      <c r="F15" s="126"/>
    </row>
    <row r="16" spans="1:6" ht="20.100000000000001" customHeight="1" x14ac:dyDescent="0.25">
      <c r="A16" s="33"/>
      <c r="B16" s="124"/>
      <c r="C16" s="125"/>
      <c r="D16" s="127"/>
      <c r="E16" s="126"/>
      <c r="F16" s="126"/>
    </row>
    <row r="17" spans="1:6" ht="20.100000000000001" customHeight="1" x14ac:dyDescent="0.25">
      <c r="A17" s="91"/>
      <c r="B17" s="124"/>
      <c r="C17" s="125"/>
      <c r="D17" s="127"/>
      <c r="E17" s="126"/>
      <c r="F17" s="126"/>
    </row>
    <row r="18" spans="1:6" ht="20.100000000000001" customHeight="1" x14ac:dyDescent="0.25">
      <c r="A18" s="3"/>
      <c r="B18" s="124"/>
      <c r="C18" s="125"/>
      <c r="D18" s="127"/>
      <c r="E18" s="126"/>
      <c r="F18" s="126"/>
    </row>
    <row r="19" spans="1:6" ht="20.100000000000001" customHeight="1" x14ac:dyDescent="0.25">
      <c r="A19" s="91"/>
      <c r="B19" s="124"/>
      <c r="C19" s="125"/>
      <c r="D19" s="127"/>
      <c r="E19" s="126"/>
      <c r="F19" s="126"/>
    </row>
    <row r="20" spans="1:6" ht="20.100000000000001" customHeight="1" x14ac:dyDescent="0.25">
      <c r="A20" s="3"/>
      <c r="B20" s="124"/>
      <c r="C20" s="125"/>
      <c r="D20" s="127"/>
      <c r="E20" s="126"/>
      <c r="F20" s="126"/>
    </row>
    <row r="21" spans="1:6" ht="20.100000000000001" customHeight="1" x14ac:dyDescent="0.25">
      <c r="A21" s="92"/>
      <c r="B21" s="124"/>
      <c r="C21" s="125"/>
      <c r="D21" s="127"/>
      <c r="E21" s="126"/>
      <c r="F21" s="126"/>
    </row>
    <row r="22" spans="1:6" ht="20.100000000000001" customHeight="1" x14ac:dyDescent="0.25">
      <c r="A22" s="3"/>
      <c r="B22" s="124"/>
      <c r="C22" s="125"/>
      <c r="D22" s="127"/>
      <c r="E22" s="126"/>
      <c r="F22" s="126"/>
    </row>
    <row r="23" spans="1:6" ht="20.100000000000001" customHeight="1" x14ac:dyDescent="0.25">
      <c r="A23" s="3"/>
      <c r="B23" s="124"/>
      <c r="C23" s="125"/>
      <c r="D23" s="127"/>
      <c r="E23" s="126"/>
      <c r="F23" s="126"/>
    </row>
    <row r="24" spans="1:6" ht="20.100000000000001" customHeight="1" x14ac:dyDescent="0.25">
      <c r="A24" s="3"/>
      <c r="B24" s="124"/>
      <c r="C24" s="125"/>
      <c r="D24" s="127"/>
      <c r="E24" s="126"/>
      <c r="F24" s="126"/>
    </row>
    <row r="25" spans="1:6" ht="20.100000000000001" customHeight="1" x14ac:dyDescent="0.25">
      <c r="A25" s="3"/>
      <c r="B25" s="124"/>
      <c r="C25" s="125"/>
      <c r="D25" s="127"/>
      <c r="E25" s="126"/>
      <c r="F25" s="126"/>
    </row>
    <row r="26" spans="1:6" ht="20.100000000000001" customHeight="1" x14ac:dyDescent="0.25">
      <c r="A26" s="3"/>
      <c r="B26" s="124"/>
      <c r="C26" s="125"/>
      <c r="D26" s="127"/>
      <c r="E26" s="126"/>
      <c r="F26" s="126"/>
    </row>
    <row r="27" spans="1:6" ht="20.100000000000001" customHeight="1" x14ac:dyDescent="0.25">
      <c r="A27" s="3"/>
      <c r="B27" s="124"/>
      <c r="C27" s="125"/>
      <c r="D27" s="127"/>
      <c r="E27" s="126"/>
      <c r="F27" s="126"/>
    </row>
    <row r="28" spans="1:6" ht="20.100000000000001" customHeight="1" x14ac:dyDescent="0.25">
      <c r="A28" s="91"/>
      <c r="B28" s="124"/>
      <c r="C28" s="125"/>
      <c r="D28" s="127"/>
      <c r="E28" s="126"/>
      <c r="F28" s="126"/>
    </row>
    <row r="29" spans="1:6" ht="20.100000000000001" customHeight="1" x14ac:dyDescent="0.25">
      <c r="A29" s="92"/>
      <c r="B29" s="124"/>
      <c r="C29" s="125"/>
      <c r="D29" s="127"/>
      <c r="E29" s="126"/>
      <c r="F29" s="126"/>
    </row>
    <row r="30" spans="1:6" ht="20.100000000000001" customHeight="1" x14ac:dyDescent="0.25">
      <c r="A30" s="3"/>
      <c r="B30" s="124"/>
      <c r="C30" s="125"/>
      <c r="D30" s="127"/>
      <c r="E30" s="126"/>
      <c r="F30" s="126"/>
    </row>
    <row r="31" spans="1:6" ht="20.100000000000001" customHeight="1" x14ac:dyDescent="0.25">
      <c r="A31" s="132" t="s">
        <v>115</v>
      </c>
      <c r="B31" s="124">
        <f>SUM(B3:B30)</f>
        <v>0</v>
      </c>
      <c r="C31" s="124">
        <f>SUM(C3:C30)</f>
        <v>0</v>
      </c>
      <c r="D31" s="124">
        <f>SUM(D3:D30)</f>
        <v>0</v>
      </c>
      <c r="E31" s="124">
        <f>SUM(E3:E30)</f>
        <v>0</v>
      </c>
      <c r="F31" s="124">
        <f>SUM(F3:F30)</f>
        <v>0</v>
      </c>
    </row>
    <row r="32" spans="1:6" ht="20.100000000000001" customHeight="1" x14ac:dyDescent="0.25">
      <c r="A32" s="3"/>
      <c r="B32" s="124"/>
      <c r="C32" s="133"/>
      <c r="D32" s="134"/>
      <c r="E32" s="126"/>
      <c r="F32" s="126"/>
    </row>
    <row r="33" spans="1:6" ht="20.100000000000001" customHeight="1" x14ac:dyDescent="0.25">
      <c r="A33" s="3"/>
      <c r="B33" s="124"/>
      <c r="C33" s="133"/>
      <c r="D33" s="134"/>
      <c r="E33" s="126"/>
      <c r="F33" s="126"/>
    </row>
    <row r="34" spans="1:6" ht="20.100000000000001" customHeight="1" x14ac:dyDescent="0.25">
      <c r="A34" s="3"/>
      <c r="B34" s="124"/>
      <c r="C34" s="133"/>
      <c r="D34" s="135"/>
      <c r="E34" s="126"/>
      <c r="F34" s="126"/>
    </row>
    <row r="35" spans="1:6" ht="20.100000000000001" customHeight="1" x14ac:dyDescent="0.25">
      <c r="A35" s="3"/>
      <c r="B35" s="124"/>
      <c r="C35" s="133"/>
      <c r="D35" s="134"/>
      <c r="E35" s="126"/>
      <c r="F35" s="126"/>
    </row>
    <row r="36" spans="1:6" ht="20.100000000000001" customHeight="1" x14ac:dyDescent="0.25">
      <c r="A36" s="3"/>
      <c r="B36" s="124"/>
      <c r="C36" s="133"/>
      <c r="D36" s="135"/>
      <c r="E36" s="126"/>
      <c r="F36" s="126"/>
    </row>
    <row r="37" spans="1:6" ht="20.100000000000001" customHeight="1" x14ac:dyDescent="0.2">
      <c r="A37" s="136" t="s">
        <v>117</v>
      </c>
      <c r="B37" s="137">
        <f>SUM(B31:B36)</f>
        <v>0</v>
      </c>
      <c r="C37" s="137">
        <f>SUM(C31:C36)</f>
        <v>0</v>
      </c>
      <c r="D37" s="137">
        <f>SUM(D31:D36)</f>
        <v>0</v>
      </c>
      <c r="E37" s="137">
        <f>SUM(E31:E36)</f>
        <v>0</v>
      </c>
      <c r="F37" s="137">
        <f>SUM(F31:F36)</f>
        <v>0</v>
      </c>
    </row>
  </sheetData>
  <mergeCells count="2">
    <mergeCell ref="B1:C1"/>
    <mergeCell ref="D1:F1"/>
  </mergeCells>
  <phoneticPr fontId="2" type="noConversion"/>
  <pageMargins left="0.75" right="0.75" top="1" bottom="1" header="0.5" footer="0.5"/>
  <pageSetup paperSize="9" scale="62" orientation="landscape" r:id="rId1"/>
  <headerFooter alignWithMargins="0">
    <oddHeader>&amp;L&amp;"Times New Roman,Félkövér"&amp;14Bezenye Község 
  Önkormányzata&amp;C&amp;"Times,Félkövér"&amp;14Áthúzódó kötelezettség vállalások
2015. terv&amp;R&amp;12 11.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FF0000"/>
  </sheetPr>
  <dimension ref="A1:N27"/>
  <sheetViews>
    <sheetView tabSelected="1" view="pageLayout" topLeftCell="B4" zoomScaleNormal="100" workbookViewId="0">
      <selection activeCell="N14" sqref="N14"/>
    </sheetView>
  </sheetViews>
  <sheetFormatPr defaultRowHeight="12.75" x14ac:dyDescent="0.2"/>
  <cols>
    <col min="1" max="1" width="35.42578125" customWidth="1"/>
    <col min="2" max="2" width="15.5703125" customWidth="1"/>
    <col min="3" max="3" width="14.7109375" customWidth="1"/>
    <col min="4" max="4" width="16.42578125" customWidth="1"/>
    <col min="5" max="5" width="15" customWidth="1"/>
    <col min="6" max="6" width="14.5703125" customWidth="1"/>
    <col min="7" max="7" width="14.28515625" customWidth="1"/>
    <col min="8" max="8" width="15.140625" customWidth="1"/>
    <col min="9" max="9" width="14.28515625" customWidth="1"/>
    <col min="10" max="10" width="15.140625" customWidth="1"/>
    <col min="11" max="11" width="14.7109375" customWidth="1"/>
    <col min="12" max="12" width="15" customWidth="1"/>
    <col min="13" max="13" width="14.28515625" customWidth="1"/>
    <col min="14" max="14" width="17" customWidth="1"/>
  </cols>
  <sheetData>
    <row r="1" spans="1:14" ht="15" thickBot="1" x14ac:dyDescent="0.25">
      <c r="A1" s="138" t="s">
        <v>109</v>
      </c>
      <c r="B1" s="138" t="s">
        <v>119</v>
      </c>
      <c r="C1" s="138" t="s">
        <v>120</v>
      </c>
      <c r="D1" s="138" t="s">
        <v>121</v>
      </c>
      <c r="E1" s="138" t="s">
        <v>122</v>
      </c>
      <c r="F1" s="138" t="s">
        <v>123</v>
      </c>
      <c r="G1" s="138" t="s">
        <v>124</v>
      </c>
      <c r="H1" s="138" t="s">
        <v>125</v>
      </c>
      <c r="I1" s="138" t="s">
        <v>126</v>
      </c>
      <c r="J1" s="138" t="s">
        <v>127</v>
      </c>
      <c r="K1" s="138" t="s">
        <v>128</v>
      </c>
      <c r="L1" s="138" t="s">
        <v>129</v>
      </c>
      <c r="M1" s="138" t="s">
        <v>130</v>
      </c>
      <c r="N1" s="139" t="s">
        <v>118</v>
      </c>
    </row>
    <row r="2" spans="1:14" ht="15.75" thickBot="1" x14ac:dyDescent="0.25">
      <c r="A2" s="867" t="s">
        <v>113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9"/>
    </row>
    <row r="3" spans="1:14" ht="15" x14ac:dyDescent="0.2">
      <c r="A3" s="140" t="s">
        <v>131</v>
      </c>
      <c r="B3" s="732">
        <v>2561330</v>
      </c>
      <c r="C3" s="732">
        <v>2561330</v>
      </c>
      <c r="D3" s="732">
        <v>2561330</v>
      </c>
      <c r="E3" s="732">
        <v>2561330</v>
      </c>
      <c r="F3" s="732">
        <v>2561330</v>
      </c>
      <c r="G3" s="732">
        <v>2561330</v>
      </c>
      <c r="H3" s="732">
        <v>2561330</v>
      </c>
      <c r="I3" s="732">
        <v>2561330</v>
      </c>
      <c r="J3" s="732">
        <v>2561330</v>
      </c>
      <c r="K3" s="732">
        <v>2561330</v>
      </c>
      <c r="L3" s="732">
        <v>2561330</v>
      </c>
      <c r="M3" s="732">
        <v>2561333</v>
      </c>
      <c r="N3" s="141">
        <f t="shared" ref="N3:N27" si="0">SUM(B3:M3)</f>
        <v>30735963</v>
      </c>
    </row>
    <row r="4" spans="1:14" ht="15" x14ac:dyDescent="0.2">
      <c r="A4" s="142" t="s">
        <v>132</v>
      </c>
      <c r="B4" s="143">
        <v>955685</v>
      </c>
      <c r="C4" s="143">
        <v>955685</v>
      </c>
      <c r="D4" s="143">
        <v>955685</v>
      </c>
      <c r="E4" s="143">
        <v>955685</v>
      </c>
      <c r="F4" s="143">
        <v>955685</v>
      </c>
      <c r="G4" s="143">
        <v>955685</v>
      </c>
      <c r="H4" s="143">
        <v>955685</v>
      </c>
      <c r="I4" s="143">
        <v>955685</v>
      </c>
      <c r="J4" s="143">
        <v>955685</v>
      </c>
      <c r="K4" s="143">
        <v>955685</v>
      </c>
      <c r="L4" s="143">
        <v>955685</v>
      </c>
      <c r="M4" s="143">
        <v>955685</v>
      </c>
      <c r="N4" s="144">
        <f t="shared" si="0"/>
        <v>11468220</v>
      </c>
    </row>
    <row r="5" spans="1:14" ht="15" x14ac:dyDescent="0.2">
      <c r="A5" s="145" t="s">
        <v>764</v>
      </c>
      <c r="B5" s="146">
        <v>4518830</v>
      </c>
      <c r="C5" s="146">
        <v>4518830</v>
      </c>
      <c r="D5" s="146">
        <v>4518830</v>
      </c>
      <c r="E5" s="146">
        <v>4518830</v>
      </c>
      <c r="F5" s="146">
        <v>4518830</v>
      </c>
      <c r="G5" s="146">
        <v>4518830</v>
      </c>
      <c r="H5" s="146">
        <v>4518830</v>
      </c>
      <c r="I5" s="146">
        <v>4518830</v>
      </c>
      <c r="J5" s="146">
        <v>4518830</v>
      </c>
      <c r="K5" s="146">
        <v>4518830</v>
      </c>
      <c r="L5" s="146">
        <v>4518830</v>
      </c>
      <c r="M5" s="146">
        <v>4518831</v>
      </c>
      <c r="N5" s="147">
        <f t="shared" si="0"/>
        <v>54225961</v>
      </c>
    </row>
    <row r="6" spans="1:14" ht="15" x14ac:dyDescent="0.2">
      <c r="A6" s="142" t="s">
        <v>133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>
        <f t="shared" si="0"/>
        <v>0</v>
      </c>
    </row>
    <row r="7" spans="1:14" ht="15" x14ac:dyDescent="0.2">
      <c r="A7" s="142" t="s">
        <v>154</v>
      </c>
      <c r="B7" s="143">
        <v>422400</v>
      </c>
      <c r="C7" s="143">
        <v>422400</v>
      </c>
      <c r="D7" s="143">
        <v>422400</v>
      </c>
      <c r="E7" s="143">
        <v>422400</v>
      </c>
      <c r="F7" s="143">
        <v>422400</v>
      </c>
      <c r="G7" s="143">
        <v>422400</v>
      </c>
      <c r="H7" s="143">
        <v>422400</v>
      </c>
      <c r="I7" s="143">
        <v>422400</v>
      </c>
      <c r="J7" s="143">
        <v>422400</v>
      </c>
      <c r="K7" s="143">
        <v>422400</v>
      </c>
      <c r="L7" s="143">
        <v>422400</v>
      </c>
      <c r="M7" s="143">
        <v>422400</v>
      </c>
      <c r="N7" s="144">
        <f t="shared" si="0"/>
        <v>5068800</v>
      </c>
    </row>
    <row r="8" spans="1:14" ht="15" x14ac:dyDescent="0.2">
      <c r="A8" s="142" t="s">
        <v>155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>
        <f t="shared" si="0"/>
        <v>0</v>
      </c>
    </row>
    <row r="9" spans="1:14" ht="15" x14ac:dyDescent="0.2">
      <c r="A9" s="142" t="s">
        <v>104</v>
      </c>
      <c r="B9" s="143">
        <v>200000</v>
      </c>
      <c r="C9" s="143">
        <v>200000</v>
      </c>
      <c r="D9" s="143">
        <v>5000000</v>
      </c>
      <c r="E9" s="143">
        <v>200000</v>
      </c>
      <c r="F9" s="143">
        <v>200000</v>
      </c>
      <c r="G9" s="143">
        <v>200000</v>
      </c>
      <c r="H9" s="143">
        <v>200000</v>
      </c>
      <c r="I9" s="143">
        <v>200000</v>
      </c>
      <c r="J9" s="143">
        <v>5000000</v>
      </c>
      <c r="K9" s="143">
        <v>200000</v>
      </c>
      <c r="L9" s="143">
        <v>200000</v>
      </c>
      <c r="M9" s="143">
        <v>200000</v>
      </c>
      <c r="N9" s="144">
        <f t="shared" si="0"/>
        <v>12000000</v>
      </c>
    </row>
    <row r="10" spans="1:14" ht="15" x14ac:dyDescent="0.2">
      <c r="A10" s="142" t="s">
        <v>105</v>
      </c>
      <c r="B10" s="143">
        <v>292000</v>
      </c>
      <c r="C10" s="143">
        <v>292000</v>
      </c>
      <c r="D10" s="143">
        <v>292000</v>
      </c>
      <c r="E10" s="143">
        <v>292000</v>
      </c>
      <c r="F10" s="143">
        <v>292000</v>
      </c>
      <c r="G10" s="143">
        <v>292000</v>
      </c>
      <c r="H10" s="143">
        <v>291000</v>
      </c>
      <c r="I10" s="143">
        <v>291000</v>
      </c>
      <c r="J10" s="143">
        <v>291000</v>
      </c>
      <c r="K10" s="143">
        <v>291000</v>
      </c>
      <c r="L10" s="143">
        <v>291000</v>
      </c>
      <c r="M10" s="143">
        <v>293000</v>
      </c>
      <c r="N10" s="144">
        <f t="shared" si="0"/>
        <v>3500000</v>
      </c>
    </row>
    <row r="11" spans="1:14" ht="15" x14ac:dyDescent="0.2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</row>
    <row r="12" spans="1:14" ht="15" x14ac:dyDescent="0.2">
      <c r="A12" s="142" t="s">
        <v>107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4">
        <f t="shared" si="0"/>
        <v>0</v>
      </c>
    </row>
    <row r="13" spans="1:14" ht="15.75" thickBot="1" x14ac:dyDescent="0.25">
      <c r="A13" s="148" t="s">
        <v>679</v>
      </c>
      <c r="B13" s="149">
        <v>3161678</v>
      </c>
      <c r="C13" s="149">
        <v>3161678</v>
      </c>
      <c r="D13" s="149">
        <v>3161678</v>
      </c>
      <c r="E13" s="149">
        <v>3161678</v>
      </c>
      <c r="F13" s="149">
        <v>3161678</v>
      </c>
      <c r="G13" s="149">
        <v>3161678</v>
      </c>
      <c r="H13" s="149">
        <v>3161675</v>
      </c>
      <c r="I13" s="149">
        <v>3161678</v>
      </c>
      <c r="J13" s="149">
        <v>3161691</v>
      </c>
      <c r="K13" s="149">
        <v>3161678</v>
      </c>
      <c r="L13" s="149">
        <v>3161678</v>
      </c>
      <c r="M13" s="149">
        <v>3161672</v>
      </c>
      <c r="N13" s="150">
        <f t="shared" si="0"/>
        <v>37940140</v>
      </c>
    </row>
    <row r="14" spans="1:14" ht="15" thickBot="1" x14ac:dyDescent="0.25">
      <c r="A14" s="151" t="s">
        <v>134</v>
      </c>
      <c r="B14" s="152">
        <f>SUM(B3:B13)</f>
        <v>12111923</v>
      </c>
      <c r="C14" s="152">
        <f t="shared" ref="C14:M14" si="1">SUM(C3:C13)</f>
        <v>12111923</v>
      </c>
      <c r="D14" s="152">
        <f t="shared" si="1"/>
        <v>16911923</v>
      </c>
      <c r="E14" s="152">
        <f t="shared" si="1"/>
        <v>12111923</v>
      </c>
      <c r="F14" s="152">
        <f t="shared" si="1"/>
        <v>12111923</v>
      </c>
      <c r="G14" s="152">
        <f t="shared" si="1"/>
        <v>12111923</v>
      </c>
      <c r="H14" s="152">
        <f t="shared" si="1"/>
        <v>12110920</v>
      </c>
      <c r="I14" s="152">
        <f t="shared" si="1"/>
        <v>12110923</v>
      </c>
      <c r="J14" s="152">
        <f t="shared" si="1"/>
        <v>16910936</v>
      </c>
      <c r="K14" s="152">
        <f t="shared" si="1"/>
        <v>12110923</v>
      </c>
      <c r="L14" s="152">
        <f t="shared" si="1"/>
        <v>12110923</v>
      </c>
      <c r="M14" s="152">
        <f t="shared" si="1"/>
        <v>12112921</v>
      </c>
      <c r="N14" s="887">
        <f>SUM(B14:M14)</f>
        <v>154939084</v>
      </c>
    </row>
    <row r="15" spans="1:14" ht="15.75" thickBot="1" x14ac:dyDescent="0.25">
      <c r="A15" s="867" t="s">
        <v>81</v>
      </c>
      <c r="B15" s="868"/>
      <c r="C15" s="868"/>
      <c r="D15" s="868"/>
      <c r="E15" s="868"/>
      <c r="F15" s="868"/>
      <c r="G15" s="868"/>
      <c r="H15" s="868"/>
      <c r="I15" s="868"/>
      <c r="J15" s="868"/>
      <c r="K15" s="868"/>
      <c r="L15" s="868"/>
      <c r="M15" s="868"/>
      <c r="N15" s="869"/>
    </row>
    <row r="16" spans="1:14" ht="15" x14ac:dyDescent="0.2">
      <c r="A16" s="145" t="s">
        <v>2</v>
      </c>
      <c r="B16" s="146">
        <v>3159037</v>
      </c>
      <c r="C16" s="146">
        <v>3159037</v>
      </c>
      <c r="D16" s="146">
        <v>3159037</v>
      </c>
      <c r="E16" s="146">
        <v>3159037</v>
      </c>
      <c r="F16" s="146">
        <v>3159037</v>
      </c>
      <c r="G16" s="146">
        <v>3159037</v>
      </c>
      <c r="H16" s="146">
        <v>3159037</v>
      </c>
      <c r="I16" s="146">
        <v>3159037</v>
      </c>
      <c r="J16" s="146">
        <v>3159037</v>
      </c>
      <c r="K16" s="146">
        <v>3159037</v>
      </c>
      <c r="L16" s="146">
        <v>3159037</v>
      </c>
      <c r="M16" s="146">
        <v>3159036</v>
      </c>
      <c r="N16" s="147">
        <f>SUM(B16:M16)</f>
        <v>37908443</v>
      </c>
    </row>
    <row r="17" spans="1:14" ht="15" x14ac:dyDescent="0.2">
      <c r="A17" s="142" t="s">
        <v>135</v>
      </c>
      <c r="B17" s="143">
        <v>822091</v>
      </c>
      <c r="C17" s="143">
        <v>822091</v>
      </c>
      <c r="D17" s="143">
        <v>822091</v>
      </c>
      <c r="E17" s="143">
        <v>822091</v>
      </c>
      <c r="F17" s="143">
        <v>822091</v>
      </c>
      <c r="G17" s="143">
        <v>822091</v>
      </c>
      <c r="H17" s="143">
        <v>822091</v>
      </c>
      <c r="I17" s="143">
        <v>822091</v>
      </c>
      <c r="J17" s="143">
        <v>822091</v>
      </c>
      <c r="K17" s="143">
        <v>822091</v>
      </c>
      <c r="L17" s="143">
        <v>822091</v>
      </c>
      <c r="M17" s="143">
        <v>822093</v>
      </c>
      <c r="N17" s="147">
        <f t="shared" si="0"/>
        <v>9865094</v>
      </c>
    </row>
    <row r="18" spans="1:14" ht="15" x14ac:dyDescent="0.2">
      <c r="A18" s="142" t="s">
        <v>136</v>
      </c>
      <c r="B18" s="143">
        <v>4730183</v>
      </c>
      <c r="C18" s="143">
        <v>4731013</v>
      </c>
      <c r="D18" s="143">
        <v>4730183</v>
      </c>
      <c r="E18" s="143">
        <v>4730183</v>
      </c>
      <c r="F18" s="143">
        <v>4730183</v>
      </c>
      <c r="G18" s="143">
        <v>4730183</v>
      </c>
      <c r="H18" s="143">
        <v>4730183</v>
      </c>
      <c r="I18" s="143">
        <v>4730183</v>
      </c>
      <c r="J18" s="143">
        <v>4730183</v>
      </c>
      <c r="K18" s="143">
        <v>4730183</v>
      </c>
      <c r="L18" s="143">
        <v>4730183</v>
      </c>
      <c r="M18" s="143">
        <v>4730188</v>
      </c>
      <c r="N18" s="144">
        <f t="shared" si="0"/>
        <v>56763031</v>
      </c>
    </row>
    <row r="19" spans="1:14" ht="15" x14ac:dyDescent="0.2">
      <c r="A19" s="142" t="s">
        <v>137</v>
      </c>
      <c r="B19" s="143"/>
      <c r="C19" s="143">
        <v>1290550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>
        <f t="shared" si="0"/>
        <v>1290550</v>
      </c>
    </row>
    <row r="20" spans="1:14" ht="15" x14ac:dyDescent="0.2">
      <c r="A20" s="142" t="s">
        <v>138</v>
      </c>
      <c r="B20" s="143"/>
      <c r="C20" s="143"/>
      <c r="D20" s="143"/>
      <c r="E20" s="143"/>
      <c r="F20" s="143"/>
      <c r="G20" s="143"/>
      <c r="H20" s="143">
        <v>1500000</v>
      </c>
      <c r="I20" s="143"/>
      <c r="J20" s="143"/>
      <c r="K20" s="143"/>
      <c r="L20" s="143"/>
      <c r="M20" s="143"/>
      <c r="N20" s="144">
        <f t="shared" si="0"/>
        <v>1500000</v>
      </c>
    </row>
    <row r="21" spans="1:14" ht="15" x14ac:dyDescent="0.2">
      <c r="A21" s="142" t="s">
        <v>139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>
        <f t="shared" si="0"/>
        <v>0</v>
      </c>
    </row>
    <row r="22" spans="1:14" ht="15" x14ac:dyDescent="0.2">
      <c r="A22" s="142" t="s">
        <v>140</v>
      </c>
      <c r="B22" s="143">
        <v>3849205</v>
      </c>
      <c r="C22" s="143">
        <v>3849206</v>
      </c>
      <c r="D22" s="143">
        <v>3849205</v>
      </c>
      <c r="E22" s="143">
        <v>3849206</v>
      </c>
      <c r="F22" s="143">
        <v>3849205</v>
      </c>
      <c r="G22" s="143">
        <v>3849206</v>
      </c>
      <c r="H22" s="143">
        <v>3849205</v>
      </c>
      <c r="I22" s="143">
        <v>3849206</v>
      </c>
      <c r="J22" s="143">
        <v>3849205</v>
      </c>
      <c r="K22" s="143">
        <v>3849206</v>
      </c>
      <c r="L22" s="143">
        <v>3849205</v>
      </c>
      <c r="M22" s="143">
        <v>3949106</v>
      </c>
      <c r="N22" s="144">
        <f t="shared" si="0"/>
        <v>46290366</v>
      </c>
    </row>
    <row r="23" spans="1:14" ht="15" x14ac:dyDescent="0.2">
      <c r="A23" s="142" t="s">
        <v>111</v>
      </c>
      <c r="B23" s="143">
        <v>110133</v>
      </c>
      <c r="C23" s="143">
        <v>110133</v>
      </c>
      <c r="D23" s="143">
        <v>110133</v>
      </c>
      <c r="E23" s="143">
        <v>110133</v>
      </c>
      <c r="F23" s="143">
        <v>110133</v>
      </c>
      <c r="G23" s="143">
        <v>110133</v>
      </c>
      <c r="H23" s="143">
        <v>110133</v>
      </c>
      <c r="I23" s="143">
        <v>110133</v>
      </c>
      <c r="J23" s="143">
        <v>110133</v>
      </c>
      <c r="K23" s="143">
        <v>110133</v>
      </c>
      <c r="L23" s="143">
        <v>110133</v>
      </c>
      <c r="M23" s="143">
        <v>110137</v>
      </c>
      <c r="N23" s="144">
        <f t="shared" si="0"/>
        <v>1321600</v>
      </c>
    </row>
    <row r="24" spans="1:14" ht="15" x14ac:dyDescent="0.2">
      <c r="A24" s="142" t="s">
        <v>116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>
        <f t="shared" si="0"/>
        <v>0</v>
      </c>
    </row>
    <row r="25" spans="1:14" ht="15" x14ac:dyDescent="0.2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>
        <f t="shared" si="0"/>
        <v>0</v>
      </c>
    </row>
    <row r="26" spans="1:14" ht="15.75" thickBot="1" x14ac:dyDescent="0.25">
      <c r="A26" s="142" t="s">
        <v>75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>
        <f t="shared" si="0"/>
        <v>0</v>
      </c>
    </row>
    <row r="27" spans="1:14" ht="15" thickBot="1" x14ac:dyDescent="0.25">
      <c r="A27" s="151" t="s">
        <v>141</v>
      </c>
      <c r="B27" s="152">
        <f t="shared" ref="B27:M27" si="2">SUM(B16:B26)</f>
        <v>12670649</v>
      </c>
      <c r="C27" s="152">
        <f t="shared" si="2"/>
        <v>13962030</v>
      </c>
      <c r="D27" s="152">
        <f t="shared" si="2"/>
        <v>12670649</v>
      </c>
      <c r="E27" s="152">
        <f t="shared" si="2"/>
        <v>12670650</v>
      </c>
      <c r="F27" s="152">
        <f t="shared" si="2"/>
        <v>12670649</v>
      </c>
      <c r="G27" s="152">
        <f t="shared" si="2"/>
        <v>12670650</v>
      </c>
      <c r="H27" s="152">
        <f t="shared" si="2"/>
        <v>14170649</v>
      </c>
      <c r="I27" s="152">
        <f t="shared" si="2"/>
        <v>12670650</v>
      </c>
      <c r="J27" s="152">
        <f t="shared" si="2"/>
        <v>12670649</v>
      </c>
      <c r="K27" s="152">
        <f t="shared" si="2"/>
        <v>12670650</v>
      </c>
      <c r="L27" s="152">
        <f t="shared" si="2"/>
        <v>12670649</v>
      </c>
      <c r="M27" s="152">
        <f t="shared" si="2"/>
        <v>12770560</v>
      </c>
      <c r="N27" s="153">
        <f t="shared" si="0"/>
        <v>154939084</v>
      </c>
    </row>
  </sheetData>
  <mergeCells count="2">
    <mergeCell ref="A2:N2"/>
    <mergeCell ref="A15:N15"/>
  </mergeCells>
  <phoneticPr fontId="2" type="noConversion"/>
  <pageMargins left="0.75" right="0.75" top="1" bottom="1" header="0.5" footer="0.5"/>
  <pageSetup paperSize="9" scale="57" orientation="landscape" r:id="rId1"/>
  <headerFooter alignWithMargins="0">
    <oddHeader>&amp;L&amp;"Times New Roman,Félkövér"&amp;14Bezenye Község Önkormányzata&amp;C&amp;"Times,Félkövér"&amp;14Előirányzat felhasználási terv
2015.&amp;R&amp;12 12.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FF0000"/>
  </sheetPr>
  <dimension ref="A1:M58"/>
  <sheetViews>
    <sheetView view="pageLayout" topLeftCell="A13" zoomScaleNormal="100" workbookViewId="0">
      <selection activeCell="I43" sqref="I43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6.140625" customWidth="1"/>
    <col min="12" max="12" width="17.5703125" bestFit="1" customWidth="1"/>
    <col min="13" max="13" width="15.85546875" customWidth="1"/>
  </cols>
  <sheetData>
    <row r="1" spans="1:13" ht="15.75" x14ac:dyDescent="0.25">
      <c r="A1" s="50"/>
      <c r="B1" s="870" t="s">
        <v>17</v>
      </c>
      <c r="C1" s="871"/>
      <c r="D1" s="871"/>
      <c r="E1" s="871"/>
      <c r="F1" s="871"/>
      <c r="G1" s="872"/>
      <c r="H1" s="873" t="s">
        <v>704</v>
      </c>
      <c r="I1" s="874"/>
      <c r="J1" s="874"/>
      <c r="K1" s="874"/>
      <c r="L1" s="874"/>
      <c r="M1" s="875"/>
    </row>
    <row r="2" spans="1:13" ht="15.75" x14ac:dyDescent="0.25">
      <c r="A2" s="50"/>
      <c r="B2" s="54"/>
      <c r="C2" s="55"/>
      <c r="D2" s="55"/>
      <c r="E2" s="55"/>
      <c r="F2" s="55"/>
      <c r="G2" s="56"/>
      <c r="H2" s="51"/>
      <c r="I2" s="52"/>
      <c r="J2" s="52"/>
      <c r="K2" s="52"/>
      <c r="L2" s="52"/>
      <c r="M2" s="53"/>
    </row>
    <row r="3" spans="1:13" ht="15.75" x14ac:dyDescent="0.25">
      <c r="A3" s="57" t="s">
        <v>11</v>
      </c>
      <c r="B3" s="38" t="s">
        <v>12</v>
      </c>
      <c r="C3" s="38" t="s">
        <v>13</v>
      </c>
      <c r="D3" s="38" t="s">
        <v>14</v>
      </c>
      <c r="E3" s="38" t="s">
        <v>15</v>
      </c>
      <c r="F3" s="38" t="s">
        <v>16</v>
      </c>
      <c r="G3" s="58" t="s">
        <v>80</v>
      </c>
      <c r="H3" s="34" t="s">
        <v>12</v>
      </c>
      <c r="I3" s="38" t="s">
        <v>13</v>
      </c>
      <c r="J3" s="38" t="s">
        <v>14</v>
      </c>
      <c r="K3" s="38" t="s">
        <v>15</v>
      </c>
      <c r="L3" s="38" t="s">
        <v>16</v>
      </c>
      <c r="M3" s="29" t="s">
        <v>80</v>
      </c>
    </row>
    <row r="4" spans="1:13" ht="15.75" x14ac:dyDescent="0.25">
      <c r="A4" s="1" t="s">
        <v>35</v>
      </c>
      <c r="B4" s="59"/>
      <c r="C4" s="1"/>
      <c r="D4" s="1"/>
      <c r="E4" s="67">
        <f>B4*C4*D4</f>
        <v>0</v>
      </c>
      <c r="F4" s="67">
        <f>E4*0.27</f>
        <v>0</v>
      </c>
      <c r="G4" s="11">
        <f>SUM(E4:F4)</f>
        <v>0</v>
      </c>
      <c r="H4" s="59">
        <v>32</v>
      </c>
      <c r="I4" s="1">
        <v>220</v>
      </c>
      <c r="J4" s="1">
        <v>511</v>
      </c>
      <c r="K4" s="67">
        <f>H4*I4*J4</f>
        <v>3597440</v>
      </c>
      <c r="L4" s="67">
        <f>K4*0.27</f>
        <v>971308.8</v>
      </c>
      <c r="M4" s="11">
        <f>SUM(K4:L4)</f>
        <v>4568748.8</v>
      </c>
    </row>
    <row r="5" spans="1:13" ht="15.75" x14ac:dyDescent="0.25">
      <c r="A5" s="1" t="s">
        <v>36</v>
      </c>
      <c r="B5" s="59"/>
      <c r="C5" s="1"/>
      <c r="D5" s="1"/>
      <c r="E5" s="67">
        <f>B5*C5*D5</f>
        <v>0</v>
      </c>
      <c r="F5" s="67">
        <f>E5*0.27</f>
        <v>0</v>
      </c>
      <c r="G5" s="11">
        <f>SUM(E5:F5)</f>
        <v>0</v>
      </c>
      <c r="H5" s="59"/>
      <c r="I5" s="1"/>
      <c r="J5" s="1"/>
      <c r="K5" s="67">
        <f>H5*I5*J5</f>
        <v>0</v>
      </c>
      <c r="L5" s="67">
        <f>K5*0.27</f>
        <v>0</v>
      </c>
      <c r="M5" s="11">
        <f>SUM(K5:L5)</f>
        <v>0</v>
      </c>
    </row>
    <row r="6" spans="1:13" ht="15.75" x14ac:dyDescent="0.25">
      <c r="A6" s="1" t="s">
        <v>659</v>
      </c>
      <c r="B6" s="59"/>
      <c r="C6" s="1"/>
      <c r="D6" s="1"/>
      <c r="E6" s="67">
        <f>B6*C6*D6</f>
        <v>0</v>
      </c>
      <c r="F6" s="67">
        <f>E6*0.27</f>
        <v>0</v>
      </c>
      <c r="G6" s="11">
        <f>SUM(E6:F6)</f>
        <v>0</v>
      </c>
      <c r="H6" s="59">
        <v>13</v>
      </c>
      <c r="I6" s="1">
        <v>220</v>
      </c>
      <c r="J6" s="1">
        <v>123</v>
      </c>
      <c r="K6" s="67">
        <f>H6*I6*J6</f>
        <v>351780</v>
      </c>
      <c r="L6" s="67">
        <f>K6*0.27</f>
        <v>94980.6</v>
      </c>
      <c r="M6" s="11">
        <f>SUM(K6:L6)</f>
        <v>446760.6</v>
      </c>
    </row>
    <row r="7" spans="1:13" ht="15.75" x14ac:dyDescent="0.25">
      <c r="A7" s="60" t="s">
        <v>37</v>
      </c>
      <c r="B7" s="49">
        <f>SUM(B4:B6)</f>
        <v>0</v>
      </c>
      <c r="C7" s="60"/>
      <c r="D7" s="60"/>
      <c r="E7" s="68">
        <f>SUM(E4:E6)</f>
        <v>0</v>
      </c>
      <c r="F7" s="68">
        <f>SUM(F4:F6)</f>
        <v>0</v>
      </c>
      <c r="G7" s="4">
        <f>SUM(G4:G6)</f>
        <v>0</v>
      </c>
      <c r="H7" s="49">
        <f>SUM(H4:H6)</f>
        <v>45</v>
      </c>
      <c r="I7" s="60"/>
      <c r="J7" s="60"/>
      <c r="K7" s="68">
        <f>SUM(K4:K6)</f>
        <v>3949220</v>
      </c>
      <c r="L7" s="68">
        <f>SUM(L4:L6)</f>
        <v>1066289.4000000001</v>
      </c>
      <c r="M7" s="4">
        <f>SUM(M4:M6)</f>
        <v>5015509.3999999994</v>
      </c>
    </row>
    <row r="8" spans="1:13" ht="15.75" x14ac:dyDescent="0.25">
      <c r="A8" s="1"/>
      <c r="B8" s="59"/>
      <c r="C8" s="1"/>
      <c r="D8" s="1"/>
      <c r="E8" s="1"/>
      <c r="F8" s="1"/>
      <c r="G8" s="11"/>
      <c r="H8" s="59"/>
      <c r="I8" s="1"/>
      <c r="J8" s="1"/>
      <c r="K8" s="1"/>
      <c r="L8" s="1"/>
      <c r="M8" s="11"/>
    </row>
    <row r="9" spans="1:13" ht="15.75" x14ac:dyDescent="0.25">
      <c r="A9" s="1" t="s">
        <v>38</v>
      </c>
      <c r="B9" s="59"/>
      <c r="C9" s="1"/>
      <c r="D9" s="1"/>
      <c r="E9" s="67">
        <f>B9*C9*D9</f>
        <v>0</v>
      </c>
      <c r="F9" s="67">
        <f>E9*0.27</f>
        <v>0</v>
      </c>
      <c r="G9" s="11">
        <f>SUM(E9:F9)</f>
        <v>0</v>
      </c>
      <c r="H9" s="59">
        <v>15</v>
      </c>
      <c r="I9" s="1">
        <v>185</v>
      </c>
      <c r="J9" s="1">
        <v>453</v>
      </c>
      <c r="K9" s="67">
        <f>H9*I9*J9</f>
        <v>1257075</v>
      </c>
      <c r="L9" s="67">
        <f>K9*0.27</f>
        <v>339410.25</v>
      </c>
      <c r="M9" s="11">
        <f>SUM(K9:L9)</f>
        <v>1596485.25</v>
      </c>
    </row>
    <row r="10" spans="1:13" ht="15.75" x14ac:dyDescent="0.25">
      <c r="A10" s="1" t="s">
        <v>39</v>
      </c>
      <c r="B10" s="59"/>
      <c r="C10" s="1"/>
      <c r="D10" s="1"/>
      <c r="E10" s="67">
        <f>B10*C10*D10</f>
        <v>0</v>
      </c>
      <c r="F10" s="67">
        <f>E10*0.27</f>
        <v>0</v>
      </c>
      <c r="G10" s="11">
        <f>SUM(E10:F10)</f>
        <v>0</v>
      </c>
      <c r="H10" s="59"/>
      <c r="I10" s="1"/>
      <c r="J10" s="1"/>
      <c r="K10" s="67">
        <f>H10*I10*J10</f>
        <v>0</v>
      </c>
      <c r="L10" s="67">
        <f>K10*0.27</f>
        <v>0</v>
      </c>
      <c r="M10" s="11">
        <f>SUM(K10:L10)</f>
        <v>0</v>
      </c>
    </row>
    <row r="11" spans="1:13" ht="15.75" x14ac:dyDescent="0.25">
      <c r="A11" s="1" t="s">
        <v>40</v>
      </c>
      <c r="B11" s="59"/>
      <c r="C11" s="1"/>
      <c r="D11" s="1"/>
      <c r="E11" s="67">
        <f>B11*C11*D11</f>
        <v>0</v>
      </c>
      <c r="F11" s="67">
        <f>E11*0.27</f>
        <v>0</v>
      </c>
      <c r="G11" s="11">
        <f>SUM(E11:F11)</f>
        <v>0</v>
      </c>
      <c r="H11" s="59"/>
      <c r="I11" s="1"/>
      <c r="J11" s="1"/>
      <c r="K11" s="67">
        <f>H11*I11*J11</f>
        <v>0</v>
      </c>
      <c r="L11" s="67">
        <f>K11*0.27</f>
        <v>0</v>
      </c>
      <c r="M11" s="11">
        <f>SUM(K11:L11)</f>
        <v>0</v>
      </c>
    </row>
    <row r="12" spans="1:13" ht="15.75" x14ac:dyDescent="0.25">
      <c r="A12" s="1" t="s">
        <v>41</v>
      </c>
      <c r="B12" s="59"/>
      <c r="C12" s="1"/>
      <c r="D12" s="1"/>
      <c r="E12" s="67">
        <f>B12*C12*D12</f>
        <v>0</v>
      </c>
      <c r="F12" s="67">
        <f>E12*0.27</f>
        <v>0</v>
      </c>
      <c r="G12" s="11">
        <f>SUM(E12:F12)</f>
        <v>0</v>
      </c>
      <c r="H12" s="59">
        <v>28</v>
      </c>
      <c r="I12" s="1">
        <v>185</v>
      </c>
      <c r="J12" s="1">
        <v>593</v>
      </c>
      <c r="K12" s="67">
        <f>H12*I12*J12</f>
        <v>3071740</v>
      </c>
      <c r="L12" s="67">
        <f>K12*0.27</f>
        <v>829369.8</v>
      </c>
      <c r="M12" s="11">
        <f>SUM(K12:L12)</f>
        <v>3901109.8</v>
      </c>
    </row>
    <row r="13" spans="1:13" ht="15.75" x14ac:dyDescent="0.25">
      <c r="A13" s="60" t="s">
        <v>42</v>
      </c>
      <c r="B13" s="49">
        <f>SUM(B9:B12)</f>
        <v>0</v>
      </c>
      <c r="C13" s="60"/>
      <c r="D13" s="60"/>
      <c r="E13" s="68">
        <f>SUM(E9:E12)</f>
        <v>0</v>
      </c>
      <c r="F13" s="68">
        <f>SUM(F9:F12)</f>
        <v>0</v>
      </c>
      <c r="G13" s="4">
        <f>SUM(G9:G12)</f>
        <v>0</v>
      </c>
      <c r="H13" s="49">
        <f>SUM(H9:H12)</f>
        <v>43</v>
      </c>
      <c r="I13" s="60"/>
      <c r="J13" s="60"/>
      <c r="K13" s="68">
        <f>SUM(K9:K12)</f>
        <v>4328815</v>
      </c>
      <c r="L13" s="68">
        <f>SUM(L9:L12)</f>
        <v>1168780.05</v>
      </c>
      <c r="M13" s="4">
        <f>SUM(M9:M12)</f>
        <v>5497595.0499999998</v>
      </c>
    </row>
    <row r="14" spans="1:13" ht="15.75" x14ac:dyDescent="0.25">
      <c r="A14" s="1"/>
      <c r="B14" s="59"/>
      <c r="C14" s="1"/>
      <c r="D14" s="1"/>
      <c r="E14" s="1"/>
      <c r="F14" s="1"/>
      <c r="G14" s="11"/>
      <c r="H14" s="59"/>
      <c r="I14" s="1"/>
      <c r="J14" s="1"/>
      <c r="K14" s="1"/>
      <c r="L14" s="1"/>
      <c r="M14" s="11"/>
    </row>
    <row r="15" spans="1:13" ht="15.75" x14ac:dyDescent="0.25">
      <c r="A15" s="1" t="s">
        <v>72</v>
      </c>
      <c r="B15" s="59"/>
      <c r="C15" s="1"/>
      <c r="D15" s="1"/>
      <c r="E15" s="67">
        <f>B15*C15*D15</f>
        <v>0</v>
      </c>
      <c r="F15" s="67">
        <f>E15*0.27</f>
        <v>0</v>
      </c>
      <c r="G15" s="11">
        <f>SUM(E15:F15)</f>
        <v>0</v>
      </c>
      <c r="H15" s="59"/>
      <c r="I15" s="1"/>
      <c r="J15" s="1"/>
      <c r="K15" s="67">
        <f>H15*I15*J15</f>
        <v>0</v>
      </c>
      <c r="L15" s="67">
        <f>K15*0.27</f>
        <v>0</v>
      </c>
      <c r="M15" s="11">
        <f>SUM(K15:L15)</f>
        <v>0</v>
      </c>
    </row>
    <row r="16" spans="1:13" ht="15.75" x14ac:dyDescent="0.25">
      <c r="A16" s="60" t="s">
        <v>73</v>
      </c>
      <c r="B16" s="49">
        <f>SUM(B15)</f>
        <v>0</v>
      </c>
      <c r="C16" s="49">
        <f>SUM(C15)</f>
        <v>0</v>
      </c>
      <c r="D16" s="49">
        <f>SUM(D15)</f>
        <v>0</v>
      </c>
      <c r="E16" s="36">
        <f>SUM(E15)</f>
        <v>0</v>
      </c>
      <c r="F16" s="36">
        <f>SUM(F15)</f>
        <v>0</v>
      </c>
      <c r="G16" s="4">
        <f>SUM(E16:F16)</f>
        <v>0</v>
      </c>
      <c r="H16" s="49">
        <f>SUM(H15)</f>
        <v>0</v>
      </c>
      <c r="I16" s="49">
        <f>SUM(I15)</f>
        <v>0</v>
      </c>
      <c r="J16" s="49">
        <f>SUM(J15)</f>
        <v>0</v>
      </c>
      <c r="K16" s="14">
        <f>SUM(K15)</f>
        <v>0</v>
      </c>
      <c r="L16" s="36">
        <f>SUM(L15)</f>
        <v>0</v>
      </c>
      <c r="M16" s="4">
        <f>SUM(K16:L16)</f>
        <v>0</v>
      </c>
    </row>
    <row r="17" spans="1:13" ht="15.75" x14ac:dyDescent="0.25">
      <c r="A17" s="1"/>
      <c r="B17" s="59"/>
      <c r="C17" s="1"/>
      <c r="D17" s="1"/>
      <c r="E17" s="1"/>
      <c r="F17" s="1"/>
      <c r="G17" s="11"/>
      <c r="H17" s="59"/>
      <c r="I17" s="1"/>
      <c r="J17" s="1"/>
      <c r="K17" s="1"/>
      <c r="L17" s="1"/>
      <c r="M17" s="11"/>
    </row>
    <row r="18" spans="1:13" ht="15.75" x14ac:dyDescent="0.25">
      <c r="A18" s="61" t="s">
        <v>43</v>
      </c>
      <c r="B18" s="59"/>
      <c r="C18" s="1"/>
      <c r="D18" s="1"/>
      <c r="E18" s="1"/>
      <c r="F18" s="1"/>
      <c r="G18" s="11"/>
      <c r="H18" s="59"/>
      <c r="I18" s="1"/>
      <c r="J18" s="1"/>
      <c r="K18" s="1"/>
      <c r="L18" s="1"/>
      <c r="M18" s="11"/>
    </row>
    <row r="19" spans="1:13" ht="15.75" x14ac:dyDescent="0.25">
      <c r="A19" s="1" t="s">
        <v>44</v>
      </c>
      <c r="B19" s="59"/>
      <c r="C19" s="85"/>
      <c r="D19" s="1"/>
      <c r="E19" s="67">
        <f>B19*C19*D19</f>
        <v>0</v>
      </c>
      <c r="F19" s="67">
        <f>E19*0.27</f>
        <v>0</v>
      </c>
      <c r="G19" s="11">
        <f>SUM(E19:F19)</f>
        <v>0</v>
      </c>
      <c r="H19" s="59"/>
      <c r="I19" s="85"/>
      <c r="J19" s="1"/>
      <c r="K19" s="67">
        <f>H19*I19*J19</f>
        <v>0</v>
      </c>
      <c r="L19" s="67">
        <f>K19*0.27</f>
        <v>0</v>
      </c>
      <c r="M19" s="11">
        <f>SUM(K19:L19)</f>
        <v>0</v>
      </c>
    </row>
    <row r="20" spans="1:13" ht="15.75" x14ac:dyDescent="0.25">
      <c r="A20" s="1" t="s">
        <v>45</v>
      </c>
      <c r="B20" s="59"/>
      <c r="C20" s="1"/>
      <c r="D20" s="1"/>
      <c r="E20" s="67">
        <f>B20*C20*D20</f>
        <v>0</v>
      </c>
      <c r="F20" s="67">
        <f>E20*0.27</f>
        <v>0</v>
      </c>
      <c r="G20" s="11">
        <f>SUM(E20:F20)</f>
        <v>0</v>
      </c>
      <c r="H20" s="59"/>
      <c r="I20" s="1"/>
      <c r="J20" s="1"/>
      <c r="K20" s="67">
        <f>H20*I20*J20</f>
        <v>0</v>
      </c>
      <c r="L20" s="67">
        <f>K20*0.27</f>
        <v>0</v>
      </c>
      <c r="M20" s="11">
        <f>SUM(K20:L20)</f>
        <v>0</v>
      </c>
    </row>
    <row r="21" spans="1:13" ht="15.75" x14ac:dyDescent="0.25">
      <c r="A21" s="60" t="s">
        <v>46</v>
      </c>
      <c r="B21" s="49">
        <f>SUM(B19:B20)</f>
        <v>0</v>
      </c>
      <c r="C21" s="60"/>
      <c r="D21" s="60"/>
      <c r="E21" s="68">
        <f>SUM(E19:E20)</f>
        <v>0</v>
      </c>
      <c r="F21" s="68">
        <f>SUM(F19:F20)</f>
        <v>0</v>
      </c>
      <c r="G21" s="4">
        <f>SUM(E21:F21)</f>
        <v>0</v>
      </c>
      <c r="H21" s="49">
        <f>SUM(H19:H20)</f>
        <v>0</v>
      </c>
      <c r="I21" s="60"/>
      <c r="J21" s="60"/>
      <c r="K21" s="68">
        <f>SUM(K19:K20)</f>
        <v>0</v>
      </c>
      <c r="L21" s="68">
        <f>SUM(L19:L20)</f>
        <v>0</v>
      </c>
      <c r="M21" s="4">
        <f>SUM(K21:L21)</f>
        <v>0</v>
      </c>
    </row>
    <row r="22" spans="1:13" ht="15.75" x14ac:dyDescent="0.25">
      <c r="A22" s="62"/>
      <c r="B22" s="63"/>
      <c r="C22" s="62"/>
      <c r="D22" s="62"/>
      <c r="E22" s="69"/>
      <c r="F22" s="69"/>
      <c r="G22" s="64"/>
      <c r="H22" s="63"/>
      <c r="I22" s="62"/>
      <c r="J22" s="62"/>
      <c r="K22" s="69"/>
      <c r="L22" s="69"/>
      <c r="M22" s="64"/>
    </row>
    <row r="23" spans="1:13" ht="15.75" x14ac:dyDescent="0.25">
      <c r="A23" s="60"/>
      <c r="B23" s="49">
        <v>0</v>
      </c>
      <c r="C23" s="60">
        <v>0</v>
      </c>
      <c r="D23" s="60">
        <v>0</v>
      </c>
      <c r="E23" s="68">
        <f>B23*C23*D23</f>
        <v>0</v>
      </c>
      <c r="F23" s="68">
        <f>E23*0.2</f>
        <v>0</v>
      </c>
      <c r="G23" s="4">
        <f>SUM(E23:F23)</f>
        <v>0</v>
      </c>
      <c r="H23" s="49"/>
      <c r="I23" s="60"/>
      <c r="J23" s="60"/>
      <c r="K23" s="68">
        <f>H23*I23*J23</f>
        <v>0</v>
      </c>
      <c r="L23" s="68">
        <f>K23*0.2</f>
        <v>0</v>
      </c>
      <c r="M23" s="4">
        <f>SUM(K23:L23)</f>
        <v>0</v>
      </c>
    </row>
    <row r="24" spans="1:13" ht="15.75" x14ac:dyDescent="0.25">
      <c r="A24" s="98" t="s">
        <v>47</v>
      </c>
      <c r="B24" s="97">
        <f>SUM(B7,B13,B21,B23,B16)</f>
        <v>0</v>
      </c>
      <c r="C24" s="97"/>
      <c r="D24" s="97"/>
      <c r="E24" s="97">
        <f>SUM(E7,E13,E21,E23,E16)</f>
        <v>0</v>
      </c>
      <c r="F24" s="97">
        <f>SUM(F7,F13,F21,F23,F16)</f>
        <v>0</v>
      </c>
      <c r="G24" s="97">
        <f>SUM(G7,G13,G21,G23,G16)</f>
        <v>0</v>
      </c>
      <c r="H24" s="97">
        <f>SUM(H7,H13,H21,H23,H16)</f>
        <v>88</v>
      </c>
      <c r="I24" s="97"/>
      <c r="J24" s="97"/>
      <c r="K24" s="97">
        <f>SUM(K7,K13,K21,K23,K16)</f>
        <v>8278035</v>
      </c>
      <c r="L24" s="97">
        <f>SUM(L7,L13,L21,L23,L16)</f>
        <v>2235069.4500000002</v>
      </c>
      <c r="M24" s="97">
        <f>SUM(M7,M13,M21,M23,M16)</f>
        <v>10513104.449999999</v>
      </c>
    </row>
    <row r="25" spans="1:13" ht="15.75" x14ac:dyDescent="0.25">
      <c r="A25" s="1"/>
      <c r="B25" s="59"/>
      <c r="C25" s="1"/>
      <c r="D25" s="1"/>
      <c r="E25" s="1"/>
      <c r="F25" s="1"/>
      <c r="G25" s="11"/>
      <c r="H25" s="59"/>
      <c r="I25" s="1"/>
      <c r="J25" s="1"/>
      <c r="K25" s="1"/>
      <c r="L25" s="1"/>
      <c r="M25" s="11"/>
    </row>
    <row r="26" spans="1:13" ht="15.75" x14ac:dyDescent="0.25">
      <c r="A26" s="61" t="s">
        <v>11</v>
      </c>
      <c r="B26" s="59"/>
      <c r="C26" s="1"/>
      <c r="D26" s="1"/>
      <c r="E26" s="1"/>
      <c r="F26" s="1"/>
      <c r="G26" s="11"/>
      <c r="H26" s="59"/>
      <c r="I26" s="1"/>
      <c r="J26" s="1"/>
      <c r="K26" s="1"/>
      <c r="L26" s="1"/>
      <c r="M26" s="11"/>
    </row>
    <row r="27" spans="1:13" ht="15.75" x14ac:dyDescent="0.25">
      <c r="A27" s="1" t="s">
        <v>57</v>
      </c>
      <c r="B27" s="59"/>
      <c r="C27" s="1"/>
      <c r="D27" s="1"/>
      <c r="E27" s="67">
        <f>B27*C27*D27</f>
        <v>0</v>
      </c>
      <c r="F27" s="67">
        <f t="shared" ref="F27:F32" si="0">E27*0.27</f>
        <v>0</v>
      </c>
      <c r="G27" s="11">
        <f t="shared" ref="G27:G33" si="1">SUM(E27:F27)</f>
        <v>0</v>
      </c>
      <c r="H27" s="59">
        <v>1</v>
      </c>
      <c r="I27" s="1">
        <v>220</v>
      </c>
      <c r="J27" s="1">
        <v>259</v>
      </c>
      <c r="K27" s="67">
        <f>H27*I27*J27</f>
        <v>56980</v>
      </c>
      <c r="L27" s="67"/>
      <c r="M27" s="11">
        <f t="shared" ref="M27:M33" si="2">SUM(K27:L27)</f>
        <v>56980</v>
      </c>
    </row>
    <row r="28" spans="1:13" ht="15.75" x14ac:dyDescent="0.25">
      <c r="A28" s="65" t="s">
        <v>48</v>
      </c>
      <c r="B28" s="59"/>
      <c r="C28" s="1"/>
      <c r="D28" s="1"/>
      <c r="E28" s="67">
        <f>B28*C28*D28</f>
        <v>0</v>
      </c>
      <c r="F28" s="67">
        <f t="shared" si="0"/>
        <v>0</v>
      </c>
      <c r="G28" s="11">
        <f t="shared" si="1"/>
        <v>0</v>
      </c>
      <c r="H28" s="59">
        <v>28</v>
      </c>
      <c r="I28" s="1">
        <v>220</v>
      </c>
      <c r="J28" s="1">
        <v>518</v>
      </c>
      <c r="K28" s="67">
        <f>H28*I28*J28</f>
        <v>3190880</v>
      </c>
      <c r="L28" s="67"/>
      <c r="M28" s="11">
        <f t="shared" si="2"/>
        <v>3190880</v>
      </c>
    </row>
    <row r="29" spans="1:13" ht="15.75" x14ac:dyDescent="0.25">
      <c r="A29" s="65" t="s">
        <v>58</v>
      </c>
      <c r="B29" s="59"/>
      <c r="C29" s="1"/>
      <c r="D29" s="1"/>
      <c r="E29" s="67">
        <f>B29*C29*D29</f>
        <v>0</v>
      </c>
      <c r="F29" s="67">
        <f t="shared" si="0"/>
        <v>0</v>
      </c>
      <c r="G29" s="11">
        <f t="shared" si="1"/>
        <v>0</v>
      </c>
      <c r="H29" s="59"/>
      <c r="I29" s="1"/>
      <c r="J29" s="1"/>
      <c r="K29" s="67">
        <f>H29*I29*J29</f>
        <v>0</v>
      </c>
      <c r="L29" s="67">
        <f t="shared" ref="L29:L32" si="3">K29*0.27</f>
        <v>0</v>
      </c>
      <c r="M29" s="11">
        <f t="shared" si="2"/>
        <v>0</v>
      </c>
    </row>
    <row r="30" spans="1:13" ht="15.75" x14ac:dyDescent="0.25">
      <c r="A30" s="65" t="s">
        <v>59</v>
      </c>
      <c r="B30" s="59"/>
      <c r="C30" s="1"/>
      <c r="D30" s="1"/>
      <c r="E30" s="67">
        <f>B30*C30*D30</f>
        <v>0</v>
      </c>
      <c r="F30" s="67">
        <f t="shared" si="0"/>
        <v>0</v>
      </c>
      <c r="G30" s="11">
        <f t="shared" si="1"/>
        <v>0</v>
      </c>
      <c r="H30" s="59">
        <v>13</v>
      </c>
      <c r="I30" s="1">
        <v>220</v>
      </c>
      <c r="J30" s="1">
        <v>156</v>
      </c>
      <c r="K30" s="67">
        <f>H30*I30*J30</f>
        <v>446160</v>
      </c>
      <c r="L30" s="67"/>
      <c r="M30" s="11">
        <f t="shared" si="2"/>
        <v>446160</v>
      </c>
    </row>
    <row r="31" spans="1:13" ht="15.75" x14ac:dyDescent="0.25">
      <c r="A31" s="65"/>
      <c r="B31" s="59"/>
      <c r="C31" s="1"/>
      <c r="D31" s="1"/>
      <c r="E31" s="67">
        <f>B31*C31*D31</f>
        <v>0</v>
      </c>
      <c r="F31" s="67">
        <f t="shared" si="0"/>
        <v>0</v>
      </c>
      <c r="G31" s="11">
        <f t="shared" si="1"/>
        <v>0</v>
      </c>
      <c r="H31" s="59"/>
      <c r="I31" s="1"/>
      <c r="J31" s="1"/>
      <c r="K31" s="67">
        <f>H31*I31*J31</f>
        <v>0</v>
      </c>
      <c r="L31" s="67">
        <f t="shared" si="3"/>
        <v>0</v>
      </c>
      <c r="M31" s="11">
        <f t="shared" si="2"/>
        <v>0</v>
      </c>
    </row>
    <row r="32" spans="1:13" ht="15.75" x14ac:dyDescent="0.25">
      <c r="A32" s="1" t="s">
        <v>61</v>
      </c>
      <c r="B32" s="59"/>
      <c r="C32" s="1"/>
      <c r="D32" s="1"/>
      <c r="E32" s="67"/>
      <c r="F32" s="67">
        <f t="shared" si="0"/>
        <v>0</v>
      </c>
      <c r="G32" s="11">
        <f t="shared" si="1"/>
        <v>0</v>
      </c>
      <c r="H32" s="59">
        <v>3</v>
      </c>
      <c r="I32" s="1">
        <v>220</v>
      </c>
      <c r="J32" s="1"/>
      <c r="K32" s="67"/>
      <c r="L32" s="67">
        <f t="shared" si="3"/>
        <v>0</v>
      </c>
      <c r="M32" s="11">
        <f t="shared" si="2"/>
        <v>0</v>
      </c>
    </row>
    <row r="33" spans="1:13" ht="15.75" x14ac:dyDescent="0.25">
      <c r="A33" s="1" t="s">
        <v>60</v>
      </c>
      <c r="B33" s="59"/>
      <c r="C33" s="1"/>
      <c r="D33" s="1"/>
      <c r="E33" s="67"/>
      <c r="F33" s="67">
        <f>B33*C33*D33*0.25</f>
        <v>0</v>
      </c>
      <c r="G33" s="11">
        <f t="shared" si="1"/>
        <v>0</v>
      </c>
      <c r="H33" s="59"/>
      <c r="I33" s="1"/>
      <c r="J33" s="1"/>
      <c r="K33" s="67"/>
      <c r="L33" s="67">
        <f>H33*I33*J33*0.25</f>
        <v>0</v>
      </c>
      <c r="M33" s="11">
        <f t="shared" si="2"/>
        <v>0</v>
      </c>
    </row>
    <row r="34" spans="1:13" ht="15.75" x14ac:dyDescent="0.25">
      <c r="A34" s="1" t="s">
        <v>49</v>
      </c>
      <c r="B34" s="49">
        <f>SUM(B27:B33)</f>
        <v>0</v>
      </c>
      <c r="C34" s="60"/>
      <c r="D34" s="60"/>
      <c r="E34" s="70">
        <f>SUM(E27:E33)</f>
        <v>0</v>
      </c>
      <c r="F34" s="70">
        <f>SUM(F27:F33)</f>
        <v>0</v>
      </c>
      <c r="G34" s="4">
        <f>SUM(G27:G33)</f>
        <v>0</v>
      </c>
      <c r="H34" s="49">
        <f>SUM(H27:H33)</f>
        <v>45</v>
      </c>
      <c r="I34" s="60"/>
      <c r="J34" s="60"/>
      <c r="K34" s="70">
        <f>SUM(K27:K33)</f>
        <v>3694020</v>
      </c>
      <c r="L34" s="70">
        <f>SUM(L27:L33)</f>
        <v>0</v>
      </c>
      <c r="M34" s="4">
        <f>SUM(M27:M33)</f>
        <v>3694020</v>
      </c>
    </row>
    <row r="35" spans="1:13" ht="15.75" x14ac:dyDescent="0.25">
      <c r="A35" s="1"/>
      <c r="B35" s="59"/>
      <c r="C35" s="1"/>
      <c r="D35" s="1"/>
      <c r="E35" s="67"/>
      <c r="F35" s="67"/>
      <c r="G35" s="11"/>
      <c r="H35" s="59"/>
      <c r="I35" s="1"/>
      <c r="J35" s="1"/>
      <c r="K35" s="67"/>
      <c r="L35" s="67"/>
      <c r="M35" s="11"/>
    </row>
    <row r="36" spans="1:13" ht="15.75" x14ac:dyDescent="0.25">
      <c r="A36" s="1" t="s">
        <v>50</v>
      </c>
      <c r="B36" s="59"/>
      <c r="C36" s="1"/>
      <c r="D36" s="1"/>
      <c r="E36" s="67">
        <f t="shared" ref="E36:E43" si="4">B36*C36*D36</f>
        <v>0</v>
      </c>
      <c r="F36" s="67">
        <f t="shared" ref="F36:F43" si="5">E36*0.27</f>
        <v>0</v>
      </c>
      <c r="G36" s="11">
        <f t="shared" ref="G36:G44" si="6">SUM(E36:F36)</f>
        <v>0</v>
      </c>
      <c r="H36" s="59">
        <v>11</v>
      </c>
      <c r="I36" s="1">
        <v>185</v>
      </c>
      <c r="J36" s="1">
        <v>358</v>
      </c>
      <c r="K36" s="67">
        <f t="shared" ref="K36:K43" si="7">H36*I36*J36</f>
        <v>728530</v>
      </c>
      <c r="L36" s="67">
        <f t="shared" ref="L36:L43" si="8">K36*0.27</f>
        <v>196703.1</v>
      </c>
      <c r="M36" s="11">
        <f t="shared" ref="M36:M44" si="9">SUM(K36:L36)</f>
        <v>925233.1</v>
      </c>
    </row>
    <row r="37" spans="1:13" ht="15.75" x14ac:dyDescent="0.25">
      <c r="A37" s="1" t="s">
        <v>62</v>
      </c>
      <c r="B37" s="59"/>
      <c r="C37" s="1"/>
      <c r="D37" s="1"/>
      <c r="E37" s="67">
        <f t="shared" si="4"/>
        <v>0</v>
      </c>
      <c r="F37" s="67">
        <f t="shared" si="5"/>
        <v>0</v>
      </c>
      <c r="G37" s="11">
        <f t="shared" si="6"/>
        <v>0</v>
      </c>
      <c r="H37" s="59">
        <v>4</v>
      </c>
      <c r="I37" s="1">
        <v>185</v>
      </c>
      <c r="J37" s="1">
        <v>179</v>
      </c>
      <c r="K37" s="67">
        <f t="shared" si="7"/>
        <v>132460</v>
      </c>
      <c r="L37" s="67">
        <f t="shared" si="8"/>
        <v>35764.200000000004</v>
      </c>
      <c r="M37" s="11">
        <f t="shared" si="9"/>
        <v>168224.2</v>
      </c>
    </row>
    <row r="38" spans="1:13" ht="15.75" x14ac:dyDescent="0.25">
      <c r="A38" s="1" t="s">
        <v>51</v>
      </c>
      <c r="B38" s="59"/>
      <c r="C38" s="1"/>
      <c r="D38" s="1"/>
      <c r="E38" s="67">
        <f t="shared" si="4"/>
        <v>0</v>
      </c>
      <c r="F38" s="67">
        <f t="shared" si="5"/>
        <v>0</v>
      </c>
      <c r="G38" s="11">
        <f t="shared" si="6"/>
        <v>0</v>
      </c>
      <c r="H38" s="59"/>
      <c r="I38" s="1"/>
      <c r="J38" s="1"/>
      <c r="K38" s="67">
        <f t="shared" si="7"/>
        <v>0</v>
      </c>
      <c r="L38" s="67">
        <f t="shared" si="8"/>
        <v>0</v>
      </c>
      <c r="M38" s="11">
        <f t="shared" si="9"/>
        <v>0</v>
      </c>
    </row>
    <row r="39" spans="1:13" ht="15.75" x14ac:dyDescent="0.25">
      <c r="A39" s="1" t="s">
        <v>62</v>
      </c>
      <c r="B39" s="59"/>
      <c r="C39" s="1"/>
      <c r="D39" s="1"/>
      <c r="E39" s="67">
        <f t="shared" si="4"/>
        <v>0</v>
      </c>
      <c r="F39" s="67">
        <f t="shared" si="5"/>
        <v>0</v>
      </c>
      <c r="G39" s="11">
        <f t="shared" si="6"/>
        <v>0</v>
      </c>
      <c r="H39" s="59"/>
      <c r="I39" s="1"/>
      <c r="J39" s="1"/>
      <c r="K39" s="67">
        <f t="shared" si="7"/>
        <v>0</v>
      </c>
      <c r="L39" s="67">
        <f t="shared" si="8"/>
        <v>0</v>
      </c>
      <c r="M39" s="11">
        <f t="shared" si="9"/>
        <v>0</v>
      </c>
    </row>
    <row r="40" spans="1:13" ht="15.75" x14ac:dyDescent="0.25">
      <c r="A40" s="1" t="s">
        <v>74</v>
      </c>
      <c r="B40" s="59"/>
      <c r="C40" s="1"/>
      <c r="D40" s="1"/>
      <c r="E40" s="67">
        <f t="shared" si="4"/>
        <v>0</v>
      </c>
      <c r="F40" s="67">
        <f t="shared" si="5"/>
        <v>0</v>
      </c>
      <c r="G40" s="11">
        <f t="shared" si="6"/>
        <v>0</v>
      </c>
      <c r="H40" s="59"/>
      <c r="I40" s="1"/>
      <c r="J40" s="1"/>
      <c r="K40" s="67">
        <f t="shared" si="7"/>
        <v>0</v>
      </c>
      <c r="L40" s="67">
        <f t="shared" si="8"/>
        <v>0</v>
      </c>
      <c r="M40" s="11">
        <f t="shared" si="9"/>
        <v>0</v>
      </c>
    </row>
    <row r="41" spans="1:13" ht="15.75" x14ac:dyDescent="0.25">
      <c r="A41" s="1" t="s">
        <v>62</v>
      </c>
      <c r="B41" s="59"/>
      <c r="C41" s="1"/>
      <c r="D41" s="1"/>
      <c r="E41" s="67">
        <f t="shared" si="4"/>
        <v>0</v>
      </c>
      <c r="F41" s="67">
        <f t="shared" si="5"/>
        <v>0</v>
      </c>
      <c r="G41" s="11">
        <f t="shared" si="6"/>
        <v>0</v>
      </c>
      <c r="H41" s="59"/>
      <c r="I41" s="1"/>
      <c r="J41" s="1"/>
      <c r="K41" s="67">
        <f t="shared" si="7"/>
        <v>0</v>
      </c>
      <c r="L41" s="67">
        <f t="shared" si="8"/>
        <v>0</v>
      </c>
      <c r="M41" s="11">
        <f t="shared" si="9"/>
        <v>0</v>
      </c>
    </row>
    <row r="42" spans="1:13" ht="15.75" x14ac:dyDescent="0.25">
      <c r="A42" s="1" t="s">
        <v>52</v>
      </c>
      <c r="B42" s="59"/>
      <c r="C42" s="1"/>
      <c r="D42" s="1"/>
      <c r="E42" s="67">
        <f t="shared" si="4"/>
        <v>0</v>
      </c>
      <c r="F42" s="67">
        <f t="shared" si="5"/>
        <v>0</v>
      </c>
      <c r="G42" s="11">
        <f t="shared" si="6"/>
        <v>0</v>
      </c>
      <c r="H42" s="59">
        <v>11</v>
      </c>
      <c r="I42" s="1">
        <v>185</v>
      </c>
      <c r="J42" s="1">
        <v>496</v>
      </c>
      <c r="K42" s="67">
        <f t="shared" si="7"/>
        <v>1009360</v>
      </c>
      <c r="L42" s="67">
        <f t="shared" si="8"/>
        <v>272527.2</v>
      </c>
      <c r="M42" s="11">
        <f t="shared" si="9"/>
        <v>1281887.2</v>
      </c>
    </row>
    <row r="43" spans="1:13" ht="15.75" x14ac:dyDescent="0.25">
      <c r="A43" s="1" t="s">
        <v>63</v>
      </c>
      <c r="B43" s="59"/>
      <c r="C43" s="1"/>
      <c r="D43" s="1"/>
      <c r="E43" s="67">
        <f t="shared" si="4"/>
        <v>0</v>
      </c>
      <c r="F43" s="67">
        <f t="shared" si="5"/>
        <v>0</v>
      </c>
      <c r="G43" s="11">
        <f t="shared" si="6"/>
        <v>0</v>
      </c>
      <c r="H43" s="59">
        <v>8</v>
      </c>
      <c r="I43" s="1">
        <v>185</v>
      </c>
      <c r="J43" s="1">
        <v>248</v>
      </c>
      <c r="K43" s="67">
        <f t="shared" si="7"/>
        <v>367040</v>
      </c>
      <c r="L43" s="67">
        <f t="shared" si="8"/>
        <v>99100.800000000003</v>
      </c>
      <c r="M43" s="11">
        <f t="shared" si="9"/>
        <v>466140.8</v>
      </c>
    </row>
    <row r="44" spans="1:13" ht="15.75" x14ac:dyDescent="0.25">
      <c r="A44" s="1" t="s">
        <v>53</v>
      </c>
      <c r="B44" s="59"/>
      <c r="C44" s="1"/>
      <c r="D44" s="1"/>
      <c r="E44" s="67"/>
      <c r="F44" s="67"/>
      <c r="G44" s="11">
        <f t="shared" si="6"/>
        <v>0</v>
      </c>
      <c r="H44" s="59"/>
      <c r="I44" s="1"/>
      <c r="J44" s="1"/>
      <c r="K44" s="67"/>
      <c r="L44" s="67"/>
      <c r="M44" s="11">
        <f t="shared" si="9"/>
        <v>0</v>
      </c>
    </row>
    <row r="45" spans="1:13" ht="15.75" x14ac:dyDescent="0.25">
      <c r="A45" s="60" t="s">
        <v>54</v>
      </c>
      <c r="B45" s="49">
        <f>SUM(B36:B44)</f>
        <v>0</v>
      </c>
      <c r="C45" s="60"/>
      <c r="D45" s="60"/>
      <c r="E45" s="68">
        <f>SUM(E36:E44)</f>
        <v>0</v>
      </c>
      <c r="F45" s="68">
        <f>SUM(F36:F44)</f>
        <v>0</v>
      </c>
      <c r="G45" s="4">
        <f>SUM(G36:G44)</f>
        <v>0</v>
      </c>
      <c r="H45" s="49">
        <f>SUM(H36:H44)</f>
        <v>34</v>
      </c>
      <c r="I45" s="60"/>
      <c r="J45" s="60"/>
      <c r="K45" s="68">
        <f>SUM(K36:K44)</f>
        <v>2237390</v>
      </c>
      <c r="L45" s="68">
        <f>SUM(L36:L44)</f>
        <v>604095.30000000005</v>
      </c>
      <c r="M45" s="4">
        <f>SUM(M36:M44)</f>
        <v>2841485.3</v>
      </c>
    </row>
    <row r="46" spans="1:13" ht="15.75" x14ac:dyDescent="0.25">
      <c r="A46" s="1"/>
      <c r="B46" s="59"/>
      <c r="C46" s="1"/>
      <c r="D46" s="1"/>
      <c r="E46" s="1"/>
      <c r="F46" s="1"/>
      <c r="G46" s="11"/>
      <c r="H46" s="59"/>
      <c r="I46" s="1"/>
      <c r="J46" s="1"/>
      <c r="K46" s="1"/>
      <c r="L46" s="1"/>
      <c r="M46" s="11"/>
    </row>
    <row r="47" spans="1:13" ht="15.75" x14ac:dyDescent="0.25">
      <c r="A47" s="1" t="s">
        <v>72</v>
      </c>
      <c r="B47" s="59"/>
      <c r="C47" s="1"/>
      <c r="D47" s="1"/>
      <c r="E47" s="67">
        <f>B47*C47*D47</f>
        <v>0</v>
      </c>
      <c r="F47" s="67">
        <f>E47*0.27</f>
        <v>0</v>
      </c>
      <c r="G47" s="11">
        <f t="shared" ref="G47:G52" si="10">SUM(E47:F47)</f>
        <v>0</v>
      </c>
      <c r="H47" s="59"/>
      <c r="I47" s="1"/>
      <c r="J47" s="1"/>
      <c r="K47" s="67">
        <f>H47*I47*J47</f>
        <v>0</v>
      </c>
      <c r="L47" s="67">
        <f>K47*0.27</f>
        <v>0</v>
      </c>
      <c r="M47" s="11">
        <f t="shared" ref="M47:M52" si="11">SUM(K47:L47)</f>
        <v>0</v>
      </c>
    </row>
    <row r="48" spans="1:13" ht="15.75" x14ac:dyDescent="0.25">
      <c r="A48" s="60" t="s">
        <v>69</v>
      </c>
      <c r="B48" s="49">
        <f>SUM(B47)</f>
        <v>0</v>
      </c>
      <c r="C48" s="49">
        <f>SUM(C47)</f>
        <v>0</v>
      </c>
      <c r="D48" s="49">
        <f>SUM(D47)</f>
        <v>0</v>
      </c>
      <c r="E48" s="36">
        <f>SUM(E47)</f>
        <v>0</v>
      </c>
      <c r="F48" s="36">
        <f>SUM(F47)</f>
        <v>0</v>
      </c>
      <c r="G48" s="4">
        <f t="shared" si="10"/>
        <v>0</v>
      </c>
      <c r="H48" s="49"/>
      <c r="I48" s="49">
        <f>SUM(I47)</f>
        <v>0</v>
      </c>
      <c r="J48" s="49">
        <f>SUM(J47)</f>
        <v>0</v>
      </c>
      <c r="K48" s="14">
        <f>SUM(K47)</f>
        <v>0</v>
      </c>
      <c r="L48" s="14">
        <f>SUM(L47)</f>
        <v>0</v>
      </c>
      <c r="M48" s="4">
        <f t="shared" si="11"/>
        <v>0</v>
      </c>
    </row>
    <row r="49" spans="1:13" ht="15.75" x14ac:dyDescent="0.25">
      <c r="A49" s="1"/>
      <c r="B49" s="59"/>
      <c r="C49" s="1"/>
      <c r="D49" s="1"/>
      <c r="E49" s="1"/>
      <c r="F49" s="1"/>
      <c r="G49" s="11">
        <f t="shared" si="10"/>
        <v>0</v>
      </c>
      <c r="H49" s="59"/>
      <c r="I49" s="1"/>
      <c r="J49" s="1"/>
      <c r="K49" s="1"/>
      <c r="L49" s="1"/>
      <c r="M49" s="11">
        <f t="shared" si="11"/>
        <v>0</v>
      </c>
    </row>
    <row r="50" spans="1:13" ht="15.75" x14ac:dyDescent="0.25">
      <c r="A50" s="61" t="s">
        <v>43</v>
      </c>
      <c r="B50" s="59"/>
      <c r="C50" s="1"/>
      <c r="D50" s="1"/>
      <c r="E50" s="1"/>
      <c r="F50" s="1"/>
      <c r="G50" s="11">
        <f t="shared" si="10"/>
        <v>0</v>
      </c>
      <c r="H50" s="59"/>
      <c r="I50" s="1"/>
      <c r="J50" s="1"/>
      <c r="K50" s="67">
        <f>H50*I50*J50</f>
        <v>0</v>
      </c>
      <c r="L50" s="67">
        <f>K50*0.27</f>
        <v>0</v>
      </c>
      <c r="M50" s="11">
        <f t="shared" si="11"/>
        <v>0</v>
      </c>
    </row>
    <row r="51" spans="1:13" ht="15.75" x14ac:dyDescent="0.25">
      <c r="A51" s="1" t="s">
        <v>44</v>
      </c>
      <c r="B51" s="59"/>
      <c r="C51" s="85"/>
      <c r="D51" s="1"/>
      <c r="E51" s="67">
        <f>B51*C51*D51</f>
        <v>0</v>
      </c>
      <c r="F51" s="67">
        <f>E51*0.27</f>
        <v>0</v>
      </c>
      <c r="G51" s="11">
        <f t="shared" si="10"/>
        <v>0</v>
      </c>
      <c r="H51" s="59"/>
      <c r="I51" s="71"/>
      <c r="J51" s="1"/>
      <c r="K51" s="67">
        <f>H51*I51*J51</f>
        <v>0</v>
      </c>
      <c r="L51" s="67">
        <f>K51*0.27</f>
        <v>0</v>
      </c>
      <c r="M51" s="11">
        <f t="shared" si="11"/>
        <v>0</v>
      </c>
    </row>
    <row r="52" spans="1:13" ht="15.75" x14ac:dyDescent="0.25">
      <c r="A52" s="1" t="s">
        <v>45</v>
      </c>
      <c r="B52" s="59"/>
      <c r="C52" s="1"/>
      <c r="D52" s="1"/>
      <c r="E52" s="67">
        <f>B52*C52*D52</f>
        <v>0</v>
      </c>
      <c r="F52" s="67">
        <f>E52*0.27</f>
        <v>0</v>
      </c>
      <c r="G52" s="11">
        <f t="shared" si="10"/>
        <v>0</v>
      </c>
      <c r="H52" s="59"/>
      <c r="I52" s="1"/>
      <c r="J52" s="1"/>
      <c r="K52" s="67">
        <f>H52*I52*J52</f>
        <v>0</v>
      </c>
      <c r="L52" s="67">
        <f>K52*0.27</f>
        <v>0</v>
      </c>
      <c r="M52" s="11">
        <f t="shared" si="11"/>
        <v>0</v>
      </c>
    </row>
    <row r="53" spans="1:13" ht="15.75" x14ac:dyDescent="0.25">
      <c r="A53" s="66" t="s">
        <v>55</v>
      </c>
      <c r="B53" s="49">
        <f>SUM(B51:B52)</f>
        <v>0</v>
      </c>
      <c r="C53" s="60"/>
      <c r="D53" s="60"/>
      <c r="E53" s="68">
        <f>SUM(E51:E52)</f>
        <v>0</v>
      </c>
      <c r="F53" s="68">
        <f>SUM(F51:F52)</f>
        <v>0</v>
      </c>
      <c r="G53" s="4">
        <f>SUM(G51:G52)</f>
        <v>0</v>
      </c>
      <c r="H53" s="49">
        <f>SUM(H51:H52)</f>
        <v>0</v>
      </c>
      <c r="I53" s="60"/>
      <c r="J53" s="60"/>
      <c r="K53" s="68">
        <f>SUM(K50:K52)</f>
        <v>0</v>
      </c>
      <c r="L53" s="68">
        <f>SUM(L50:L52)</f>
        <v>0</v>
      </c>
      <c r="M53" s="4">
        <f>SUM(M51:M52)</f>
        <v>0</v>
      </c>
    </row>
    <row r="54" spans="1:13" ht="15.75" x14ac:dyDescent="0.25">
      <c r="A54" s="66"/>
      <c r="B54" s="49"/>
      <c r="C54" s="60"/>
      <c r="D54" s="60"/>
      <c r="E54" s="68"/>
      <c r="F54" s="68"/>
      <c r="G54" s="4"/>
      <c r="H54" s="49"/>
      <c r="I54" s="60"/>
      <c r="J54" s="60"/>
      <c r="K54" s="68"/>
      <c r="L54" s="68"/>
      <c r="M54" s="4"/>
    </row>
    <row r="55" spans="1:13" ht="15.75" x14ac:dyDescent="0.25">
      <c r="A55" s="1"/>
      <c r="B55" s="59"/>
      <c r="C55" s="1"/>
      <c r="D55" s="1"/>
      <c r="E55" s="67">
        <f>B55*C55*D55</f>
        <v>0</v>
      </c>
      <c r="F55" s="67">
        <f>E55*0.27</f>
        <v>0</v>
      </c>
      <c r="G55" s="4">
        <f>SUM(E55+F55)</f>
        <v>0</v>
      </c>
      <c r="H55" s="59"/>
      <c r="I55" s="1"/>
      <c r="J55" s="1"/>
      <c r="K55" s="67">
        <f>H55*I55*J55</f>
        <v>0</v>
      </c>
      <c r="L55" s="67">
        <f>K55*0.27</f>
        <v>0</v>
      </c>
      <c r="M55" s="4">
        <f>SUM(K55+L55)</f>
        <v>0</v>
      </c>
    </row>
    <row r="56" spans="1:13" ht="15.75" x14ac:dyDescent="0.25">
      <c r="A56" s="60"/>
      <c r="B56" s="49"/>
      <c r="C56" s="60"/>
      <c r="D56" s="60"/>
      <c r="E56" s="68">
        <f>B56*C56*D56</f>
        <v>0</v>
      </c>
      <c r="F56" s="68">
        <f>E56*0.27</f>
        <v>0</v>
      </c>
      <c r="G56" s="4">
        <f>SUM(E56+F56)</f>
        <v>0</v>
      </c>
      <c r="H56" s="49"/>
      <c r="I56" s="60"/>
      <c r="J56" s="60"/>
      <c r="K56" s="68">
        <f>H56*I56*J56</f>
        <v>0</v>
      </c>
      <c r="L56" s="68">
        <f>K56*0.27</f>
        <v>0</v>
      </c>
      <c r="M56" s="4">
        <f>SUM(K56+L56)</f>
        <v>0</v>
      </c>
    </row>
    <row r="57" spans="1:13" ht="15.75" x14ac:dyDescent="0.25">
      <c r="A57" s="60"/>
      <c r="B57" s="49"/>
      <c r="C57" s="60"/>
      <c r="D57" s="60"/>
      <c r="E57" s="68"/>
      <c r="F57" s="68"/>
      <c r="G57" s="4"/>
      <c r="H57" s="49"/>
      <c r="I57" s="60"/>
      <c r="J57" s="60"/>
      <c r="K57" s="68"/>
      <c r="L57" s="68"/>
      <c r="M57" s="4"/>
    </row>
    <row r="58" spans="1:13" ht="14.25" x14ac:dyDescent="0.2">
      <c r="A58" s="2" t="s">
        <v>56</v>
      </c>
      <c r="B58" s="7">
        <f>SUM(B34,B45,B53,B56,B48,B55)</f>
        <v>0</v>
      </c>
      <c r="C58" s="7"/>
      <c r="D58" s="7"/>
      <c r="E58" s="7">
        <f>SUM(E34,E45,E53,E56,E48,E55)</f>
        <v>0</v>
      </c>
      <c r="F58" s="86">
        <f>SUM(F34,F45,F53,F56,F48,F55)</f>
        <v>0</v>
      </c>
      <c r="G58" s="96">
        <f>SUM(G34,G45,G53,G56,G48,G55)</f>
        <v>0</v>
      </c>
      <c r="H58" s="7">
        <f>SUM(H34,H45,H53,H56,H48,H55)</f>
        <v>79</v>
      </c>
      <c r="I58" s="7"/>
      <c r="J58" s="7"/>
      <c r="K58" s="31">
        <f>SUM(K34,K45,K53,K56,K48,K55)</f>
        <v>5931410</v>
      </c>
      <c r="L58" s="31">
        <f>SUM(L34,L45,L53,L56,L48,L55)</f>
        <v>604095.30000000005</v>
      </c>
      <c r="M58" s="96">
        <f>SUM(M34,M45,M53,M56,M48,M55)</f>
        <v>6535505.2999999998</v>
      </c>
    </row>
  </sheetData>
  <mergeCells count="2">
    <mergeCell ref="B1:G1"/>
    <mergeCell ref="H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&amp;L&amp;"Times,Félkövér"&amp;14Bezenye Község
  Önkormányzat&amp;C&amp;"Times,Félkövér"&amp;14Élelmezési kiadások és bevételek
2015. évi terv &amp;R&amp;"Times,Normál"&amp;12 13. melléklet
Adatok: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7"/>
  <sheetViews>
    <sheetView view="pageBreakPreview" zoomScale="60" zoomScaleNormal="100" workbookViewId="0">
      <selection activeCell="A19" sqref="A19"/>
    </sheetView>
  </sheetViews>
  <sheetFormatPr defaultRowHeight="12.75" x14ac:dyDescent="0.2"/>
  <cols>
    <col min="1" max="1" width="20.7109375" customWidth="1"/>
    <col min="2" max="2" width="35.42578125" customWidth="1"/>
    <col min="3" max="3" width="28.5703125" customWidth="1"/>
  </cols>
  <sheetData>
    <row r="1" spans="1:7" ht="15.75" x14ac:dyDescent="0.2">
      <c r="A1" s="876" t="s">
        <v>688</v>
      </c>
      <c r="B1" s="876"/>
      <c r="C1" s="876"/>
    </row>
    <row r="2" spans="1:7" ht="15.75" x14ac:dyDescent="0.2">
      <c r="A2" s="876" t="s">
        <v>757</v>
      </c>
      <c r="B2" s="876"/>
      <c r="C2" s="876"/>
    </row>
    <row r="3" spans="1:7" ht="15.75" x14ac:dyDescent="0.2">
      <c r="A3" s="642"/>
      <c r="B3" s="642" t="s">
        <v>717</v>
      </c>
      <c r="C3" s="642"/>
    </row>
    <row r="4" spans="1:7" ht="13.5" thickBot="1" x14ac:dyDescent="0.25">
      <c r="C4" s="643" t="s">
        <v>579</v>
      </c>
    </row>
    <row r="5" spans="1:7" ht="15.75" thickBot="1" x14ac:dyDescent="0.3">
      <c r="A5" s="644" t="s">
        <v>580</v>
      </c>
      <c r="B5" s="644" t="s">
        <v>581</v>
      </c>
      <c r="C5" s="644" t="s">
        <v>718</v>
      </c>
    </row>
    <row r="6" spans="1:7" ht="15" x14ac:dyDescent="0.25">
      <c r="A6" s="645"/>
      <c r="B6" s="646"/>
      <c r="C6" s="647"/>
    </row>
    <row r="7" spans="1:7" ht="14.25" x14ac:dyDescent="0.2">
      <c r="A7" s="648" t="s">
        <v>687</v>
      </c>
      <c r="B7" s="649" t="s">
        <v>690</v>
      </c>
      <c r="C7" s="650"/>
    </row>
    <row r="8" spans="1:7" ht="14.25" x14ac:dyDescent="0.2">
      <c r="A8" s="651" t="s">
        <v>689</v>
      </c>
      <c r="B8" s="652" t="s">
        <v>680</v>
      </c>
      <c r="C8" s="653">
        <v>34430</v>
      </c>
    </row>
    <row r="9" spans="1:7" ht="14.25" x14ac:dyDescent="0.2">
      <c r="A9" s="651"/>
      <c r="B9" s="652" t="s">
        <v>691</v>
      </c>
      <c r="C9" s="653">
        <v>34430</v>
      </c>
    </row>
    <row r="10" spans="1:7" ht="14.25" x14ac:dyDescent="0.2">
      <c r="A10" s="651"/>
      <c r="B10" s="652"/>
      <c r="C10" s="653"/>
    </row>
    <row r="11" spans="1:7" ht="14.25" x14ac:dyDescent="0.2">
      <c r="A11" s="651" t="s">
        <v>692</v>
      </c>
      <c r="B11" s="652" t="s">
        <v>76</v>
      </c>
      <c r="C11" s="653">
        <v>126417</v>
      </c>
    </row>
    <row r="12" spans="1:7" ht="14.25" x14ac:dyDescent="0.2">
      <c r="A12" s="651"/>
      <c r="B12" s="652" t="s">
        <v>693</v>
      </c>
      <c r="C12" s="653">
        <v>160688</v>
      </c>
      <c r="G12" s="734"/>
    </row>
    <row r="13" spans="1:7" ht="14.25" x14ac:dyDescent="0.2">
      <c r="A13" s="651"/>
      <c r="B13" s="652"/>
      <c r="C13" s="653"/>
      <c r="G13" s="734"/>
    </row>
    <row r="14" spans="1:7" ht="15" x14ac:dyDescent="0.25">
      <c r="A14" s="651"/>
      <c r="B14" s="654"/>
      <c r="C14" s="655"/>
    </row>
    <row r="15" spans="1:7" ht="15" x14ac:dyDescent="0.25">
      <c r="A15" s="656"/>
      <c r="B15" s="657"/>
      <c r="C15" s="653"/>
    </row>
    <row r="16" spans="1:7" ht="14.25" x14ac:dyDescent="0.2">
      <c r="A16" s="651"/>
      <c r="B16" s="652"/>
      <c r="C16" s="653"/>
      <c r="G16" s="734"/>
    </row>
    <row r="17" spans="1:3" ht="14.25" x14ac:dyDescent="0.2">
      <c r="A17" s="651"/>
      <c r="B17" s="652"/>
      <c r="C17" s="653"/>
    </row>
    <row r="18" spans="1:3" ht="14.25" x14ac:dyDescent="0.2">
      <c r="A18" s="651"/>
      <c r="B18" s="652"/>
      <c r="C18" s="653"/>
    </row>
    <row r="19" spans="1:3" ht="14.25" x14ac:dyDescent="0.2">
      <c r="A19" s="651"/>
      <c r="B19" s="652"/>
      <c r="C19" s="653"/>
    </row>
    <row r="20" spans="1:3" ht="14.25" x14ac:dyDescent="0.2">
      <c r="A20" s="651"/>
      <c r="B20" s="652"/>
      <c r="C20" s="653"/>
    </row>
    <row r="21" spans="1:3" ht="14.25" x14ac:dyDescent="0.2">
      <c r="A21" s="651"/>
      <c r="B21" s="652"/>
      <c r="C21" s="653"/>
    </row>
    <row r="22" spans="1:3" ht="14.25" x14ac:dyDescent="0.2">
      <c r="A22" s="651"/>
      <c r="B22" s="652"/>
      <c r="C22" s="653"/>
    </row>
    <row r="23" spans="1:3" ht="14.25" x14ac:dyDescent="0.2">
      <c r="A23" s="651"/>
      <c r="B23" s="658"/>
      <c r="C23" s="659"/>
    </row>
    <row r="24" spans="1:3" ht="14.25" x14ac:dyDescent="0.2">
      <c r="A24" s="660"/>
      <c r="B24" s="658"/>
      <c r="C24" s="659"/>
    </row>
    <row r="25" spans="1:3" ht="14.25" x14ac:dyDescent="0.2">
      <c r="A25" s="651"/>
      <c r="B25" s="652"/>
      <c r="C25" s="653"/>
    </row>
    <row r="26" spans="1:3" ht="14.25" x14ac:dyDescent="0.2">
      <c r="A26" s="651"/>
      <c r="B26" s="652"/>
      <c r="C26" s="653"/>
    </row>
    <row r="27" spans="1:3" ht="14.25" x14ac:dyDescent="0.2">
      <c r="A27" s="651"/>
      <c r="B27" s="652"/>
      <c r="C27" s="653"/>
    </row>
    <row r="28" spans="1:3" ht="14.25" x14ac:dyDescent="0.2">
      <c r="A28" s="651"/>
      <c r="B28" s="652"/>
      <c r="C28" s="653"/>
    </row>
    <row r="29" spans="1:3" ht="15" x14ac:dyDescent="0.25">
      <c r="A29" s="651"/>
      <c r="B29" s="654"/>
      <c r="C29" s="655"/>
    </row>
    <row r="30" spans="1:3" ht="14.25" x14ac:dyDescent="0.2">
      <c r="A30" s="651"/>
      <c r="B30" s="652"/>
      <c r="C30" s="653"/>
    </row>
    <row r="31" spans="1:3" ht="14.25" x14ac:dyDescent="0.2">
      <c r="A31" s="651"/>
      <c r="B31" s="652"/>
      <c r="C31" s="653"/>
    </row>
    <row r="32" spans="1:3" ht="14.25" x14ac:dyDescent="0.2">
      <c r="A32" s="651"/>
      <c r="B32" s="652"/>
      <c r="C32" s="653"/>
    </row>
    <row r="33" spans="1:3" ht="15" x14ac:dyDescent="0.25">
      <c r="A33" s="651"/>
      <c r="B33" s="654"/>
      <c r="C33" s="655"/>
    </row>
    <row r="34" spans="1:3" ht="15" x14ac:dyDescent="0.25">
      <c r="A34" s="651"/>
      <c r="B34" s="652"/>
      <c r="C34" s="655"/>
    </row>
    <row r="35" spans="1:3" ht="15" x14ac:dyDescent="0.25">
      <c r="A35" s="656"/>
      <c r="B35" s="652"/>
      <c r="C35" s="655"/>
    </row>
    <row r="36" spans="1:3" ht="15.75" thickBot="1" x14ac:dyDescent="0.3">
      <c r="A36" s="654"/>
      <c r="B36" s="652"/>
      <c r="C36" s="655"/>
    </row>
    <row r="37" spans="1:3" ht="16.5" thickBot="1" x14ac:dyDescent="0.3">
      <c r="A37" s="661"/>
      <c r="B37" s="662"/>
      <c r="C37" s="663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view="pageLayout" zoomScaleNormal="100" workbookViewId="0">
      <selection activeCell="D1" sqref="D1"/>
    </sheetView>
  </sheetViews>
  <sheetFormatPr defaultRowHeight="12.75" x14ac:dyDescent="0.2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 x14ac:dyDescent="0.2">
      <c r="A1" s="664"/>
      <c r="B1" s="665" t="s">
        <v>758</v>
      </c>
      <c r="C1" s="666"/>
      <c r="D1" s="666"/>
      <c r="E1" s="666"/>
      <c r="F1" s="666"/>
    </row>
    <row r="2" spans="1:6" ht="13.5" thickBot="1" x14ac:dyDescent="0.25">
      <c r="A2" s="664"/>
      <c r="B2" s="664"/>
      <c r="C2" s="666"/>
      <c r="D2" s="667" t="s">
        <v>583</v>
      </c>
      <c r="E2" s="666"/>
      <c r="F2" s="666"/>
    </row>
    <row r="3" spans="1:6" ht="16.5" thickBot="1" x14ac:dyDescent="0.3">
      <c r="A3" s="668"/>
      <c r="B3" s="877"/>
      <c r="C3" s="879" t="s">
        <v>324</v>
      </c>
      <c r="D3" s="879"/>
      <c r="E3" s="879"/>
      <c r="F3" s="669"/>
    </row>
    <row r="4" spans="1:6" ht="16.5" thickBot="1" x14ac:dyDescent="0.3">
      <c r="A4" s="670"/>
      <c r="B4" s="878"/>
      <c r="C4" s="880" t="s">
        <v>76</v>
      </c>
      <c r="D4" s="881"/>
      <c r="E4" s="671" t="s">
        <v>584</v>
      </c>
      <c r="F4" s="672"/>
    </row>
    <row r="5" spans="1:6" ht="39" x14ac:dyDescent="0.25">
      <c r="A5" s="670"/>
      <c r="B5" s="673"/>
      <c r="C5" s="674" t="s">
        <v>585</v>
      </c>
      <c r="D5" s="675" t="s">
        <v>586</v>
      </c>
      <c r="E5" s="676"/>
      <c r="F5" s="672"/>
    </row>
    <row r="6" spans="1:6" ht="15.75" x14ac:dyDescent="0.25">
      <c r="A6" s="677">
        <v>1</v>
      </c>
      <c r="B6" s="678" t="s">
        <v>680</v>
      </c>
      <c r="C6" s="678">
        <v>6</v>
      </c>
      <c r="D6" s="679"/>
      <c r="E6" s="680">
        <v>6</v>
      </c>
      <c r="F6" s="681"/>
    </row>
    <row r="7" spans="1:6" ht="15.75" x14ac:dyDescent="0.25">
      <c r="A7" s="677">
        <f>SUM(A6+1)</f>
        <v>2</v>
      </c>
      <c r="B7" s="678" t="s">
        <v>681</v>
      </c>
      <c r="C7" s="678"/>
      <c r="D7" s="679"/>
      <c r="E7" s="680"/>
      <c r="F7" s="681"/>
    </row>
    <row r="8" spans="1:6" ht="15.75" x14ac:dyDescent="0.25">
      <c r="A8" s="677">
        <f t="shared" ref="A8:A34" si="0">SUM(A7+1)</f>
        <v>3</v>
      </c>
      <c r="B8" s="678" t="s">
        <v>684</v>
      </c>
      <c r="C8" s="679">
        <v>2</v>
      </c>
      <c r="D8" s="679"/>
      <c r="E8" s="680">
        <v>2</v>
      </c>
      <c r="F8" s="681"/>
    </row>
    <row r="9" spans="1:6" ht="15.75" x14ac:dyDescent="0.25">
      <c r="A9" s="677">
        <f t="shared" si="0"/>
        <v>4</v>
      </c>
      <c r="B9" s="678" t="s">
        <v>683</v>
      </c>
      <c r="C9" s="679">
        <v>1</v>
      </c>
      <c r="D9" s="679">
        <v>3</v>
      </c>
      <c r="E9" s="680">
        <v>4</v>
      </c>
      <c r="F9" s="681"/>
    </row>
    <row r="10" spans="1:6" ht="15.75" x14ac:dyDescent="0.25">
      <c r="A10" s="677">
        <f t="shared" si="0"/>
        <v>5</v>
      </c>
      <c r="B10" s="678" t="s">
        <v>685</v>
      </c>
      <c r="C10" s="679">
        <v>1</v>
      </c>
      <c r="D10" s="679"/>
      <c r="E10" s="680">
        <v>1</v>
      </c>
      <c r="F10" s="681"/>
    </row>
    <row r="11" spans="1:6" ht="15.75" x14ac:dyDescent="0.25">
      <c r="A11" s="677">
        <f t="shared" si="0"/>
        <v>6</v>
      </c>
      <c r="B11" s="678" t="s">
        <v>686</v>
      </c>
      <c r="C11" s="679">
        <v>1</v>
      </c>
      <c r="D11" s="679"/>
      <c r="E11" s="680">
        <v>1</v>
      </c>
      <c r="F11" s="681"/>
    </row>
    <row r="12" spans="1:6" ht="15.75" x14ac:dyDescent="0.25">
      <c r="A12" s="677">
        <f t="shared" si="0"/>
        <v>7</v>
      </c>
      <c r="B12" s="733" t="s">
        <v>682</v>
      </c>
      <c r="C12" s="679">
        <v>3</v>
      </c>
      <c r="D12" s="679"/>
      <c r="E12" s="680">
        <v>3</v>
      </c>
      <c r="F12" s="681"/>
    </row>
    <row r="13" spans="1:6" ht="15.75" x14ac:dyDescent="0.25">
      <c r="A13" s="677"/>
      <c r="B13" s="682"/>
      <c r="C13" s="679"/>
      <c r="D13" s="679"/>
      <c r="E13" s="680"/>
      <c r="F13" s="681"/>
    </row>
    <row r="14" spans="1:6" ht="15.75" x14ac:dyDescent="0.25">
      <c r="A14" s="677">
        <f>SUM(A12+1)</f>
        <v>8</v>
      </c>
      <c r="B14" s="678"/>
      <c r="C14" s="678"/>
      <c r="D14" s="679"/>
      <c r="E14" s="680"/>
      <c r="F14" s="681"/>
    </row>
    <row r="15" spans="1:6" ht="15.75" x14ac:dyDescent="0.25">
      <c r="A15" s="677">
        <f t="shared" si="0"/>
        <v>9</v>
      </c>
      <c r="B15" s="678"/>
      <c r="C15" s="679"/>
      <c r="D15" s="679"/>
      <c r="E15" s="680"/>
      <c r="F15" s="681"/>
    </row>
    <row r="16" spans="1:6" ht="15.75" x14ac:dyDescent="0.25">
      <c r="A16" s="677">
        <f t="shared" si="0"/>
        <v>10</v>
      </c>
      <c r="B16" s="678"/>
      <c r="C16" s="678"/>
      <c r="D16" s="679"/>
      <c r="E16" s="680"/>
      <c r="F16" s="681"/>
    </row>
    <row r="17" spans="1:6" ht="15.75" x14ac:dyDescent="0.25">
      <c r="A17" s="677">
        <f t="shared" si="0"/>
        <v>11</v>
      </c>
      <c r="B17" s="678"/>
      <c r="C17" s="678"/>
      <c r="D17" s="679"/>
      <c r="E17" s="680"/>
      <c r="F17" s="681"/>
    </row>
    <row r="18" spans="1:6" ht="15.75" x14ac:dyDescent="0.25">
      <c r="A18" s="677">
        <f t="shared" si="0"/>
        <v>12</v>
      </c>
      <c r="B18" s="678"/>
      <c r="C18" s="679"/>
      <c r="D18" s="679"/>
      <c r="E18" s="680"/>
      <c r="F18" s="681"/>
    </row>
    <row r="19" spans="1:6" ht="15.75" x14ac:dyDescent="0.25">
      <c r="A19" s="677">
        <f t="shared" si="0"/>
        <v>13</v>
      </c>
      <c r="B19" s="678"/>
      <c r="C19" s="679"/>
      <c r="D19" s="679"/>
      <c r="E19" s="680"/>
      <c r="F19" s="681"/>
    </row>
    <row r="20" spans="1:6" ht="15.75" x14ac:dyDescent="0.25">
      <c r="A20" s="677">
        <f t="shared" si="0"/>
        <v>14</v>
      </c>
      <c r="B20" s="678"/>
      <c r="C20" s="678"/>
      <c r="D20" s="679"/>
      <c r="E20" s="680"/>
      <c r="F20" s="681"/>
    </row>
    <row r="21" spans="1:6" ht="15.75" x14ac:dyDescent="0.25">
      <c r="A21" s="677">
        <f t="shared" si="0"/>
        <v>15</v>
      </c>
      <c r="B21" s="678"/>
      <c r="C21" s="679"/>
      <c r="D21" s="679"/>
      <c r="E21" s="680"/>
      <c r="F21" s="681"/>
    </row>
    <row r="22" spans="1:6" ht="15.75" x14ac:dyDescent="0.25">
      <c r="A22" s="677">
        <f t="shared" si="0"/>
        <v>16</v>
      </c>
      <c r="B22" s="678"/>
      <c r="C22" s="678"/>
      <c r="D22" s="679"/>
      <c r="E22" s="680"/>
      <c r="F22" s="681"/>
    </row>
    <row r="23" spans="1:6" ht="15.75" x14ac:dyDescent="0.25">
      <c r="A23" s="677">
        <f t="shared" si="0"/>
        <v>17</v>
      </c>
      <c r="B23" s="678"/>
      <c r="C23" s="679"/>
      <c r="D23" s="679"/>
      <c r="E23" s="680"/>
      <c r="F23" s="681"/>
    </row>
    <row r="24" spans="1:6" ht="15.75" x14ac:dyDescent="0.25">
      <c r="A24" s="677">
        <f t="shared" si="0"/>
        <v>18</v>
      </c>
      <c r="B24" s="678"/>
      <c r="C24" s="679"/>
      <c r="D24" s="679"/>
      <c r="E24" s="680"/>
      <c r="F24" s="681"/>
    </row>
    <row r="25" spans="1:6" ht="15.75" x14ac:dyDescent="0.25">
      <c r="A25" s="677">
        <f t="shared" si="0"/>
        <v>19</v>
      </c>
      <c r="B25" s="678"/>
      <c r="C25" s="679"/>
      <c r="D25" s="679"/>
      <c r="E25" s="680"/>
      <c r="F25" s="681"/>
    </row>
    <row r="26" spans="1:6" ht="15.75" x14ac:dyDescent="0.25">
      <c r="A26" s="677">
        <f t="shared" si="0"/>
        <v>20</v>
      </c>
      <c r="B26" s="678"/>
      <c r="C26" s="679"/>
      <c r="D26" s="679"/>
      <c r="E26" s="680"/>
      <c r="F26" s="681"/>
    </row>
    <row r="27" spans="1:6" ht="15.75" x14ac:dyDescent="0.25">
      <c r="A27" s="677"/>
      <c r="B27" s="682"/>
      <c r="C27" s="683"/>
      <c r="D27" s="679"/>
      <c r="E27" s="684"/>
      <c r="F27" s="681"/>
    </row>
    <row r="28" spans="1:6" ht="15.75" x14ac:dyDescent="0.25">
      <c r="A28" s="677"/>
      <c r="B28" s="685"/>
      <c r="C28" s="679"/>
      <c r="D28" s="679"/>
      <c r="E28" s="680"/>
      <c r="F28" s="681"/>
    </row>
    <row r="29" spans="1:6" ht="15.75" x14ac:dyDescent="0.25">
      <c r="A29" s="677">
        <f>SUM(A26+1)</f>
        <v>21</v>
      </c>
      <c r="B29" s="678"/>
      <c r="C29" s="679"/>
      <c r="D29" s="679"/>
      <c r="E29" s="680"/>
      <c r="F29" s="681"/>
    </row>
    <row r="30" spans="1:6" ht="15.75" x14ac:dyDescent="0.25">
      <c r="A30" s="677">
        <f t="shared" si="0"/>
        <v>22</v>
      </c>
      <c r="B30" s="678"/>
      <c r="C30" s="678"/>
      <c r="D30" s="678"/>
      <c r="E30" s="680"/>
      <c r="F30" s="681"/>
    </row>
    <row r="31" spans="1:6" ht="15.75" x14ac:dyDescent="0.25">
      <c r="A31" s="677">
        <f t="shared" si="0"/>
        <v>23</v>
      </c>
      <c r="B31" s="686"/>
      <c r="C31" s="686"/>
      <c r="D31" s="686"/>
      <c r="E31" s="680"/>
      <c r="F31" s="681"/>
    </row>
    <row r="32" spans="1:6" ht="15.75" x14ac:dyDescent="0.25">
      <c r="A32" s="677"/>
      <c r="B32" s="686"/>
      <c r="C32" s="686"/>
      <c r="D32" s="686"/>
      <c r="E32" s="680"/>
      <c r="F32" s="681"/>
    </row>
    <row r="33" spans="1:6" ht="15.75" x14ac:dyDescent="0.25">
      <c r="A33" s="677">
        <f>SUM(A31+1)</f>
        <v>24</v>
      </c>
      <c r="B33" s="678"/>
      <c r="C33" s="679"/>
      <c r="D33" s="679"/>
      <c r="E33" s="680"/>
      <c r="F33" s="681"/>
    </row>
    <row r="34" spans="1:6" ht="15.75" x14ac:dyDescent="0.25">
      <c r="A34" s="677">
        <f t="shared" si="0"/>
        <v>25</v>
      </c>
      <c r="B34" s="678"/>
      <c r="C34" s="678"/>
      <c r="D34" s="678"/>
      <c r="E34" s="680"/>
      <c r="F34" s="681"/>
    </row>
    <row r="35" spans="1:6" ht="15.75" x14ac:dyDescent="0.25">
      <c r="A35" s="677">
        <v>26</v>
      </c>
      <c r="B35" s="686"/>
      <c r="C35" s="686"/>
      <c r="D35" s="686"/>
      <c r="E35" s="680"/>
      <c r="F35" s="681"/>
    </row>
    <row r="36" spans="1:6" ht="16.5" thickBot="1" x14ac:dyDescent="0.3">
      <c r="A36" s="677">
        <v>27</v>
      </c>
      <c r="B36" s="687"/>
      <c r="C36" s="687"/>
      <c r="D36" s="687"/>
      <c r="E36" s="680"/>
      <c r="F36" s="681"/>
    </row>
    <row r="37" spans="1:6" ht="13.5" thickBot="1" x14ac:dyDescent="0.25">
      <c r="A37" s="664"/>
      <c r="B37" s="688" t="s">
        <v>118</v>
      </c>
      <c r="C37" s="671">
        <f>SUM(C33:C36,C29:C31,C27,C6:C12)</f>
        <v>14</v>
      </c>
      <c r="D37" s="671">
        <f t="shared" ref="D37:E37" si="1">SUM(D33:D36,D29:D31,D27,D6:D12)</f>
        <v>3</v>
      </c>
      <c r="E37" s="671">
        <f t="shared" si="1"/>
        <v>17</v>
      </c>
      <c r="F37" s="672"/>
    </row>
    <row r="38" spans="1:6" x14ac:dyDescent="0.2">
      <c r="A38" s="664"/>
      <c r="B38" s="664"/>
      <c r="C38" s="666"/>
      <c r="D38" s="666"/>
      <c r="E38" s="666"/>
      <c r="F38" s="666"/>
    </row>
    <row r="39" spans="1:6" x14ac:dyDescent="0.2">
      <c r="A39" s="666"/>
      <c r="B39" s="666" t="s">
        <v>587</v>
      </c>
      <c r="C39" s="666"/>
      <c r="D39" s="666"/>
      <c r="E39" s="666"/>
      <c r="F39" s="666"/>
    </row>
    <row r="40" spans="1:6" x14ac:dyDescent="0.2">
      <c r="A40" s="666"/>
      <c r="B40" s="666" t="s">
        <v>588</v>
      </c>
      <c r="C40" s="666"/>
      <c r="D40" s="666"/>
      <c r="E40" s="666"/>
      <c r="F40" s="666"/>
    </row>
    <row r="41" spans="1:6" x14ac:dyDescent="0.2">
      <c r="A41" s="666"/>
      <c r="B41" s="666" t="s">
        <v>589</v>
      </c>
      <c r="C41" s="666"/>
      <c r="D41" s="666"/>
      <c r="E41" s="666"/>
      <c r="F41" s="666"/>
    </row>
  </sheetData>
  <mergeCells count="3">
    <mergeCell ref="B3:B4"/>
    <mergeCell ref="C3:E3"/>
    <mergeCell ref="C4:D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3"/>
  <sheetViews>
    <sheetView view="pageLayout" topLeftCell="A13" zoomScaleNormal="100" workbookViewId="0">
      <selection activeCell="B10" sqref="B10"/>
    </sheetView>
  </sheetViews>
  <sheetFormatPr defaultRowHeight="12.75" x14ac:dyDescent="0.2"/>
  <cols>
    <col min="1" max="1" width="31.7109375" customWidth="1"/>
    <col min="2" max="2" width="13.140625" customWidth="1"/>
    <col min="3" max="3" width="14.28515625" customWidth="1"/>
    <col min="4" max="4" width="12.7109375" customWidth="1"/>
    <col min="5" max="5" width="12" customWidth="1"/>
  </cols>
  <sheetData>
    <row r="1" spans="1:6" x14ac:dyDescent="0.2">
      <c r="A1" s="882" t="s">
        <v>753</v>
      </c>
      <c r="B1" s="882"/>
      <c r="C1" s="882"/>
      <c r="D1" s="882"/>
      <c r="E1" s="882"/>
      <c r="F1" s="882"/>
    </row>
    <row r="2" spans="1:6" x14ac:dyDescent="0.2">
      <c r="A2" s="882" t="s">
        <v>590</v>
      </c>
      <c r="B2" s="882"/>
      <c r="C2" s="882"/>
      <c r="D2" s="882"/>
      <c r="E2" s="882"/>
      <c r="F2" s="882"/>
    </row>
    <row r="3" spans="1:6" x14ac:dyDescent="0.2">
      <c r="E3" s="689" t="s">
        <v>698</v>
      </c>
      <c r="F3" s="689"/>
    </row>
    <row r="4" spans="1:6" ht="13.5" thickBot="1" x14ac:dyDescent="0.25">
      <c r="E4" s="756" t="s">
        <v>700</v>
      </c>
      <c r="F4" s="689"/>
    </row>
    <row r="5" spans="1:6" ht="13.5" thickBot="1" x14ac:dyDescent="0.25">
      <c r="A5" s="690"/>
      <c r="B5" s="691">
        <v>2015</v>
      </c>
      <c r="C5" s="691">
        <v>2016</v>
      </c>
      <c r="D5" s="691">
        <v>2017</v>
      </c>
      <c r="E5" s="691">
        <v>2018</v>
      </c>
    </row>
    <row r="6" spans="1:6" x14ac:dyDescent="0.2">
      <c r="A6" s="692" t="s">
        <v>591</v>
      </c>
      <c r="B6" s="693">
        <v>11468</v>
      </c>
      <c r="C6" s="693">
        <v>12700</v>
      </c>
      <c r="D6" s="693">
        <v>13000</v>
      </c>
      <c r="E6" s="693">
        <v>13500</v>
      </c>
    </row>
    <row r="7" spans="1:6" x14ac:dyDescent="0.2">
      <c r="A7" s="694" t="s">
        <v>592</v>
      </c>
      <c r="B7" s="695">
        <v>5069</v>
      </c>
      <c r="C7" s="695">
        <v>5100</v>
      </c>
      <c r="D7" s="695">
        <v>5100</v>
      </c>
      <c r="E7" s="695">
        <v>5200</v>
      </c>
    </row>
    <row r="8" spans="1:6" x14ac:dyDescent="0.2">
      <c r="A8" s="694" t="s">
        <v>593</v>
      </c>
      <c r="B8" s="695"/>
      <c r="C8" s="695"/>
      <c r="D8" s="695"/>
      <c r="E8" s="695"/>
    </row>
    <row r="9" spans="1:6" x14ac:dyDescent="0.2">
      <c r="A9" s="694" t="s">
        <v>594</v>
      </c>
      <c r="B9" s="695">
        <v>54226</v>
      </c>
      <c r="C9" s="695">
        <v>53000</v>
      </c>
      <c r="D9" s="695">
        <v>53000</v>
      </c>
      <c r="E9" s="695">
        <v>53000</v>
      </c>
    </row>
    <row r="10" spans="1:6" ht="13.5" thickBot="1" x14ac:dyDescent="0.25">
      <c r="A10" s="696" t="s">
        <v>595</v>
      </c>
      <c r="B10" s="697"/>
      <c r="C10" s="697"/>
      <c r="D10" s="697"/>
      <c r="E10" s="697"/>
    </row>
    <row r="11" spans="1:6" ht="13.5" thickBot="1" x14ac:dyDescent="0.25">
      <c r="A11" s="698" t="s">
        <v>596</v>
      </c>
      <c r="B11" s="699">
        <f>SUM(B6:B10)</f>
        <v>70763</v>
      </c>
      <c r="C11" s="699">
        <f>SUM(C6:C10)</f>
        <v>70800</v>
      </c>
      <c r="D11" s="699">
        <f>SUM(D6:D10)</f>
        <v>71100</v>
      </c>
      <c r="E11" s="699">
        <f>SUM(E6:E10)</f>
        <v>71700</v>
      </c>
    </row>
    <row r="12" spans="1:6" x14ac:dyDescent="0.2">
      <c r="A12" s="692" t="s">
        <v>597</v>
      </c>
      <c r="B12" s="693"/>
      <c r="C12" s="693"/>
      <c r="D12" s="693"/>
      <c r="E12" s="693"/>
    </row>
    <row r="13" spans="1:6" x14ac:dyDescent="0.2">
      <c r="A13" s="694" t="s">
        <v>598</v>
      </c>
      <c r="B13" s="695"/>
      <c r="C13" s="695"/>
      <c r="D13" s="695"/>
      <c r="E13" s="695"/>
    </row>
    <row r="14" spans="1:6" x14ac:dyDescent="0.2">
      <c r="A14" s="694" t="s">
        <v>599</v>
      </c>
      <c r="B14" s="695"/>
      <c r="C14" s="695"/>
      <c r="D14" s="695"/>
      <c r="E14" s="695"/>
    </row>
    <row r="15" spans="1:6" ht="13.5" thickBot="1" x14ac:dyDescent="0.25">
      <c r="A15" s="700" t="s">
        <v>600</v>
      </c>
      <c r="B15" s="701"/>
      <c r="C15" s="701"/>
      <c r="D15" s="701"/>
      <c r="E15" s="701"/>
    </row>
    <row r="16" spans="1:6" ht="13.5" thickBot="1" x14ac:dyDescent="0.25">
      <c r="A16" s="698" t="s">
        <v>601</v>
      </c>
      <c r="B16" s="699">
        <f>SUM(B12:B15)</f>
        <v>0</v>
      </c>
      <c r="C16" s="699">
        <f>SUM(C12:C15)</f>
        <v>0</v>
      </c>
      <c r="D16" s="699">
        <f>SUM(D12:D15)</f>
        <v>0</v>
      </c>
      <c r="E16" s="699">
        <f>SUM(E12:E15)</f>
        <v>0</v>
      </c>
    </row>
    <row r="17" spans="1:5" x14ac:dyDescent="0.2">
      <c r="A17" s="692" t="s">
        <v>602</v>
      </c>
      <c r="B17" s="693">
        <f>SUM(B18:B23)</f>
        <v>53440</v>
      </c>
      <c r="C17" s="693">
        <f>SUM(C18:C23)</f>
        <v>55000</v>
      </c>
      <c r="D17" s="693">
        <f>SUM(D18:D23)</f>
        <v>55000</v>
      </c>
      <c r="E17" s="693">
        <f>SUM(E18:E23)</f>
        <v>55000</v>
      </c>
    </row>
    <row r="18" spans="1:5" x14ac:dyDescent="0.2">
      <c r="A18" s="694" t="s">
        <v>603</v>
      </c>
      <c r="B18" s="695">
        <v>12000</v>
      </c>
      <c r="C18" s="695">
        <v>12000</v>
      </c>
      <c r="D18" s="695">
        <v>12000</v>
      </c>
      <c r="E18" s="695">
        <v>12000</v>
      </c>
    </row>
    <row r="19" spans="1:5" x14ac:dyDescent="0.2">
      <c r="A19" s="694" t="s">
        <v>604</v>
      </c>
      <c r="B19" s="695">
        <v>19500</v>
      </c>
      <c r="C19" s="695">
        <v>19500</v>
      </c>
      <c r="D19" s="695">
        <v>19500</v>
      </c>
      <c r="E19" s="695">
        <v>19500</v>
      </c>
    </row>
    <row r="20" spans="1:5" x14ac:dyDescent="0.2">
      <c r="A20" s="694" t="s">
        <v>694</v>
      </c>
      <c r="B20" s="695"/>
      <c r="C20" s="695"/>
      <c r="D20" s="695"/>
      <c r="E20" s="695"/>
    </row>
    <row r="21" spans="1:5" x14ac:dyDescent="0.2">
      <c r="A21" s="700" t="s">
        <v>605</v>
      </c>
      <c r="B21" s="701">
        <v>13640</v>
      </c>
      <c r="C21" s="701">
        <v>15300</v>
      </c>
      <c r="D21" s="701">
        <v>15300</v>
      </c>
      <c r="E21" s="701">
        <v>15300</v>
      </c>
    </row>
    <row r="22" spans="1:5" x14ac:dyDescent="0.2">
      <c r="A22" s="700" t="s">
        <v>105</v>
      </c>
      <c r="B22" s="701">
        <v>3500</v>
      </c>
      <c r="C22" s="701">
        <v>3500</v>
      </c>
      <c r="D22" s="701">
        <v>3500</v>
      </c>
      <c r="E22" s="701">
        <v>3200</v>
      </c>
    </row>
    <row r="23" spans="1:5" x14ac:dyDescent="0.2">
      <c r="A23" s="700" t="s">
        <v>695</v>
      </c>
      <c r="B23" s="701">
        <v>4800</v>
      </c>
      <c r="C23" s="701">
        <v>4700</v>
      </c>
      <c r="D23" s="701">
        <v>4700</v>
      </c>
      <c r="E23" s="701">
        <v>5000</v>
      </c>
    </row>
    <row r="24" spans="1:5" x14ac:dyDescent="0.2">
      <c r="A24" s="700" t="s">
        <v>107</v>
      </c>
      <c r="B24" s="701"/>
      <c r="C24" s="701"/>
      <c r="D24" s="701"/>
      <c r="E24" s="701"/>
    </row>
    <row r="25" spans="1:5" ht="13.5" thickBot="1" x14ac:dyDescent="0.25">
      <c r="A25" s="700" t="s">
        <v>696</v>
      </c>
      <c r="B25" s="697">
        <v>30736</v>
      </c>
      <c r="C25" s="697">
        <v>35000</v>
      </c>
      <c r="D25" s="697">
        <v>35700</v>
      </c>
      <c r="E25" s="697">
        <v>36000</v>
      </c>
    </row>
    <row r="26" spans="1:5" ht="13.5" thickBot="1" x14ac:dyDescent="0.25">
      <c r="A26" s="698" t="s">
        <v>606</v>
      </c>
      <c r="B26" s="699">
        <f>SUM(B17,B11,B25)</f>
        <v>154939</v>
      </c>
      <c r="C26" s="699">
        <f>SUM(C11,C17,C25)</f>
        <v>160800</v>
      </c>
      <c r="D26" s="699">
        <f>SUM(D11,D17,D25)</f>
        <v>161800</v>
      </c>
      <c r="E26" s="699">
        <f>SUM(E17,E11,E25)</f>
        <v>162700</v>
      </c>
    </row>
    <row r="27" spans="1:5" ht="13.5" thickBot="1" x14ac:dyDescent="0.25">
      <c r="A27" s="698" t="s">
        <v>607</v>
      </c>
      <c r="B27" s="702"/>
      <c r="C27" s="702"/>
      <c r="D27" s="702"/>
      <c r="E27" s="702"/>
    </row>
    <row r="28" spans="1:5" ht="13.5" thickBot="1" x14ac:dyDescent="0.25">
      <c r="A28" s="698"/>
      <c r="B28" s="702"/>
      <c r="C28" s="702"/>
      <c r="D28" s="702"/>
      <c r="E28" s="702"/>
    </row>
    <row r="29" spans="1:5" ht="13.5" thickBot="1" x14ac:dyDescent="0.25">
      <c r="A29" s="698" t="s">
        <v>608</v>
      </c>
      <c r="B29" s="702">
        <f>SUM(B26:B28)</f>
        <v>154939</v>
      </c>
      <c r="C29" s="702">
        <f>SUM(C26:C28)</f>
        <v>160800</v>
      </c>
      <c r="D29" s="702">
        <f>SUM(D26:D28)</f>
        <v>161800</v>
      </c>
      <c r="E29" s="702">
        <f>SUM(E26:E28)</f>
        <v>162700</v>
      </c>
    </row>
    <row r="30" spans="1:5" ht="13.5" thickBot="1" x14ac:dyDescent="0.25">
      <c r="A30" s="703"/>
      <c r="B30" s="704"/>
      <c r="C30" s="704"/>
      <c r="D30" s="704"/>
      <c r="E30" s="704"/>
    </row>
    <row r="31" spans="1:5" ht="13.5" thickBot="1" x14ac:dyDescent="0.25">
      <c r="A31" s="690" t="s">
        <v>81</v>
      </c>
      <c r="B31" s="691">
        <v>2015</v>
      </c>
      <c r="C31" s="691">
        <v>2016</v>
      </c>
      <c r="D31" s="691">
        <v>2017</v>
      </c>
      <c r="E31" s="691">
        <v>2018</v>
      </c>
    </row>
    <row r="32" spans="1:5" x14ac:dyDescent="0.2">
      <c r="A32" s="705" t="s">
        <v>2</v>
      </c>
      <c r="B32" s="706">
        <v>37908</v>
      </c>
      <c r="C32" s="706">
        <v>38000</v>
      </c>
      <c r="D32" s="706">
        <v>38000</v>
      </c>
      <c r="E32" s="706">
        <v>34000</v>
      </c>
    </row>
    <row r="33" spans="1:5" x14ac:dyDescent="0.2">
      <c r="A33" s="707" t="s">
        <v>135</v>
      </c>
      <c r="B33" s="708">
        <v>9865</v>
      </c>
      <c r="C33" s="708">
        <v>10260</v>
      </c>
      <c r="D33" s="708">
        <v>10260</v>
      </c>
      <c r="E33" s="708">
        <v>9180</v>
      </c>
    </row>
    <row r="34" spans="1:5" x14ac:dyDescent="0.2">
      <c r="A34" s="707" t="s">
        <v>609</v>
      </c>
      <c r="B34" s="708">
        <v>56763</v>
      </c>
      <c r="C34" s="708">
        <v>58800</v>
      </c>
      <c r="D34" s="708">
        <v>61000</v>
      </c>
      <c r="E34" s="708">
        <v>63000</v>
      </c>
    </row>
    <row r="35" spans="1:5" x14ac:dyDescent="0.2">
      <c r="A35" s="709" t="s">
        <v>610</v>
      </c>
      <c r="B35" s="708">
        <v>1322</v>
      </c>
      <c r="C35" s="708">
        <v>1500</v>
      </c>
      <c r="D35" s="708">
        <v>1500</v>
      </c>
      <c r="E35" s="708">
        <v>1500</v>
      </c>
    </row>
    <row r="36" spans="1:5" x14ac:dyDescent="0.2">
      <c r="A36" s="709" t="s">
        <v>611</v>
      </c>
      <c r="B36" s="708">
        <v>1275</v>
      </c>
      <c r="C36" s="708">
        <v>1300</v>
      </c>
      <c r="D36" s="708">
        <v>1500</v>
      </c>
      <c r="E36" s="708">
        <v>1500</v>
      </c>
    </row>
    <row r="37" spans="1:5" x14ac:dyDescent="0.2">
      <c r="A37" s="709" t="s">
        <v>612</v>
      </c>
      <c r="B37" s="708">
        <v>894</v>
      </c>
      <c r="C37" s="708">
        <v>900</v>
      </c>
      <c r="D37" s="708">
        <v>1200</v>
      </c>
      <c r="E37" s="708">
        <v>1200</v>
      </c>
    </row>
    <row r="38" spans="1:5" x14ac:dyDescent="0.2">
      <c r="A38" s="709" t="s">
        <v>756</v>
      </c>
      <c r="B38" s="708">
        <v>2275</v>
      </c>
      <c r="C38" s="708"/>
      <c r="D38" s="708"/>
      <c r="E38" s="708"/>
    </row>
    <row r="39" spans="1:5" x14ac:dyDescent="0.2">
      <c r="A39" s="709" t="s">
        <v>613</v>
      </c>
      <c r="B39" s="708">
        <v>2791</v>
      </c>
      <c r="C39" s="708">
        <v>5040</v>
      </c>
      <c r="D39" s="708">
        <v>5000</v>
      </c>
      <c r="E39" s="708">
        <v>4700</v>
      </c>
    </row>
    <row r="40" spans="1:5" x14ac:dyDescent="0.2">
      <c r="A40" s="709" t="s">
        <v>342</v>
      </c>
      <c r="B40" s="708">
        <v>100</v>
      </c>
      <c r="C40" s="708"/>
      <c r="D40" s="708"/>
      <c r="E40" s="708"/>
    </row>
    <row r="41" spans="1:5" x14ac:dyDescent="0.2">
      <c r="A41" s="709" t="s">
        <v>696</v>
      </c>
      <c r="B41" s="708">
        <v>41746</v>
      </c>
      <c r="C41" s="708">
        <v>45000</v>
      </c>
      <c r="D41" s="708">
        <v>43340</v>
      </c>
      <c r="E41" s="708">
        <v>47620</v>
      </c>
    </row>
    <row r="42" spans="1:5" ht="13.5" thickBot="1" x14ac:dyDescent="0.25">
      <c r="A42" s="709" t="s">
        <v>697</v>
      </c>
      <c r="B42" s="708"/>
      <c r="C42" s="708"/>
      <c r="D42" s="708"/>
      <c r="E42" s="708"/>
    </row>
    <row r="43" spans="1:5" ht="13.5" thickBot="1" x14ac:dyDescent="0.25">
      <c r="A43" s="702" t="s">
        <v>614</v>
      </c>
      <c r="B43" s="702">
        <f>SUM(B32:B42)</f>
        <v>154939</v>
      </c>
      <c r="C43" s="702">
        <f>SUM(C32:C42)</f>
        <v>160800</v>
      </c>
      <c r="D43" s="702">
        <f>SUM(D32:D42)</f>
        <v>161800</v>
      </c>
      <c r="E43" s="702">
        <f>SUM(E32:E42)</f>
        <v>162700</v>
      </c>
    </row>
  </sheetData>
  <mergeCells count="2">
    <mergeCell ref="A1:F1"/>
    <mergeCell ref="A2:F2"/>
  </mergeCells>
  <pageMargins left="0.7" right="0.7" top="0.75" bottom="0.75" header="0.3" footer="0.3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view="pageLayout" topLeftCell="A19" zoomScaleNormal="100" workbookViewId="0">
      <selection activeCell="A3" sqref="A3:J3"/>
    </sheetView>
  </sheetViews>
  <sheetFormatPr defaultRowHeight="12.75" x14ac:dyDescent="0.2"/>
  <cols>
    <col min="1" max="1" width="41.7109375" customWidth="1"/>
    <col min="2" max="2" width="12.85546875" customWidth="1"/>
    <col min="3" max="3" width="13.28515625" customWidth="1"/>
    <col min="4" max="4" width="12.7109375" customWidth="1"/>
    <col min="5" max="5" width="12.5703125" customWidth="1"/>
  </cols>
  <sheetData>
    <row r="1" spans="1:10" x14ac:dyDescent="0.2">
      <c r="A1" s="883" t="s">
        <v>615</v>
      </c>
      <c r="B1" s="883"/>
      <c r="C1" s="883"/>
      <c r="D1" s="883"/>
      <c r="E1" s="883"/>
      <c r="F1" s="883"/>
      <c r="G1" s="883"/>
      <c r="H1" s="883"/>
      <c r="I1" s="883"/>
      <c r="J1" s="883"/>
    </row>
    <row r="2" spans="1:10" x14ac:dyDescent="0.2">
      <c r="A2" s="882" t="s">
        <v>616</v>
      </c>
      <c r="B2" s="882"/>
      <c r="C2" s="882"/>
      <c r="D2" s="882"/>
      <c r="E2" s="882"/>
      <c r="F2" s="882"/>
      <c r="G2" s="882"/>
      <c r="H2" s="882"/>
      <c r="I2" s="882"/>
      <c r="J2" s="882"/>
    </row>
    <row r="3" spans="1:10" x14ac:dyDescent="0.2">
      <c r="A3" s="884" t="s">
        <v>617</v>
      </c>
      <c r="B3" s="884"/>
      <c r="C3" s="884"/>
      <c r="D3" s="884"/>
      <c r="E3" s="884"/>
      <c r="F3" s="884"/>
      <c r="G3" s="884"/>
      <c r="H3" s="884"/>
      <c r="I3" s="884"/>
      <c r="J3" s="884"/>
    </row>
    <row r="4" spans="1:10" x14ac:dyDescent="0.2">
      <c r="A4" s="737"/>
      <c r="B4" s="738"/>
      <c r="C4" s="738"/>
      <c r="D4" s="738"/>
      <c r="E4" s="738"/>
      <c r="F4" s="738"/>
      <c r="G4" s="738"/>
      <c r="H4" s="738"/>
      <c r="I4" s="738"/>
      <c r="J4" s="738"/>
    </row>
    <row r="5" spans="1:10" x14ac:dyDescent="0.2">
      <c r="A5" s="739"/>
      <c r="B5" s="740"/>
      <c r="C5" s="738"/>
      <c r="D5" s="738"/>
      <c r="E5" s="755" t="s">
        <v>699</v>
      </c>
      <c r="F5" s="741"/>
      <c r="G5" s="738"/>
      <c r="H5" s="738"/>
      <c r="I5" s="738"/>
      <c r="J5" s="742"/>
    </row>
    <row r="6" spans="1:10" ht="15.75" x14ac:dyDescent="0.25">
      <c r="A6" s="885" t="s">
        <v>109</v>
      </c>
      <c r="B6" s="710">
        <v>2015</v>
      </c>
      <c r="C6" s="711">
        <v>2016</v>
      </c>
      <c r="D6" s="711">
        <v>2017</v>
      </c>
      <c r="E6" s="743"/>
      <c r="F6" s="744"/>
      <c r="G6" s="744"/>
      <c r="H6" s="744"/>
      <c r="I6" s="744"/>
      <c r="J6" s="744"/>
    </row>
    <row r="7" spans="1:10" ht="15.75" x14ac:dyDescent="0.25">
      <c r="A7" s="886"/>
      <c r="B7" s="710" t="s">
        <v>618</v>
      </c>
      <c r="C7" s="710" t="s">
        <v>618</v>
      </c>
      <c r="D7" s="745" t="s">
        <v>618</v>
      </c>
      <c r="E7" s="710"/>
      <c r="F7" s="710"/>
      <c r="G7" s="710"/>
      <c r="H7" s="710"/>
      <c r="I7" s="710"/>
      <c r="J7" s="710"/>
    </row>
    <row r="8" spans="1:10" ht="15.75" x14ac:dyDescent="0.25">
      <c r="A8" s="712" t="s">
        <v>602</v>
      </c>
      <c r="B8" s="713">
        <v>55092</v>
      </c>
      <c r="C8" s="713">
        <v>55000</v>
      </c>
      <c r="D8" s="746">
        <v>55000</v>
      </c>
      <c r="E8" s="747"/>
      <c r="F8" s="747"/>
      <c r="G8" s="747"/>
      <c r="H8" s="747"/>
      <c r="I8" s="747"/>
      <c r="J8" s="747"/>
    </row>
    <row r="9" spans="1:10" ht="15.75" x14ac:dyDescent="0.25">
      <c r="A9" s="714" t="s">
        <v>619</v>
      </c>
      <c r="B9" s="715"/>
      <c r="C9" s="715"/>
      <c r="D9" s="748"/>
      <c r="E9" s="747"/>
      <c r="F9" s="747"/>
      <c r="G9" s="747"/>
      <c r="H9" s="747"/>
      <c r="I9" s="747"/>
      <c r="J9" s="747"/>
    </row>
    <row r="10" spans="1:10" ht="15.75" x14ac:dyDescent="0.25">
      <c r="A10" s="714" t="s">
        <v>620</v>
      </c>
      <c r="B10" s="715"/>
      <c r="C10" s="715"/>
      <c r="D10" s="748"/>
      <c r="E10" s="747"/>
      <c r="F10" s="747"/>
      <c r="G10" s="747"/>
      <c r="H10" s="747"/>
      <c r="I10" s="747"/>
      <c r="J10" s="747"/>
    </row>
    <row r="11" spans="1:10" ht="69.75" customHeight="1" x14ac:dyDescent="0.25">
      <c r="A11" s="716" t="s">
        <v>621</v>
      </c>
      <c r="B11" s="717"/>
      <c r="C11" s="717"/>
      <c r="D11" s="749"/>
      <c r="E11" s="750"/>
      <c r="F11" s="750"/>
      <c r="G11" s="750"/>
      <c r="H11" s="750"/>
      <c r="I11" s="750"/>
      <c r="J11" s="747"/>
    </row>
    <row r="12" spans="1:10" ht="37.5" customHeight="1" x14ac:dyDescent="0.25">
      <c r="A12" s="718" t="s">
        <v>622</v>
      </c>
      <c r="B12" s="717"/>
      <c r="C12" s="717"/>
      <c r="D12" s="749"/>
      <c r="E12" s="750"/>
      <c r="F12" s="750"/>
      <c r="G12" s="750"/>
      <c r="H12" s="750"/>
      <c r="I12" s="750"/>
      <c r="J12" s="747"/>
    </row>
    <row r="13" spans="1:10" ht="39" customHeight="1" x14ac:dyDescent="0.25">
      <c r="A13" s="718" t="s">
        <v>623</v>
      </c>
      <c r="B13" s="717"/>
      <c r="C13" s="717"/>
      <c r="D13" s="749"/>
      <c r="E13" s="750"/>
      <c r="F13" s="750"/>
      <c r="G13" s="750"/>
      <c r="H13" s="750"/>
      <c r="I13" s="750"/>
      <c r="J13" s="747"/>
    </row>
    <row r="14" spans="1:10" ht="15.75" x14ac:dyDescent="0.25">
      <c r="A14" s="719" t="s">
        <v>624</v>
      </c>
      <c r="B14" s="720"/>
      <c r="C14" s="720"/>
      <c r="D14" s="751"/>
      <c r="E14" s="747"/>
      <c r="F14" s="747"/>
      <c r="G14" s="747"/>
      <c r="H14" s="747"/>
      <c r="I14" s="747"/>
      <c r="J14" s="747"/>
    </row>
    <row r="15" spans="1:10" ht="15.75" x14ac:dyDescent="0.25">
      <c r="A15" s="721" t="s">
        <v>625</v>
      </c>
      <c r="B15" s="722">
        <f>SUM(B8:B14)</f>
        <v>55092</v>
      </c>
      <c r="C15" s="722">
        <f t="shared" ref="C15:E15" si="0">SUM(C8:C14)</f>
        <v>55000</v>
      </c>
      <c r="D15" s="752">
        <f t="shared" si="0"/>
        <v>55000</v>
      </c>
      <c r="E15" s="722">
        <f t="shared" si="0"/>
        <v>0</v>
      </c>
      <c r="F15" s="722"/>
      <c r="G15" s="722"/>
      <c r="H15" s="722"/>
      <c r="I15" s="722"/>
      <c r="J15" s="722"/>
    </row>
    <row r="16" spans="1:10" ht="15.75" x14ac:dyDescent="0.25">
      <c r="A16" s="721" t="s">
        <v>626</v>
      </c>
      <c r="B16" s="722">
        <f>B15/2</f>
        <v>27546</v>
      </c>
      <c r="C16" s="722">
        <f t="shared" ref="C16:E16" si="1">C15/2</f>
        <v>27500</v>
      </c>
      <c r="D16" s="752">
        <f t="shared" si="1"/>
        <v>27500</v>
      </c>
      <c r="E16" s="722">
        <f t="shared" si="1"/>
        <v>0</v>
      </c>
      <c r="F16" s="722"/>
      <c r="G16" s="722"/>
      <c r="H16" s="722"/>
      <c r="I16" s="722"/>
      <c r="J16" s="722"/>
    </row>
    <row r="17" spans="1:10" x14ac:dyDescent="0.2">
      <c r="A17" s="753"/>
      <c r="B17" s="742"/>
      <c r="C17" s="742"/>
      <c r="D17" s="742"/>
      <c r="E17" s="754"/>
      <c r="F17" s="754"/>
      <c r="G17" s="754"/>
      <c r="H17" s="754"/>
      <c r="I17" s="754"/>
      <c r="J17" s="754"/>
    </row>
  </sheetData>
  <mergeCells count="4">
    <mergeCell ref="A1:J1"/>
    <mergeCell ref="A2:J2"/>
    <mergeCell ref="A3:J3"/>
    <mergeCell ref="A6:A7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C000"/>
  </sheetPr>
  <dimension ref="A1:N32"/>
  <sheetViews>
    <sheetView view="pageLayout" topLeftCell="B10" zoomScale="80" zoomScaleNormal="90" zoomScalePageLayoutView="80" workbookViewId="0">
      <selection activeCell="F7" sqref="F7"/>
    </sheetView>
  </sheetViews>
  <sheetFormatPr defaultRowHeight="12.75" x14ac:dyDescent="0.2"/>
  <cols>
    <col min="1" max="1" width="5.140625" customWidth="1"/>
    <col min="2" max="2" width="51" customWidth="1"/>
    <col min="3" max="5" width="0" hidden="1" customWidth="1"/>
    <col min="6" max="6" width="17.85546875" customWidth="1"/>
    <col min="7" max="8" width="8.5703125" customWidth="1"/>
    <col min="9" max="9" width="43" customWidth="1"/>
    <col min="10" max="10" width="0" hidden="1" customWidth="1"/>
    <col min="11" max="11" width="9.140625" hidden="1" customWidth="1"/>
    <col min="12" max="12" width="11.28515625" hidden="1" customWidth="1"/>
    <col min="13" max="13" width="16.42578125" customWidth="1"/>
  </cols>
  <sheetData>
    <row r="1" spans="1:14" ht="20.100000000000001" customHeight="1" x14ac:dyDescent="0.2">
      <c r="A1" s="775"/>
      <c r="B1" s="780" t="s">
        <v>113</v>
      </c>
      <c r="C1" s="774" t="s">
        <v>65</v>
      </c>
      <c r="D1" s="774"/>
      <c r="E1" s="774"/>
      <c r="F1" s="322"/>
      <c r="G1" s="325" t="s">
        <v>156</v>
      </c>
      <c r="H1" s="776"/>
      <c r="I1" s="777" t="s">
        <v>81</v>
      </c>
      <c r="J1" s="774" t="s">
        <v>65</v>
      </c>
      <c r="K1" s="774"/>
      <c r="L1" s="774"/>
      <c r="M1" s="322"/>
      <c r="N1" s="326" t="s">
        <v>156</v>
      </c>
    </row>
    <row r="2" spans="1:14" ht="15" customHeight="1" x14ac:dyDescent="0.2">
      <c r="A2" s="775"/>
      <c r="B2" s="780"/>
      <c r="C2" s="774" t="s">
        <v>288</v>
      </c>
      <c r="D2" s="774"/>
      <c r="E2" s="774" t="s">
        <v>466</v>
      </c>
      <c r="F2" s="759" t="s">
        <v>713</v>
      </c>
      <c r="G2" s="325" t="s">
        <v>467</v>
      </c>
      <c r="H2" s="776"/>
      <c r="I2" s="778"/>
      <c r="J2" s="774" t="s">
        <v>288</v>
      </c>
      <c r="K2" s="774"/>
      <c r="L2" s="774" t="s">
        <v>466</v>
      </c>
      <c r="M2" s="759" t="s">
        <v>713</v>
      </c>
      <c r="N2" s="327" t="s">
        <v>159</v>
      </c>
    </row>
    <row r="3" spans="1:14" ht="15" customHeight="1" x14ac:dyDescent="0.2">
      <c r="A3" s="775"/>
      <c r="B3" s="780"/>
      <c r="C3" s="319" t="s">
        <v>324</v>
      </c>
      <c r="D3" s="319" t="s">
        <v>465</v>
      </c>
      <c r="E3" s="774"/>
      <c r="F3" s="323" t="s">
        <v>88</v>
      </c>
      <c r="G3" s="325" t="s">
        <v>160</v>
      </c>
      <c r="H3" s="776"/>
      <c r="I3" s="779"/>
      <c r="J3" s="319" t="s">
        <v>324</v>
      </c>
      <c r="K3" s="319" t="s">
        <v>465</v>
      </c>
      <c r="L3" s="774"/>
      <c r="M3" s="323" t="s">
        <v>88</v>
      </c>
      <c r="N3" s="328" t="s">
        <v>160</v>
      </c>
    </row>
    <row r="4" spans="1:14" ht="20.100000000000001" customHeight="1" x14ac:dyDescent="0.25">
      <c r="A4" s="335" t="s">
        <v>352</v>
      </c>
      <c r="B4" s="92" t="s">
        <v>346</v>
      </c>
      <c r="C4" s="154">
        <f>SUM('Ktvetési mérleg'!C4)</f>
        <v>0</v>
      </c>
      <c r="D4" s="154">
        <f>SUM('Ktvetési mérleg'!D4)</f>
        <v>0</v>
      </c>
      <c r="E4" s="154">
        <f>SUM('Ktvetési mérleg'!E4)</f>
        <v>0</v>
      </c>
      <c r="F4" s="371">
        <f>SUM('Ktvetési mérleg'!F4)</f>
        <v>5068800</v>
      </c>
      <c r="G4" s="174"/>
      <c r="H4" s="183" t="s">
        <v>195</v>
      </c>
      <c r="I4" s="191" t="s">
        <v>2</v>
      </c>
      <c r="J4" s="369" t="e">
        <f>SUM('Ktvetési mérleg'!I4)</f>
        <v>#REF!</v>
      </c>
      <c r="K4" s="369" t="e">
        <f>SUM('Ktvetési mérleg'!J4)</f>
        <v>#REF!</v>
      </c>
      <c r="L4" s="369" t="e">
        <f>SUM('Ktvetési mérleg'!K4)</f>
        <v>#REF!</v>
      </c>
      <c r="M4" s="371">
        <f>SUM('Ktvetési mérleg'!L4)</f>
        <v>37908443</v>
      </c>
      <c r="N4" s="369">
        <f>SUM(Önkormányzat!G20,Óvoda!G20)</f>
        <v>0</v>
      </c>
    </row>
    <row r="5" spans="1:14" ht="20.100000000000001" customHeight="1" x14ac:dyDescent="0.25">
      <c r="A5" s="335" t="s">
        <v>353</v>
      </c>
      <c r="B5" s="92" t="s">
        <v>441</v>
      </c>
      <c r="C5" s="154">
        <f>SUM('Ktvetési mérleg'!C5)</f>
        <v>0</v>
      </c>
      <c r="D5" s="154">
        <f>SUM('Ktvetési mérleg'!D5)</f>
        <v>0</v>
      </c>
      <c r="E5" s="154">
        <f>SUM('Ktvetési mérleg'!E5)</f>
        <v>0</v>
      </c>
      <c r="F5" s="378">
        <f>SUM('Ktvetési mérleg'!F5)</f>
        <v>5068800</v>
      </c>
      <c r="G5" s="175"/>
      <c r="H5" s="183" t="s">
        <v>200</v>
      </c>
      <c r="I5" s="191" t="s">
        <v>70</v>
      </c>
      <c r="J5" s="369" t="e">
        <f>SUM('Ktvetési mérleg'!I5)</f>
        <v>#REF!</v>
      </c>
      <c r="K5" s="369" t="e">
        <f>SUM('Ktvetési mérleg'!J5)</f>
        <v>#REF!</v>
      </c>
      <c r="L5" s="369" t="e">
        <f>SUM('Ktvetési mérleg'!K5)</f>
        <v>#REF!</v>
      </c>
      <c r="M5" s="371">
        <f>SUM('Ktvetési mérleg'!L5)</f>
        <v>9865094</v>
      </c>
      <c r="N5" s="369">
        <f>SUM(Önkormányzat!G21,Óvoda!G21)</f>
        <v>0</v>
      </c>
    </row>
    <row r="6" spans="1:14" ht="20.100000000000001" customHeight="1" x14ac:dyDescent="0.25">
      <c r="A6" s="355" t="s">
        <v>345</v>
      </c>
      <c r="B6" s="193" t="s">
        <v>457</v>
      </c>
      <c r="C6" s="373">
        <f>SUM(C4:C5)</f>
        <v>0</v>
      </c>
      <c r="D6" s="373">
        <f>SUM(D4:D5)</f>
        <v>0</v>
      </c>
      <c r="E6" s="373">
        <f>SUM(E4:E5)</f>
        <v>0</v>
      </c>
      <c r="F6" s="374">
        <v>54225961</v>
      </c>
      <c r="G6" s="356"/>
      <c r="H6" s="183" t="s">
        <v>260</v>
      </c>
      <c r="I6" s="191" t="s">
        <v>3</v>
      </c>
      <c r="J6" s="369" t="e">
        <f>SUM('Ktvetési mérleg'!I6)</f>
        <v>#REF!</v>
      </c>
      <c r="K6" s="369" t="e">
        <f>SUM('Ktvetési mérleg'!J6)</f>
        <v>#REF!</v>
      </c>
      <c r="L6" s="369" t="e">
        <f>SUM('Ktvetési mérleg'!K6)</f>
        <v>#REF!</v>
      </c>
      <c r="M6" s="371">
        <f>SUM('Ktvetési mérleg'!L6)</f>
        <v>56763031</v>
      </c>
      <c r="N6" s="369">
        <v>914400</v>
      </c>
    </row>
    <row r="7" spans="1:14" ht="20.100000000000001" customHeight="1" x14ac:dyDescent="0.25">
      <c r="A7" s="357" t="s">
        <v>370</v>
      </c>
      <c r="B7" s="193" t="s">
        <v>444</v>
      </c>
      <c r="C7" s="373">
        <f>SUM('Ktvetési mérleg'!C16)</f>
        <v>0</v>
      </c>
      <c r="D7" s="373">
        <f>SUM('Ktvetési mérleg'!D16)</f>
        <v>0</v>
      </c>
      <c r="E7" s="373">
        <f>SUM('Ktvetési mérleg'!E16)</f>
        <v>0</v>
      </c>
      <c r="F7" s="374">
        <f>SUM('Ktvetési mérleg'!F16)</f>
        <v>53440140</v>
      </c>
      <c r="G7" s="356"/>
      <c r="H7" s="183" t="s">
        <v>291</v>
      </c>
      <c r="I7" s="191" t="s">
        <v>4</v>
      </c>
      <c r="J7" s="369" t="e">
        <f>SUM('Ktvetési mérleg'!I7)</f>
        <v>#REF!</v>
      </c>
      <c r="K7" s="369" t="e">
        <f>SUM('Ktvetési mérleg'!J7)</f>
        <v>#REF!</v>
      </c>
      <c r="L7" s="369" t="e">
        <f>SUM('Ktvetési mérleg'!K7)</f>
        <v>#REF!</v>
      </c>
      <c r="M7" s="371">
        <f>SUM('Ktvetési mérleg'!L7)</f>
        <v>1321600</v>
      </c>
      <c r="N7" s="369">
        <f>SUM(Önkormányzat!G23,Óvoda!G23)</f>
        <v>0</v>
      </c>
    </row>
    <row r="8" spans="1:14" ht="20.100000000000001" customHeight="1" x14ac:dyDescent="0.25">
      <c r="A8" s="355" t="s">
        <v>372</v>
      </c>
      <c r="B8" s="193" t="s">
        <v>132</v>
      </c>
      <c r="C8" s="373" t="e">
        <f>SUM('Ktvetési mérleg'!C17)</f>
        <v>#REF!</v>
      </c>
      <c r="D8" s="373" t="e">
        <f>SUM('Ktvetési mérleg'!D17)</f>
        <v>#REF!</v>
      </c>
      <c r="E8" s="373" t="e">
        <f>SUM('Ktvetési mérleg'!E17)</f>
        <v>#REF!</v>
      </c>
      <c r="F8" s="374">
        <f>SUM('Ktvetési mérleg'!F17)</f>
        <v>11468215</v>
      </c>
      <c r="G8" s="356"/>
      <c r="H8" s="338" t="s">
        <v>294</v>
      </c>
      <c r="I8" s="92" t="s">
        <v>330</v>
      </c>
      <c r="J8" s="370" t="e">
        <f>SUM('Ktvetési mérleg'!I8)</f>
        <v>#REF!</v>
      </c>
      <c r="K8" s="370" t="e">
        <f>SUM('Ktvetési mérleg'!J8)</f>
        <v>#REF!</v>
      </c>
      <c r="L8" s="370" t="e">
        <f>SUM('Ktvetési mérleg'!K8)</f>
        <v>#REF!</v>
      </c>
      <c r="M8" s="372">
        <f>SUM('Ktvetési mérleg'!L8)</f>
        <v>1275000</v>
      </c>
      <c r="N8" s="369">
        <f>SUM(Önkormányzat!G24,Óvoda!G24)</f>
        <v>0</v>
      </c>
    </row>
    <row r="9" spans="1:14" ht="20.100000000000001" customHeight="1" x14ac:dyDescent="0.25">
      <c r="A9" s="336" t="s">
        <v>395</v>
      </c>
      <c r="B9" s="92" t="s">
        <v>458</v>
      </c>
      <c r="C9" s="156">
        <f>SUM('Ktvetési mérleg'!C19)</f>
        <v>0</v>
      </c>
      <c r="D9" s="156">
        <f>SUM('Ktvetési mérleg'!D19)</f>
        <v>0</v>
      </c>
      <c r="E9" s="156">
        <f>SUM('Ktvetési mérleg'!E19)</f>
        <v>0</v>
      </c>
      <c r="F9" s="374">
        <f>SUM('Ktvetési mérleg'!F19)</f>
        <v>0</v>
      </c>
      <c r="G9" s="175"/>
      <c r="H9" s="225" t="s">
        <v>296</v>
      </c>
      <c r="I9" s="92" t="s">
        <v>448</v>
      </c>
      <c r="J9" s="370" t="e">
        <f>SUM('Ktvetési mérleg'!I9)</f>
        <v>#REF!</v>
      </c>
      <c r="K9" s="370" t="e">
        <f>SUM('Ktvetési mérleg'!J9)</f>
        <v>#REF!</v>
      </c>
      <c r="L9" s="370" t="e">
        <f>SUM('Ktvetési mérleg'!K9)</f>
        <v>#REF!</v>
      </c>
      <c r="M9" s="372">
        <f>SUM('Ktvetési mérleg'!L9)</f>
        <v>0</v>
      </c>
      <c r="N9" s="369">
        <f>SUM(Önkormányzat!G25,Óvoda!G25)</f>
        <v>0</v>
      </c>
    </row>
    <row r="10" spans="1:14" ht="20.100000000000001" customHeight="1" x14ac:dyDescent="0.25">
      <c r="A10" s="336" t="s">
        <v>397</v>
      </c>
      <c r="B10" s="92" t="s">
        <v>459</v>
      </c>
      <c r="C10" s="156">
        <f>SUM('Ktvetési mérleg'!C20)</f>
        <v>0</v>
      </c>
      <c r="D10" s="156">
        <f>SUM('Ktvetési mérleg'!D20)</f>
        <v>0</v>
      </c>
      <c r="E10" s="156">
        <f>SUM('Ktvetési mérleg'!E20)</f>
        <v>0</v>
      </c>
      <c r="F10" s="374">
        <f>SUM('Ktvetési mérleg'!F20)</f>
        <v>0</v>
      </c>
      <c r="G10" s="175"/>
      <c r="H10" s="225" t="s">
        <v>298</v>
      </c>
      <c r="I10" s="92" t="s">
        <v>332</v>
      </c>
      <c r="J10" s="370" t="e">
        <f>SUM('Ktvetési mérleg'!I10)</f>
        <v>#REF!</v>
      </c>
      <c r="K10" s="370" t="e">
        <f>SUM('Ktvetési mérleg'!J10)</f>
        <v>#REF!</v>
      </c>
      <c r="L10" s="370" t="e">
        <f>SUM('Ktvetési mérleg'!K10)</f>
        <v>#REF!</v>
      </c>
      <c r="M10" s="372">
        <f>SUM('Ktvetési mérleg'!L10)</f>
        <v>894170</v>
      </c>
      <c r="N10" s="369">
        <f>SUM(Önkormányzat!G26,Óvoda!G26)</f>
        <v>0</v>
      </c>
    </row>
    <row r="11" spans="1:14" ht="20.100000000000001" customHeight="1" x14ac:dyDescent="0.25">
      <c r="A11" s="358" t="s">
        <v>399</v>
      </c>
      <c r="B11" s="193" t="s">
        <v>460</v>
      </c>
      <c r="C11" s="373">
        <f>SUM(C9:C10)</f>
        <v>0</v>
      </c>
      <c r="D11" s="373">
        <f>SUM(D9:D10)</f>
        <v>0</v>
      </c>
      <c r="E11" s="373">
        <f>SUM(E9:E10)</f>
        <v>0</v>
      </c>
      <c r="F11" s="374">
        <f>SUM(F9:F10)</f>
        <v>0</v>
      </c>
      <c r="G11" s="356"/>
      <c r="H11" s="183" t="s">
        <v>302</v>
      </c>
      <c r="I11" s="191" t="s">
        <v>451</v>
      </c>
      <c r="J11" s="373" t="e">
        <f>SUM(J8:J10)</f>
        <v>#REF!</v>
      </c>
      <c r="K11" s="373" t="e">
        <f>SUM(K8:K10)</f>
        <v>#REF!</v>
      </c>
      <c r="L11" s="373" t="e">
        <f>SUM(L8:L10)</f>
        <v>#REF!</v>
      </c>
      <c r="M11" s="374">
        <f>SUM(M8:M10)</f>
        <v>2169170</v>
      </c>
      <c r="N11" s="369">
        <f>SUM(Önkormányzat!G27,Óvoda!G27)</f>
        <v>0</v>
      </c>
    </row>
    <row r="12" spans="1:14" ht="20.100000000000001" customHeight="1" x14ac:dyDescent="0.25">
      <c r="A12" s="336"/>
      <c r="B12" s="362" t="s">
        <v>142</v>
      </c>
      <c r="C12" s="157"/>
      <c r="D12" s="157"/>
      <c r="E12" s="157"/>
      <c r="F12" s="375"/>
      <c r="G12" s="176"/>
      <c r="H12" s="6" t="s">
        <v>300</v>
      </c>
      <c r="I12" s="92" t="s">
        <v>75</v>
      </c>
      <c r="J12" s="157" t="e">
        <f>SUM('Ktvetési mérleg'!I18)</f>
        <v>#REF!</v>
      </c>
      <c r="K12" s="157" t="e">
        <f>SUM('Ktvetési mérleg'!J18)</f>
        <v>#REF!</v>
      </c>
      <c r="L12" s="157" t="e">
        <f>SUM('Ktvetési mérleg'!K18)</f>
        <v>#REF!</v>
      </c>
      <c r="M12" s="375"/>
      <c r="N12" s="369">
        <f>SUM(Önkormányzat!G28,Óvoda!G28)</f>
        <v>0</v>
      </c>
    </row>
    <row r="13" spans="1:14" ht="20.100000000000001" customHeight="1" x14ac:dyDescent="0.25">
      <c r="A13" s="336"/>
      <c r="B13" s="362"/>
      <c r="C13" s="157"/>
      <c r="D13" s="157"/>
      <c r="E13" s="157"/>
      <c r="F13" s="375"/>
      <c r="G13" s="176"/>
      <c r="H13" s="6"/>
      <c r="I13" s="92" t="s">
        <v>748</v>
      </c>
      <c r="J13" s="157"/>
      <c r="K13" s="157"/>
      <c r="L13" s="157"/>
      <c r="M13" s="375">
        <v>2275000</v>
      </c>
      <c r="N13" s="369"/>
    </row>
    <row r="14" spans="1:14" ht="20.100000000000001" customHeight="1" x14ac:dyDescent="0.25">
      <c r="A14" s="336"/>
      <c r="B14" s="362"/>
      <c r="C14" s="157"/>
      <c r="D14" s="157"/>
      <c r="E14" s="157"/>
      <c r="F14" s="375"/>
      <c r="G14" s="176"/>
      <c r="H14" s="6"/>
      <c r="I14" s="92" t="s">
        <v>749</v>
      </c>
      <c r="J14" s="157"/>
      <c r="K14" s="157"/>
      <c r="L14" s="157"/>
      <c r="M14" s="375">
        <v>30735968</v>
      </c>
      <c r="N14" s="369"/>
    </row>
    <row r="15" spans="1:14" ht="20.100000000000001" customHeight="1" x14ac:dyDescent="0.25">
      <c r="A15" s="336"/>
      <c r="B15" s="362"/>
      <c r="C15" s="157"/>
      <c r="D15" s="157"/>
      <c r="E15" s="157"/>
      <c r="F15" s="375"/>
      <c r="G15" s="176"/>
      <c r="H15" s="6"/>
      <c r="I15" s="92" t="s">
        <v>747</v>
      </c>
      <c r="J15" s="157"/>
      <c r="K15" s="157"/>
      <c r="L15" s="157"/>
      <c r="M15" s="375">
        <v>11010228</v>
      </c>
      <c r="N15" s="369"/>
    </row>
    <row r="16" spans="1:14" ht="20.100000000000001" customHeight="1" x14ac:dyDescent="0.2">
      <c r="A16" s="336"/>
      <c r="B16" s="159" t="s">
        <v>471</v>
      </c>
      <c r="C16" s="156"/>
      <c r="D16" s="156"/>
      <c r="E16" s="156"/>
      <c r="F16" s="381"/>
      <c r="G16" s="175"/>
      <c r="H16" s="156"/>
      <c r="I16" s="158" t="s">
        <v>77</v>
      </c>
      <c r="J16" s="156"/>
      <c r="K16" s="156"/>
      <c r="L16" s="156"/>
      <c r="M16" s="321">
        <v>100000</v>
      </c>
      <c r="N16" s="175"/>
    </row>
    <row r="17" spans="1:14" ht="20.100000000000001" customHeight="1" thickBot="1" x14ac:dyDescent="0.25">
      <c r="A17" s="360"/>
      <c r="B17" s="359" t="s">
        <v>143</v>
      </c>
      <c r="C17" s="320">
        <f>SUM(C12:C16)</f>
        <v>0</v>
      </c>
      <c r="D17" s="320">
        <f>SUM(D12:D16)</f>
        <v>0</v>
      </c>
      <c r="E17" s="320">
        <f>SUM(E12:E16)</f>
        <v>0</v>
      </c>
      <c r="F17" s="375">
        <v>30735968</v>
      </c>
      <c r="G17" s="361">
        <f>SUM(G16:G16)</f>
        <v>0</v>
      </c>
      <c r="H17" s="320" t="s">
        <v>469</v>
      </c>
      <c r="I17" s="364" t="s">
        <v>144</v>
      </c>
      <c r="J17" s="320" t="e">
        <f>SUM(J12:J16)</f>
        <v>#REF!</v>
      </c>
      <c r="K17" s="320" t="e">
        <f>SUM(K12:K16)</f>
        <v>#REF!</v>
      </c>
      <c r="L17" s="320" t="e">
        <f>SUM(L12:L16)</f>
        <v>#REF!</v>
      </c>
      <c r="M17" s="320">
        <f>SUM(M12:M16)</f>
        <v>44121196</v>
      </c>
      <c r="N17" s="320">
        <f>SUM(N12:N16)</f>
        <v>0</v>
      </c>
    </row>
    <row r="18" spans="1:14" ht="20.100000000000001" customHeight="1" thickBot="1" x14ac:dyDescent="0.25">
      <c r="A18" s="344"/>
      <c r="B18" s="345" t="s">
        <v>145</v>
      </c>
      <c r="C18" s="352" t="e">
        <f>SUM(C6:C8,C11,C17)</f>
        <v>#REF!</v>
      </c>
      <c r="D18" s="352" t="e">
        <f>SUM(D6:D8,D11,D17)</f>
        <v>#REF!</v>
      </c>
      <c r="E18" s="352" t="e">
        <f>SUM(E6:E8,E11,E17)</f>
        <v>#REF!</v>
      </c>
      <c r="F18" s="382">
        <f>SUM(F6:F8,F11,F17,F4)</f>
        <v>154939084</v>
      </c>
      <c r="G18" s="352">
        <f>SUM(G6:G8,G11,G17)</f>
        <v>0</v>
      </c>
      <c r="H18" s="353"/>
      <c r="I18" s="354" t="s">
        <v>146</v>
      </c>
      <c r="J18" s="352" t="e">
        <f>SUM(J4:J7,J11,J12:J16)</f>
        <v>#REF!</v>
      </c>
      <c r="K18" s="376" t="e">
        <f>SUM(K4:K7,K11,K12:K16)</f>
        <v>#REF!</v>
      </c>
      <c r="L18" s="352" t="e">
        <f>SUM(L4:L7,L11,L12:L16)</f>
        <v>#REF!</v>
      </c>
      <c r="M18" s="352">
        <f>SUM(M4:M7,M11,M12:M16)</f>
        <v>152148534</v>
      </c>
      <c r="N18" s="352">
        <f>SUM(N4:N7,N11,N12:N16)</f>
        <v>914400</v>
      </c>
    </row>
    <row r="19" spans="1:14" ht="20.100000000000001" customHeight="1" thickBot="1" x14ac:dyDescent="0.25">
      <c r="A19" s="336"/>
      <c r="B19" s="333" t="s">
        <v>147</v>
      </c>
      <c r="C19" s="383" t="e">
        <f>IF(((J18-C18)&gt;0),J18-C18,"----")</f>
        <v>#REF!</v>
      </c>
      <c r="D19" s="383"/>
      <c r="E19" s="383" t="e">
        <f>IF(((L18-E18)&gt;0),L18-E18,"----")</f>
        <v>#REF!</v>
      </c>
      <c r="F19" s="384" t="str">
        <f>IF(((M18-F18)&gt;0),M18-F18,"----")</f>
        <v>----</v>
      </c>
      <c r="G19" s="177"/>
      <c r="H19" s="340"/>
      <c r="I19" s="161" t="s">
        <v>148</v>
      </c>
      <c r="J19" s="160" t="e">
        <f>IF(((C18-J18)&gt;0),C18-J18,"----")</f>
        <v>#REF!</v>
      </c>
      <c r="K19" s="160"/>
      <c r="L19" s="160" t="e">
        <f>IF(((E18-L18)&gt;0),E18-L18,"----")</f>
        <v>#REF!</v>
      </c>
      <c r="M19" s="331"/>
      <c r="N19" s="160" t="str">
        <f>IF(((G18-N18)&gt;0),G18-N18,"----")</f>
        <v>----</v>
      </c>
    </row>
    <row r="20" spans="1:14" ht="20.100000000000001" customHeight="1" x14ac:dyDescent="0.25">
      <c r="A20" s="335" t="s">
        <v>357</v>
      </c>
      <c r="B20" s="92" t="s">
        <v>442</v>
      </c>
      <c r="C20" s="154">
        <f>SUM('Ktvetési mérleg'!C7)</f>
        <v>0</v>
      </c>
      <c r="D20" s="154">
        <f>SUM('Ktvetési mérleg'!D7)</f>
        <v>0</v>
      </c>
      <c r="E20" s="154">
        <f>SUM('Ktvetési mérleg'!E7)</f>
        <v>0</v>
      </c>
      <c r="F20" s="385">
        <f>SUM('Ktvetési mérleg'!F7)</f>
        <v>0</v>
      </c>
      <c r="G20" s="174"/>
      <c r="H20" s="183" t="s">
        <v>274</v>
      </c>
      <c r="I20" s="365" t="s">
        <v>5</v>
      </c>
      <c r="J20" s="369" t="e">
        <f>SUM('Ktvetési mérleg'!I12)</f>
        <v>#REF!</v>
      </c>
      <c r="K20" s="369" t="e">
        <f>SUM('Ktvetési mérleg'!J12)</f>
        <v>#REF!</v>
      </c>
      <c r="L20" s="369" t="e">
        <f>SUM('Ktvetési mérleg'!K12)</f>
        <v>#REF!</v>
      </c>
      <c r="M20" s="371">
        <f>SUM('Ktvetési mérleg'!L12)</f>
        <v>1290550</v>
      </c>
      <c r="N20" s="363">
        <f>SUM(Önkormányzat!G66)</f>
        <v>0</v>
      </c>
    </row>
    <row r="21" spans="1:14" ht="20.100000000000001" customHeight="1" x14ac:dyDescent="0.25">
      <c r="A21" s="337" t="s">
        <v>355</v>
      </c>
      <c r="B21" s="92" t="s">
        <v>443</v>
      </c>
      <c r="C21" s="154">
        <f>SUM('Ktvetési mérleg'!C8)</f>
        <v>0</v>
      </c>
      <c r="D21" s="154">
        <f>SUM('Ktvetési mérleg'!D8)</f>
        <v>0</v>
      </c>
      <c r="E21" s="154">
        <f>SUM('Ktvetési mérleg'!E8)</f>
        <v>0</v>
      </c>
      <c r="F21" s="385">
        <f>SUM('Ktvetési mérleg'!F8)</f>
        <v>0</v>
      </c>
      <c r="G21" s="175"/>
      <c r="H21" s="183" t="s">
        <v>279</v>
      </c>
      <c r="I21" s="365" t="s">
        <v>79</v>
      </c>
      <c r="J21" s="369" t="e">
        <f>SUM('Ktvetési mérleg'!I13)</f>
        <v>#REF!</v>
      </c>
      <c r="K21" s="369" t="e">
        <f>SUM('Ktvetési mérleg'!J13)</f>
        <v>#REF!</v>
      </c>
      <c r="L21" s="369" t="e">
        <f>SUM('Ktvetési mérleg'!K13)</f>
        <v>#REF!</v>
      </c>
      <c r="M21" s="371">
        <f>SUM('Ktvetési mérleg'!L13)</f>
        <v>1500000</v>
      </c>
      <c r="N21" s="363">
        <f>SUM(Önkormányzat!G67)</f>
        <v>0</v>
      </c>
    </row>
    <row r="22" spans="1:14" ht="20.100000000000001" customHeight="1" x14ac:dyDescent="0.25">
      <c r="A22" s="357" t="s">
        <v>356</v>
      </c>
      <c r="B22" s="193" t="s">
        <v>445</v>
      </c>
      <c r="C22" s="373">
        <f>SUM(C20:C21)</f>
        <v>0</v>
      </c>
      <c r="D22" s="373">
        <f>SUM(D20:D21)</f>
        <v>0</v>
      </c>
      <c r="E22" s="373">
        <f>SUM(E20:E21)</f>
        <v>0</v>
      </c>
      <c r="F22" s="374">
        <f>SUM(F20:F21)</f>
        <v>0</v>
      </c>
      <c r="G22" s="356"/>
      <c r="H22" s="6" t="s">
        <v>281</v>
      </c>
      <c r="I22" s="92" t="s">
        <v>337</v>
      </c>
      <c r="J22" s="377" t="e">
        <f>SUM('Ktvetési mérleg'!I14)</f>
        <v>#REF!</v>
      </c>
      <c r="K22" s="377" t="e">
        <f>SUM('Ktvetési mérleg'!J14)</f>
        <v>#REF!</v>
      </c>
      <c r="L22" s="377" t="e">
        <f>SUM('Ktvetési mérleg'!K14)</f>
        <v>#REF!</v>
      </c>
      <c r="M22" s="378">
        <f>SUM('Ktvetési mérleg'!L14)</f>
        <v>0</v>
      </c>
      <c r="N22" s="175">
        <f>SUM(Önkormányzat!G68)</f>
        <v>0</v>
      </c>
    </row>
    <row r="23" spans="1:14" ht="20.100000000000001" customHeight="1" x14ac:dyDescent="0.25">
      <c r="A23" s="355" t="s">
        <v>446</v>
      </c>
      <c r="B23" s="193" t="s">
        <v>447</v>
      </c>
      <c r="C23" s="373">
        <f>SUM('Ktvetési mérleg'!C18)</f>
        <v>0</v>
      </c>
      <c r="D23" s="373">
        <f>SUM('Ktvetési mérleg'!D18)</f>
        <v>0</v>
      </c>
      <c r="E23" s="373">
        <f>SUM('Ktvetési mérleg'!E18)</f>
        <v>0</v>
      </c>
      <c r="F23" s="374">
        <f>SUM('Ktvetési mérleg'!F18)</f>
        <v>0</v>
      </c>
      <c r="G23" s="356"/>
      <c r="H23" s="6" t="s">
        <v>282</v>
      </c>
      <c r="I23" s="92" t="s">
        <v>338</v>
      </c>
      <c r="J23" s="377" t="e">
        <f>SUM('Ktvetési mérleg'!I15)</f>
        <v>#REF!</v>
      </c>
      <c r="K23" s="377" t="e">
        <f>SUM('Ktvetési mérleg'!J15)</f>
        <v>#REF!</v>
      </c>
      <c r="L23" s="377" t="e">
        <f>SUM('Ktvetési mérleg'!K15)</f>
        <v>#REF!</v>
      </c>
      <c r="M23" s="378">
        <f>SUM('Ktvetési mérleg'!L15)</f>
        <v>0</v>
      </c>
      <c r="N23" s="175">
        <f>SUM(Önkormányzat!G69)</f>
        <v>0</v>
      </c>
    </row>
    <row r="24" spans="1:14" ht="20.100000000000001" customHeight="1" x14ac:dyDescent="0.25">
      <c r="A24" s="336" t="s">
        <v>403</v>
      </c>
      <c r="B24" s="92" t="s">
        <v>404</v>
      </c>
      <c r="C24" s="156">
        <f>SUM('Ktvetési mérleg'!C22)</f>
        <v>0</v>
      </c>
      <c r="D24" s="156">
        <f>SUM('Ktvetési mérleg'!D22)</f>
        <v>0</v>
      </c>
      <c r="E24" s="156">
        <f>SUM('Ktvetési mérleg'!E22)</f>
        <v>0</v>
      </c>
      <c r="F24" s="381">
        <f>SUM('Ktvetési mérleg'!F22)</f>
        <v>0</v>
      </c>
      <c r="G24" s="175"/>
      <c r="H24" s="6" t="s">
        <v>283</v>
      </c>
      <c r="I24" s="92" t="s">
        <v>339</v>
      </c>
      <c r="J24" s="377" t="e">
        <f>SUM('Ktvetési mérleg'!I16)</f>
        <v>#REF!</v>
      </c>
      <c r="K24" s="377" t="e">
        <f>SUM('Ktvetési mérleg'!J16)</f>
        <v>#REF!</v>
      </c>
      <c r="L24" s="377" t="e">
        <f>SUM('Ktvetési mérleg'!K16)</f>
        <v>#REF!</v>
      </c>
      <c r="M24" s="378">
        <f>SUM('Ktvetési mérleg'!L16)</f>
        <v>0</v>
      </c>
      <c r="N24" s="175">
        <f>SUM(Önkormányzat!G70)</f>
        <v>0</v>
      </c>
    </row>
    <row r="25" spans="1:14" ht="20.100000000000001" customHeight="1" x14ac:dyDescent="0.25">
      <c r="A25" s="336" t="s">
        <v>405</v>
      </c>
      <c r="B25" s="92" t="s">
        <v>462</v>
      </c>
      <c r="C25" s="156">
        <f>SUM('Ktvetési mérleg'!C23)</f>
        <v>0</v>
      </c>
      <c r="D25" s="156">
        <f>SUM('Ktvetési mérleg'!D23)</f>
        <v>0</v>
      </c>
      <c r="E25" s="156">
        <f>SUM('Ktvetési mérleg'!E23)</f>
        <v>0</v>
      </c>
      <c r="F25" s="381">
        <f>SUM('Ktvetési mérleg'!F23)</f>
        <v>0</v>
      </c>
      <c r="G25" s="175"/>
      <c r="H25" s="183" t="s">
        <v>285</v>
      </c>
      <c r="I25" s="191" t="s">
        <v>452</v>
      </c>
      <c r="J25" s="373" t="e">
        <f>SUM(J22:J24)</f>
        <v>#REF!</v>
      </c>
      <c r="K25" s="373" t="e">
        <f>SUM(K22:K24)</f>
        <v>#REF!</v>
      </c>
      <c r="L25" s="373" t="e">
        <f>SUM(L22:L24)</f>
        <v>#REF!</v>
      </c>
      <c r="M25" s="374">
        <f>SUM(M22:M24)</f>
        <v>0</v>
      </c>
      <c r="N25" s="373">
        <f>SUM(N22:N24)</f>
        <v>0</v>
      </c>
    </row>
    <row r="26" spans="1:14" ht="20.100000000000001" customHeight="1" x14ac:dyDescent="0.25">
      <c r="A26" s="358" t="s">
        <v>400</v>
      </c>
      <c r="B26" s="193" t="s">
        <v>461</v>
      </c>
      <c r="C26" s="373">
        <f>SUM(C24:C25)</f>
        <v>0</v>
      </c>
      <c r="D26" s="373">
        <f>SUM(D24:D25)</f>
        <v>0</v>
      </c>
      <c r="E26" s="373">
        <f>SUM(E24:E25)</f>
        <v>0</v>
      </c>
      <c r="F26" s="374">
        <f>SUM(F24:F25)</f>
        <v>0</v>
      </c>
      <c r="G26" s="373">
        <f>SUM(G24:G25)</f>
        <v>0</v>
      </c>
      <c r="H26" s="339"/>
      <c r="I26" s="155" t="s">
        <v>78</v>
      </c>
      <c r="J26" s="156"/>
      <c r="K26" s="156"/>
      <c r="L26" s="156"/>
      <c r="M26" s="329"/>
      <c r="N26" s="175"/>
    </row>
    <row r="27" spans="1:14" ht="20.100000000000001" customHeight="1" x14ac:dyDescent="0.2">
      <c r="A27" s="336"/>
      <c r="B27" s="343" t="s">
        <v>142</v>
      </c>
      <c r="C27" s="386">
        <f>SUM('Ktvetési mérleg'!C26,-C12)</f>
        <v>0</v>
      </c>
      <c r="D27" s="157">
        <f>SUM('Ktvetési mérleg'!D26,-D12)</f>
        <v>0</v>
      </c>
      <c r="E27" s="157">
        <f>SUM('Ktvetési mérleg'!E26,-E12)</f>
        <v>0</v>
      </c>
      <c r="F27" s="375">
        <f>SUM('Ktvetési mérleg'!F26,-F12)</f>
        <v>0</v>
      </c>
      <c r="G27" s="176"/>
      <c r="H27" s="324"/>
      <c r="I27" s="366" t="s">
        <v>470</v>
      </c>
      <c r="J27" s="157"/>
      <c r="K27" s="157"/>
      <c r="L27" s="157"/>
      <c r="M27" s="330"/>
      <c r="N27" s="176"/>
    </row>
    <row r="28" spans="1:14" ht="20.100000000000001" customHeight="1" x14ac:dyDescent="0.2">
      <c r="A28" s="336"/>
      <c r="B28" s="159" t="s">
        <v>472</v>
      </c>
      <c r="C28" s="157" t="e">
        <f>SUM('Ktvetési mérleg'!C27,-C16)</f>
        <v>#REF!</v>
      </c>
      <c r="D28" s="157" t="e">
        <f>SUM('Ktvetési mérleg'!D27,-D16)</f>
        <v>#REF!</v>
      </c>
      <c r="E28" s="157" t="e">
        <f>SUM('Ktvetési mérleg'!E27,-E16)</f>
        <v>#REF!</v>
      </c>
      <c r="F28" s="375">
        <f>SUM('Ktvetési mérleg'!F27,-F16)</f>
        <v>0</v>
      </c>
      <c r="G28" s="175"/>
      <c r="H28" s="339"/>
      <c r="I28" s="155" t="s">
        <v>77</v>
      </c>
      <c r="J28" s="156"/>
      <c r="K28" s="156"/>
      <c r="L28" s="156"/>
      <c r="M28" s="329"/>
      <c r="N28" s="175"/>
    </row>
    <row r="29" spans="1:14" ht="20.100000000000001" customHeight="1" thickBot="1" x14ac:dyDescent="0.25">
      <c r="A29" s="358" t="s">
        <v>468</v>
      </c>
      <c r="B29" s="359" t="s">
        <v>149</v>
      </c>
      <c r="C29" s="320" t="e">
        <f>SUM(C27:C28)</f>
        <v>#REF!</v>
      </c>
      <c r="D29" s="320" t="e">
        <f>SUM(D27:D28)</f>
        <v>#REF!</v>
      </c>
      <c r="E29" s="320" t="e">
        <f>SUM(E27:E28)</f>
        <v>#REF!</v>
      </c>
      <c r="F29" s="375"/>
      <c r="G29" s="320">
        <f>SUM(G28:G28)</f>
        <v>0</v>
      </c>
      <c r="H29" s="367" t="s">
        <v>469</v>
      </c>
      <c r="I29" s="368" t="s">
        <v>144</v>
      </c>
      <c r="J29" s="320">
        <f>SUM(J26:J28)</f>
        <v>0</v>
      </c>
      <c r="K29" s="320">
        <f>SUM(K26:K28)</f>
        <v>0</v>
      </c>
      <c r="L29" s="320">
        <f>SUM(L26:L28)</f>
        <v>0</v>
      </c>
      <c r="M29" s="375"/>
      <c r="N29" s="320">
        <f>SUM(N26:N28)</f>
        <v>0</v>
      </c>
    </row>
    <row r="30" spans="1:14" ht="20.100000000000001" customHeight="1" thickBot="1" x14ac:dyDescent="0.25">
      <c r="A30" s="344"/>
      <c r="B30" s="345" t="s">
        <v>150</v>
      </c>
      <c r="C30" s="346" t="e">
        <f t="shared" ref="C30:G31" si="0">SUM(C22:C23,C26,C29)</f>
        <v>#REF!</v>
      </c>
      <c r="D30" s="346" t="e">
        <f t="shared" si="0"/>
        <v>#REF!</v>
      </c>
      <c r="E30" s="346" t="e">
        <f t="shared" si="0"/>
        <v>#REF!</v>
      </c>
      <c r="F30" s="346">
        <f t="shared" si="0"/>
        <v>0</v>
      </c>
      <c r="G30" s="346">
        <f t="shared" si="0"/>
        <v>0</v>
      </c>
      <c r="H30" s="347"/>
      <c r="I30" s="348" t="s">
        <v>151</v>
      </c>
      <c r="J30" s="346" t="e">
        <f>SUM(J20:J21,J25,J29)</f>
        <v>#REF!</v>
      </c>
      <c r="K30" s="346" t="e">
        <f>SUM(K20:K21,K25,K29)</f>
        <v>#REF!</v>
      </c>
      <c r="L30" s="346" t="e">
        <f>SUM(L20:L21,L25,L29)</f>
        <v>#REF!</v>
      </c>
      <c r="M30" s="379">
        <f>SUM(M20:M21,M25,M29)</f>
        <v>2790550</v>
      </c>
      <c r="N30" s="346">
        <f>SUM(N20:N21,N25,N29)</f>
        <v>0</v>
      </c>
    </row>
    <row r="31" spans="1:14" ht="20.100000000000001" customHeight="1" thickBot="1" x14ac:dyDescent="0.25">
      <c r="A31" s="336"/>
      <c r="B31" s="334" t="s">
        <v>147</v>
      </c>
      <c r="C31" s="387" t="e">
        <f t="shared" si="0"/>
        <v>#REF!</v>
      </c>
      <c r="D31" s="387" t="e">
        <f t="shared" si="0"/>
        <v>#REF!</v>
      </c>
      <c r="E31" s="387" t="e">
        <f t="shared" si="0"/>
        <v>#REF!</v>
      </c>
      <c r="F31" s="387">
        <f t="shared" si="0"/>
        <v>0</v>
      </c>
      <c r="G31" s="387">
        <f t="shared" si="0"/>
        <v>0</v>
      </c>
      <c r="H31" s="341"/>
      <c r="I31" s="163" t="s">
        <v>148</v>
      </c>
      <c r="J31" s="162" t="e">
        <f>IF(((C30-J30)&gt;0),C30-J30,"----")</f>
        <v>#REF!</v>
      </c>
      <c r="K31" s="162"/>
      <c r="L31" s="162" t="e">
        <f>IF(((E30-L30)&gt;0),E30-L30,"----")</f>
        <v>#REF!</v>
      </c>
      <c r="M31" s="332" t="str">
        <f>IF(((F30-M30)&gt;0),F30-M30,"----")</f>
        <v>----</v>
      </c>
      <c r="N31" s="162" t="str">
        <f>IF(((G30-N30)&gt;0),G30-N30,"----")</f>
        <v>----</v>
      </c>
    </row>
    <row r="32" spans="1:14" ht="20.100000000000001" customHeight="1" thickBot="1" x14ac:dyDescent="0.35">
      <c r="A32" s="342"/>
      <c r="B32" s="349" t="s">
        <v>152</v>
      </c>
      <c r="C32" s="350" t="e">
        <f>SUM(C18,C30)</f>
        <v>#REF!</v>
      </c>
      <c r="D32" s="350" t="e">
        <f>SUM(D18,D30)</f>
        <v>#REF!</v>
      </c>
      <c r="E32" s="350" t="e">
        <f>SUM(E18,E30)</f>
        <v>#REF!</v>
      </c>
      <c r="F32" s="350">
        <f>SUM(F18,F30)</f>
        <v>154939084</v>
      </c>
      <c r="G32" s="350">
        <f>SUM(G18,G30)</f>
        <v>0</v>
      </c>
      <c r="H32" s="350"/>
      <c r="I32" s="351" t="s">
        <v>153</v>
      </c>
      <c r="J32" s="350" t="e">
        <f>SUM(J18,J30)</f>
        <v>#REF!</v>
      </c>
      <c r="K32" s="350" t="e">
        <f>SUM(K18,K30)</f>
        <v>#REF!</v>
      </c>
      <c r="L32" s="350" t="e">
        <f>SUM(L18,L30)</f>
        <v>#REF!</v>
      </c>
      <c r="M32" s="380">
        <f>SUM(M18,M30)</f>
        <v>154939084</v>
      </c>
      <c r="N32" s="350">
        <f>SUM(N18,N30)</f>
        <v>914400</v>
      </c>
    </row>
  </sheetData>
  <mergeCells count="10">
    <mergeCell ref="J1:L1"/>
    <mergeCell ref="J2:K2"/>
    <mergeCell ref="L2:L3"/>
    <mergeCell ref="A1:A3"/>
    <mergeCell ref="C2:D2"/>
    <mergeCell ref="E2:E3"/>
    <mergeCell ref="H1:H3"/>
    <mergeCell ref="I1:I3"/>
    <mergeCell ref="B1:B3"/>
    <mergeCell ref="C1:E1"/>
  </mergeCells>
  <phoneticPr fontId="2" type="noConversion"/>
  <pageMargins left="0.75" right="0.75" top="1" bottom="1" header="0.5" footer="0.5"/>
  <pageSetup paperSize="9" scale="61" orientation="landscape" r:id="rId1"/>
  <headerFooter alignWithMargins="0">
    <oddHeader>&amp;L&amp;"Times,Félkövér"&amp;14Bezenye Község 
  Önkormányzata&amp;C&amp;"Times,Félkövér"&amp;14Működési és felhalmozási mérleg 
2015. terv&amp;R&amp;12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FFC000"/>
    <pageSetUpPr fitToPage="1"/>
  </sheetPr>
  <dimension ref="A1:K55"/>
  <sheetViews>
    <sheetView view="pageLayout" topLeftCell="A22" zoomScale="70" zoomScaleNormal="100" zoomScalePageLayoutView="70" workbookViewId="0">
      <selection activeCell="F15" sqref="F15"/>
    </sheetView>
  </sheetViews>
  <sheetFormatPr defaultRowHeight="12.75" x14ac:dyDescent="0.2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9.5703125" customWidth="1"/>
    <col min="8" max="8" width="11.7109375" hidden="1" customWidth="1"/>
    <col min="9" max="9" width="17.85546875" customWidth="1"/>
    <col min="10" max="10" width="11.42578125" hidden="1" customWidth="1"/>
    <col min="11" max="11" width="20.28515625" customWidth="1"/>
  </cols>
  <sheetData>
    <row r="1" spans="1:11" ht="15" customHeight="1" x14ac:dyDescent="0.25">
      <c r="A1" s="784" t="s">
        <v>312</v>
      </c>
      <c r="B1" s="786" t="s">
        <v>103</v>
      </c>
      <c r="C1" s="789" t="s">
        <v>66</v>
      </c>
      <c r="D1" s="789"/>
      <c r="E1" s="789"/>
      <c r="F1" s="788" t="s">
        <v>711</v>
      </c>
      <c r="G1" s="781"/>
      <c r="H1" s="782"/>
      <c r="I1" s="782"/>
      <c r="J1" s="782"/>
      <c r="K1" s="783"/>
    </row>
    <row r="2" spans="1:11" ht="15.75" x14ac:dyDescent="0.25">
      <c r="A2" s="785"/>
      <c r="B2" s="787"/>
      <c r="C2" s="189" t="s">
        <v>71</v>
      </c>
      <c r="D2" s="189" t="s">
        <v>419</v>
      </c>
      <c r="E2" s="189" t="s">
        <v>87</v>
      </c>
      <c r="F2" s="788"/>
      <c r="G2" s="112" t="s">
        <v>326</v>
      </c>
      <c r="H2" s="112" t="s">
        <v>437</v>
      </c>
      <c r="I2" s="112" t="s">
        <v>67</v>
      </c>
      <c r="J2" s="112" t="s">
        <v>110</v>
      </c>
      <c r="K2" s="114" t="s">
        <v>80</v>
      </c>
    </row>
    <row r="3" spans="1:11" ht="18.75" x14ac:dyDescent="0.3">
      <c r="A3" s="12" t="s">
        <v>424</v>
      </c>
      <c r="B3" s="3" t="s">
        <v>430</v>
      </c>
      <c r="C3" s="272">
        <f>SUM(Önkormányzat!C78)</f>
        <v>0</v>
      </c>
      <c r="D3" s="271">
        <f>SUM(Önkormányzat!D78)</f>
        <v>0</v>
      </c>
      <c r="E3" s="271">
        <f>SUM(Önkormányzat!E78)</f>
        <v>0</v>
      </c>
      <c r="F3" s="276">
        <f>SUM(Önkormányzat!F78)</f>
        <v>23496237</v>
      </c>
      <c r="G3" s="611">
        <f>SUM(Önkormányzat!F78)</f>
        <v>23496237</v>
      </c>
      <c r="H3" s="3"/>
      <c r="I3" s="3"/>
      <c r="J3" s="3"/>
      <c r="K3" s="26">
        <f t="shared" ref="K3:K8" si="0">SUM(G3:J3)</f>
        <v>23496237</v>
      </c>
    </row>
    <row r="4" spans="1:11" ht="18.75" x14ac:dyDescent="0.3">
      <c r="A4" s="12" t="s">
        <v>425</v>
      </c>
      <c r="B4" s="92" t="s">
        <v>431</v>
      </c>
      <c r="C4" s="272">
        <f>SUM(Önkormányzat!C79)</f>
        <v>0</v>
      </c>
      <c r="D4" s="271">
        <f>SUM(Önkormányzat!D79)</f>
        <v>0</v>
      </c>
      <c r="E4" s="271">
        <f>SUM(Önkormányzat!E79)</f>
        <v>0</v>
      </c>
      <c r="F4" s="276">
        <f>SUM(Önkormányzat!F79)</f>
        <v>19182234</v>
      </c>
      <c r="G4" s="611">
        <f>SUM(Önkormányzat!F79)</f>
        <v>19182234</v>
      </c>
      <c r="H4" s="37"/>
      <c r="I4" s="37"/>
      <c r="J4" s="37"/>
      <c r="K4" s="26">
        <f t="shared" si="0"/>
        <v>19182234</v>
      </c>
    </row>
    <row r="5" spans="1:11" ht="18.75" x14ac:dyDescent="0.3">
      <c r="A5" s="12" t="s">
        <v>426</v>
      </c>
      <c r="B5" s="92" t="s">
        <v>432</v>
      </c>
      <c r="C5" s="272">
        <f>SUM(Önkormányzat!C80)</f>
        <v>0</v>
      </c>
      <c r="D5" s="271">
        <f>SUM(Önkormányzat!D80)</f>
        <v>0</v>
      </c>
      <c r="E5" s="271">
        <f>SUM(Önkormányzat!E80)</f>
        <v>0</v>
      </c>
      <c r="F5" s="276">
        <f>SUM(Önkormányzat!F80)</f>
        <v>9895630</v>
      </c>
      <c r="G5" s="611">
        <f>SUM(Önkormányzat!F80)</f>
        <v>9895630</v>
      </c>
      <c r="H5" s="37"/>
      <c r="I5" s="37"/>
      <c r="J5" s="37"/>
      <c r="K5" s="26">
        <f t="shared" si="0"/>
        <v>9895630</v>
      </c>
    </row>
    <row r="6" spans="1:11" ht="18.75" x14ac:dyDescent="0.3">
      <c r="A6" s="12" t="s">
        <v>427</v>
      </c>
      <c r="B6" s="92" t="s">
        <v>433</v>
      </c>
      <c r="C6" s="272">
        <f>SUM(Önkormányzat!C81)</f>
        <v>0</v>
      </c>
      <c r="D6" s="271">
        <f>SUM(Önkormányzat!D81)</f>
        <v>0</v>
      </c>
      <c r="E6" s="271">
        <f>SUM(Önkormányzat!E81)</f>
        <v>0</v>
      </c>
      <c r="F6" s="276">
        <f>SUM(Önkormányzat!F81)</f>
        <v>1651860</v>
      </c>
      <c r="G6" s="611">
        <f>SUM(Önkormányzat!F81)</f>
        <v>1651860</v>
      </c>
      <c r="H6" s="37"/>
      <c r="I6" s="37"/>
      <c r="J6" s="37"/>
      <c r="K6" s="26">
        <f t="shared" si="0"/>
        <v>1651860</v>
      </c>
    </row>
    <row r="7" spans="1:11" ht="18.75" x14ac:dyDescent="0.3">
      <c r="A7" s="12" t="s">
        <v>428</v>
      </c>
      <c r="B7" s="92" t="s">
        <v>434</v>
      </c>
      <c r="C7" s="272">
        <f>SUM(Önkormányzat!C82)</f>
        <v>0</v>
      </c>
      <c r="D7" s="271">
        <f>SUM(Önkormányzat!D82)</f>
        <v>0</v>
      </c>
      <c r="E7" s="271">
        <f>SUM(Önkormányzat!E82)</f>
        <v>0</v>
      </c>
      <c r="F7" s="276">
        <f>SUM(Önkormányzat!F82)</f>
        <v>0</v>
      </c>
      <c r="G7" s="611">
        <f>SUM(Önkormányzat!F82)</f>
        <v>0</v>
      </c>
      <c r="H7" s="37"/>
      <c r="I7" s="37"/>
      <c r="J7" s="37"/>
      <c r="K7" s="26">
        <f t="shared" si="0"/>
        <v>0</v>
      </c>
    </row>
    <row r="8" spans="1:11" ht="18.75" x14ac:dyDescent="0.3">
      <c r="A8" s="12" t="s">
        <v>429</v>
      </c>
      <c r="B8" s="92" t="s">
        <v>435</v>
      </c>
      <c r="C8" s="272">
        <f>SUM(Önkormányzat!C83)</f>
        <v>0</v>
      </c>
      <c r="D8" s="271">
        <f>SUM(Önkormányzat!D83)</f>
        <v>0</v>
      </c>
      <c r="E8" s="271">
        <f>SUM(Önkormányzat!E83)</f>
        <v>0</v>
      </c>
      <c r="F8" s="276">
        <f>SUM(Önkormányzat!F83)</f>
        <v>0</v>
      </c>
      <c r="G8" s="611">
        <f>SUM(Önkormányzat!F83)</f>
        <v>0</v>
      </c>
      <c r="H8" s="37"/>
      <c r="I8" s="37"/>
      <c r="J8" s="37"/>
      <c r="K8" s="26">
        <f t="shared" si="0"/>
        <v>0</v>
      </c>
    </row>
    <row r="9" spans="1:11" ht="18.75" x14ac:dyDescent="0.3">
      <c r="A9" s="191" t="s">
        <v>352</v>
      </c>
      <c r="B9" s="193" t="s">
        <v>346</v>
      </c>
      <c r="C9" s="187">
        <f t="shared" ref="C9:K9" si="1">SUM(C3:C8)</f>
        <v>0</v>
      </c>
      <c r="D9" s="184">
        <f t="shared" si="1"/>
        <v>0</v>
      </c>
      <c r="E9" s="184">
        <f t="shared" si="1"/>
        <v>0</v>
      </c>
      <c r="F9" s="273">
        <f t="shared" si="1"/>
        <v>54225961</v>
      </c>
      <c r="G9" s="184">
        <f t="shared" si="1"/>
        <v>54225961</v>
      </c>
      <c r="H9" s="184">
        <f t="shared" si="1"/>
        <v>0</v>
      </c>
      <c r="I9" s="184">
        <f t="shared" si="1"/>
        <v>0</v>
      </c>
      <c r="J9" s="184">
        <f t="shared" si="1"/>
        <v>0</v>
      </c>
      <c r="K9" s="184">
        <f t="shared" si="1"/>
        <v>54225961</v>
      </c>
    </row>
    <row r="10" spans="1:11" ht="18.75" x14ac:dyDescent="0.3">
      <c r="A10" s="1"/>
      <c r="B10" s="92" t="s">
        <v>703</v>
      </c>
      <c r="C10" s="272">
        <f>SUM(Önkormányzat!C85)</f>
        <v>0</v>
      </c>
      <c r="D10" s="271">
        <f>SUM(Önkormányzat!D85)</f>
        <v>0</v>
      </c>
      <c r="E10" s="271">
        <f>SUM(Önkormányzat!E85)</f>
        <v>0</v>
      </c>
      <c r="F10" s="276">
        <f>SUM(Önkormányzat!F85)</f>
        <v>0</v>
      </c>
      <c r="G10" s="611">
        <f>SUM(Önkormányzat!F85)</f>
        <v>0</v>
      </c>
      <c r="H10" s="37"/>
      <c r="I10" s="37"/>
      <c r="J10" s="37"/>
      <c r="K10" s="26">
        <f>SUM(G10:J10)</f>
        <v>0</v>
      </c>
    </row>
    <row r="11" spans="1:11" ht="18.75" x14ac:dyDescent="0.3">
      <c r="A11" s="1"/>
      <c r="B11" s="92"/>
      <c r="C11" s="272">
        <f>SUM(Önkormányzat!C86)</f>
        <v>0</v>
      </c>
      <c r="D11" s="271">
        <f>SUM(Önkormányzat!D86)</f>
        <v>0</v>
      </c>
      <c r="E11" s="271"/>
      <c r="F11" s="276">
        <f>SUM(Önkormányzat!F86)</f>
        <v>0</v>
      </c>
      <c r="G11" s="611">
        <f>SUM(Önkormányzat!F86)</f>
        <v>0</v>
      </c>
      <c r="H11" s="37"/>
      <c r="I11" s="37"/>
      <c r="J11" s="37"/>
      <c r="K11" s="26">
        <f>SUM(G11:J11)</f>
        <v>0</v>
      </c>
    </row>
    <row r="12" spans="1:11" ht="18.75" x14ac:dyDescent="0.3">
      <c r="A12" s="1"/>
      <c r="B12" s="92" t="s">
        <v>349</v>
      </c>
      <c r="C12" s="272">
        <f>SUM(Önkormányzat!C87)</f>
        <v>0</v>
      </c>
      <c r="D12" s="271">
        <f>SUM(Önkormányzat!D87)</f>
        <v>0</v>
      </c>
      <c r="E12" s="271">
        <f>SUM(Önkormányzat!E87)</f>
        <v>0</v>
      </c>
      <c r="F12" s="276">
        <f>SUM(Önkormányzat!F87)</f>
        <v>0</v>
      </c>
      <c r="G12" s="611">
        <f>SUM(Önkormányzat!F87)</f>
        <v>0</v>
      </c>
      <c r="H12" s="37"/>
      <c r="I12" s="37"/>
      <c r="J12" s="37"/>
      <c r="K12" s="26">
        <f>SUM(G12:J12)</f>
        <v>0</v>
      </c>
    </row>
    <row r="13" spans="1:11" ht="18.75" x14ac:dyDescent="0.3">
      <c r="A13" s="1"/>
      <c r="B13" s="92" t="s">
        <v>348</v>
      </c>
      <c r="C13" s="272">
        <f>SUM(Önkormányzat!C88)</f>
        <v>0</v>
      </c>
      <c r="D13" s="271">
        <f>SUM(Önkormányzat!D88)</f>
        <v>0</v>
      </c>
      <c r="E13" s="271">
        <f>SUM(Önkormányzat!E88)</f>
        <v>0</v>
      </c>
      <c r="F13" s="276">
        <f>SUM(Önkormányzat!F88)</f>
        <v>5068800</v>
      </c>
      <c r="G13" s="611">
        <f>SUM(Önkormányzat!F88)</f>
        <v>5068800</v>
      </c>
      <c r="H13" s="37"/>
      <c r="I13" s="37"/>
      <c r="J13" s="37"/>
      <c r="K13" s="26">
        <f>SUM(G13:J13)</f>
        <v>5068800</v>
      </c>
    </row>
    <row r="14" spans="1:11" ht="18.75" x14ac:dyDescent="0.3">
      <c r="A14" s="191" t="s">
        <v>353</v>
      </c>
      <c r="B14" s="193" t="s">
        <v>347</v>
      </c>
      <c r="C14" s="187">
        <f t="shared" ref="C14:K14" si="2">SUM(C10:C13)</f>
        <v>0</v>
      </c>
      <c r="D14" s="184">
        <f t="shared" si="2"/>
        <v>0</v>
      </c>
      <c r="E14" s="184">
        <f t="shared" si="2"/>
        <v>0</v>
      </c>
      <c r="F14" s="273">
        <f t="shared" si="2"/>
        <v>5068800</v>
      </c>
      <c r="G14" s="184">
        <f t="shared" si="2"/>
        <v>5068800</v>
      </c>
      <c r="H14" s="184">
        <f t="shared" si="2"/>
        <v>0</v>
      </c>
      <c r="I14" s="184">
        <f t="shared" si="2"/>
        <v>0</v>
      </c>
      <c r="J14" s="184">
        <f t="shared" si="2"/>
        <v>0</v>
      </c>
      <c r="K14" s="184">
        <f t="shared" si="2"/>
        <v>5068800</v>
      </c>
    </row>
    <row r="15" spans="1:11" ht="18.75" x14ac:dyDescent="0.3">
      <c r="A15" s="233" t="s">
        <v>345</v>
      </c>
      <c r="B15" s="227" t="s">
        <v>350</v>
      </c>
      <c r="C15" s="234">
        <f t="shared" ref="C15:K15" si="3">SUM(C14,C9)</f>
        <v>0</v>
      </c>
      <c r="D15" s="234">
        <f t="shared" si="3"/>
        <v>0</v>
      </c>
      <c r="E15" s="234">
        <f t="shared" si="3"/>
        <v>0</v>
      </c>
      <c r="F15" s="228">
        <f t="shared" si="3"/>
        <v>59294761</v>
      </c>
      <c r="G15" s="234">
        <f t="shared" si="3"/>
        <v>59294761</v>
      </c>
      <c r="H15" s="234">
        <f t="shared" si="3"/>
        <v>0</v>
      </c>
      <c r="I15" s="234">
        <f t="shared" si="3"/>
        <v>0</v>
      </c>
      <c r="J15" s="234">
        <f t="shared" si="3"/>
        <v>0</v>
      </c>
      <c r="K15" s="234">
        <f t="shared" si="3"/>
        <v>59294761</v>
      </c>
    </row>
    <row r="16" spans="1:11" ht="18.75" x14ac:dyDescent="0.3">
      <c r="A16" s="191" t="s">
        <v>357</v>
      </c>
      <c r="B16" s="193" t="s">
        <v>351</v>
      </c>
      <c r="C16" s="275">
        <f>SUM(Önkormányzat!C91)</f>
        <v>0</v>
      </c>
      <c r="D16" s="275">
        <f>SUM(Önkormányzat!D91)</f>
        <v>0</v>
      </c>
      <c r="E16" s="275">
        <f>SUM(Önkormányzat!E91)</f>
        <v>0</v>
      </c>
      <c r="F16" s="277">
        <f>SUM(Önkormányzat!F91)</f>
        <v>0</v>
      </c>
      <c r="G16" s="275">
        <f>SUM(Önkormányzat!G91)</f>
        <v>0</v>
      </c>
      <c r="H16" s="232"/>
      <c r="I16" s="232"/>
      <c r="J16" s="232"/>
      <c r="K16" s="232"/>
    </row>
    <row r="17" spans="1:11" ht="18.75" x14ac:dyDescent="0.3">
      <c r="A17" s="1"/>
      <c r="B17" s="92" t="s">
        <v>560</v>
      </c>
      <c r="C17" s="272">
        <f>SUM(Önkormányzat!C92)</f>
        <v>0</v>
      </c>
      <c r="D17" s="271">
        <f>SUM(Önkormányzat!D92)</f>
        <v>0</v>
      </c>
      <c r="E17" s="271">
        <f>SUM(Önkormányzat!E92)</f>
        <v>0</v>
      </c>
      <c r="F17" s="276">
        <f>SUM(Önkormányzat!F92)</f>
        <v>0</v>
      </c>
      <c r="G17" s="611">
        <f>SUM(Önkormányzat!F92)</f>
        <v>0</v>
      </c>
      <c r="H17" s="37"/>
      <c r="I17" s="37"/>
      <c r="J17" s="37"/>
      <c r="K17" s="26">
        <f>SUM(G17:J17)</f>
        <v>0</v>
      </c>
    </row>
    <row r="18" spans="1:11" ht="18.75" x14ac:dyDescent="0.3">
      <c r="A18" s="1"/>
      <c r="B18" s="92" t="s">
        <v>561</v>
      </c>
      <c r="C18" s="272">
        <f>SUM(Önkormányzat!C93)</f>
        <v>0</v>
      </c>
      <c r="D18" s="271">
        <f>SUM(Önkormányzat!D93)</f>
        <v>0</v>
      </c>
      <c r="E18" s="271">
        <f>SUM(Önkormányzat!E93)</f>
        <v>0</v>
      </c>
      <c r="F18" s="276">
        <f>SUM(Önkormányzat!F93)</f>
        <v>0</v>
      </c>
      <c r="G18" s="272">
        <f>SUM(Önkormányzat!F93)</f>
        <v>0</v>
      </c>
      <c r="H18" s="37"/>
      <c r="I18" s="37"/>
      <c r="J18" s="37"/>
      <c r="K18" s="26">
        <f>SUM(G18:J18)</f>
        <v>0</v>
      </c>
    </row>
    <row r="19" spans="1:11" ht="18.75" x14ac:dyDescent="0.3">
      <c r="A19" s="1"/>
      <c r="B19" s="92"/>
      <c r="C19" s="272">
        <f>SUM(Önkormányzat!C94)</f>
        <v>0</v>
      </c>
      <c r="D19" s="271">
        <f>SUM(Önkormányzat!D94)</f>
        <v>0</v>
      </c>
      <c r="E19" s="271">
        <f>SUM(Önkormányzat!E94)</f>
        <v>0</v>
      </c>
      <c r="F19" s="276">
        <f>SUM(Önkormányzat!F94)</f>
        <v>0</v>
      </c>
      <c r="G19" s="272">
        <f>SUM(Önkormányzat!F94)</f>
        <v>0</v>
      </c>
      <c r="H19" s="37"/>
      <c r="I19" s="37"/>
      <c r="J19" s="37"/>
      <c r="K19" s="26">
        <f>SUM(G19:J19)</f>
        <v>0</v>
      </c>
    </row>
    <row r="20" spans="1:11" ht="18.75" x14ac:dyDescent="0.3">
      <c r="A20" s="191" t="s">
        <v>355</v>
      </c>
      <c r="B20" s="193" t="s">
        <v>354</v>
      </c>
      <c r="C20" s="187">
        <f t="shared" ref="C20:K20" si="4">SUM(C17:C19)</f>
        <v>0</v>
      </c>
      <c r="D20" s="184">
        <f t="shared" si="4"/>
        <v>0</v>
      </c>
      <c r="E20" s="184">
        <f t="shared" si="4"/>
        <v>0</v>
      </c>
      <c r="F20" s="273">
        <f t="shared" si="4"/>
        <v>0</v>
      </c>
      <c r="G20" s="184">
        <f t="shared" si="4"/>
        <v>0</v>
      </c>
      <c r="H20" s="184">
        <f t="shared" si="4"/>
        <v>0</v>
      </c>
      <c r="I20" s="184">
        <f t="shared" si="4"/>
        <v>0</v>
      </c>
      <c r="J20" s="184">
        <f t="shared" si="4"/>
        <v>0</v>
      </c>
      <c r="K20" s="184">
        <f t="shared" si="4"/>
        <v>0</v>
      </c>
    </row>
    <row r="21" spans="1:11" ht="18.75" x14ac:dyDescent="0.3">
      <c r="A21" s="233" t="s">
        <v>356</v>
      </c>
      <c r="B21" s="227" t="s">
        <v>358</v>
      </c>
      <c r="C21" s="234">
        <f t="shared" ref="C21:K21" si="5">SUM(C16,C20)</f>
        <v>0</v>
      </c>
      <c r="D21" s="234">
        <f t="shared" si="5"/>
        <v>0</v>
      </c>
      <c r="E21" s="234">
        <f t="shared" si="5"/>
        <v>0</v>
      </c>
      <c r="F21" s="228">
        <f t="shared" si="5"/>
        <v>0</v>
      </c>
      <c r="G21" s="234">
        <f t="shared" si="5"/>
        <v>0</v>
      </c>
      <c r="H21" s="234">
        <f t="shared" si="5"/>
        <v>0</v>
      </c>
      <c r="I21" s="234">
        <f t="shared" si="5"/>
        <v>0</v>
      </c>
      <c r="J21" s="234">
        <f t="shared" si="5"/>
        <v>0</v>
      </c>
      <c r="K21" s="234">
        <f t="shared" si="5"/>
        <v>0</v>
      </c>
    </row>
    <row r="22" spans="1:11" ht="18.75" x14ac:dyDescent="0.3">
      <c r="A22" s="1" t="s">
        <v>359</v>
      </c>
      <c r="B22" s="105" t="s">
        <v>360</v>
      </c>
      <c r="C22" s="272">
        <f>SUM(Önkormányzat!C97)</f>
        <v>0</v>
      </c>
      <c r="D22" s="271">
        <f>SUM(Önkormányzat!D97)</f>
        <v>0</v>
      </c>
      <c r="E22" s="271">
        <f>SUM(Önkormányzat!E97)</f>
        <v>0</v>
      </c>
      <c r="F22" s="276">
        <f>SUM(Önkormányzat!F97)</f>
        <v>0</v>
      </c>
      <c r="G22" s="611">
        <f>SUM(Önkormányzat!F97)</f>
        <v>0</v>
      </c>
      <c r="H22" s="37"/>
      <c r="I22" s="37"/>
      <c r="J22" s="37"/>
      <c r="K22" s="26">
        <f t="shared" ref="K22:K27" si="6">SUM(G22:J22)</f>
        <v>0</v>
      </c>
    </row>
    <row r="23" spans="1:11" ht="18.75" x14ac:dyDescent="0.3">
      <c r="A23" s="1" t="s">
        <v>361</v>
      </c>
      <c r="B23" s="105" t="s">
        <v>763</v>
      </c>
      <c r="C23" s="272">
        <f>SUM(Önkormányzat!C98)</f>
        <v>0</v>
      </c>
      <c r="D23" s="271">
        <f>SUM(Önkormányzat!D98)</f>
        <v>0</v>
      </c>
      <c r="E23" s="271">
        <f>SUM(Önkormányzat!E98)</f>
        <v>0</v>
      </c>
      <c r="F23" s="276">
        <f>SUM(Önkormányzat!F98)</f>
        <v>37940140</v>
      </c>
      <c r="G23" s="611">
        <f>SUM(Önkormányzat!F98)</f>
        <v>37940140</v>
      </c>
      <c r="H23" s="37"/>
      <c r="I23" s="37"/>
      <c r="J23" s="37"/>
      <c r="K23" s="26">
        <f t="shared" si="6"/>
        <v>37940140</v>
      </c>
    </row>
    <row r="24" spans="1:11" ht="18.75" x14ac:dyDescent="0.3">
      <c r="A24" s="1" t="s">
        <v>363</v>
      </c>
      <c r="B24" s="92" t="s">
        <v>364</v>
      </c>
      <c r="C24" s="272">
        <f>SUM(Önkormányzat!C99)</f>
        <v>0</v>
      </c>
      <c r="D24" s="271">
        <f>SUM(Önkormányzat!D99)</f>
        <v>0</v>
      </c>
      <c r="E24" s="271">
        <f>SUM(Önkormányzat!E99)</f>
        <v>0</v>
      </c>
      <c r="F24" s="276">
        <f>SUM(Önkormányzat!F99)</f>
        <v>12000000</v>
      </c>
      <c r="G24" s="611">
        <f>SUM(Önkormányzat!F99)</f>
        <v>12000000</v>
      </c>
      <c r="H24" s="37"/>
      <c r="I24" s="37"/>
      <c r="J24" s="37"/>
      <c r="K24" s="26">
        <f t="shared" si="6"/>
        <v>12000000</v>
      </c>
    </row>
    <row r="25" spans="1:11" ht="18.75" x14ac:dyDescent="0.3">
      <c r="A25" s="1" t="s">
        <v>365</v>
      </c>
      <c r="B25" s="103" t="s">
        <v>367</v>
      </c>
      <c r="C25" s="272">
        <f>SUM(Önkormányzat!C100)</f>
        <v>0</v>
      </c>
      <c r="D25" s="271">
        <f>SUM(Önkormányzat!D100)</f>
        <v>0</v>
      </c>
      <c r="E25" s="271">
        <f>SUM(Önkormányzat!E100)</f>
        <v>0</v>
      </c>
      <c r="F25" s="276">
        <f>SUM(Önkormányzat!F100)</f>
        <v>3500000</v>
      </c>
      <c r="G25" s="611">
        <f>SUM(Önkormányzat!F100)</f>
        <v>3500000</v>
      </c>
      <c r="H25" s="37"/>
      <c r="I25" s="37"/>
      <c r="J25" s="37"/>
      <c r="K25" s="26">
        <f t="shared" si="6"/>
        <v>3500000</v>
      </c>
    </row>
    <row r="26" spans="1:11" ht="18.75" x14ac:dyDescent="0.3">
      <c r="A26" s="1" t="s">
        <v>366</v>
      </c>
      <c r="B26" s="92" t="s">
        <v>760</v>
      </c>
      <c r="C26" s="272">
        <f>SUM(Önkormányzat!C101)</f>
        <v>0</v>
      </c>
      <c r="D26" s="271">
        <f>SUM(Önkormányzat!D101)</f>
        <v>0</v>
      </c>
      <c r="E26" s="271">
        <f>SUM(Önkormányzat!E101)</f>
        <v>0</v>
      </c>
      <c r="F26" s="276">
        <f>SUM(Önkormányzat!F101)</f>
        <v>0</v>
      </c>
      <c r="G26" s="611">
        <f>SUM(Önkormányzat!F101)</f>
        <v>0</v>
      </c>
      <c r="H26" s="37"/>
      <c r="I26" s="37"/>
      <c r="J26" s="37"/>
      <c r="K26" s="26">
        <f t="shared" si="6"/>
        <v>0</v>
      </c>
    </row>
    <row r="27" spans="1:11" ht="18.75" x14ac:dyDescent="0.3">
      <c r="A27" s="1"/>
      <c r="B27" s="104" t="s">
        <v>369</v>
      </c>
      <c r="C27" s="272">
        <f>SUM(Önkormányzat!C102)</f>
        <v>0</v>
      </c>
      <c r="D27" s="271">
        <f>SUM(Önkormányzat!D102)</f>
        <v>0</v>
      </c>
      <c r="E27" s="271">
        <f>SUM(Önkormányzat!E102)</f>
        <v>0</v>
      </c>
      <c r="F27" s="276">
        <f>SUM(Önkormányzat!F102)</f>
        <v>0</v>
      </c>
      <c r="G27" s="611">
        <f>SUM(Önkormányzat!F102)</f>
        <v>0</v>
      </c>
      <c r="H27" s="37"/>
      <c r="I27" s="37"/>
      <c r="J27" s="37"/>
      <c r="K27" s="26">
        <f t="shared" si="6"/>
        <v>0</v>
      </c>
    </row>
    <row r="28" spans="1:11" ht="18.75" x14ac:dyDescent="0.3">
      <c r="A28" s="233" t="s">
        <v>370</v>
      </c>
      <c r="B28" s="227" t="s">
        <v>371</v>
      </c>
      <c r="C28" s="274">
        <f t="shared" ref="C28:K28" si="7">SUM(C22:C27)</f>
        <v>0</v>
      </c>
      <c r="D28" s="234">
        <f t="shared" si="7"/>
        <v>0</v>
      </c>
      <c r="E28" s="234">
        <f t="shared" si="7"/>
        <v>0</v>
      </c>
      <c r="F28" s="229">
        <f t="shared" si="7"/>
        <v>53440140</v>
      </c>
      <c r="G28" s="234">
        <f t="shared" si="7"/>
        <v>53440140</v>
      </c>
      <c r="H28" s="234">
        <f t="shared" si="7"/>
        <v>0</v>
      </c>
      <c r="I28" s="234">
        <f t="shared" si="7"/>
        <v>0</v>
      </c>
      <c r="J28" s="234">
        <f t="shared" si="7"/>
        <v>0</v>
      </c>
      <c r="K28" s="234">
        <f t="shared" si="7"/>
        <v>53440140</v>
      </c>
    </row>
    <row r="29" spans="1:11" ht="18.75" x14ac:dyDescent="0.3">
      <c r="A29" s="1" t="s">
        <v>374</v>
      </c>
      <c r="B29" s="104" t="s">
        <v>380</v>
      </c>
      <c r="C29" s="618" t="e">
        <f>SUM(Önkormányzat!C104,#REF!,#REF!)</f>
        <v>#REF!</v>
      </c>
      <c r="D29" s="619" t="e">
        <f>SUM(Önkormányzat!D104,#REF!,#REF!)</f>
        <v>#REF!</v>
      </c>
      <c r="E29" s="618" t="e">
        <f>SUM(Önkormányzat!E104,#REF!,#REF!)</f>
        <v>#REF!</v>
      </c>
      <c r="F29" s="276">
        <f>SUM(Önkormányzat!F104,Óvoda!F96:F101,)</f>
        <v>0</v>
      </c>
      <c r="G29" s="611">
        <f>SUM(Önkormányzat!F104)</f>
        <v>0</v>
      </c>
      <c r="H29" s="272"/>
      <c r="I29" s="611">
        <f>SUM(Óvoda!F96:F101)</f>
        <v>0</v>
      </c>
      <c r="J29" s="203"/>
      <c r="K29" s="26">
        <f>SUM(G29:I29)</f>
        <v>0</v>
      </c>
    </row>
    <row r="30" spans="1:11" ht="18.75" x14ac:dyDescent="0.3">
      <c r="A30" s="1" t="s">
        <v>375</v>
      </c>
      <c r="B30" s="104" t="s">
        <v>439</v>
      </c>
      <c r="C30" s="618" t="e">
        <f>SUM(Önkormányzat!C105,#REF!,#REF!)</f>
        <v>#REF!</v>
      </c>
      <c r="D30" s="619" t="e">
        <f>SUM(Önkormányzat!D105,#REF!,#REF!)</f>
        <v>#REF!</v>
      </c>
      <c r="E30" s="618" t="e">
        <f>SUM(Önkormányzat!E105,#REF!,#REF!)</f>
        <v>#REF!</v>
      </c>
      <c r="F30" s="276">
        <v>70000</v>
      </c>
      <c r="G30" s="611">
        <v>70000</v>
      </c>
      <c r="H30" s="272" t="e">
        <f>SUM(#REF!)</f>
        <v>#REF!</v>
      </c>
      <c r="I30" s="611"/>
      <c r="J30" s="37"/>
      <c r="K30" s="26">
        <f>SUM(G30+I30)</f>
        <v>70000</v>
      </c>
    </row>
    <row r="31" spans="1:11" ht="18.75" x14ac:dyDescent="0.3">
      <c r="A31" s="1" t="s">
        <v>376</v>
      </c>
      <c r="B31" s="104" t="s">
        <v>234</v>
      </c>
      <c r="C31" s="618" t="e">
        <f>SUM(Önkormányzat!C106,#REF!,#REF!)</f>
        <v>#REF!</v>
      </c>
      <c r="D31" s="619" t="e">
        <f>SUM(Önkormányzat!D106,#REF!,#REF!)</f>
        <v>#REF!</v>
      </c>
      <c r="E31" s="618" t="e">
        <f>SUM(Önkormányzat!E106,#REF!,#REF!)</f>
        <v>#REF!</v>
      </c>
      <c r="F31" s="276"/>
      <c r="G31" s="611"/>
      <c r="H31" s="272"/>
      <c r="I31" s="611"/>
      <c r="J31" s="37"/>
      <c r="K31" s="26">
        <f t="shared" ref="K31:K47" si="8">SUM(G31+I31)</f>
        <v>0</v>
      </c>
    </row>
    <row r="32" spans="1:11" ht="18.75" x14ac:dyDescent="0.3">
      <c r="A32" s="1" t="s">
        <v>377</v>
      </c>
      <c r="B32" s="104" t="s">
        <v>381</v>
      </c>
      <c r="C32" s="618" t="e">
        <f>SUM(Önkormányzat!C107,#REF!,#REF!)</f>
        <v>#REF!</v>
      </c>
      <c r="D32" s="619" t="e">
        <f>SUM(Önkormányzat!D107,#REF!,#REF!)</f>
        <v>#REF!</v>
      </c>
      <c r="E32" s="618" t="e">
        <f>SUM(Önkormányzat!E107,#REF!,#REF!)</f>
        <v>#REF!</v>
      </c>
      <c r="F32" s="276">
        <v>3875000</v>
      </c>
      <c r="G32" s="611">
        <v>3845000</v>
      </c>
      <c r="H32" s="272"/>
      <c r="I32" s="611"/>
      <c r="J32" s="37" t="e">
        <f>SUM(#REF!)</f>
        <v>#REF!</v>
      </c>
      <c r="K32" s="26">
        <f t="shared" si="8"/>
        <v>3845000</v>
      </c>
    </row>
    <row r="33" spans="1:11" ht="18.75" x14ac:dyDescent="0.3">
      <c r="A33" s="1" t="s">
        <v>378</v>
      </c>
      <c r="B33" s="104" t="s">
        <v>382</v>
      </c>
      <c r="C33" s="618" t="e">
        <f>SUM(Önkormányzat!C108,#REF!,Óvoda!C100:C105,#REF!)</f>
        <v>#REF!</v>
      </c>
      <c r="D33" s="619" t="e">
        <f>SUM(Önkormányzat!D108,#REF!,Óvoda!D100:D105,#REF!)</f>
        <v>#REF!</v>
      </c>
      <c r="E33" s="618" t="e">
        <f>SUM(Önkormányzat!E108,#REF!,Óvoda!E100:E105,#REF!)</f>
        <v>#REF!</v>
      </c>
      <c r="F33" s="276">
        <v>5931410</v>
      </c>
      <c r="G33" s="611">
        <v>2237390</v>
      </c>
      <c r="H33" s="272"/>
      <c r="I33" s="611">
        <v>3694020</v>
      </c>
      <c r="J33" s="37"/>
      <c r="K33" s="26">
        <f t="shared" si="8"/>
        <v>5931410</v>
      </c>
    </row>
    <row r="34" spans="1:11" ht="18.75" x14ac:dyDescent="0.3">
      <c r="A34" s="1" t="s">
        <v>379</v>
      </c>
      <c r="B34" s="104" t="s">
        <v>436</v>
      </c>
      <c r="C34" s="618" t="e">
        <f>SUM(Önkormányzat!C109,#REF!,Óvoda!C106,#REF!)</f>
        <v>#REF!</v>
      </c>
      <c r="D34" s="619">
        <f>SUM(Önkormányzat!D109,Óvoda!D106)</f>
        <v>0</v>
      </c>
      <c r="E34" s="618" t="e">
        <f>SUM(Önkormányzat!E109,#REF!,Óvoda!E106,#REF!)</f>
        <v>#REF!</v>
      </c>
      <c r="F34" s="276">
        <v>1421805</v>
      </c>
      <c r="G34" s="611">
        <v>1421805</v>
      </c>
      <c r="H34" s="272"/>
      <c r="I34" s="611"/>
      <c r="J34" s="37"/>
      <c r="K34" s="26">
        <f t="shared" si="8"/>
        <v>1421805</v>
      </c>
    </row>
    <row r="35" spans="1:11" ht="18.75" x14ac:dyDescent="0.3">
      <c r="A35" s="1" t="s">
        <v>383</v>
      </c>
      <c r="B35" s="104" t="s">
        <v>384</v>
      </c>
      <c r="C35" s="618" t="e">
        <f>SUM(Önkormányzat!C110,#REF!,#REF!)</f>
        <v>#REF!</v>
      </c>
      <c r="D35" s="619" t="e">
        <f>SUM(Önkormányzat!D110,#REF!,#REF!)</f>
        <v>#REF!</v>
      </c>
      <c r="E35" s="618" t="e">
        <f>SUM(Önkormányzat!E110,#REF!,#REF!)</f>
        <v>#REF!</v>
      </c>
      <c r="F35" s="276"/>
      <c r="G35" s="611"/>
      <c r="H35" s="272"/>
      <c r="I35" s="611"/>
      <c r="J35" s="37"/>
      <c r="K35" s="26">
        <f t="shared" si="8"/>
        <v>0</v>
      </c>
    </row>
    <row r="36" spans="1:11" ht="18.75" x14ac:dyDescent="0.3">
      <c r="A36" s="1" t="s">
        <v>385</v>
      </c>
      <c r="B36" s="104" t="s">
        <v>386</v>
      </c>
      <c r="C36" s="618" t="e">
        <f>SUM(Önkormányzat!C111,#REF!,#REF!)</f>
        <v>#REF!</v>
      </c>
      <c r="D36" s="619" t="e">
        <f>SUM(Önkormányzat!D111,#REF!,#REF!)</f>
        <v>#REF!</v>
      </c>
      <c r="E36" s="618" t="e">
        <f>SUM(Önkormányzat!E111,#REF!,#REF!)</f>
        <v>#REF!</v>
      </c>
      <c r="F36" s="276">
        <v>100000</v>
      </c>
      <c r="G36" s="611">
        <v>100000</v>
      </c>
      <c r="H36" s="272" t="e">
        <f>SUM(#REF!)</f>
        <v>#REF!</v>
      </c>
      <c r="I36" s="611"/>
      <c r="J36" s="37"/>
      <c r="K36" s="26">
        <f t="shared" si="8"/>
        <v>100000</v>
      </c>
    </row>
    <row r="37" spans="1:11" ht="18.75" x14ac:dyDescent="0.3">
      <c r="A37" s="1" t="s">
        <v>387</v>
      </c>
      <c r="B37" s="104" t="s">
        <v>388</v>
      </c>
      <c r="C37" s="618" t="e">
        <f>SUM(Önkormányzat!C112,#REF!,#REF!)</f>
        <v>#REF!</v>
      </c>
      <c r="D37" s="619" t="e">
        <f>SUM(Önkormányzat!D112,#REF!,#REF!)</f>
        <v>#REF!</v>
      </c>
      <c r="E37" s="618" t="e">
        <f>SUM(Önkormányzat!E112,#REF!,#REF!)</f>
        <v>#REF!</v>
      </c>
      <c r="F37" s="276">
        <v>100000</v>
      </c>
      <c r="G37" s="611">
        <v>100000</v>
      </c>
      <c r="H37" s="272"/>
      <c r="I37" s="611"/>
      <c r="J37" s="37"/>
      <c r="K37" s="26">
        <f t="shared" si="8"/>
        <v>100000</v>
      </c>
    </row>
    <row r="38" spans="1:11" ht="18.75" x14ac:dyDescent="0.3">
      <c r="A38" s="233" t="s">
        <v>372</v>
      </c>
      <c r="B38" s="227" t="s">
        <v>373</v>
      </c>
      <c r="C38" s="274" t="e">
        <f t="shared" ref="C38:J38" si="9">SUM(C29:C37)</f>
        <v>#REF!</v>
      </c>
      <c r="D38" s="234" t="e">
        <f t="shared" si="9"/>
        <v>#REF!</v>
      </c>
      <c r="E38" s="234" t="e">
        <f t="shared" si="9"/>
        <v>#REF!</v>
      </c>
      <c r="F38" s="276">
        <f>SUM(Önkormányzat!F113,Óvoda!F105:F110,)</f>
        <v>11468215</v>
      </c>
      <c r="G38" s="234">
        <f t="shared" si="9"/>
        <v>7774195</v>
      </c>
      <c r="H38" s="234" t="e">
        <f t="shared" si="9"/>
        <v>#REF!</v>
      </c>
      <c r="I38" s="234">
        <f t="shared" si="9"/>
        <v>3694020</v>
      </c>
      <c r="J38" s="234" t="e">
        <f t="shared" si="9"/>
        <v>#REF!</v>
      </c>
      <c r="K38" s="26">
        <f t="shared" si="8"/>
        <v>11468215</v>
      </c>
    </row>
    <row r="39" spans="1:11" ht="18.75" x14ac:dyDescent="0.3">
      <c r="A39" s="1" t="s">
        <v>389</v>
      </c>
      <c r="B39" s="92" t="s">
        <v>391</v>
      </c>
      <c r="C39" s="272">
        <f>SUM(Önkormányzat!C114)</f>
        <v>0</v>
      </c>
      <c r="D39" s="271">
        <f>SUM(Önkormányzat!D114)</f>
        <v>0</v>
      </c>
      <c r="E39" s="271">
        <f>SUM(Önkormányzat!E114)</f>
        <v>0</v>
      </c>
      <c r="F39" s="276">
        <f>SUM(Önkormányzat!F114)</f>
        <v>0</v>
      </c>
      <c r="G39" s="611">
        <f>SUM(Önkormányzat!F114)</f>
        <v>0</v>
      </c>
      <c r="H39" s="203"/>
      <c r="I39" s="203"/>
      <c r="J39" s="203"/>
      <c r="K39" s="26">
        <f t="shared" si="8"/>
        <v>0</v>
      </c>
    </row>
    <row r="40" spans="1:11" ht="18.75" x14ac:dyDescent="0.3">
      <c r="A40" s="1" t="s">
        <v>390</v>
      </c>
      <c r="B40" s="92" t="s">
        <v>392</v>
      </c>
      <c r="C40" s="272">
        <f>SUM(Önkormányzat!C115)</f>
        <v>0</v>
      </c>
      <c r="D40" s="271">
        <f>SUM(Önkormányzat!D115)</f>
        <v>0</v>
      </c>
      <c r="E40" s="271">
        <f>SUM(Önkormányzat!E115)</f>
        <v>0</v>
      </c>
      <c r="F40" s="276">
        <f>SUM(Önkormányzat!F115)</f>
        <v>0</v>
      </c>
      <c r="G40" s="611">
        <f>SUM(Önkormányzat!F115)</f>
        <v>0</v>
      </c>
      <c r="H40" s="37"/>
      <c r="I40" s="37"/>
      <c r="J40" s="37"/>
      <c r="K40" s="26">
        <f t="shared" si="8"/>
        <v>0</v>
      </c>
    </row>
    <row r="41" spans="1:11" ht="18.75" x14ac:dyDescent="0.3">
      <c r="A41" s="233" t="s">
        <v>393</v>
      </c>
      <c r="B41" s="227" t="s">
        <v>394</v>
      </c>
      <c r="C41" s="274">
        <f t="shared" ref="C41:J41" si="10">SUM(C39:C40)</f>
        <v>0</v>
      </c>
      <c r="D41" s="234">
        <f t="shared" si="10"/>
        <v>0</v>
      </c>
      <c r="E41" s="234">
        <f t="shared" si="10"/>
        <v>0</v>
      </c>
      <c r="F41" s="229">
        <f t="shared" si="10"/>
        <v>0</v>
      </c>
      <c r="G41" s="234">
        <f t="shared" si="10"/>
        <v>0</v>
      </c>
      <c r="H41" s="234">
        <f t="shared" si="10"/>
        <v>0</v>
      </c>
      <c r="I41" s="234">
        <f t="shared" si="10"/>
        <v>0</v>
      </c>
      <c r="J41" s="234">
        <f t="shared" si="10"/>
        <v>0</v>
      </c>
      <c r="K41" s="26">
        <f t="shared" si="8"/>
        <v>0</v>
      </c>
    </row>
    <row r="42" spans="1:11" ht="18.75" x14ac:dyDescent="0.3">
      <c r="A42" s="1" t="s">
        <v>395</v>
      </c>
      <c r="B42" s="92" t="s">
        <v>396</v>
      </c>
      <c r="C42" s="272">
        <f>SUM(Önkormányzat!C117)</f>
        <v>0</v>
      </c>
      <c r="D42" s="271">
        <f>SUM(Önkormányzat!D117)</f>
        <v>0</v>
      </c>
      <c r="E42" s="271">
        <f>SUM(Önkormányzat!E117)</f>
        <v>0</v>
      </c>
      <c r="F42" s="276">
        <f>SUM(Önkormányzat!F117)</f>
        <v>0</v>
      </c>
      <c r="G42" s="611">
        <f>SUM(Önkormányzat!F117)</f>
        <v>0</v>
      </c>
      <c r="H42" s="37"/>
      <c r="I42" s="37"/>
      <c r="J42" s="37"/>
      <c r="K42" s="26">
        <f t="shared" si="8"/>
        <v>0</v>
      </c>
    </row>
    <row r="43" spans="1:11" ht="18.75" x14ac:dyDescent="0.3">
      <c r="A43" s="1" t="s">
        <v>397</v>
      </c>
      <c r="B43" s="92" t="s">
        <v>398</v>
      </c>
      <c r="C43" s="272">
        <f>SUM(Önkormányzat!C118)</f>
        <v>0</v>
      </c>
      <c r="D43" s="271">
        <f>SUM(Önkormányzat!D118)</f>
        <v>0</v>
      </c>
      <c r="E43" s="271">
        <f>SUM(Önkormányzat!E118)</f>
        <v>0</v>
      </c>
      <c r="F43" s="276">
        <f>SUM(Önkormányzat!F118)</f>
        <v>0</v>
      </c>
      <c r="G43" s="611">
        <f>SUM(Önkormányzat!F118)</f>
        <v>0</v>
      </c>
      <c r="H43" s="37"/>
      <c r="I43" s="37"/>
      <c r="J43" s="37"/>
      <c r="K43" s="26">
        <f t="shared" si="8"/>
        <v>0</v>
      </c>
    </row>
    <row r="44" spans="1:11" ht="18.75" x14ac:dyDescent="0.3">
      <c r="A44" s="233" t="s">
        <v>399</v>
      </c>
      <c r="B44" s="227" t="s">
        <v>402</v>
      </c>
      <c r="C44" s="274">
        <f t="shared" ref="C44:J44" si="11">SUM(C42:C43)</f>
        <v>0</v>
      </c>
      <c r="D44" s="234">
        <f t="shared" si="11"/>
        <v>0</v>
      </c>
      <c r="E44" s="234">
        <f t="shared" si="11"/>
        <v>0</v>
      </c>
      <c r="F44" s="229">
        <f t="shared" si="11"/>
        <v>0</v>
      </c>
      <c r="G44" s="234">
        <f t="shared" si="11"/>
        <v>0</v>
      </c>
      <c r="H44" s="234">
        <f t="shared" si="11"/>
        <v>0</v>
      </c>
      <c r="I44" s="234">
        <f t="shared" si="11"/>
        <v>0</v>
      </c>
      <c r="J44" s="234">
        <f t="shared" si="11"/>
        <v>0</v>
      </c>
      <c r="K44" s="26">
        <f t="shared" si="8"/>
        <v>0</v>
      </c>
    </row>
    <row r="45" spans="1:11" ht="18.75" x14ac:dyDescent="0.3">
      <c r="A45" s="1" t="s">
        <v>403</v>
      </c>
      <c r="B45" s="92" t="s">
        <v>404</v>
      </c>
      <c r="C45" s="272">
        <f>SUM(Önkormányzat!C120)</f>
        <v>0</v>
      </c>
      <c r="D45" s="271">
        <f>SUM(Önkormányzat!D120)</f>
        <v>0</v>
      </c>
      <c r="E45" s="271">
        <f>SUM(Önkormányzat!E120)</f>
        <v>0</v>
      </c>
      <c r="F45" s="276">
        <f>SUM(Önkormányzat!F120)</f>
        <v>0</v>
      </c>
      <c r="G45" s="611">
        <f>SUM(Önkormányzat!F120)</f>
        <v>0</v>
      </c>
      <c r="H45" s="37"/>
      <c r="I45" s="37"/>
      <c r="J45" s="37"/>
      <c r="K45" s="26">
        <f t="shared" si="8"/>
        <v>0</v>
      </c>
    </row>
    <row r="46" spans="1:11" ht="18.75" x14ac:dyDescent="0.3">
      <c r="A46" s="1" t="s">
        <v>405</v>
      </c>
      <c r="B46" s="92" t="s">
        <v>406</v>
      </c>
      <c r="C46" s="272">
        <f>SUM(Önkormányzat!C121)</f>
        <v>0</v>
      </c>
      <c r="D46" s="271">
        <f>SUM(Önkormányzat!D121)</f>
        <v>0</v>
      </c>
      <c r="E46" s="271">
        <f>SUM(Önkormányzat!E121)</f>
        <v>0</v>
      </c>
      <c r="F46" s="276">
        <f>SUM(Önkormányzat!F121)</f>
        <v>0</v>
      </c>
      <c r="G46" s="272">
        <f>SUM(Önkormányzat!G121)</f>
        <v>0</v>
      </c>
      <c r="H46" s="203"/>
      <c r="I46" s="203"/>
      <c r="J46" s="203"/>
      <c r="K46" s="26">
        <f t="shared" si="8"/>
        <v>0</v>
      </c>
    </row>
    <row r="47" spans="1:11" ht="18.75" x14ac:dyDescent="0.3">
      <c r="A47" s="233" t="s">
        <v>400</v>
      </c>
      <c r="B47" s="227" t="s">
        <v>401</v>
      </c>
      <c r="C47" s="274">
        <f t="shared" ref="C47:J47" si="12">SUM(C45:C46)</f>
        <v>0</v>
      </c>
      <c r="D47" s="234">
        <f t="shared" si="12"/>
        <v>0</v>
      </c>
      <c r="E47" s="234">
        <f t="shared" si="12"/>
        <v>0</v>
      </c>
      <c r="F47" s="229">
        <f t="shared" si="12"/>
        <v>0</v>
      </c>
      <c r="G47" s="234">
        <f t="shared" si="12"/>
        <v>0</v>
      </c>
      <c r="H47" s="234">
        <f t="shared" si="12"/>
        <v>0</v>
      </c>
      <c r="I47" s="234">
        <f t="shared" si="12"/>
        <v>0</v>
      </c>
      <c r="J47" s="234">
        <f t="shared" si="12"/>
        <v>0</v>
      </c>
      <c r="K47" s="26">
        <f t="shared" si="8"/>
        <v>0</v>
      </c>
    </row>
    <row r="48" spans="1:11" ht="18.75" x14ac:dyDescent="0.3">
      <c r="A48" s="243"/>
      <c r="B48" s="237" t="s">
        <v>94</v>
      </c>
      <c r="C48" s="239" t="e">
        <f t="shared" ref="C48:K48" si="13">SUM(C15,C21,C28,C38,C41,C44,C47)</f>
        <v>#REF!</v>
      </c>
      <c r="D48" s="239" t="e">
        <f t="shared" si="13"/>
        <v>#REF!</v>
      </c>
      <c r="E48" s="239" t="e">
        <f t="shared" si="13"/>
        <v>#REF!</v>
      </c>
      <c r="F48" s="238">
        <f t="shared" si="13"/>
        <v>124203116</v>
      </c>
      <c r="G48" s="239">
        <f t="shared" si="13"/>
        <v>120509096</v>
      </c>
      <c r="H48" s="239" t="e">
        <f t="shared" si="13"/>
        <v>#REF!</v>
      </c>
      <c r="I48" s="239">
        <f t="shared" si="13"/>
        <v>3694020</v>
      </c>
      <c r="J48" s="239" t="e">
        <f t="shared" si="13"/>
        <v>#REF!</v>
      </c>
      <c r="K48" s="239">
        <f t="shared" si="13"/>
        <v>124203116</v>
      </c>
    </row>
    <row r="49" spans="1:11" ht="18.75" x14ac:dyDescent="0.3">
      <c r="A49" s="6" t="s">
        <v>410</v>
      </c>
      <c r="B49" s="106" t="s">
        <v>409</v>
      </c>
      <c r="C49" s="272">
        <f>SUM(Önkormányzat!C124)</f>
        <v>0</v>
      </c>
      <c r="D49" s="271">
        <f>SUM(Önkormányzat!D124)</f>
        <v>0</v>
      </c>
      <c r="E49" s="271">
        <f>SUM(Önkormányzat!E124)</f>
        <v>0</v>
      </c>
      <c r="F49" s="276">
        <f>SUM(Önkormányzat!F124)</f>
        <v>0</v>
      </c>
      <c r="G49" s="272">
        <f>SUM(Önkormányzat!G124)</f>
        <v>0</v>
      </c>
      <c r="H49" s="37"/>
      <c r="I49" s="37"/>
      <c r="J49" s="37"/>
      <c r="K49" s="26">
        <f>SUM(G49:J49)</f>
        <v>0</v>
      </c>
    </row>
    <row r="50" spans="1:11" ht="18.75" x14ac:dyDescent="0.3">
      <c r="A50" s="6" t="s">
        <v>411</v>
      </c>
      <c r="B50" s="106" t="s">
        <v>412</v>
      </c>
      <c r="C50" s="272" t="e">
        <f>SUM(Önkormányzat!C125,#REF!,Óvoda!C121,#REF!)</f>
        <v>#REF!</v>
      </c>
      <c r="D50" s="272" t="e">
        <f>SUM(Önkormányzat!D125,#REF!,Óvoda!D121,#REF!)</f>
        <v>#REF!</v>
      </c>
      <c r="E50" s="272" t="e">
        <f>SUM(Önkormányzat!E125,#REF!,Óvoda!E121,#REF!)</f>
        <v>#REF!</v>
      </c>
      <c r="F50" s="276">
        <f>SUM(Önkormányzat!F125,Óvoda!F121)</f>
        <v>0</v>
      </c>
      <c r="G50" s="611">
        <f>SUM(Önkormányzat!F125)</f>
        <v>0</v>
      </c>
      <c r="H50" s="588" t="e">
        <f>SUM(#REF!)</f>
        <v>#REF!</v>
      </c>
      <c r="I50" s="588">
        <f>SUM(Óvoda!F121)</f>
        <v>0</v>
      </c>
      <c r="J50" s="588" t="e">
        <f>SUM(#REF!)</f>
        <v>#REF!</v>
      </c>
      <c r="K50" s="26">
        <f>SUM(G50+I50)</f>
        <v>0</v>
      </c>
    </row>
    <row r="51" spans="1:11" ht="18.75" x14ac:dyDescent="0.3">
      <c r="A51" s="6" t="s">
        <v>413</v>
      </c>
      <c r="B51" s="106" t="s">
        <v>93</v>
      </c>
      <c r="C51" s="272" t="e">
        <f>SUM(#REF!,Óvoda!C122,#REF!)</f>
        <v>#REF!</v>
      </c>
      <c r="D51" s="272" t="e">
        <f>SUM(#REF!,Óvoda!D122,#REF!)</f>
        <v>#REF!</v>
      </c>
      <c r="E51" s="272" t="e">
        <f>SUM(#REF!,Óvoda!E122,#REF!)</f>
        <v>#REF!</v>
      </c>
      <c r="F51" s="276">
        <v>30735968</v>
      </c>
      <c r="G51" s="272"/>
      <c r="H51" s="37" t="e">
        <f>SUM(#REF!)</f>
        <v>#REF!</v>
      </c>
      <c r="I51" s="37">
        <v>30735968</v>
      </c>
      <c r="J51" s="37" t="e">
        <f>SUM(#REF!)</f>
        <v>#REF!</v>
      </c>
      <c r="K51" s="26">
        <f t="shared" ref="K51:K52" si="14">SUM(G51+I51)</f>
        <v>30735968</v>
      </c>
    </row>
    <row r="52" spans="1:11" ht="18.75" x14ac:dyDescent="0.3">
      <c r="A52" s="6" t="s">
        <v>414</v>
      </c>
      <c r="B52" s="106" t="s">
        <v>415</v>
      </c>
      <c r="C52" s="272">
        <f>SUM(Önkormányzat!C127)</f>
        <v>0</v>
      </c>
      <c r="D52" s="271">
        <f>SUM(Önkormányzat!D127)</f>
        <v>0</v>
      </c>
      <c r="E52" s="271">
        <f>SUM(Önkormányzat!E127)</f>
        <v>0</v>
      </c>
      <c r="F52" s="276">
        <f>SUM(Önkormányzat!F127)</f>
        <v>0</v>
      </c>
      <c r="G52" s="272">
        <f>SUM(Önkormányzat!G127)</f>
        <v>0</v>
      </c>
      <c r="H52" s="37"/>
      <c r="I52" s="37"/>
      <c r="J52" s="37"/>
      <c r="K52" s="26">
        <f t="shared" si="14"/>
        <v>0</v>
      </c>
    </row>
    <row r="53" spans="1:11" ht="18.75" x14ac:dyDescent="0.3">
      <c r="A53" s="244"/>
      <c r="B53" s="237" t="s">
        <v>408</v>
      </c>
      <c r="C53" s="239" t="e">
        <f t="shared" ref="C53:K53" si="15">SUM(C48:C52)</f>
        <v>#REF!</v>
      </c>
      <c r="D53" s="593" t="e">
        <f t="shared" si="15"/>
        <v>#REF!</v>
      </c>
      <c r="E53" s="239" t="e">
        <f t="shared" si="15"/>
        <v>#REF!</v>
      </c>
      <c r="F53" s="238">
        <f t="shared" si="15"/>
        <v>154939084</v>
      </c>
      <c r="G53" s="239">
        <f t="shared" si="15"/>
        <v>120509096</v>
      </c>
      <c r="H53" s="239" t="e">
        <f t="shared" si="15"/>
        <v>#REF!</v>
      </c>
      <c r="I53" s="239">
        <f t="shared" si="15"/>
        <v>34429988</v>
      </c>
      <c r="J53" s="239" t="e">
        <f t="shared" si="15"/>
        <v>#REF!</v>
      </c>
      <c r="K53" s="239">
        <f t="shared" si="15"/>
        <v>154939084</v>
      </c>
    </row>
    <row r="54" spans="1:11" x14ac:dyDescent="0.2">
      <c r="K54" s="113" t="e">
        <f>SUM(#REF!)</f>
        <v>#REF!</v>
      </c>
    </row>
    <row r="55" spans="1:11" x14ac:dyDescent="0.2">
      <c r="D55" s="108"/>
    </row>
  </sheetData>
  <mergeCells count="5">
    <mergeCell ref="G1:K1"/>
    <mergeCell ref="A1:A2"/>
    <mergeCell ref="B1:B2"/>
    <mergeCell ref="F1:F2"/>
    <mergeCell ref="C1:E1"/>
  </mergeCells>
  <phoneticPr fontId="2" type="noConversion"/>
  <pageMargins left="0.7" right="0.7" top="0.75" bottom="0.75" header="0.3" footer="0.3"/>
  <pageSetup paperSize="9" scale="61" orientation="portrait" r:id="rId1"/>
  <headerFooter>
    <oddHeader>&amp;L&amp;"Times,Félkövér"&amp;14Bezenye Község
  Önkormányzata&amp;C&amp;"Times New Roman,Félkövér"&amp;14Bevételi terv
 2015.&amp;R&amp;"Times,Normál"&amp;11 3. számú melléklet
Adatok: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FFC000"/>
  </sheetPr>
  <dimension ref="A3:V29"/>
  <sheetViews>
    <sheetView view="pageLayout" topLeftCell="A13" zoomScaleNormal="70" workbookViewId="0">
      <selection activeCell="F25" sqref="F25"/>
    </sheetView>
  </sheetViews>
  <sheetFormatPr defaultRowHeight="12.75" x14ac:dyDescent="0.2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4" customWidth="1"/>
    <col min="7" max="8" width="12.140625" hidden="1" customWidth="1"/>
    <col min="9" max="9" width="11.5703125" hidden="1" customWidth="1"/>
    <col min="10" max="10" width="27.5703125" hidden="1" customWidth="1"/>
    <col min="11" max="13" width="11" hidden="1" customWidth="1"/>
    <col min="14" max="14" width="19.85546875" customWidth="1"/>
    <col min="15" max="16" width="12.5703125" hidden="1" customWidth="1"/>
    <col min="17" max="17" width="12.7109375" hidden="1" customWidth="1"/>
    <col min="18" max="18" width="20.5703125" hidden="1" customWidth="1"/>
    <col min="19" max="20" width="12.28515625" hidden="1" customWidth="1"/>
    <col min="21" max="21" width="12.85546875" hidden="1" customWidth="1"/>
    <col min="22" max="22" width="24" customWidth="1"/>
  </cols>
  <sheetData>
    <row r="3" spans="1:22" ht="18" customHeight="1" x14ac:dyDescent="0.3">
      <c r="A3" s="790" t="s">
        <v>312</v>
      </c>
      <c r="B3" s="799" t="s">
        <v>1</v>
      </c>
      <c r="C3" s="773" t="s">
        <v>76</v>
      </c>
      <c r="D3" s="773"/>
      <c r="E3" s="773"/>
      <c r="F3" s="773"/>
      <c r="G3" s="773" t="s">
        <v>416</v>
      </c>
      <c r="H3" s="773"/>
      <c r="I3" s="773"/>
      <c r="J3" s="773"/>
      <c r="K3" s="773" t="s">
        <v>67</v>
      </c>
      <c r="L3" s="773"/>
      <c r="M3" s="773"/>
      <c r="N3" s="773"/>
      <c r="O3" s="773" t="s">
        <v>95</v>
      </c>
      <c r="P3" s="773"/>
      <c r="Q3" s="773"/>
      <c r="R3" s="773"/>
      <c r="S3" s="773" t="s">
        <v>7</v>
      </c>
      <c r="T3" s="773"/>
      <c r="U3" s="773"/>
      <c r="V3" s="773"/>
    </row>
    <row r="4" spans="1:22" ht="18.75" x14ac:dyDescent="0.3">
      <c r="A4" s="791"/>
      <c r="B4" s="800"/>
      <c r="C4" s="802" t="s">
        <v>65</v>
      </c>
      <c r="D4" s="802"/>
      <c r="E4" s="802"/>
      <c r="F4" s="83" t="s">
        <v>712</v>
      </c>
      <c r="G4" s="802" t="s">
        <v>65</v>
      </c>
      <c r="H4" s="802"/>
      <c r="I4" s="802"/>
      <c r="J4" s="83" t="s">
        <v>418</v>
      </c>
      <c r="K4" s="802" t="s">
        <v>65</v>
      </c>
      <c r="L4" s="802"/>
      <c r="M4" s="802"/>
      <c r="N4" s="83" t="s">
        <v>712</v>
      </c>
      <c r="O4" s="802" t="s">
        <v>65</v>
      </c>
      <c r="P4" s="802"/>
      <c r="Q4" s="802"/>
      <c r="R4" s="83" t="s">
        <v>418</v>
      </c>
      <c r="S4" s="802" t="s">
        <v>65</v>
      </c>
      <c r="T4" s="802"/>
      <c r="U4" s="802"/>
      <c r="V4" s="83" t="s">
        <v>712</v>
      </c>
    </row>
    <row r="5" spans="1:22" ht="15" customHeight="1" x14ac:dyDescent="0.3">
      <c r="A5" s="792"/>
      <c r="B5" s="801"/>
      <c r="C5" s="107" t="s">
        <v>71</v>
      </c>
      <c r="D5" s="107" t="s">
        <v>417</v>
      </c>
      <c r="E5" s="107" t="s">
        <v>87</v>
      </c>
      <c r="F5" s="84" t="s">
        <v>88</v>
      </c>
      <c r="G5" s="107" t="s">
        <v>71</v>
      </c>
      <c r="H5" s="107" t="s">
        <v>419</v>
      </c>
      <c r="I5" s="107" t="s">
        <v>87</v>
      </c>
      <c r="J5" s="84" t="s">
        <v>88</v>
      </c>
      <c r="K5" s="107" t="s">
        <v>71</v>
      </c>
      <c r="L5" s="107" t="s">
        <v>419</v>
      </c>
      <c r="M5" s="107" t="s">
        <v>87</v>
      </c>
      <c r="N5" s="84" t="s">
        <v>88</v>
      </c>
      <c r="O5" s="107" t="s">
        <v>71</v>
      </c>
      <c r="P5" s="107" t="s">
        <v>419</v>
      </c>
      <c r="Q5" s="107" t="s">
        <v>87</v>
      </c>
      <c r="R5" s="84" t="s">
        <v>88</v>
      </c>
      <c r="S5" s="107" t="s">
        <v>71</v>
      </c>
      <c r="T5" s="107" t="s">
        <v>420</v>
      </c>
      <c r="U5" s="107" t="s">
        <v>87</v>
      </c>
      <c r="V5" s="84" t="s">
        <v>88</v>
      </c>
    </row>
    <row r="6" spans="1:22" ht="18.75" x14ac:dyDescent="0.3">
      <c r="A6" s="6" t="s">
        <v>195</v>
      </c>
      <c r="B6" s="92" t="s">
        <v>2</v>
      </c>
      <c r="C6" s="254">
        <f>SUM(Önkormányzat!C20)</f>
        <v>0</v>
      </c>
      <c r="D6" s="75">
        <f>SUM(Önkormányzat!D20)</f>
        <v>0</v>
      </c>
      <c r="E6" s="173">
        <f>SUM(Önkormányzat!E20)</f>
        <v>0</v>
      </c>
      <c r="F6" s="256">
        <f>SUM(Önkormányzat!F20)</f>
        <v>18947168</v>
      </c>
      <c r="G6" s="254" t="e">
        <f>SUM(#REF!)</f>
        <v>#REF!</v>
      </c>
      <c r="H6" s="173" t="e">
        <f>SUM(#REF!)</f>
        <v>#REF!</v>
      </c>
      <c r="I6" s="173" t="e">
        <f>SUM(#REF!)</f>
        <v>#REF!</v>
      </c>
      <c r="J6" s="256" t="e">
        <f>SUM(#REF!)</f>
        <v>#REF!</v>
      </c>
      <c r="K6" s="254">
        <f>SUM(Óvoda!C20)</f>
        <v>0</v>
      </c>
      <c r="L6" s="173">
        <f>SUM(Óvoda!D20)</f>
        <v>0</v>
      </c>
      <c r="M6" s="173">
        <f>SUM(Óvoda!E20)</f>
        <v>0</v>
      </c>
      <c r="N6" s="256">
        <f>SUM(Óvoda!F20)</f>
        <v>18961275</v>
      </c>
      <c r="O6" s="254" t="e">
        <f>SUM(#REF!)</f>
        <v>#REF!</v>
      </c>
      <c r="P6" s="173" t="e">
        <f>SUM(#REF!)</f>
        <v>#REF!</v>
      </c>
      <c r="Q6" s="173" t="e">
        <f>SUM(#REF!)</f>
        <v>#REF!</v>
      </c>
      <c r="R6" s="256" t="e">
        <f>SUM(#REF!)</f>
        <v>#REF!</v>
      </c>
      <c r="S6" s="254" t="e">
        <f>SUM(C6,G6,K6,O6)</f>
        <v>#REF!</v>
      </c>
      <c r="T6" s="173" t="e">
        <f t="shared" ref="T6:U24" si="0">SUM(D6,H6,L6,P6)</f>
        <v>#REF!</v>
      </c>
      <c r="U6" s="173" t="e">
        <f t="shared" si="0"/>
        <v>#REF!</v>
      </c>
      <c r="V6" s="30">
        <f>SUM(F6+N6)</f>
        <v>37908443</v>
      </c>
    </row>
    <row r="7" spans="1:22" ht="18.75" x14ac:dyDescent="0.3">
      <c r="A7" s="6" t="s">
        <v>200</v>
      </c>
      <c r="B7" s="92" t="s">
        <v>70</v>
      </c>
      <c r="C7" s="254">
        <f>SUM(Önkormányzat!C25)</f>
        <v>0</v>
      </c>
      <c r="D7" s="75">
        <f>SUM(Önkormányzat!D25)</f>
        <v>0</v>
      </c>
      <c r="E7" s="173">
        <f>SUM(Önkormányzat!E25)</f>
        <v>0</v>
      </c>
      <c r="F7" s="256">
        <f>SUM(Önkormányzat!F25)</f>
        <v>4749050</v>
      </c>
      <c r="G7" s="254" t="e">
        <f>SUM(#REF!)</f>
        <v>#REF!</v>
      </c>
      <c r="H7" s="173" t="e">
        <f>SUM(#REF!)</f>
        <v>#REF!</v>
      </c>
      <c r="I7" s="173" t="e">
        <f>SUM(#REF!)</f>
        <v>#REF!</v>
      </c>
      <c r="J7" s="256" t="e">
        <f>SUM(#REF!)</f>
        <v>#REF!</v>
      </c>
      <c r="K7" s="254">
        <f>SUM(Óvoda!C25)</f>
        <v>0</v>
      </c>
      <c r="L7" s="173">
        <f>SUM(Óvoda!D25)</f>
        <v>0</v>
      </c>
      <c r="M7" s="173">
        <f>SUM(Óvoda!E25)</f>
        <v>0</v>
      </c>
      <c r="N7" s="256">
        <f>SUM(Óvoda!F25)</f>
        <v>5116044</v>
      </c>
      <c r="O7" s="254" t="e">
        <f>SUM(#REF!)</f>
        <v>#REF!</v>
      </c>
      <c r="P7" s="173" t="e">
        <f>SUM(#REF!)</f>
        <v>#REF!</v>
      </c>
      <c r="Q7" s="173" t="e">
        <f>SUM(#REF!)</f>
        <v>#REF!</v>
      </c>
      <c r="R7" s="256" t="e">
        <f>SUM(#REF!)</f>
        <v>#REF!</v>
      </c>
      <c r="S7" s="254" t="e">
        <f t="shared" ref="S7:S12" si="1">SUM(C7,G7,K7,O7)</f>
        <v>#REF!</v>
      </c>
      <c r="T7" s="173" t="e">
        <f t="shared" si="0"/>
        <v>#REF!</v>
      </c>
      <c r="U7" s="173" t="e">
        <f t="shared" si="0"/>
        <v>#REF!</v>
      </c>
      <c r="V7" s="30">
        <f t="shared" ref="V7:V26" si="2">SUM(F7+N7)</f>
        <v>9865094</v>
      </c>
    </row>
    <row r="8" spans="1:22" ht="18.75" x14ac:dyDescent="0.3">
      <c r="A8" s="6" t="s">
        <v>260</v>
      </c>
      <c r="B8" s="92" t="s">
        <v>3</v>
      </c>
      <c r="C8" s="254">
        <f>SUM(Önkormányzat!C59)</f>
        <v>0</v>
      </c>
      <c r="D8" s="75">
        <f>SUM(Önkormányzat!D59)</f>
        <v>0</v>
      </c>
      <c r="E8" s="173">
        <f>SUM(Önkormányzat!E59)</f>
        <v>0</v>
      </c>
      <c r="F8" s="256">
        <f>SUM(Önkormányzat!F59)</f>
        <v>48685362</v>
      </c>
      <c r="G8" s="254" t="e">
        <f>SUM(#REF!)</f>
        <v>#REF!</v>
      </c>
      <c r="H8" s="173"/>
      <c r="I8" s="173" t="e">
        <f>SUM(#REF!)</f>
        <v>#REF!</v>
      </c>
      <c r="J8" s="256" t="e">
        <f>SUM(#REF!)</f>
        <v>#REF!</v>
      </c>
      <c r="K8" s="254">
        <f>SUM(Óvoda!C58)</f>
        <v>0</v>
      </c>
      <c r="L8" s="173">
        <f>SUM(Óvoda!D58)</f>
        <v>0</v>
      </c>
      <c r="M8" s="173">
        <f>SUM(Óvoda!E58)</f>
        <v>0</v>
      </c>
      <c r="N8" s="256">
        <f>SUM(Óvoda!F58)</f>
        <v>8077669</v>
      </c>
      <c r="O8" s="254" t="e">
        <f>SUM(#REF!)</f>
        <v>#REF!</v>
      </c>
      <c r="P8" s="173" t="e">
        <f>SUM(#REF!)</f>
        <v>#REF!</v>
      </c>
      <c r="Q8" s="173" t="e">
        <f>SUM(#REF!)</f>
        <v>#REF!</v>
      </c>
      <c r="R8" s="256" t="e">
        <f>SUM(#REF!)</f>
        <v>#REF!</v>
      </c>
      <c r="S8" s="254" t="e">
        <f t="shared" si="1"/>
        <v>#REF!</v>
      </c>
      <c r="T8" s="173" t="e">
        <f t="shared" si="0"/>
        <v>#REF!</v>
      </c>
      <c r="U8" s="173" t="e">
        <f t="shared" si="0"/>
        <v>#REF!</v>
      </c>
      <c r="V8" s="30">
        <f t="shared" si="2"/>
        <v>56763031</v>
      </c>
    </row>
    <row r="9" spans="1:22" ht="18.75" x14ac:dyDescent="0.3">
      <c r="A9" s="6" t="s">
        <v>291</v>
      </c>
      <c r="B9" s="92" t="s">
        <v>421</v>
      </c>
      <c r="C9" s="254" t="e">
        <f>SUM(Önkormányzat!C60)</f>
        <v>#REF!</v>
      </c>
      <c r="D9" s="75" t="e">
        <f>SUM(Önkormányzat!D60)</f>
        <v>#REF!</v>
      </c>
      <c r="E9" s="173" t="e">
        <f>SUM(Önkormányzat!E60)</f>
        <v>#REF!</v>
      </c>
      <c r="F9" s="256">
        <f>SUM(Önkormányzat!F60)</f>
        <v>1321600</v>
      </c>
      <c r="G9" s="254" t="e">
        <f>SUM(#REF!)</f>
        <v>#REF!</v>
      </c>
      <c r="H9" s="173" t="e">
        <f>SUM(#REF!)</f>
        <v>#REF!</v>
      </c>
      <c r="I9" s="173" t="e">
        <f>SUM(#REF!)</f>
        <v>#REF!</v>
      </c>
      <c r="J9" s="256" t="e">
        <f>SUM(#REF!)</f>
        <v>#REF!</v>
      </c>
      <c r="K9" s="254">
        <f>SUM(Óvoda!C59)</f>
        <v>0</v>
      </c>
      <c r="L9" s="173">
        <f>SUM(Óvoda!D59)</f>
        <v>0</v>
      </c>
      <c r="M9" s="173">
        <f>SUM(Óvoda!E59)</f>
        <v>0</v>
      </c>
      <c r="N9" s="256">
        <f>SUM(Óvoda!F59)</f>
        <v>0</v>
      </c>
      <c r="O9" s="254" t="e">
        <f>SUM(#REF!)</f>
        <v>#REF!</v>
      </c>
      <c r="P9" s="173" t="e">
        <f>SUM(#REF!)</f>
        <v>#REF!</v>
      </c>
      <c r="Q9" s="173" t="e">
        <f>SUM(#REF!)</f>
        <v>#REF!</v>
      </c>
      <c r="R9" s="256" t="e">
        <f>SUM(#REF!)</f>
        <v>#REF!</v>
      </c>
      <c r="S9" s="254" t="e">
        <f t="shared" si="1"/>
        <v>#REF!</v>
      </c>
      <c r="T9" s="173" t="e">
        <f t="shared" si="0"/>
        <v>#REF!</v>
      </c>
      <c r="U9" s="173" t="e">
        <f t="shared" si="0"/>
        <v>#REF!</v>
      </c>
      <c r="V9" s="30">
        <f t="shared" si="2"/>
        <v>1321600</v>
      </c>
    </row>
    <row r="10" spans="1:22" ht="18.75" x14ac:dyDescent="0.3">
      <c r="A10" s="225" t="s">
        <v>294</v>
      </c>
      <c r="B10" s="181" t="s">
        <v>330</v>
      </c>
      <c r="C10" s="254">
        <f>SUM(Önkormányzat!C61)</f>
        <v>0</v>
      </c>
      <c r="D10" s="75">
        <f>SUM(Önkormányzat!D61)</f>
        <v>0</v>
      </c>
      <c r="E10" s="173">
        <f>SUM(Önkormányzat!E61)</f>
        <v>0</v>
      </c>
      <c r="F10" s="256">
        <v>1275000</v>
      </c>
      <c r="G10" s="254" t="e">
        <f>SUM(#REF!)</f>
        <v>#REF!</v>
      </c>
      <c r="H10" s="173" t="e">
        <f>SUM(#REF!)</f>
        <v>#REF!</v>
      </c>
      <c r="I10" s="173" t="e">
        <f>SUM(#REF!)</f>
        <v>#REF!</v>
      </c>
      <c r="J10" s="256" t="e">
        <f>SUM(#REF!)</f>
        <v>#REF!</v>
      </c>
      <c r="K10" s="254">
        <f>SUM(Óvoda!C60)</f>
        <v>0</v>
      </c>
      <c r="L10" s="173">
        <f>SUM(Óvoda!D60)</f>
        <v>0</v>
      </c>
      <c r="M10" s="173">
        <f>SUM(Óvoda!E60)</f>
        <v>0</v>
      </c>
      <c r="N10" s="256">
        <f>SUM(Óvoda!F60)</f>
        <v>0</v>
      </c>
      <c r="O10" s="254" t="e">
        <f>SUM(#REF!)</f>
        <v>#REF!</v>
      </c>
      <c r="P10" s="173" t="e">
        <f>SUM(#REF!)</f>
        <v>#REF!</v>
      </c>
      <c r="Q10" s="173" t="e">
        <f>SUM(#REF!)</f>
        <v>#REF!</v>
      </c>
      <c r="R10" s="256" t="e">
        <f>SUM(#REF!)</f>
        <v>#REF!</v>
      </c>
      <c r="S10" s="254" t="e">
        <f t="shared" si="1"/>
        <v>#REF!</v>
      </c>
      <c r="T10" s="173" t="e">
        <f t="shared" si="0"/>
        <v>#REF!</v>
      </c>
      <c r="U10" s="173" t="e">
        <f t="shared" si="0"/>
        <v>#REF!</v>
      </c>
      <c r="V10" s="30">
        <v>1275000</v>
      </c>
    </row>
    <row r="11" spans="1:22" ht="18.75" x14ac:dyDescent="0.3">
      <c r="A11" s="225" t="s">
        <v>296</v>
      </c>
      <c r="B11" s="181" t="s">
        <v>448</v>
      </c>
      <c r="C11" s="254">
        <f>SUM(Önkormányzat!C62)</f>
        <v>0</v>
      </c>
      <c r="D11" s="75">
        <f>SUM(Önkormányzat!D62)</f>
        <v>0</v>
      </c>
      <c r="E11" s="173">
        <f>SUM(Önkormányzat!E62)</f>
        <v>0</v>
      </c>
      <c r="F11" s="256">
        <f>SUM(Önkormányzat!F62)</f>
        <v>0</v>
      </c>
      <c r="G11" s="254" t="e">
        <f>SUM(#REF!)</f>
        <v>#REF!</v>
      </c>
      <c r="H11" s="173" t="e">
        <f>SUM(#REF!)</f>
        <v>#REF!</v>
      </c>
      <c r="I11" s="173" t="e">
        <f>SUM(#REF!)</f>
        <v>#REF!</v>
      </c>
      <c r="J11" s="256" t="e">
        <f>SUM(#REF!)</f>
        <v>#REF!</v>
      </c>
      <c r="K11" s="254">
        <f>SUM(Óvoda!C61)</f>
        <v>0</v>
      </c>
      <c r="L11" s="173">
        <f>SUM(Óvoda!D61)</f>
        <v>0</v>
      </c>
      <c r="M11" s="173">
        <f>SUM(Óvoda!E61)</f>
        <v>0</v>
      </c>
      <c r="N11" s="256">
        <f>SUM(Óvoda!F61)</f>
        <v>0</v>
      </c>
      <c r="O11" s="254" t="e">
        <f>SUM(#REF!)</f>
        <v>#REF!</v>
      </c>
      <c r="P11" s="173" t="e">
        <f>SUM(#REF!)</f>
        <v>#REF!</v>
      </c>
      <c r="Q11" s="173" t="e">
        <f>SUM(#REF!)</f>
        <v>#REF!</v>
      </c>
      <c r="R11" s="256" t="e">
        <f>SUM(#REF!)</f>
        <v>#REF!</v>
      </c>
      <c r="S11" s="254" t="e">
        <f t="shared" si="1"/>
        <v>#REF!</v>
      </c>
      <c r="T11" s="173" t="e">
        <f t="shared" si="0"/>
        <v>#REF!</v>
      </c>
      <c r="U11" s="173" t="e">
        <f t="shared" si="0"/>
        <v>#REF!</v>
      </c>
      <c r="V11" s="30">
        <f t="shared" si="2"/>
        <v>0</v>
      </c>
    </row>
    <row r="12" spans="1:22" ht="18.75" x14ac:dyDescent="0.3">
      <c r="A12" s="225" t="s">
        <v>298</v>
      </c>
      <c r="B12" s="181" t="s">
        <v>332</v>
      </c>
      <c r="C12" s="254">
        <f>SUM(Önkormányzat!C63)</f>
        <v>0</v>
      </c>
      <c r="D12" s="75">
        <f>SUM(Önkormányzat!D63)</f>
        <v>0</v>
      </c>
      <c r="E12" s="173">
        <f>SUM(Önkormányzat!E63)</f>
        <v>0</v>
      </c>
      <c r="F12" s="256">
        <f>SUM(Önkormányzat!F63)</f>
        <v>894170</v>
      </c>
      <c r="G12" s="254" t="e">
        <f>SUM(#REF!)</f>
        <v>#REF!</v>
      </c>
      <c r="H12" s="173" t="e">
        <f>SUM(#REF!)</f>
        <v>#REF!</v>
      </c>
      <c r="I12" s="173" t="e">
        <f>SUM(#REF!)</f>
        <v>#REF!</v>
      </c>
      <c r="J12" s="256" t="e">
        <f>SUM(#REF!)</f>
        <v>#REF!</v>
      </c>
      <c r="K12" s="254">
        <f>SUM(Óvoda!C62)</f>
        <v>0</v>
      </c>
      <c r="L12" s="173">
        <f>SUM(Óvoda!D62)</f>
        <v>0</v>
      </c>
      <c r="M12" s="173">
        <f>SUM(Óvoda!E62)</f>
        <v>0</v>
      </c>
      <c r="N12" s="256">
        <f>SUM(Óvoda!F62)</f>
        <v>0</v>
      </c>
      <c r="O12" s="254" t="e">
        <f>SUM(#REF!)</f>
        <v>#REF!</v>
      </c>
      <c r="P12" s="173" t="e">
        <f>SUM(#REF!)</f>
        <v>#REF!</v>
      </c>
      <c r="Q12" s="173" t="e">
        <f>SUM(#REF!)</f>
        <v>#REF!</v>
      </c>
      <c r="R12" s="256" t="e">
        <f>SUM(#REF!)</f>
        <v>#REF!</v>
      </c>
      <c r="S12" s="254" t="e">
        <f t="shared" si="1"/>
        <v>#REF!</v>
      </c>
      <c r="T12" s="173" t="e">
        <f t="shared" si="0"/>
        <v>#REF!</v>
      </c>
      <c r="U12" s="173" t="e">
        <f t="shared" si="0"/>
        <v>#REF!</v>
      </c>
      <c r="V12" s="30">
        <f t="shared" si="2"/>
        <v>894170</v>
      </c>
    </row>
    <row r="13" spans="1:22" ht="20.25" x14ac:dyDescent="0.3">
      <c r="A13" s="797" t="s">
        <v>6</v>
      </c>
      <c r="B13" s="798"/>
      <c r="C13" s="255" t="e">
        <f t="shared" ref="C13:U13" si="3">SUM(C6:C12)</f>
        <v>#REF!</v>
      </c>
      <c r="D13" s="253" t="e">
        <f t="shared" si="3"/>
        <v>#REF!</v>
      </c>
      <c r="E13" s="253" t="e">
        <f t="shared" si="3"/>
        <v>#REF!</v>
      </c>
      <c r="F13" s="110">
        <f t="shared" si="3"/>
        <v>75872350</v>
      </c>
      <c r="G13" s="255" t="e">
        <f t="shared" si="3"/>
        <v>#REF!</v>
      </c>
      <c r="H13" s="253" t="e">
        <f t="shared" si="3"/>
        <v>#REF!</v>
      </c>
      <c r="I13" s="253" t="e">
        <f t="shared" si="3"/>
        <v>#REF!</v>
      </c>
      <c r="J13" s="111" t="e">
        <f t="shared" si="3"/>
        <v>#REF!</v>
      </c>
      <c r="K13" s="255">
        <f t="shared" si="3"/>
        <v>0</v>
      </c>
      <c r="L13" s="253">
        <f t="shared" si="3"/>
        <v>0</v>
      </c>
      <c r="M13" s="253">
        <f t="shared" si="3"/>
        <v>0</v>
      </c>
      <c r="N13" s="110">
        <f t="shared" si="3"/>
        <v>32154988</v>
      </c>
      <c r="O13" s="253" t="e">
        <f t="shared" si="3"/>
        <v>#REF!</v>
      </c>
      <c r="P13" s="253" t="e">
        <f t="shared" si="3"/>
        <v>#REF!</v>
      </c>
      <c r="Q13" s="253" t="e">
        <f t="shared" si="3"/>
        <v>#REF!</v>
      </c>
      <c r="R13" s="110" t="e">
        <f t="shared" si="3"/>
        <v>#REF!</v>
      </c>
      <c r="S13" s="253" t="e">
        <f t="shared" si="3"/>
        <v>#REF!</v>
      </c>
      <c r="T13" s="253" t="e">
        <f t="shared" si="3"/>
        <v>#REF!</v>
      </c>
      <c r="U13" s="253" t="e">
        <f t="shared" si="3"/>
        <v>#REF!</v>
      </c>
      <c r="V13" s="30">
        <f t="shared" si="2"/>
        <v>108027338</v>
      </c>
    </row>
    <row r="14" spans="1:22" ht="18.75" x14ac:dyDescent="0.3">
      <c r="A14" s="6" t="s">
        <v>274</v>
      </c>
      <c r="B14" s="92" t="s">
        <v>5</v>
      </c>
      <c r="C14" s="254" t="e">
        <f>SUM(Önkormányzat!C66)</f>
        <v>#REF!</v>
      </c>
      <c r="D14" s="75" t="e">
        <f>SUM(Önkormányzat!D66)</f>
        <v>#REF!</v>
      </c>
      <c r="E14" s="173" t="e">
        <f>SUM(Önkormányzat!E66)</f>
        <v>#REF!</v>
      </c>
      <c r="F14" s="256">
        <f>SUM(Önkormányzat!F66)</f>
        <v>1290550</v>
      </c>
      <c r="G14" s="254" t="e">
        <f>SUM(#REF!)</f>
        <v>#REF!</v>
      </c>
      <c r="H14" s="173" t="e">
        <f>SUM(#REF!)</f>
        <v>#REF!</v>
      </c>
      <c r="I14" s="173" t="e">
        <f>SUM(#REF!)</f>
        <v>#REF!</v>
      </c>
      <c r="J14" s="259" t="e">
        <f>SUM(#REF!)</f>
        <v>#REF!</v>
      </c>
      <c r="K14" s="254">
        <f>SUM(Óvoda!C65)</f>
        <v>0</v>
      </c>
      <c r="L14" s="173">
        <f>SUM(Óvoda!D65)</f>
        <v>0</v>
      </c>
      <c r="M14" s="173">
        <f>SUM(Óvoda!E65)</f>
        <v>0</v>
      </c>
      <c r="N14" s="259">
        <f>SUM(Óvoda!F65)</f>
        <v>0</v>
      </c>
      <c r="O14" s="35" t="e">
        <f>SUM(#REF!)</f>
        <v>#REF!</v>
      </c>
      <c r="P14" s="75" t="e">
        <f>SUM(#REF!)</f>
        <v>#REF!</v>
      </c>
      <c r="Q14" s="75" t="e">
        <f>SUM(#REF!)</f>
        <v>#REF!</v>
      </c>
      <c r="R14" s="256" t="e">
        <f>SUM(#REF!)</f>
        <v>#REF!</v>
      </c>
      <c r="S14" s="254" t="e">
        <f t="shared" ref="S14:T18" si="4">SUM(C14,G14,K14,O14)</f>
        <v>#REF!</v>
      </c>
      <c r="T14" s="254" t="e">
        <f t="shared" si="4"/>
        <v>#REF!</v>
      </c>
      <c r="U14" s="254" t="e">
        <f t="shared" si="0"/>
        <v>#REF!</v>
      </c>
      <c r="V14" s="30">
        <f t="shared" si="2"/>
        <v>1290550</v>
      </c>
    </row>
    <row r="15" spans="1:22" ht="18.75" x14ac:dyDescent="0.3">
      <c r="A15" s="6" t="s">
        <v>279</v>
      </c>
      <c r="B15" s="92" t="s">
        <v>79</v>
      </c>
      <c r="C15" s="254">
        <f>SUM(Önkormányzat!C67)</f>
        <v>0</v>
      </c>
      <c r="D15" s="75">
        <f>SUM(Önkormányzat!D67)</f>
        <v>0</v>
      </c>
      <c r="E15" s="173">
        <f>SUM(Önkormányzat!E67)</f>
        <v>0</v>
      </c>
      <c r="F15" s="256">
        <f>SUM(Önkormányzat!F67)</f>
        <v>1500000</v>
      </c>
      <c r="G15" s="254" t="e">
        <f>SUM(#REF!)</f>
        <v>#REF!</v>
      </c>
      <c r="H15" s="173" t="e">
        <f>SUM(#REF!)</f>
        <v>#REF!</v>
      </c>
      <c r="I15" s="173" t="e">
        <f>SUM(#REF!)</f>
        <v>#REF!</v>
      </c>
      <c r="J15" s="259" t="e">
        <f>SUM(#REF!)</f>
        <v>#REF!</v>
      </c>
      <c r="K15" s="254">
        <f>SUM(Óvoda!C66)</f>
        <v>0</v>
      </c>
      <c r="L15" s="173">
        <f>SUM(Óvoda!D66)</f>
        <v>0</v>
      </c>
      <c r="M15" s="173">
        <f>SUM(Óvoda!E66)</f>
        <v>0</v>
      </c>
      <c r="N15" s="259">
        <f>SUM(Óvoda!F66)</f>
        <v>0</v>
      </c>
      <c r="O15" s="35" t="e">
        <f>SUM(#REF!)</f>
        <v>#REF!</v>
      </c>
      <c r="P15" s="75" t="e">
        <f>SUM(#REF!)</f>
        <v>#REF!</v>
      </c>
      <c r="Q15" s="75" t="e">
        <f>SUM(#REF!)</f>
        <v>#REF!</v>
      </c>
      <c r="R15" s="256" t="e">
        <f>SUM(#REF!)</f>
        <v>#REF!</v>
      </c>
      <c r="S15" s="254" t="e">
        <f t="shared" si="4"/>
        <v>#REF!</v>
      </c>
      <c r="T15" s="254" t="e">
        <f t="shared" si="4"/>
        <v>#REF!</v>
      </c>
      <c r="U15" s="254" t="e">
        <f t="shared" si="0"/>
        <v>#REF!</v>
      </c>
      <c r="V15" s="30">
        <f t="shared" si="2"/>
        <v>1500000</v>
      </c>
    </row>
    <row r="16" spans="1:22" ht="18.75" x14ac:dyDescent="0.3">
      <c r="A16" s="6" t="s">
        <v>281</v>
      </c>
      <c r="B16" s="181" t="s">
        <v>337</v>
      </c>
      <c r="C16" s="254">
        <f>SUM(Önkormányzat!C68)</f>
        <v>0</v>
      </c>
      <c r="D16" s="75">
        <f>SUM(Önkormányzat!D68)</f>
        <v>0</v>
      </c>
      <c r="E16" s="173">
        <f>SUM(Önkormányzat!E68)</f>
        <v>0</v>
      </c>
      <c r="F16" s="256">
        <f>SUM(Önkormányzat!F68)</f>
        <v>0</v>
      </c>
      <c r="G16" s="254" t="e">
        <f>SUM(#REF!)</f>
        <v>#REF!</v>
      </c>
      <c r="H16" s="173" t="e">
        <f>SUM(#REF!)</f>
        <v>#REF!</v>
      </c>
      <c r="I16" s="173" t="e">
        <f>SUM(#REF!)</f>
        <v>#REF!</v>
      </c>
      <c r="J16" s="259" t="e">
        <f>SUM(#REF!)</f>
        <v>#REF!</v>
      </c>
      <c r="K16" s="254">
        <f>SUM(Óvoda!C67)</f>
        <v>0</v>
      </c>
      <c r="L16" s="173">
        <f>SUM(Óvoda!D67)</f>
        <v>0</v>
      </c>
      <c r="M16" s="173">
        <f>SUM(Óvoda!E67)</f>
        <v>0</v>
      </c>
      <c r="N16" s="259">
        <f>SUM(Óvoda!F67)</f>
        <v>0</v>
      </c>
      <c r="O16" s="35" t="e">
        <f>SUM(#REF!)</f>
        <v>#REF!</v>
      </c>
      <c r="P16" s="75" t="e">
        <f>SUM(#REF!)</f>
        <v>#REF!</v>
      </c>
      <c r="Q16" s="75" t="e">
        <f>SUM(#REF!)</f>
        <v>#REF!</v>
      </c>
      <c r="R16" s="256" t="e">
        <f>SUM(#REF!)</f>
        <v>#REF!</v>
      </c>
      <c r="S16" s="254" t="e">
        <f t="shared" si="4"/>
        <v>#REF!</v>
      </c>
      <c r="T16" s="254" t="e">
        <f t="shared" si="4"/>
        <v>#REF!</v>
      </c>
      <c r="U16" s="254" t="e">
        <f t="shared" si="0"/>
        <v>#REF!</v>
      </c>
      <c r="V16" s="30">
        <f t="shared" si="2"/>
        <v>0</v>
      </c>
    </row>
    <row r="17" spans="1:22" ht="18.75" x14ac:dyDescent="0.3">
      <c r="A17" s="6" t="s">
        <v>282</v>
      </c>
      <c r="B17" s="181" t="s">
        <v>338</v>
      </c>
      <c r="C17" s="254">
        <f>SUM(Önkormányzat!C69)</f>
        <v>0</v>
      </c>
      <c r="D17" s="75">
        <f>SUM(Önkormányzat!D69)</f>
        <v>0</v>
      </c>
      <c r="E17" s="173">
        <f>SUM(Önkormányzat!E69)</f>
        <v>0</v>
      </c>
      <c r="F17" s="256">
        <f>SUM(Önkormányzat!F69)</f>
        <v>0</v>
      </c>
      <c r="G17" s="254" t="e">
        <f>SUM(#REF!)</f>
        <v>#REF!</v>
      </c>
      <c r="H17" s="173" t="e">
        <f>SUM(#REF!)</f>
        <v>#REF!</v>
      </c>
      <c r="I17" s="173" t="e">
        <f>SUM(#REF!)</f>
        <v>#REF!</v>
      </c>
      <c r="J17" s="259" t="e">
        <f>SUM(#REF!)</f>
        <v>#REF!</v>
      </c>
      <c r="K17" s="254">
        <f>SUM(Óvoda!C68)</f>
        <v>0</v>
      </c>
      <c r="L17" s="173">
        <f>SUM(Óvoda!D68)</f>
        <v>0</v>
      </c>
      <c r="M17" s="173">
        <f>SUM(Óvoda!E68)</f>
        <v>0</v>
      </c>
      <c r="N17" s="259">
        <f>SUM(Óvoda!F68)</f>
        <v>0</v>
      </c>
      <c r="O17" s="35" t="e">
        <f>SUM(#REF!)</f>
        <v>#REF!</v>
      </c>
      <c r="P17" s="75" t="e">
        <f>SUM(#REF!)</f>
        <v>#REF!</v>
      </c>
      <c r="Q17" s="75" t="e">
        <f>SUM(#REF!)</f>
        <v>#REF!</v>
      </c>
      <c r="R17" s="256" t="e">
        <f>SUM(#REF!)</f>
        <v>#REF!</v>
      </c>
      <c r="S17" s="254" t="e">
        <f t="shared" si="4"/>
        <v>#REF!</v>
      </c>
      <c r="T17" s="254" t="e">
        <f t="shared" si="4"/>
        <v>#REF!</v>
      </c>
      <c r="U17" s="254" t="e">
        <f t="shared" si="0"/>
        <v>#REF!</v>
      </c>
      <c r="V17" s="30">
        <f t="shared" si="2"/>
        <v>0</v>
      </c>
    </row>
    <row r="18" spans="1:22" ht="18.75" x14ac:dyDescent="0.3">
      <c r="A18" s="6" t="s">
        <v>283</v>
      </c>
      <c r="B18" s="181" t="s">
        <v>339</v>
      </c>
      <c r="C18" s="203">
        <f>SUM(Önkormányzat!C70)</f>
        <v>0</v>
      </c>
      <c r="D18" s="588">
        <f>SUM(Önkormányzat!D70)</f>
        <v>0</v>
      </c>
      <c r="E18" s="588">
        <f>SUM(Önkormányzat!E70)</f>
        <v>0</v>
      </c>
      <c r="F18" s="256">
        <f>SUM(Önkormányzat!F70)</f>
        <v>0</v>
      </c>
      <c r="G18" s="254" t="e">
        <f>SUM(#REF!)</f>
        <v>#REF!</v>
      </c>
      <c r="H18" s="173" t="e">
        <f>SUM(#REF!)</f>
        <v>#REF!</v>
      </c>
      <c r="I18" s="173" t="e">
        <f>SUM(#REF!)</f>
        <v>#REF!</v>
      </c>
      <c r="J18" s="259" t="e">
        <f>SUM(#REF!)</f>
        <v>#REF!</v>
      </c>
      <c r="K18" s="254">
        <f>SUM(Óvoda!C69)</f>
        <v>0</v>
      </c>
      <c r="L18" s="173">
        <f>SUM(Óvoda!D69)</f>
        <v>0</v>
      </c>
      <c r="M18" s="173">
        <f>SUM(Óvoda!E69)</f>
        <v>0</v>
      </c>
      <c r="N18" s="259">
        <f>SUM(Óvoda!F69)</f>
        <v>0</v>
      </c>
      <c r="O18" s="35" t="e">
        <f>SUM(#REF!)</f>
        <v>#REF!</v>
      </c>
      <c r="P18" s="75" t="e">
        <f>SUM(#REF!)</f>
        <v>#REF!</v>
      </c>
      <c r="Q18" s="75" t="e">
        <f>SUM(#REF!)</f>
        <v>#REF!</v>
      </c>
      <c r="R18" s="256" t="e">
        <f>SUM(#REF!)</f>
        <v>#REF!</v>
      </c>
      <c r="S18" s="254" t="e">
        <f t="shared" si="4"/>
        <v>#REF!</v>
      </c>
      <c r="T18" s="254" t="e">
        <f t="shared" si="4"/>
        <v>#REF!</v>
      </c>
      <c r="U18" s="254" t="e">
        <f t="shared" si="0"/>
        <v>#REF!</v>
      </c>
      <c r="V18" s="30">
        <f t="shared" si="2"/>
        <v>0</v>
      </c>
    </row>
    <row r="19" spans="1:22" ht="20.25" x14ac:dyDescent="0.3">
      <c r="A19" s="797" t="s">
        <v>8</v>
      </c>
      <c r="B19" s="798"/>
      <c r="C19" s="253" t="e">
        <f t="shared" ref="C19:U19" si="5">SUM(C14:C18)</f>
        <v>#REF!</v>
      </c>
      <c r="D19" s="253" t="e">
        <f t="shared" si="5"/>
        <v>#REF!</v>
      </c>
      <c r="E19" s="253" t="e">
        <f t="shared" si="5"/>
        <v>#REF!</v>
      </c>
      <c r="F19" s="110">
        <f t="shared" si="5"/>
        <v>2790550</v>
      </c>
      <c r="G19" s="253" t="e">
        <f t="shared" si="5"/>
        <v>#REF!</v>
      </c>
      <c r="H19" s="253" t="e">
        <f t="shared" si="5"/>
        <v>#REF!</v>
      </c>
      <c r="I19" s="253" t="e">
        <f t="shared" si="5"/>
        <v>#REF!</v>
      </c>
      <c r="J19" s="111" t="e">
        <f t="shared" si="5"/>
        <v>#REF!</v>
      </c>
      <c r="K19" s="253">
        <f t="shared" si="5"/>
        <v>0</v>
      </c>
      <c r="L19" s="253">
        <f t="shared" si="5"/>
        <v>0</v>
      </c>
      <c r="M19" s="253">
        <f t="shared" si="5"/>
        <v>0</v>
      </c>
      <c r="N19" s="110">
        <f t="shared" si="5"/>
        <v>0</v>
      </c>
      <c r="O19" s="253" t="e">
        <f t="shared" si="5"/>
        <v>#REF!</v>
      </c>
      <c r="P19" s="253" t="e">
        <f t="shared" si="5"/>
        <v>#REF!</v>
      </c>
      <c r="Q19" s="253" t="e">
        <f t="shared" si="5"/>
        <v>#REF!</v>
      </c>
      <c r="R19" s="110" t="e">
        <f t="shared" si="5"/>
        <v>#REF!</v>
      </c>
      <c r="S19" s="253" t="e">
        <f t="shared" si="5"/>
        <v>#REF!</v>
      </c>
      <c r="T19" s="253" t="e">
        <f t="shared" si="5"/>
        <v>#REF!</v>
      </c>
      <c r="U19" s="253" t="e">
        <f t="shared" si="5"/>
        <v>#REF!</v>
      </c>
      <c r="V19" s="30">
        <f t="shared" si="2"/>
        <v>2790550</v>
      </c>
    </row>
    <row r="20" spans="1:22" ht="18.75" x14ac:dyDescent="0.3">
      <c r="A20" s="6" t="s">
        <v>300</v>
      </c>
      <c r="B20" s="92" t="s">
        <v>75</v>
      </c>
      <c r="C20" s="81">
        <f>SUM(Önkormányzat!C64)</f>
        <v>0</v>
      </c>
      <c r="D20" s="13">
        <f>SUM(Önkormányzat!D64)</f>
        <v>0</v>
      </c>
      <c r="E20" s="72">
        <f>SUM(Önkormányzat!E64)</f>
        <v>0</v>
      </c>
      <c r="F20" s="256"/>
      <c r="G20" s="81" t="e">
        <f>SUM(#REF!)</f>
        <v>#REF!</v>
      </c>
      <c r="H20" s="72" t="e">
        <f>SUM(#REF!)</f>
        <v>#REF!</v>
      </c>
      <c r="I20" s="72" t="e">
        <f>SUM(#REF!)</f>
        <v>#REF!</v>
      </c>
      <c r="J20" s="259" t="e">
        <f>SUM(#REF!)</f>
        <v>#REF!</v>
      </c>
      <c r="K20" s="81">
        <f>SUM(Óvoda!C63)</f>
        <v>0</v>
      </c>
      <c r="L20" s="72">
        <f>SUM(Óvoda!D63)</f>
        <v>0</v>
      </c>
      <c r="M20" s="72">
        <f>SUM(Óvoda!E63)</f>
        <v>0</v>
      </c>
      <c r="N20" s="259">
        <f>SUM(Óvoda!F63)</f>
        <v>0</v>
      </c>
      <c r="O20" s="14" t="e">
        <f>SUM(#REF!)</f>
        <v>#REF!</v>
      </c>
      <c r="P20" s="14" t="e">
        <f>SUM(#REF!)</f>
        <v>#REF!</v>
      </c>
      <c r="Q20" s="14" t="e">
        <f>SUM(#REF!)</f>
        <v>#REF!</v>
      </c>
      <c r="R20" s="257" t="e">
        <f>SUM(#REF!)</f>
        <v>#REF!</v>
      </c>
      <c r="S20" s="254" t="e">
        <f>SUM(C20,G20,K20,O20)</f>
        <v>#REF!</v>
      </c>
      <c r="T20" s="254" t="e">
        <f>SUM(D20,H20,L20,P20)</f>
        <v>#REF!</v>
      </c>
      <c r="U20" s="254" t="e">
        <f t="shared" si="0"/>
        <v>#REF!</v>
      </c>
      <c r="V20" s="30"/>
    </row>
    <row r="21" spans="1:22" ht="18.75" x14ac:dyDescent="0.3">
      <c r="A21" s="795" t="s">
        <v>9</v>
      </c>
      <c r="B21" s="796"/>
      <c r="C21" s="82" t="e">
        <f>SUM(C13,C19,C20)</f>
        <v>#REF!</v>
      </c>
      <c r="D21" s="82" t="e">
        <f>SUM(D13,D19,D20)</f>
        <v>#REF!</v>
      </c>
      <c r="E21" s="82" t="e">
        <f>SUM(E13,E19,E20)</f>
        <v>#REF!</v>
      </c>
      <c r="F21" s="88">
        <f>SUM(F13,F20,F19)</f>
        <v>78662900</v>
      </c>
      <c r="G21" s="82" t="e">
        <f>SUM(G13,G19,G20)</f>
        <v>#REF!</v>
      </c>
      <c r="H21" s="82" t="e">
        <f>SUM(H13,H19,H20)</f>
        <v>#REF!</v>
      </c>
      <c r="I21" s="82" t="e">
        <f>SUM(I13,I19,I20)</f>
        <v>#REF!</v>
      </c>
      <c r="J21" s="88" t="e">
        <f>SUM(J13,J20,J19)</f>
        <v>#REF!</v>
      </c>
      <c r="K21" s="82">
        <f>SUM(K13,K19,K20)</f>
        <v>0</v>
      </c>
      <c r="L21" s="82">
        <f>SUM(L13,L19,L20)</f>
        <v>0</v>
      </c>
      <c r="M21" s="82">
        <f>SUM(M13,M19,M20)</f>
        <v>0</v>
      </c>
      <c r="N21" s="88">
        <f>SUM(N13,N20,N19)</f>
        <v>32154988</v>
      </c>
      <c r="O21" s="82" t="e">
        <f>SUM(O13,O19,O20)</f>
        <v>#REF!</v>
      </c>
      <c r="P21" s="82" t="e">
        <f>SUM(P13,P19,P20)</f>
        <v>#REF!</v>
      </c>
      <c r="Q21" s="82" t="e">
        <f>SUM(Q13,Q19,Q20)</f>
        <v>#REF!</v>
      </c>
      <c r="R21" s="88" t="e">
        <f>SUM(R13,R20,R19)</f>
        <v>#REF!</v>
      </c>
      <c r="S21" s="82" t="e">
        <f>SUM(S13,S19,S20)</f>
        <v>#REF!</v>
      </c>
      <c r="T21" s="82" t="e">
        <f>SUM(T13,T19,T20)</f>
        <v>#REF!</v>
      </c>
      <c r="U21" s="82" t="e">
        <f>SUM(U13,U19,U20)</f>
        <v>#REF!</v>
      </c>
      <c r="V21" s="30">
        <f t="shared" si="2"/>
        <v>110817888</v>
      </c>
    </row>
    <row r="22" spans="1:22" ht="18.75" x14ac:dyDescent="0.3">
      <c r="A22" s="6" t="s">
        <v>341</v>
      </c>
      <c r="B22" s="241" t="s">
        <v>342</v>
      </c>
      <c r="C22" s="13">
        <f>SUM(Önkormányzat!C73)</f>
        <v>0</v>
      </c>
      <c r="D22" s="14">
        <f>SUM(Önkormányzat!D73)</f>
        <v>0</v>
      </c>
      <c r="E22" s="14">
        <f>SUM(Önkormányzat!E73)</f>
        <v>0</v>
      </c>
      <c r="F22" s="259">
        <f>SUM(Önkormányzat!F73)</f>
        <v>100000</v>
      </c>
      <c r="G22" s="81" t="e">
        <f>SUM(#REF!)</f>
        <v>#REF!</v>
      </c>
      <c r="H22" s="81" t="e">
        <f>SUM(#REF!)</f>
        <v>#REF!</v>
      </c>
      <c r="I22" s="81" t="e">
        <f>SUM(#REF!)</f>
        <v>#REF!</v>
      </c>
      <c r="J22" s="259" t="e">
        <f>SUM(#REF!)</f>
        <v>#REF!</v>
      </c>
      <c r="K22" s="81">
        <f>SUM(Óvoda!C72)</f>
        <v>0</v>
      </c>
      <c r="L22" s="81">
        <f>SUM(Óvoda!D72)</f>
        <v>0</v>
      </c>
      <c r="M22" s="81">
        <f>SUM(Óvoda!E72)</f>
        <v>0</v>
      </c>
      <c r="N22" s="256">
        <f>SUM(Óvoda!F72)</f>
        <v>0</v>
      </c>
      <c r="O22" s="81" t="e">
        <f>SUM(#REF!)</f>
        <v>#REF!</v>
      </c>
      <c r="P22" s="72" t="e">
        <f>SUM(#REF!)</f>
        <v>#REF!</v>
      </c>
      <c r="Q22" s="72" t="e">
        <f>SUM(#REF!)</f>
        <v>#REF!</v>
      </c>
      <c r="R22" s="256" t="e">
        <f>SUM(#REF!)</f>
        <v>#REF!</v>
      </c>
      <c r="S22" s="254" t="e">
        <f>SUM(C22,G22,K22,O22)</f>
        <v>#REF!</v>
      </c>
      <c r="T22" s="254" t="e">
        <f>SUM(D22,H22,L22,P22)</f>
        <v>#REF!</v>
      </c>
      <c r="U22" s="254" t="e">
        <f t="shared" si="0"/>
        <v>#REF!</v>
      </c>
      <c r="V22" s="30">
        <f t="shared" si="2"/>
        <v>100000</v>
      </c>
    </row>
    <row r="23" spans="1:22" ht="18.75" x14ac:dyDescent="0.3">
      <c r="A23" s="6"/>
      <c r="B23" s="241" t="s">
        <v>746</v>
      </c>
      <c r="C23" s="13"/>
      <c r="D23" s="14"/>
      <c r="E23" s="14"/>
      <c r="F23" s="259"/>
      <c r="G23" s="81"/>
      <c r="H23" s="81"/>
      <c r="I23" s="81"/>
      <c r="J23" s="259"/>
      <c r="K23" s="81"/>
      <c r="L23" s="81"/>
      <c r="M23" s="81"/>
      <c r="N23" s="256">
        <v>2275000</v>
      </c>
      <c r="O23" s="81"/>
      <c r="P23" s="72"/>
      <c r="Q23" s="72"/>
      <c r="R23" s="256"/>
      <c r="S23" s="254"/>
      <c r="T23" s="254"/>
      <c r="U23" s="254"/>
      <c r="V23" s="30">
        <f t="shared" si="2"/>
        <v>2275000</v>
      </c>
    </row>
    <row r="24" spans="1:22" ht="18.75" x14ac:dyDescent="0.3">
      <c r="A24" s="250" t="s">
        <v>329</v>
      </c>
      <c r="B24" s="251" t="s">
        <v>93</v>
      </c>
      <c r="C24" s="13" t="e">
        <f>SUM(Önkormányzat!C74)</f>
        <v>#REF!</v>
      </c>
      <c r="D24" s="14" t="e">
        <f>SUM(Önkormányzat!D74)</f>
        <v>#REF!</v>
      </c>
      <c r="E24" s="14" t="e">
        <f>SUM(Önkormányzat!E74)</f>
        <v>#REF!</v>
      </c>
      <c r="F24" s="259">
        <f>SUM(Önkormányzat!F74)</f>
        <v>30735968</v>
      </c>
      <c r="G24" s="81" t="e">
        <f>SUM(-#REF!)</f>
        <v>#REF!</v>
      </c>
      <c r="H24" s="81" t="e">
        <f>SUM(-#REF!)</f>
        <v>#REF!</v>
      </c>
      <c r="I24" s="81" t="e">
        <f>SUM(-#REF!)</f>
        <v>#REF!</v>
      </c>
      <c r="J24" s="258" t="e">
        <f>SUM(-#REF!)</f>
        <v>#REF!</v>
      </c>
      <c r="K24" s="81">
        <f>SUM(-Óvoda!C122)</f>
        <v>0</v>
      </c>
      <c r="L24" s="81">
        <f>SUM(-Óvoda!D122)</f>
        <v>0</v>
      </c>
      <c r="M24" s="81">
        <f>SUM(-Óvoda!E122)</f>
        <v>0</v>
      </c>
      <c r="N24" s="258"/>
      <c r="O24" s="81" t="e">
        <f>SUM(-#REF!)</f>
        <v>#REF!</v>
      </c>
      <c r="P24" s="81" t="e">
        <f>SUM(-#REF!)</f>
        <v>#REF!</v>
      </c>
      <c r="Q24" s="81" t="e">
        <f>SUM(-#REF!)</f>
        <v>#REF!</v>
      </c>
      <c r="R24" s="258" t="e">
        <f>SUM(-#REF!)</f>
        <v>#REF!</v>
      </c>
      <c r="S24" s="254" t="e">
        <f>SUM(C24,G24,K24,O24)</f>
        <v>#REF!</v>
      </c>
      <c r="T24" s="254" t="e">
        <f>SUM(D24,H24,L24,P24)</f>
        <v>#REF!</v>
      </c>
      <c r="U24" s="254" t="e">
        <f t="shared" si="0"/>
        <v>#REF!</v>
      </c>
      <c r="V24" s="30">
        <f t="shared" si="2"/>
        <v>30735968</v>
      </c>
    </row>
    <row r="25" spans="1:22" ht="18.75" x14ac:dyDescent="0.3">
      <c r="A25" s="6" t="s">
        <v>343</v>
      </c>
      <c r="B25" s="241" t="s">
        <v>747</v>
      </c>
      <c r="C25" s="13">
        <f>SUM(Önkormányzat!C75)</f>
        <v>0</v>
      </c>
      <c r="D25" s="14">
        <f>SUM(Önkormányzat!D75)</f>
        <v>0</v>
      </c>
      <c r="E25" s="14">
        <f>SUM(Önkormányzat!E75)</f>
        <v>0</v>
      </c>
      <c r="F25" s="259">
        <f>SUM(Önkormányzat!F75)</f>
        <v>11010228</v>
      </c>
      <c r="G25" s="81" t="e">
        <f>SUM(#REF!)</f>
        <v>#REF!</v>
      </c>
      <c r="H25" s="81" t="e">
        <f>SUM(#REF!)</f>
        <v>#REF!</v>
      </c>
      <c r="I25" s="81" t="e">
        <f>SUM(#REF!)</f>
        <v>#REF!</v>
      </c>
      <c r="J25" s="259" t="e">
        <f>SUM(#REF!)</f>
        <v>#REF!</v>
      </c>
      <c r="K25" s="81">
        <f>SUM(Óvoda!C74)</f>
        <v>0</v>
      </c>
      <c r="L25" s="81">
        <f>SUM(Óvoda!D74)</f>
        <v>0</v>
      </c>
      <c r="M25" s="81">
        <f>SUM(Óvoda!E74)</f>
        <v>0</v>
      </c>
      <c r="N25" s="256">
        <f>SUM(Óvoda!F74)</f>
        <v>0</v>
      </c>
      <c r="O25" s="81" t="e">
        <f>SUM(#REF!)</f>
        <v>#REF!</v>
      </c>
      <c r="P25" s="72" t="e">
        <f>SUM(#REF!)</f>
        <v>#REF!</v>
      </c>
      <c r="Q25" s="72" t="e">
        <f>SUM(#REF!)</f>
        <v>#REF!</v>
      </c>
      <c r="R25" s="256" t="e">
        <f>SUM(#REF!)</f>
        <v>#REF!</v>
      </c>
      <c r="S25" s="254" t="e">
        <f>SUM(C25,G25,K25,O25)</f>
        <v>#REF!</v>
      </c>
      <c r="T25" s="254" t="e">
        <f>SUM(D25,H25,L25,P25)</f>
        <v>#REF!</v>
      </c>
      <c r="U25" s="254" t="e">
        <f>SUM(E25,I25,M25,Q25)</f>
        <v>#REF!</v>
      </c>
      <c r="V25" s="30">
        <f t="shared" si="2"/>
        <v>11010228</v>
      </c>
    </row>
    <row r="26" spans="1:22" ht="18.75" x14ac:dyDescent="0.3">
      <c r="A26" s="795" t="s">
        <v>423</v>
      </c>
      <c r="B26" s="796"/>
      <c r="C26" s="82" t="e">
        <f t="shared" ref="C26:U26" si="6">SUM(C21:C25)</f>
        <v>#REF!</v>
      </c>
      <c r="D26" s="87" t="e">
        <f t="shared" si="6"/>
        <v>#REF!</v>
      </c>
      <c r="E26" s="87" t="e">
        <f t="shared" si="6"/>
        <v>#REF!</v>
      </c>
      <c r="F26" s="88">
        <f t="shared" si="6"/>
        <v>120509096</v>
      </c>
      <c r="G26" s="87" t="e">
        <f t="shared" si="6"/>
        <v>#REF!</v>
      </c>
      <c r="H26" s="87" t="e">
        <f t="shared" si="6"/>
        <v>#REF!</v>
      </c>
      <c r="I26" s="87" t="e">
        <f t="shared" si="6"/>
        <v>#REF!</v>
      </c>
      <c r="J26" s="88" t="e">
        <f t="shared" si="6"/>
        <v>#REF!</v>
      </c>
      <c r="K26" s="87">
        <f t="shared" si="6"/>
        <v>0</v>
      </c>
      <c r="L26" s="87">
        <f t="shared" si="6"/>
        <v>0</v>
      </c>
      <c r="M26" s="87">
        <f t="shared" si="6"/>
        <v>0</v>
      </c>
      <c r="N26" s="88">
        <f t="shared" si="6"/>
        <v>34429988</v>
      </c>
      <c r="O26" s="87" t="e">
        <f t="shared" si="6"/>
        <v>#REF!</v>
      </c>
      <c r="P26" s="87" t="e">
        <f t="shared" si="6"/>
        <v>#REF!</v>
      </c>
      <c r="Q26" s="87" t="e">
        <f t="shared" si="6"/>
        <v>#REF!</v>
      </c>
      <c r="R26" s="88" t="e">
        <f t="shared" si="6"/>
        <v>#REF!</v>
      </c>
      <c r="S26" s="87" t="e">
        <f t="shared" si="6"/>
        <v>#REF!</v>
      </c>
      <c r="T26" s="87" t="e">
        <f t="shared" si="6"/>
        <v>#REF!</v>
      </c>
      <c r="U26" s="87" t="e">
        <f t="shared" si="6"/>
        <v>#REF!</v>
      </c>
      <c r="V26" s="30">
        <f t="shared" si="2"/>
        <v>154939084</v>
      </c>
    </row>
    <row r="27" spans="1:22" ht="15" x14ac:dyDescent="0.25">
      <c r="A27" s="252"/>
    </row>
    <row r="28" spans="1:22" ht="15" x14ac:dyDescent="0.25">
      <c r="A28" s="252"/>
    </row>
    <row r="29" spans="1:22" ht="18.75" x14ac:dyDescent="0.3">
      <c r="A29" s="793" t="s">
        <v>162</v>
      </c>
      <c r="B29" s="794"/>
      <c r="C29" s="257">
        <f>SUM(Önkormányzat!C130)</f>
        <v>0</v>
      </c>
      <c r="D29" s="257">
        <f>SUM(Önkormányzat!D130)</f>
        <v>0</v>
      </c>
      <c r="E29" s="257">
        <f>SUM(Önkormányzat!E130)</f>
        <v>0</v>
      </c>
      <c r="F29" s="262">
        <f>SUM(Önkormányzat!F130)</f>
        <v>11</v>
      </c>
      <c r="G29" s="257" t="e">
        <f>SUM(#REF!)</f>
        <v>#REF!</v>
      </c>
      <c r="H29" s="257" t="e">
        <f>SUM(#REF!)</f>
        <v>#REF!</v>
      </c>
      <c r="I29" s="257" t="e">
        <f>SUM(#REF!)</f>
        <v>#REF!</v>
      </c>
      <c r="J29" s="257" t="e">
        <f>SUM(#REF!)</f>
        <v>#REF!</v>
      </c>
      <c r="K29" s="257">
        <f>SUM(Óvoda!C126)</f>
        <v>0</v>
      </c>
      <c r="L29" s="257">
        <f>SUM(Óvoda!D126)</f>
        <v>0</v>
      </c>
      <c r="M29" s="257">
        <f>SUM(Óvoda!E126)</f>
        <v>0</v>
      </c>
      <c r="N29" s="486">
        <f>SUM(Óvoda!F126)</f>
        <v>6</v>
      </c>
      <c r="O29" s="257" t="e">
        <f>SUM(#REF!)</f>
        <v>#REF!</v>
      </c>
      <c r="P29" s="257" t="e">
        <f>SUM(#REF!)</f>
        <v>#REF!</v>
      </c>
      <c r="Q29" s="257" t="e">
        <f>SUM(#REF!)</f>
        <v>#REF!</v>
      </c>
      <c r="R29" s="486" t="e">
        <f>SUM(#REF!)</f>
        <v>#REF!</v>
      </c>
      <c r="S29" s="260" t="e">
        <f>SUM(C29,G29,K29,O29)</f>
        <v>#REF!</v>
      </c>
      <c r="T29" s="260" t="e">
        <f>SUM(D29,H29,L29,P29)</f>
        <v>#REF!</v>
      </c>
      <c r="U29" s="258" t="e">
        <f>SUM(E29,I29,M29,Q29)</f>
        <v>#REF!</v>
      </c>
      <c r="V29" s="261"/>
    </row>
  </sheetData>
  <mergeCells count="17">
    <mergeCell ref="S4:U4"/>
    <mergeCell ref="S3:V3"/>
    <mergeCell ref="K3:N3"/>
    <mergeCell ref="C3:F3"/>
    <mergeCell ref="G3:J3"/>
    <mergeCell ref="G4:I4"/>
    <mergeCell ref="C4:E4"/>
    <mergeCell ref="O3:R3"/>
    <mergeCell ref="K4:M4"/>
    <mergeCell ref="O4:Q4"/>
    <mergeCell ref="A3:A5"/>
    <mergeCell ref="A29:B29"/>
    <mergeCell ref="A26:B26"/>
    <mergeCell ref="A21:B21"/>
    <mergeCell ref="A13:B13"/>
    <mergeCell ref="A19:B19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&amp;L&amp;"Times,Félkövér"&amp;14Bezenye Községi Önkormányzat&amp;C&amp;"Times,Félkövér"&amp;14Kiadások kiemelt előirányzatonként és költségvetési szervenként
2015. terv
&amp;"Arial CE,Félkövér"
&amp;R&amp;"Times,Normál"&amp;12 4. számú melléklet
Adatok: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FF0000"/>
  </sheetPr>
  <dimension ref="A1:J34"/>
  <sheetViews>
    <sheetView view="pageLayout" topLeftCell="A16" zoomScaleNormal="80" workbookViewId="0">
      <selection activeCell="H31" sqref="H31"/>
    </sheetView>
  </sheetViews>
  <sheetFormatPr defaultRowHeight="12.75" x14ac:dyDescent="0.2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customWidth="1"/>
    <col min="7" max="7" width="9.28515625" bestFit="1" customWidth="1"/>
    <col min="8" max="8" width="15.5703125" customWidth="1"/>
    <col min="9" max="9" width="15.85546875" hidden="1" customWidth="1"/>
  </cols>
  <sheetData>
    <row r="1" spans="1:10" ht="20.100000000000001" customHeight="1" x14ac:dyDescent="0.2">
      <c r="B1" s="803" t="s">
        <v>475</v>
      </c>
      <c r="C1" s="805" t="s">
        <v>65</v>
      </c>
      <c r="D1" s="806"/>
      <c r="E1" s="807"/>
      <c r="F1" s="805" t="s">
        <v>713</v>
      </c>
      <c r="G1" s="806"/>
      <c r="H1" s="807"/>
      <c r="I1" s="808" t="s">
        <v>68</v>
      </c>
    </row>
    <row r="2" spans="1:10" ht="20.100000000000001" customHeight="1" x14ac:dyDescent="0.2">
      <c r="A2" s="389"/>
      <c r="B2" s="804"/>
      <c r="C2" s="418" t="s">
        <v>97</v>
      </c>
      <c r="D2" s="418" t="s">
        <v>98</v>
      </c>
      <c r="E2" s="418" t="s">
        <v>99</v>
      </c>
      <c r="F2" s="418" t="s">
        <v>97</v>
      </c>
      <c r="G2" s="418" t="s">
        <v>98</v>
      </c>
      <c r="H2" s="418" t="s">
        <v>99</v>
      </c>
      <c r="I2" s="809"/>
    </row>
    <row r="3" spans="1:10" ht="20.100000000000001" customHeight="1" x14ac:dyDescent="0.2">
      <c r="A3" s="515" t="s">
        <v>485</v>
      </c>
      <c r="B3" s="516" t="s">
        <v>507</v>
      </c>
      <c r="C3" s="498"/>
      <c r="D3" s="487"/>
      <c r="E3" s="517"/>
      <c r="F3" s="518"/>
      <c r="G3" s="505"/>
      <c r="H3" s="517"/>
      <c r="I3" s="511">
        <f t="shared" ref="I3:I12" si="0">SUM(H3-E3)</f>
        <v>0</v>
      </c>
    </row>
    <row r="4" spans="1:10" ht="20.100000000000001" customHeight="1" x14ac:dyDescent="0.25">
      <c r="A4" s="506"/>
      <c r="B4" s="513" t="s">
        <v>502</v>
      </c>
      <c r="C4" s="498"/>
      <c r="D4" s="487"/>
      <c r="E4" s="514"/>
      <c r="F4" s="498"/>
      <c r="G4" s="505"/>
      <c r="H4" s="514"/>
      <c r="I4" s="511">
        <f t="shared" si="0"/>
        <v>0</v>
      </c>
    </row>
    <row r="5" spans="1:10" ht="20.100000000000001" customHeight="1" x14ac:dyDescent="0.25">
      <c r="A5" s="507" t="s">
        <v>500</v>
      </c>
      <c r="B5" s="99" t="s">
        <v>20</v>
      </c>
      <c r="C5" s="17"/>
      <c r="D5" s="18"/>
      <c r="E5" s="421"/>
      <c r="F5" s="419"/>
      <c r="G5" s="420"/>
      <c r="H5" s="421">
        <v>8231702</v>
      </c>
      <c r="I5" s="511">
        <f t="shared" si="0"/>
        <v>8231702</v>
      </c>
    </row>
    <row r="6" spans="1:10" ht="20.100000000000001" customHeight="1" x14ac:dyDescent="0.25">
      <c r="A6" s="507" t="s">
        <v>501</v>
      </c>
      <c r="B6" s="99" t="s">
        <v>21</v>
      </c>
      <c r="C6" s="17"/>
      <c r="D6" s="18"/>
      <c r="E6" s="421"/>
      <c r="F6" s="419"/>
      <c r="G6" s="420"/>
      <c r="H6" s="421">
        <v>3232000</v>
      </c>
      <c r="I6" s="511">
        <f t="shared" si="0"/>
        <v>3232000</v>
      </c>
    </row>
    <row r="7" spans="1:10" ht="20.100000000000001" customHeight="1" x14ac:dyDescent="0.25">
      <c r="A7" s="507" t="s">
        <v>18</v>
      </c>
      <c r="B7" s="99" t="s">
        <v>497</v>
      </c>
      <c r="C7" s="17"/>
      <c r="D7" s="18"/>
      <c r="E7" s="421"/>
      <c r="F7" s="419"/>
      <c r="G7" s="420"/>
      <c r="H7" s="421">
        <v>778458</v>
      </c>
      <c r="I7" s="511">
        <f t="shared" si="0"/>
        <v>778458</v>
      </c>
    </row>
    <row r="8" spans="1:10" ht="20.100000000000001" customHeight="1" x14ac:dyDescent="0.25">
      <c r="A8" s="507" t="s">
        <v>19</v>
      </c>
      <c r="B8" s="99" t="s">
        <v>22</v>
      </c>
      <c r="C8" s="17"/>
      <c r="D8" s="18"/>
      <c r="E8" s="421"/>
      <c r="F8" s="419"/>
      <c r="G8" s="420"/>
      <c r="H8" s="421">
        <v>3189350</v>
      </c>
      <c r="I8" s="511">
        <f t="shared" si="0"/>
        <v>3189350</v>
      </c>
    </row>
    <row r="9" spans="1:10" ht="20.100000000000001" customHeight="1" x14ac:dyDescent="0.2">
      <c r="A9" s="508" t="s">
        <v>506</v>
      </c>
      <c r="B9" s="101" t="s">
        <v>505</v>
      </c>
      <c r="C9" s="17"/>
      <c r="D9" s="18"/>
      <c r="E9" s="432">
        <f>SUM(E5:E8)</f>
        <v>0</v>
      </c>
      <c r="F9" s="419"/>
      <c r="G9" s="420"/>
      <c r="H9" s="432">
        <f>SUM(H5:H8)</f>
        <v>15431510</v>
      </c>
      <c r="I9" s="511">
        <f t="shared" si="0"/>
        <v>15431510</v>
      </c>
      <c r="J9" s="488"/>
    </row>
    <row r="10" spans="1:10" ht="20.100000000000001" customHeight="1" x14ac:dyDescent="0.25">
      <c r="A10" s="507"/>
      <c r="B10" s="513" t="s">
        <v>502</v>
      </c>
      <c r="C10" s="17"/>
      <c r="D10" s="18"/>
      <c r="E10" s="504"/>
      <c r="F10" s="419"/>
      <c r="G10" s="420"/>
      <c r="H10" s="504"/>
      <c r="I10" s="511">
        <f t="shared" si="0"/>
        <v>0</v>
      </c>
    </row>
    <row r="11" spans="1:10" ht="20.100000000000001" customHeight="1" x14ac:dyDescent="0.25">
      <c r="A11" s="507" t="s">
        <v>499</v>
      </c>
      <c r="B11" s="99" t="s">
        <v>498</v>
      </c>
      <c r="C11" s="17"/>
      <c r="D11" s="18"/>
      <c r="E11" s="421"/>
      <c r="F11" s="419"/>
      <c r="G11" s="420"/>
      <c r="H11" s="421">
        <v>8064727</v>
      </c>
      <c r="I11" s="511">
        <f t="shared" si="0"/>
        <v>8064727</v>
      </c>
    </row>
    <row r="12" spans="1:10" ht="20.100000000000001" customHeight="1" x14ac:dyDescent="0.25">
      <c r="A12" s="507"/>
      <c r="B12" s="99" t="s">
        <v>502</v>
      </c>
      <c r="C12" s="17"/>
      <c r="D12" s="18"/>
      <c r="E12" s="421"/>
      <c r="F12" s="419"/>
      <c r="G12" s="420"/>
      <c r="H12" s="504"/>
      <c r="I12" s="511">
        <f t="shared" si="0"/>
        <v>0</v>
      </c>
    </row>
    <row r="13" spans="1:10" ht="20.100000000000001" customHeight="1" x14ac:dyDescent="0.25">
      <c r="A13" s="499" t="s">
        <v>487</v>
      </c>
      <c r="B13" s="491" t="s">
        <v>486</v>
      </c>
      <c r="C13" s="426"/>
      <c r="D13" s="427"/>
      <c r="E13" s="428">
        <f>SUM(E9:E12)</f>
        <v>0</v>
      </c>
      <c r="F13" s="429">
        <f>SUM(F5:F12)</f>
        <v>0</v>
      </c>
      <c r="G13" s="427"/>
      <c r="H13" s="428">
        <f>SUM(H9:H12)</f>
        <v>23496237</v>
      </c>
      <c r="I13" s="428">
        <f>SUM(I9:I12)</f>
        <v>23496237</v>
      </c>
    </row>
    <row r="14" spans="1:10" ht="20.100000000000001" customHeight="1" x14ac:dyDescent="0.25">
      <c r="A14" s="76"/>
      <c r="B14" s="101" t="s">
        <v>100</v>
      </c>
      <c r="C14" s="19"/>
      <c r="D14" s="20"/>
      <c r="E14" s="431"/>
      <c r="F14" s="419"/>
      <c r="G14" s="422"/>
      <c r="H14" s="434"/>
      <c r="I14" s="511">
        <f t="shared" ref="I14:I21" si="1">SUM(H14-E14)</f>
        <v>0</v>
      </c>
    </row>
    <row r="15" spans="1:10" ht="20.100000000000001" customHeight="1" x14ac:dyDescent="0.25">
      <c r="A15" s="76" t="s">
        <v>23</v>
      </c>
      <c r="B15" s="101" t="s">
        <v>29</v>
      </c>
      <c r="C15" s="16"/>
      <c r="D15" s="21"/>
      <c r="E15" s="494"/>
      <c r="F15" s="419"/>
      <c r="G15" s="723">
        <v>3.2</v>
      </c>
      <c r="H15" s="435">
        <v>8857600</v>
      </c>
      <c r="I15" s="511">
        <f t="shared" si="1"/>
        <v>8857600</v>
      </c>
    </row>
    <row r="16" spans="1:10" ht="20.100000000000001" customHeight="1" x14ac:dyDescent="0.2">
      <c r="A16" s="76" t="s">
        <v>24</v>
      </c>
      <c r="B16" s="99" t="s">
        <v>27</v>
      </c>
      <c r="C16" s="17"/>
      <c r="D16" s="18"/>
      <c r="E16" s="495"/>
      <c r="F16" s="419"/>
      <c r="G16" s="423">
        <v>2</v>
      </c>
      <c r="H16" s="436">
        <v>2400000</v>
      </c>
      <c r="I16" s="511">
        <f t="shared" si="1"/>
        <v>2400000</v>
      </c>
    </row>
    <row r="17" spans="1:9" ht="20.100000000000001" customHeight="1" x14ac:dyDescent="0.2">
      <c r="A17" s="76" t="s">
        <v>33</v>
      </c>
      <c r="B17" s="101" t="s">
        <v>31</v>
      </c>
      <c r="C17" s="17"/>
      <c r="D17" s="18"/>
      <c r="E17" s="495"/>
      <c r="F17" s="419"/>
      <c r="G17" s="424">
        <v>44</v>
      </c>
      <c r="H17" s="495">
        <v>2053334</v>
      </c>
      <c r="I17" s="511">
        <f t="shared" si="1"/>
        <v>2053334</v>
      </c>
    </row>
    <row r="18" spans="1:9" ht="20.100000000000001" customHeight="1" x14ac:dyDescent="0.2">
      <c r="A18" s="76"/>
      <c r="B18" s="101"/>
      <c r="C18" s="17"/>
      <c r="D18" s="18"/>
      <c r="E18" s="495"/>
      <c r="F18" s="419"/>
      <c r="G18" s="424"/>
      <c r="H18" s="495"/>
      <c r="I18" s="511"/>
    </row>
    <row r="19" spans="1:9" ht="20.100000000000001" customHeight="1" x14ac:dyDescent="0.2">
      <c r="A19" s="76" t="s">
        <v>25</v>
      </c>
      <c r="B19" s="101" t="s">
        <v>30</v>
      </c>
      <c r="C19" s="17"/>
      <c r="D19" s="23"/>
      <c r="E19" s="496"/>
      <c r="F19" s="419"/>
      <c r="G19" s="724" t="s">
        <v>714</v>
      </c>
      <c r="H19" s="496">
        <v>3831300</v>
      </c>
      <c r="I19" s="511">
        <f t="shared" si="1"/>
        <v>3831300</v>
      </c>
    </row>
    <row r="20" spans="1:9" ht="20.100000000000001" customHeight="1" x14ac:dyDescent="0.2">
      <c r="A20" s="76" t="s">
        <v>26</v>
      </c>
      <c r="B20" s="102" t="s">
        <v>28</v>
      </c>
      <c r="C20" s="22"/>
      <c r="D20" s="18"/>
      <c r="E20" s="495"/>
      <c r="F20" s="419"/>
      <c r="G20" s="423">
        <v>2</v>
      </c>
      <c r="H20" s="495">
        <v>1200000</v>
      </c>
      <c r="I20" s="511">
        <f t="shared" si="1"/>
        <v>1200000</v>
      </c>
    </row>
    <row r="21" spans="1:9" ht="20.100000000000001" customHeight="1" x14ac:dyDescent="0.2">
      <c r="A21" s="76" t="s">
        <v>34</v>
      </c>
      <c r="B21" s="101" t="s">
        <v>32</v>
      </c>
      <c r="C21" s="17"/>
      <c r="D21" s="23"/>
      <c r="E21" s="496"/>
      <c r="F21" s="419"/>
      <c r="G21" s="425">
        <v>36</v>
      </c>
      <c r="H21" s="496">
        <v>840000</v>
      </c>
      <c r="I21" s="511">
        <f t="shared" si="1"/>
        <v>840000</v>
      </c>
    </row>
    <row r="22" spans="1:9" ht="20.100000000000001" customHeight="1" x14ac:dyDescent="0.2">
      <c r="A22" s="76"/>
      <c r="B22" s="101"/>
      <c r="C22" s="17"/>
      <c r="D22" s="23"/>
      <c r="E22" s="433"/>
      <c r="F22" s="419"/>
      <c r="G22" s="425"/>
      <c r="H22" s="437"/>
      <c r="I22" s="511"/>
    </row>
    <row r="23" spans="1:9" ht="20.100000000000001" customHeight="1" x14ac:dyDescent="0.25">
      <c r="A23" s="499" t="s">
        <v>489</v>
      </c>
      <c r="B23" s="491" t="s">
        <v>488</v>
      </c>
      <c r="C23" s="426"/>
      <c r="D23" s="489"/>
      <c r="E23" s="433">
        <f>SUM(E15:E21)</f>
        <v>0</v>
      </c>
      <c r="F23" s="490">
        <f>SUM(F15,F21)</f>
        <v>0</v>
      </c>
      <c r="G23" s="489"/>
      <c r="H23" s="433">
        <f>SUM(H15:H21)</f>
        <v>19182234</v>
      </c>
      <c r="I23" s="433">
        <f>SUM(I15:I21)</f>
        <v>19182234</v>
      </c>
    </row>
    <row r="24" spans="1:9" ht="20.100000000000001" customHeight="1" x14ac:dyDescent="0.25">
      <c r="B24" s="510" t="s">
        <v>503</v>
      </c>
      <c r="C24" s="17"/>
      <c r="D24" s="18"/>
      <c r="E24" s="495"/>
      <c r="F24" s="419"/>
      <c r="G24" s="420"/>
      <c r="H24" s="495">
        <v>5809920</v>
      </c>
      <c r="I24" s="511">
        <f>SUM(H24-E24)</f>
        <v>5809920</v>
      </c>
    </row>
    <row r="25" spans="1:9" ht="20.100000000000001" customHeight="1" x14ac:dyDescent="0.25">
      <c r="B25" s="502"/>
      <c r="C25" s="17"/>
      <c r="D25" s="18"/>
      <c r="E25" s="432"/>
      <c r="F25" s="419"/>
      <c r="G25" s="420"/>
      <c r="H25" s="432"/>
      <c r="I25" s="511">
        <f>SUM(H25-E25)</f>
        <v>0</v>
      </c>
    </row>
    <row r="26" spans="1:9" ht="20.100000000000001" customHeight="1" x14ac:dyDescent="0.25">
      <c r="A26" s="500" t="s">
        <v>490</v>
      </c>
      <c r="B26" s="191" t="s">
        <v>491</v>
      </c>
      <c r="C26" s="438"/>
      <c r="D26" s="438"/>
      <c r="E26" s="438">
        <f>SUM(E24:E25)</f>
        <v>0</v>
      </c>
      <c r="F26" s="439"/>
      <c r="G26" s="438"/>
      <c r="H26" s="438">
        <f>SUM(H24:H25)</f>
        <v>5809920</v>
      </c>
      <c r="I26" s="438">
        <f>SUM(I24:I25)</f>
        <v>5809920</v>
      </c>
    </row>
    <row r="27" spans="1:9" ht="20.100000000000001" customHeight="1" x14ac:dyDescent="0.25">
      <c r="B27" s="33" t="s">
        <v>492</v>
      </c>
      <c r="C27" s="25"/>
      <c r="D27" s="25"/>
      <c r="E27" s="497"/>
      <c r="F27" s="419"/>
      <c r="G27" s="442"/>
      <c r="H27" s="497">
        <v>4085710</v>
      </c>
      <c r="I27" s="511">
        <f>SUM(H27-E27)</f>
        <v>4085710</v>
      </c>
    </row>
    <row r="28" spans="1:9" ht="20.100000000000001" customHeight="1" x14ac:dyDescent="0.25">
      <c r="B28" s="641" t="s">
        <v>577</v>
      </c>
      <c r="C28" s="25"/>
      <c r="D28" s="25"/>
      <c r="E28" s="184"/>
      <c r="F28" s="419"/>
      <c r="G28" s="442"/>
      <c r="H28" s="509"/>
      <c r="I28" s="511">
        <f>SUM(H28-E28)</f>
        <v>0</v>
      </c>
    </row>
    <row r="29" spans="1:9" ht="20.100000000000001" customHeight="1" x14ac:dyDescent="0.2">
      <c r="A29" s="501" t="s">
        <v>493</v>
      </c>
      <c r="B29" s="491" t="s">
        <v>494</v>
      </c>
      <c r="C29" s="426"/>
      <c r="D29" s="427"/>
      <c r="E29" s="430">
        <f>SUM(E27:E28)</f>
        <v>0</v>
      </c>
      <c r="F29" s="492"/>
      <c r="G29" s="493"/>
      <c r="H29" s="430">
        <f>SUM(H27:H28)</f>
        <v>4085710</v>
      </c>
      <c r="I29" s="430">
        <f>SUM(I27:I28)</f>
        <v>4085710</v>
      </c>
    </row>
    <row r="30" spans="1:9" ht="20.100000000000001" customHeight="1" x14ac:dyDescent="0.25">
      <c r="B30" s="33" t="s">
        <v>163</v>
      </c>
      <c r="C30" s="25"/>
      <c r="D30" s="25"/>
      <c r="E30" s="497"/>
      <c r="F30" s="9"/>
      <c r="G30" s="25"/>
      <c r="H30" s="187">
        <v>1651860</v>
      </c>
      <c r="I30" s="511">
        <f>SUM(H30-E30)</f>
        <v>1651860</v>
      </c>
    </row>
    <row r="31" spans="1:9" ht="20.100000000000001" customHeight="1" x14ac:dyDescent="0.25">
      <c r="B31" s="100"/>
      <c r="C31" s="24"/>
      <c r="D31" s="25"/>
      <c r="E31" s="187"/>
      <c r="F31" s="9"/>
      <c r="G31" s="25"/>
      <c r="H31" s="187"/>
      <c r="I31" s="511">
        <f>SUM(H31-E31)</f>
        <v>0</v>
      </c>
    </row>
    <row r="32" spans="1:9" ht="20.100000000000001" customHeight="1" x14ac:dyDescent="0.25">
      <c r="A32" s="503" t="s">
        <v>495</v>
      </c>
      <c r="B32" s="191" t="s">
        <v>496</v>
      </c>
      <c r="C32" s="441"/>
      <c r="D32" s="440"/>
      <c r="E32" s="184">
        <f>SUM(E30:E31)</f>
        <v>0</v>
      </c>
      <c r="F32" s="184"/>
      <c r="G32" s="440"/>
      <c r="H32" s="184">
        <f>SUM(H30:H31)</f>
        <v>1651860</v>
      </c>
      <c r="I32" s="184">
        <f>SUM(I30:I31)</f>
        <v>1651860</v>
      </c>
    </row>
    <row r="33" spans="1:9" ht="20.100000000000001" customHeight="1" x14ac:dyDescent="0.25">
      <c r="A33" s="503"/>
      <c r="B33" s="191" t="s">
        <v>504</v>
      </c>
      <c r="C33" s="441"/>
      <c r="D33" s="183"/>
      <c r="E33" s="184"/>
      <c r="F33" s="184"/>
      <c r="G33" s="183"/>
      <c r="H33" s="184"/>
      <c r="I33" s="512">
        <f>SUM(H33-E33)</f>
        <v>0</v>
      </c>
    </row>
    <row r="34" spans="1:9" ht="20.100000000000001" customHeight="1" x14ac:dyDescent="0.3">
      <c r="B34" s="32" t="s">
        <v>102</v>
      </c>
      <c r="C34" s="27"/>
      <c r="D34" s="27"/>
      <c r="E34" s="28">
        <f>SUM(E13,E23,E26,E29,E32,E33)</f>
        <v>0</v>
      </c>
      <c r="F34" s="78"/>
      <c r="G34" s="27"/>
      <c r="H34" s="548">
        <f>SUM(H13,H23,H26,H29,H32,H33)</f>
        <v>54225961</v>
      </c>
      <c r="I34" s="28">
        <f>SUM(I13,I23,I26,I29,I32,I33)</f>
        <v>54225961</v>
      </c>
    </row>
  </sheetData>
  <mergeCells count="4">
    <mergeCell ref="B1:B2"/>
    <mergeCell ref="C1:E1"/>
    <mergeCell ref="I1:I2"/>
    <mergeCell ref="F1:H1"/>
  </mergeCells>
  <phoneticPr fontId="2" type="noConversion"/>
  <pageMargins left="0.7" right="0.7" top="0.75" bottom="0.75" header="0.3" footer="0.3"/>
  <pageSetup paperSize="9" scale="50" orientation="portrait" r:id="rId1"/>
  <headerFooter>
    <oddHeader>&amp;L&amp;"Times,Félkövér"&amp;14Bezenye Község
  Önkormányzata&amp;C&amp;"Times New Roman,Félkövér"&amp;14Állami támogatások  2015. 
&amp;R&amp;"Times,Normál"&amp;12 5. számú melléklet
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FF0000"/>
  </sheetPr>
  <dimension ref="A1:H73"/>
  <sheetViews>
    <sheetView view="pageLayout" topLeftCell="A20" zoomScaleNormal="100" workbookViewId="0">
      <selection activeCell="F58" sqref="F58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1" customWidth="1"/>
    <col min="7" max="7" width="13.7109375" customWidth="1"/>
    <col min="8" max="8" width="10" bestFit="1" customWidth="1"/>
  </cols>
  <sheetData>
    <row r="1" spans="1:7" ht="15" customHeight="1" x14ac:dyDescent="0.25">
      <c r="A1" s="813" t="s">
        <v>312</v>
      </c>
      <c r="B1" s="816" t="s">
        <v>287</v>
      </c>
      <c r="C1" s="819" t="s">
        <v>65</v>
      </c>
      <c r="D1" s="819"/>
      <c r="E1" s="819"/>
      <c r="F1" s="810" t="s">
        <v>715</v>
      </c>
      <c r="G1" s="396" t="s">
        <v>64</v>
      </c>
    </row>
    <row r="2" spans="1:7" ht="13.5" customHeight="1" x14ac:dyDescent="0.2">
      <c r="A2" s="814"/>
      <c r="B2" s="817"/>
      <c r="C2" s="819"/>
      <c r="D2" s="819"/>
      <c r="E2" s="819"/>
      <c r="F2" s="811"/>
      <c r="G2" s="415" t="s">
        <v>159</v>
      </c>
    </row>
    <row r="3" spans="1:7" ht="12.75" customHeight="1" x14ac:dyDescent="0.2">
      <c r="A3" s="814"/>
      <c r="B3" s="817"/>
      <c r="C3" s="820" t="s">
        <v>288</v>
      </c>
      <c r="D3" s="820"/>
      <c r="E3" s="821" t="s">
        <v>87</v>
      </c>
      <c r="F3" s="811"/>
      <c r="G3" s="415" t="s">
        <v>160</v>
      </c>
    </row>
    <row r="4" spans="1:7" ht="18.75" x14ac:dyDescent="0.2">
      <c r="A4" s="815"/>
      <c r="B4" s="818"/>
      <c r="C4" s="416" t="s">
        <v>289</v>
      </c>
      <c r="D4" s="416" t="s">
        <v>290</v>
      </c>
      <c r="E4" s="821"/>
      <c r="F4" s="812"/>
      <c r="G4" s="417" t="s">
        <v>161</v>
      </c>
    </row>
    <row r="5" spans="1:7" ht="24.95" customHeight="1" x14ac:dyDescent="0.3">
      <c r="A5" s="73"/>
      <c r="B5" s="3" t="s">
        <v>702</v>
      </c>
      <c r="C5" s="203"/>
      <c r="D5" s="201"/>
      <c r="E5" s="204"/>
      <c r="F5" s="558"/>
      <c r="G5" s="173"/>
    </row>
    <row r="6" spans="1:7" ht="24.95" customHeight="1" x14ac:dyDescent="0.3">
      <c r="A6" s="73"/>
      <c r="B6" s="89"/>
      <c r="C6" s="203"/>
      <c r="D6" s="201"/>
      <c r="E6" s="204"/>
      <c r="F6" s="236"/>
      <c r="G6" s="173"/>
    </row>
    <row r="7" spans="1:7" ht="24.95" customHeight="1" x14ac:dyDescent="0.25">
      <c r="A7" s="189" t="s">
        <v>262</v>
      </c>
      <c r="B7" s="188" t="s">
        <v>266</v>
      </c>
      <c r="C7" s="187">
        <f>SUM(C5:C6)</f>
        <v>0</v>
      </c>
      <c r="D7" s="184">
        <f>SUM(D5:D6)</f>
        <v>0</v>
      </c>
      <c r="E7" s="187">
        <f>SUM(E5:E6)</f>
        <v>0</v>
      </c>
      <c r="F7" s="184">
        <f>SUM(F5:F6)</f>
        <v>0</v>
      </c>
      <c r="G7" s="184">
        <f>SUM(G5:G6)</f>
        <v>0</v>
      </c>
    </row>
    <row r="8" spans="1:7" ht="24.95" customHeight="1" x14ac:dyDescent="0.3">
      <c r="A8" s="73"/>
      <c r="B8" s="90"/>
      <c r="C8" s="203"/>
      <c r="D8" s="201"/>
      <c r="E8" s="549"/>
      <c r="F8" s="558"/>
      <c r="G8" s="173"/>
    </row>
    <row r="9" spans="1:7" ht="24.95" hidden="1" customHeight="1" x14ac:dyDescent="0.3">
      <c r="A9" s="73"/>
      <c r="B9" s="90"/>
      <c r="C9" s="203"/>
      <c r="D9" s="201"/>
      <c r="E9" s="549"/>
      <c r="F9" s="558"/>
      <c r="G9" s="173"/>
    </row>
    <row r="10" spans="1:7" ht="24.95" hidden="1" customHeight="1" x14ac:dyDescent="0.3">
      <c r="A10" s="73"/>
      <c r="B10" s="90"/>
      <c r="C10" s="203"/>
      <c r="D10" s="201"/>
      <c r="E10" s="549"/>
      <c r="F10" s="558"/>
      <c r="G10" s="173"/>
    </row>
    <row r="11" spans="1:7" ht="24.95" hidden="1" customHeight="1" x14ac:dyDescent="0.3">
      <c r="A11" s="73"/>
      <c r="B11" s="91"/>
      <c r="C11" s="203"/>
      <c r="D11" s="201"/>
      <c r="E11" s="549"/>
      <c r="F11" s="558"/>
      <c r="G11" s="173"/>
    </row>
    <row r="12" spans="1:7" ht="24.95" hidden="1" customHeight="1" x14ac:dyDescent="0.3">
      <c r="A12" s="73"/>
      <c r="B12" s="3"/>
      <c r="C12" s="203"/>
      <c r="D12" s="201"/>
      <c r="E12" s="204"/>
      <c r="F12" s="558"/>
      <c r="G12" s="173"/>
    </row>
    <row r="13" spans="1:7" ht="24.95" hidden="1" customHeight="1" x14ac:dyDescent="0.3">
      <c r="A13" s="73"/>
      <c r="B13" s="3"/>
      <c r="C13" s="203"/>
      <c r="D13" s="201"/>
      <c r="E13" s="204"/>
      <c r="F13" s="558"/>
      <c r="G13" s="173"/>
    </row>
    <row r="14" spans="1:7" ht="24.95" hidden="1" customHeight="1" x14ac:dyDescent="0.3">
      <c r="A14" s="73"/>
      <c r="B14" s="91"/>
      <c r="C14" s="203"/>
      <c r="D14" s="201"/>
      <c r="E14" s="549"/>
      <c r="F14" s="558"/>
      <c r="G14" s="173"/>
    </row>
    <row r="15" spans="1:7" ht="24.95" hidden="1" customHeight="1" x14ac:dyDescent="0.3">
      <c r="A15" s="73"/>
      <c r="B15" s="91"/>
      <c r="C15" s="203"/>
      <c r="D15" s="201"/>
      <c r="E15" s="549"/>
      <c r="F15" s="558"/>
      <c r="G15" s="173"/>
    </row>
    <row r="16" spans="1:7" ht="24.95" hidden="1" customHeight="1" x14ac:dyDescent="0.3">
      <c r="A16" s="74"/>
      <c r="B16" s="91"/>
      <c r="C16" s="203"/>
      <c r="D16" s="201"/>
      <c r="E16" s="204"/>
      <c r="F16" s="558"/>
      <c r="G16" s="173"/>
    </row>
    <row r="17" spans="1:7" ht="24.95" hidden="1" customHeight="1" x14ac:dyDescent="0.3">
      <c r="A17" s="73"/>
      <c r="B17" s="3"/>
      <c r="C17" s="203"/>
      <c r="D17" s="201"/>
      <c r="E17" s="549"/>
      <c r="F17" s="558"/>
      <c r="G17" s="173"/>
    </row>
    <row r="18" spans="1:7" ht="24.95" hidden="1" customHeight="1" x14ac:dyDescent="0.3">
      <c r="A18" s="73"/>
      <c r="B18" s="92"/>
      <c r="C18" s="203"/>
      <c r="D18" s="201"/>
      <c r="E18" s="204"/>
      <c r="F18" s="558"/>
      <c r="G18" s="173"/>
    </row>
    <row r="19" spans="1:7" ht="24.95" hidden="1" customHeight="1" x14ac:dyDescent="0.3">
      <c r="A19" s="73"/>
      <c r="B19" s="92"/>
      <c r="C19" s="203"/>
      <c r="D19" s="201"/>
      <c r="E19" s="204"/>
      <c r="F19" s="558"/>
      <c r="G19" s="173"/>
    </row>
    <row r="20" spans="1:7" ht="24.95" customHeight="1" x14ac:dyDescent="0.3">
      <c r="A20" s="74"/>
      <c r="B20" s="3"/>
      <c r="C20" s="203"/>
      <c r="D20" s="201"/>
      <c r="E20" s="204"/>
      <c r="F20" s="558"/>
      <c r="G20" s="173"/>
    </row>
    <row r="21" spans="1:7" ht="24.95" customHeight="1" x14ac:dyDescent="0.3">
      <c r="A21" s="73"/>
      <c r="B21" s="3"/>
      <c r="C21" s="203"/>
      <c r="D21" s="201"/>
      <c r="E21" s="204"/>
      <c r="F21" s="558"/>
      <c r="G21" s="173"/>
    </row>
    <row r="22" spans="1:7" ht="24.95" customHeight="1" x14ac:dyDescent="0.25">
      <c r="A22" s="189" t="s">
        <v>263</v>
      </c>
      <c r="B22" s="191" t="s">
        <v>267</v>
      </c>
      <c r="C22" s="187">
        <f>SUM(C8:C21)</f>
        <v>0</v>
      </c>
      <c r="D22" s="184">
        <f>SUM(D8:D21)</f>
        <v>0</v>
      </c>
      <c r="E22" s="187">
        <f>SUM(E8:E21)</f>
        <v>0</v>
      </c>
      <c r="F22" s="184">
        <f>SUM(F8:F21)</f>
        <v>0</v>
      </c>
      <c r="G22" s="184">
        <f>SUM(G8:G21)</f>
        <v>0</v>
      </c>
    </row>
    <row r="23" spans="1:7" ht="24.95" customHeight="1" x14ac:dyDescent="0.3">
      <c r="A23" s="73"/>
      <c r="B23" s="93" t="s">
        <v>661</v>
      </c>
      <c r="C23" s="203"/>
      <c r="D23" s="201"/>
      <c r="E23" s="549"/>
      <c r="F23" s="558"/>
      <c r="G23" s="173"/>
    </row>
    <row r="24" spans="1:7" ht="24.95" customHeight="1" x14ac:dyDescent="0.3">
      <c r="A24" s="74"/>
      <c r="B24" s="3" t="s">
        <v>665</v>
      </c>
      <c r="C24" s="203"/>
      <c r="D24" s="201"/>
      <c r="E24" s="204"/>
      <c r="F24" s="558">
        <v>1016180</v>
      </c>
      <c r="G24" s="173"/>
    </row>
    <row r="25" spans="1:7" ht="24.95" customHeight="1" x14ac:dyDescent="0.3">
      <c r="A25" s="74"/>
      <c r="B25" s="3"/>
      <c r="C25" s="203"/>
      <c r="D25" s="201"/>
      <c r="E25" s="204"/>
      <c r="F25" s="558"/>
      <c r="G25" s="173"/>
    </row>
    <row r="26" spans="1:7" ht="24.95" customHeight="1" x14ac:dyDescent="0.3">
      <c r="A26" s="74"/>
      <c r="B26" s="563"/>
      <c r="C26" s="564"/>
      <c r="D26" s="565"/>
      <c r="E26" s="564"/>
      <c r="F26" s="566"/>
      <c r="G26" s="173"/>
    </row>
    <row r="27" spans="1:7" ht="24.95" customHeight="1" x14ac:dyDescent="0.25">
      <c r="A27" s="189" t="s">
        <v>264</v>
      </c>
      <c r="B27" s="191" t="s">
        <v>268</v>
      </c>
      <c r="C27" s="187">
        <f>SUM(C23:C26)</f>
        <v>0</v>
      </c>
      <c r="D27" s="184">
        <f>SUM(D23:D26)</f>
        <v>0</v>
      </c>
      <c r="E27" s="187">
        <f>SUM(E23:E26)</f>
        <v>0</v>
      </c>
      <c r="F27" s="184">
        <f>SUM(F23:F26)</f>
        <v>1016180</v>
      </c>
      <c r="G27" s="184">
        <f>SUM(G23:G26)</f>
        <v>0</v>
      </c>
    </row>
    <row r="28" spans="1:7" ht="24.95" customHeight="1" x14ac:dyDescent="0.3">
      <c r="A28" s="561"/>
      <c r="B28" s="562" t="s">
        <v>662</v>
      </c>
      <c r="C28" s="201"/>
      <c r="D28" s="203"/>
      <c r="E28" s="201"/>
      <c r="F28" s="273"/>
      <c r="G28" s="203"/>
    </row>
    <row r="29" spans="1:7" ht="24.95" customHeight="1" x14ac:dyDescent="0.3">
      <c r="A29" s="561"/>
      <c r="B29" s="562" t="s">
        <v>663</v>
      </c>
      <c r="C29" s="201"/>
      <c r="D29" s="203"/>
      <c r="E29" s="201"/>
      <c r="F29" s="273"/>
      <c r="G29" s="203"/>
    </row>
    <row r="30" spans="1:7" ht="24.95" customHeight="1" x14ac:dyDescent="0.3">
      <c r="A30" s="561"/>
      <c r="B30" s="562" t="s">
        <v>664</v>
      </c>
      <c r="C30" s="201"/>
      <c r="D30" s="203"/>
      <c r="E30" s="201"/>
      <c r="F30" s="273"/>
      <c r="G30" s="203"/>
    </row>
    <row r="31" spans="1:7" ht="24.95" customHeight="1" x14ac:dyDescent="0.3">
      <c r="A31" s="561"/>
      <c r="B31" s="562" t="s">
        <v>701</v>
      </c>
      <c r="C31" s="201"/>
      <c r="D31" s="203"/>
      <c r="E31" s="201"/>
      <c r="F31" s="273"/>
      <c r="G31" s="203"/>
    </row>
    <row r="32" spans="1:7" ht="24.95" customHeight="1" x14ac:dyDescent="0.3">
      <c r="A32" s="561"/>
      <c r="B32" s="562"/>
      <c r="C32" s="201"/>
      <c r="D32" s="203"/>
      <c r="E32" s="201"/>
      <c r="F32" s="273"/>
      <c r="G32" s="203"/>
    </row>
    <row r="33" spans="1:7" ht="24.95" hidden="1" customHeight="1" x14ac:dyDescent="0.3">
      <c r="A33" s="561"/>
      <c r="B33" s="562"/>
      <c r="C33" s="201"/>
      <c r="D33" s="203"/>
      <c r="E33" s="201"/>
      <c r="F33" s="273"/>
      <c r="G33" s="203"/>
    </row>
    <row r="34" spans="1:7" ht="24.95" hidden="1" customHeight="1" x14ac:dyDescent="0.3">
      <c r="A34" s="74"/>
      <c r="B34" s="3"/>
      <c r="C34" s="203"/>
      <c r="D34" s="201"/>
      <c r="E34" s="204"/>
      <c r="F34" s="567"/>
      <c r="G34" s="173"/>
    </row>
    <row r="35" spans="1:7" ht="24.95" hidden="1" customHeight="1" x14ac:dyDescent="0.3">
      <c r="A35" s="74"/>
      <c r="B35" s="3"/>
      <c r="C35" s="203"/>
      <c r="D35" s="201"/>
      <c r="E35" s="204"/>
      <c r="F35" s="558"/>
      <c r="G35" s="173"/>
    </row>
    <row r="36" spans="1:7" ht="24.95" hidden="1" customHeight="1" x14ac:dyDescent="0.3">
      <c r="A36" s="74"/>
      <c r="B36" s="3"/>
      <c r="C36" s="203"/>
      <c r="D36" s="201"/>
      <c r="E36" s="204"/>
      <c r="F36" s="558"/>
      <c r="G36" s="173"/>
    </row>
    <row r="37" spans="1:7" ht="24.95" hidden="1" customHeight="1" x14ac:dyDescent="0.3">
      <c r="A37" s="74"/>
      <c r="B37" s="3"/>
      <c r="C37" s="203"/>
      <c r="D37" s="201"/>
      <c r="E37" s="204"/>
      <c r="F37" s="558"/>
      <c r="G37" s="173"/>
    </row>
    <row r="38" spans="1:7" ht="24.95" hidden="1" customHeight="1" x14ac:dyDescent="0.3">
      <c r="A38" s="74"/>
      <c r="B38" s="3"/>
      <c r="C38" s="203"/>
      <c r="D38" s="201"/>
      <c r="E38" s="204"/>
      <c r="F38" s="558"/>
      <c r="G38" s="173"/>
    </row>
    <row r="39" spans="1:7" ht="24.95" customHeight="1" x14ac:dyDescent="0.3">
      <c r="A39" s="74"/>
      <c r="B39" s="92"/>
      <c r="C39" s="574"/>
      <c r="D39" s="575"/>
      <c r="E39" s="574"/>
      <c r="F39" s="558"/>
      <c r="G39" s="173"/>
    </row>
    <row r="40" spans="1:7" ht="24.95" customHeight="1" x14ac:dyDescent="0.3">
      <c r="A40" s="189" t="s">
        <v>265</v>
      </c>
      <c r="B40" s="193" t="s">
        <v>273</v>
      </c>
      <c r="C40" s="187">
        <f>SUM(C28:C39)</f>
        <v>0</v>
      </c>
      <c r="D40" s="184">
        <f>SUM(D28:D39)</f>
        <v>0</v>
      </c>
      <c r="E40" s="187">
        <f>SUM(E28:E39)</f>
        <v>0</v>
      </c>
      <c r="F40" s="199">
        <f>SUM(F28:F39)</f>
        <v>0</v>
      </c>
      <c r="G40" s="187">
        <f>SUM(G28:G39)</f>
        <v>0</v>
      </c>
    </row>
    <row r="41" spans="1:7" ht="24.95" customHeight="1" x14ac:dyDescent="0.3">
      <c r="A41" s="74"/>
      <c r="B41" s="92"/>
      <c r="C41" s="201"/>
      <c r="D41" s="201"/>
      <c r="E41" s="204"/>
      <c r="F41" s="236"/>
      <c r="G41" s="173"/>
    </row>
    <row r="42" spans="1:7" ht="24.95" customHeight="1" x14ac:dyDescent="0.3">
      <c r="A42" s="74"/>
      <c r="B42" s="92"/>
      <c r="C42" s="201"/>
      <c r="D42" s="201"/>
      <c r="E42" s="204"/>
      <c r="F42" s="236"/>
      <c r="G42" s="173"/>
    </row>
    <row r="43" spans="1:7" ht="24.95" customHeight="1" x14ac:dyDescent="0.25">
      <c r="A43" s="189" t="s">
        <v>269</v>
      </c>
      <c r="B43" s="193" t="s">
        <v>270</v>
      </c>
      <c r="C43" s="184">
        <f>SUM(C41:C42)</f>
        <v>0</v>
      </c>
      <c r="D43" s="184">
        <f>SUM(D41:D42)</f>
        <v>0</v>
      </c>
      <c r="E43" s="184">
        <f>SUM(E41:E42)</f>
        <v>0</v>
      </c>
      <c r="F43" s="184">
        <f>SUM(F41:F42)</f>
        <v>0</v>
      </c>
      <c r="G43" s="184">
        <f>SUM(G41:G42)</f>
        <v>0</v>
      </c>
    </row>
    <row r="44" spans="1:7" ht="24.95" customHeight="1" x14ac:dyDescent="0.25">
      <c r="A44" s="189" t="s">
        <v>271</v>
      </c>
      <c r="B44" s="193" t="s">
        <v>272</v>
      </c>
      <c r="C44" s="184"/>
      <c r="D44" s="184"/>
      <c r="E44" s="192"/>
      <c r="F44" s="190">
        <v>274370</v>
      </c>
      <c r="G44" s="184"/>
    </row>
    <row r="45" spans="1:7" ht="24.95" customHeight="1" x14ac:dyDescent="0.3">
      <c r="A45" s="194" t="s">
        <v>274</v>
      </c>
      <c r="B45" s="195" t="s">
        <v>275</v>
      </c>
      <c r="C45" s="115">
        <f>SUM(C43,C40,C27,C22,C7,C44)</f>
        <v>0</v>
      </c>
      <c r="D45" s="115">
        <f>SUM(D43,D40,D27,D22,D7,D44)</f>
        <v>0</v>
      </c>
      <c r="E45" s="115">
        <f>SUM(E43,E40,E27,E22,E7,E44)</f>
        <v>0</v>
      </c>
      <c r="F45" s="115">
        <f>SUM(F43,F40,F27,F22,F7,F44)</f>
        <v>1290550</v>
      </c>
      <c r="G45" s="208">
        <f>SUM(G43,G40,G27,G22,G7,G44)</f>
        <v>0</v>
      </c>
    </row>
    <row r="46" spans="1:7" ht="24.95" customHeight="1" x14ac:dyDescent="0.25">
      <c r="A46" s="74"/>
      <c r="B46" s="94"/>
      <c r="C46" s="550"/>
      <c r="D46" s="206"/>
      <c r="E46" s="204"/>
      <c r="F46" s="559"/>
      <c r="G46" s="173"/>
    </row>
    <row r="47" spans="1:7" ht="24.95" hidden="1" customHeight="1" x14ac:dyDescent="0.25">
      <c r="A47" s="74"/>
      <c r="B47" s="89"/>
      <c r="C47" s="550"/>
      <c r="D47" s="206"/>
      <c r="E47" s="204"/>
      <c r="F47" s="559"/>
      <c r="G47" s="173"/>
    </row>
    <row r="48" spans="1:7" ht="24.95" hidden="1" customHeight="1" x14ac:dyDescent="0.25">
      <c r="A48" s="74"/>
      <c r="B48" s="3"/>
      <c r="C48" s="550"/>
      <c r="D48" s="206"/>
      <c r="E48" s="204"/>
      <c r="F48" s="559"/>
      <c r="G48" s="173"/>
    </row>
    <row r="49" spans="1:8" ht="24.95" hidden="1" customHeight="1" x14ac:dyDescent="0.25">
      <c r="A49" s="74"/>
      <c r="B49" s="92"/>
      <c r="C49" s="550"/>
      <c r="D49" s="206"/>
      <c r="E49" s="204"/>
      <c r="F49" s="559"/>
      <c r="G49" s="173"/>
    </row>
    <row r="50" spans="1:8" ht="24.95" hidden="1" customHeight="1" x14ac:dyDescent="0.25">
      <c r="A50" s="74"/>
      <c r="B50" s="91"/>
      <c r="C50" s="550"/>
      <c r="D50" s="206"/>
      <c r="E50" s="204"/>
      <c r="F50" s="559"/>
      <c r="G50" s="173"/>
    </row>
    <row r="51" spans="1:8" ht="24.95" hidden="1" customHeight="1" x14ac:dyDescent="0.25">
      <c r="A51" s="74"/>
      <c r="B51" s="3"/>
      <c r="C51" s="551"/>
      <c r="D51" s="207"/>
      <c r="E51" s="204"/>
      <c r="F51" s="560"/>
      <c r="G51" s="173"/>
    </row>
    <row r="52" spans="1:8" ht="24.95" hidden="1" customHeight="1" x14ac:dyDescent="0.25">
      <c r="A52" s="74"/>
      <c r="B52" s="3"/>
      <c r="C52" s="551"/>
      <c r="D52" s="207"/>
      <c r="E52" s="204"/>
      <c r="F52" s="560"/>
      <c r="G52" s="173"/>
    </row>
    <row r="53" spans="1:8" ht="24.95" hidden="1" customHeight="1" x14ac:dyDescent="0.25">
      <c r="A53" s="74"/>
      <c r="B53" s="3"/>
      <c r="C53" s="551"/>
      <c r="D53" s="207"/>
      <c r="E53" s="204"/>
      <c r="F53" s="560"/>
      <c r="G53" s="173"/>
    </row>
    <row r="54" spans="1:8" ht="24.95" hidden="1" customHeight="1" x14ac:dyDescent="0.25">
      <c r="A54" s="74"/>
      <c r="B54" s="3"/>
      <c r="C54" s="551"/>
      <c r="D54" s="207"/>
      <c r="E54" s="204"/>
      <c r="F54" s="560"/>
      <c r="G54" s="173"/>
    </row>
    <row r="55" spans="1:8" ht="24.95" customHeight="1" x14ac:dyDescent="0.25">
      <c r="A55" s="74"/>
      <c r="B55" s="3"/>
      <c r="C55" s="551"/>
      <c r="D55" s="207"/>
      <c r="E55" s="204"/>
      <c r="F55" s="560"/>
      <c r="G55" s="173"/>
    </row>
    <row r="56" spans="1:8" ht="21.75" customHeight="1" x14ac:dyDescent="0.25">
      <c r="A56" s="727" t="s">
        <v>276</v>
      </c>
      <c r="B56" s="729" t="s">
        <v>666</v>
      </c>
      <c r="C56" s="551"/>
      <c r="D56" s="207"/>
      <c r="E56" s="204"/>
      <c r="F56" s="730"/>
      <c r="G56" s="173"/>
    </row>
    <row r="57" spans="1:8" ht="34.5" customHeight="1" x14ac:dyDescent="0.25">
      <c r="A57" s="727" t="s">
        <v>660</v>
      </c>
      <c r="B57" s="729" t="s">
        <v>754</v>
      </c>
      <c r="C57" s="552">
        <f>SUM(C46:C56)</f>
        <v>0</v>
      </c>
      <c r="D57" s="197">
        <f>SUM(D46:D56)</f>
        <v>0</v>
      </c>
      <c r="E57" s="552">
        <f>SUM(E46:E56)</f>
        <v>0</v>
      </c>
      <c r="F57" s="196">
        <v>1500000</v>
      </c>
      <c r="G57" s="197">
        <f>SUM(G46:G56)</f>
        <v>0</v>
      </c>
    </row>
    <row r="58" spans="1:8" ht="24.95" customHeight="1" x14ac:dyDescent="0.25">
      <c r="A58" s="189" t="s">
        <v>277</v>
      </c>
      <c r="B58" s="191" t="s">
        <v>278</v>
      </c>
      <c r="C58" s="197"/>
      <c r="D58" s="197"/>
      <c r="E58" s="192"/>
      <c r="F58" s="197"/>
      <c r="G58" s="184"/>
    </row>
    <row r="59" spans="1:8" ht="24.95" customHeight="1" x14ac:dyDescent="0.3">
      <c r="A59" s="194" t="s">
        <v>279</v>
      </c>
      <c r="B59" s="198" t="s">
        <v>280</v>
      </c>
      <c r="C59" s="115">
        <f>SUM(C57,C58)</f>
        <v>0</v>
      </c>
      <c r="D59" s="115">
        <f>SUM(D57,D58)</f>
        <v>0</v>
      </c>
      <c r="E59" s="115">
        <f>SUM(E57,E58)</f>
        <v>0</v>
      </c>
      <c r="F59" s="115">
        <f>SUM(F46:F58)</f>
        <v>1500000</v>
      </c>
      <c r="G59" s="208">
        <f>SUM(G57,G58)</f>
        <v>0</v>
      </c>
    </row>
    <row r="60" spans="1:8" ht="24.95" customHeight="1" x14ac:dyDescent="0.25">
      <c r="A60" s="189" t="s">
        <v>281</v>
      </c>
      <c r="B60" s="191"/>
      <c r="C60" s="187"/>
      <c r="D60" s="184"/>
      <c r="E60" s="533"/>
      <c r="F60" s="576"/>
      <c r="G60" s="184"/>
      <c r="H60" s="109"/>
    </row>
    <row r="61" spans="1:8" ht="24.95" customHeight="1" x14ac:dyDescent="0.25">
      <c r="A61" s="189" t="s">
        <v>282</v>
      </c>
      <c r="B61" s="191"/>
      <c r="C61" s="187"/>
      <c r="D61" s="184"/>
      <c r="E61" s="533"/>
      <c r="F61" s="576"/>
      <c r="G61" s="184"/>
      <c r="H61" s="109"/>
    </row>
    <row r="62" spans="1:8" ht="24.95" customHeight="1" x14ac:dyDescent="0.3">
      <c r="A62" s="74"/>
      <c r="B62" s="6"/>
      <c r="C62" s="203"/>
      <c r="D62" s="201"/>
      <c r="E62" s="204"/>
      <c r="F62" s="236"/>
      <c r="G62" s="173"/>
      <c r="H62" s="109"/>
    </row>
    <row r="63" spans="1:8" ht="24.95" customHeight="1" x14ac:dyDescent="0.3">
      <c r="A63" s="74"/>
      <c r="B63" s="6"/>
      <c r="C63" s="203"/>
      <c r="D63" s="201"/>
      <c r="E63" s="204"/>
      <c r="F63" s="236"/>
      <c r="G63" s="173"/>
      <c r="H63" s="109"/>
    </row>
    <row r="64" spans="1:8" ht="24.95" customHeight="1" x14ac:dyDescent="0.3">
      <c r="A64" s="74"/>
      <c r="B64" s="6"/>
      <c r="C64" s="203"/>
      <c r="D64" s="201"/>
      <c r="E64" s="204"/>
      <c r="F64" s="236"/>
      <c r="G64" s="173"/>
      <c r="H64" s="109"/>
    </row>
    <row r="65" spans="1:8" ht="24.95" customHeight="1" x14ac:dyDescent="0.25">
      <c r="A65" s="189" t="s">
        <v>283</v>
      </c>
      <c r="B65" s="191" t="s">
        <v>284</v>
      </c>
      <c r="C65" s="187">
        <f>SUM(C62:C64)</f>
        <v>0</v>
      </c>
      <c r="D65" s="184">
        <f>SUM(D62:D64)</f>
        <v>0</v>
      </c>
      <c r="E65" s="187">
        <f>SUM(E62:E64)</f>
        <v>0</v>
      </c>
      <c r="F65" s="184">
        <f>SUM(F62:F64)</f>
        <v>0</v>
      </c>
      <c r="G65" s="184">
        <f>SUM(G62:G64)</f>
        <v>0</v>
      </c>
      <c r="H65" s="109"/>
    </row>
    <row r="66" spans="1:8" ht="24.95" customHeight="1" x14ac:dyDescent="0.3">
      <c r="A66" s="194" t="s">
        <v>285</v>
      </c>
      <c r="B66" s="198" t="s">
        <v>286</v>
      </c>
      <c r="C66" s="88">
        <f>SUM(C60:C61,C65)</f>
        <v>0</v>
      </c>
      <c r="D66" s="88">
        <f>SUM(D60:D61,D65)</f>
        <v>0</v>
      </c>
      <c r="E66" s="88">
        <f>SUM(E60:E61,E65)</f>
        <v>0</v>
      </c>
      <c r="F66" s="88">
        <f>SUM(F60:F61,F65)</f>
        <v>0</v>
      </c>
      <c r="G66" s="82">
        <f>SUM(G60:G61,G65)</f>
        <v>0</v>
      </c>
      <c r="H66" s="109"/>
    </row>
    <row r="67" spans="1:8" ht="24.95" customHeight="1" x14ac:dyDescent="0.2">
      <c r="A67" s="10"/>
      <c r="B67" s="200" t="s">
        <v>287</v>
      </c>
      <c r="C67" s="569">
        <f>SUM(C66,C59,C45)</f>
        <v>0</v>
      </c>
      <c r="D67" s="568">
        <f>SUM(D66,D59,D45)</f>
        <v>0</v>
      </c>
      <c r="E67" s="569">
        <f>SUM(E66,E59,E45)</f>
        <v>0</v>
      </c>
      <c r="F67" s="95">
        <f>SUM(F66,F59,F45)</f>
        <v>2790550</v>
      </c>
      <c r="G67" s="209">
        <f>SUM(G66,G59,G45)</f>
        <v>0</v>
      </c>
    </row>
    <row r="68" spans="1:8" ht="24.95" customHeight="1" x14ac:dyDescent="0.2">
      <c r="G68" s="80"/>
    </row>
    <row r="69" spans="1:8" ht="24.95" customHeight="1" x14ac:dyDescent="0.2">
      <c r="G69" s="79"/>
    </row>
    <row r="70" spans="1:8" x14ac:dyDescent="0.2">
      <c r="G70" s="76"/>
    </row>
    <row r="71" spans="1:8" x14ac:dyDescent="0.2">
      <c r="G71" s="76"/>
    </row>
    <row r="72" spans="1:8" x14ac:dyDescent="0.2">
      <c r="G72" s="76"/>
    </row>
    <row r="73" spans="1:8" x14ac:dyDescent="0.2">
      <c r="G73" s="76"/>
    </row>
  </sheetData>
  <mergeCells count="6"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>
    <oddHeader>&amp;L&amp;"Times,Félkövér"&amp;14Bezenye Község
  Önkormányzata&amp;C&amp;"Times,Félkövér"&amp;14FELHALMOZÁSI KIADÁSOK
2015. terv&amp;R6. számú melléklet
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FF0000"/>
  </sheetPr>
  <dimension ref="A1:G49"/>
  <sheetViews>
    <sheetView view="pageLayout" topLeftCell="A16" zoomScale="80" zoomScaleNormal="80" zoomScalePageLayoutView="80" workbookViewId="0">
      <selection activeCell="F38" sqref="F38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6" width="21.7109375" customWidth="1"/>
    <col min="7" max="7" width="14.5703125" customWidth="1"/>
  </cols>
  <sheetData>
    <row r="1" spans="1:7" ht="18.75" x14ac:dyDescent="0.3">
      <c r="A1" s="828" t="s">
        <v>312</v>
      </c>
      <c r="B1" s="412"/>
      <c r="C1" s="822" t="s">
        <v>65</v>
      </c>
      <c r="D1" s="823"/>
      <c r="E1" s="824"/>
      <c r="F1" s="403"/>
      <c r="G1" s="404" t="s">
        <v>64</v>
      </c>
    </row>
    <row r="2" spans="1:7" ht="18.75" x14ac:dyDescent="0.3">
      <c r="A2" s="829"/>
      <c r="B2" s="413" t="s">
        <v>473</v>
      </c>
      <c r="C2" s="825"/>
      <c r="D2" s="826"/>
      <c r="E2" s="827"/>
      <c r="F2" s="405" t="s">
        <v>713</v>
      </c>
      <c r="G2" s="406" t="s">
        <v>157</v>
      </c>
    </row>
    <row r="3" spans="1:7" ht="18.75" x14ac:dyDescent="0.3">
      <c r="A3" s="830"/>
      <c r="B3" s="414"/>
      <c r="C3" s="211" t="s">
        <v>71</v>
      </c>
      <c r="D3" s="211" t="s">
        <v>419</v>
      </c>
      <c r="E3" s="212" t="s">
        <v>87</v>
      </c>
      <c r="F3" s="407" t="s">
        <v>88</v>
      </c>
      <c r="G3" s="406" t="s">
        <v>161</v>
      </c>
    </row>
    <row r="4" spans="1:7" ht="15.75" x14ac:dyDescent="0.25">
      <c r="A4" s="213" t="s">
        <v>292</v>
      </c>
      <c r="B4" s="210" t="s">
        <v>293</v>
      </c>
      <c r="C4" s="211"/>
      <c r="D4" s="211"/>
      <c r="E4" s="190"/>
      <c r="F4" s="211"/>
      <c r="G4" s="189"/>
    </row>
    <row r="5" spans="1:7" ht="18.75" x14ac:dyDescent="0.3">
      <c r="A5" s="39"/>
      <c r="B5" s="40"/>
      <c r="C5" s="553"/>
      <c r="D5" s="215"/>
      <c r="E5" s="554"/>
      <c r="F5" s="117"/>
      <c r="G5" s="173"/>
    </row>
    <row r="6" spans="1:7" ht="18.75" x14ac:dyDescent="0.3">
      <c r="A6" s="39"/>
      <c r="B6" s="40" t="s">
        <v>744</v>
      </c>
      <c r="C6" s="553"/>
      <c r="D6" s="215"/>
      <c r="E6" s="554"/>
      <c r="F6" s="117">
        <v>83000</v>
      </c>
      <c r="G6" s="173"/>
    </row>
    <row r="7" spans="1:7" ht="18.75" x14ac:dyDescent="0.3">
      <c r="A7" s="39"/>
      <c r="B7" s="40" t="s">
        <v>672</v>
      </c>
      <c r="C7" s="553"/>
      <c r="D7" s="215"/>
      <c r="E7" s="554"/>
      <c r="F7" s="117"/>
      <c r="G7" s="173"/>
    </row>
    <row r="8" spans="1:7" ht="18.75" x14ac:dyDescent="0.3">
      <c r="A8" s="39"/>
      <c r="B8" s="40" t="s">
        <v>582</v>
      </c>
      <c r="C8" s="553"/>
      <c r="D8" s="215"/>
      <c r="E8" s="554"/>
      <c r="F8" s="731">
        <v>200000</v>
      </c>
      <c r="G8" s="223"/>
    </row>
    <row r="9" spans="1:7" ht="18.75" x14ac:dyDescent="0.3">
      <c r="A9" s="39"/>
      <c r="B9" s="41" t="s">
        <v>673</v>
      </c>
      <c r="C9" s="553"/>
      <c r="D9" s="215"/>
      <c r="E9" s="554"/>
      <c r="F9" s="117">
        <v>115000</v>
      </c>
      <c r="G9" s="173"/>
    </row>
    <row r="10" spans="1:7" ht="18.75" x14ac:dyDescent="0.3">
      <c r="A10" s="39"/>
      <c r="B10" s="41" t="s">
        <v>674</v>
      </c>
      <c r="C10" s="553"/>
      <c r="D10" s="215"/>
      <c r="E10" s="554"/>
      <c r="F10" s="117">
        <v>623000</v>
      </c>
      <c r="G10" s="173"/>
    </row>
    <row r="11" spans="1:7" ht="18.75" x14ac:dyDescent="0.3">
      <c r="A11" s="8"/>
      <c r="B11" s="41" t="s">
        <v>675</v>
      </c>
      <c r="C11" s="553"/>
      <c r="D11" s="215"/>
      <c r="E11" s="554"/>
      <c r="F11" s="117">
        <v>27000</v>
      </c>
      <c r="G11" s="173"/>
    </row>
    <row r="12" spans="1:7" ht="18.75" x14ac:dyDescent="0.3">
      <c r="A12" s="8"/>
      <c r="B12" s="41" t="s">
        <v>676</v>
      </c>
      <c r="C12" s="553"/>
      <c r="D12" s="215"/>
      <c r="E12" s="554"/>
      <c r="F12" s="117">
        <v>22000</v>
      </c>
      <c r="G12" s="173"/>
    </row>
    <row r="13" spans="1:7" ht="18.75" x14ac:dyDescent="0.3">
      <c r="A13" s="8"/>
      <c r="B13" s="41" t="s">
        <v>677</v>
      </c>
      <c r="C13" s="553"/>
      <c r="D13" s="215"/>
      <c r="E13" s="554"/>
      <c r="F13" s="731"/>
      <c r="G13" s="173"/>
    </row>
    <row r="14" spans="1:7" ht="18.75" x14ac:dyDescent="0.3">
      <c r="A14" s="8"/>
      <c r="B14" s="41" t="s">
        <v>678</v>
      </c>
      <c r="C14" s="553"/>
      <c r="D14" s="215"/>
      <c r="E14" s="554"/>
      <c r="F14" s="731">
        <v>205000</v>
      </c>
      <c r="G14" s="173"/>
    </row>
    <row r="15" spans="1:7" ht="15.75" x14ac:dyDescent="0.25">
      <c r="A15" s="214" t="s">
        <v>294</v>
      </c>
      <c r="B15" s="214" t="s">
        <v>295</v>
      </c>
      <c r="C15" s="187">
        <f>SUM(C5:C14)</f>
        <v>0</v>
      </c>
      <c r="D15" s="184">
        <f>SUM(D5:D14)</f>
        <v>0</v>
      </c>
      <c r="E15" s="187">
        <f>SUM(E5:E14)</f>
        <v>0</v>
      </c>
      <c r="F15" s="184">
        <f>SUM(F5:F14)</f>
        <v>1275000</v>
      </c>
      <c r="G15" s="184">
        <f>SUM(G5:G14)</f>
        <v>0</v>
      </c>
    </row>
    <row r="16" spans="1:7" ht="18.75" x14ac:dyDescent="0.3">
      <c r="A16" s="39"/>
      <c r="B16" s="40"/>
      <c r="C16" s="216"/>
      <c r="D16" s="217"/>
      <c r="E16" s="579"/>
      <c r="F16" s="45"/>
      <c r="G16" s="173"/>
    </row>
    <row r="17" spans="1:7" ht="18.75" x14ac:dyDescent="0.3">
      <c r="A17" s="39"/>
      <c r="B17" s="40"/>
      <c r="C17" s="555"/>
      <c r="D17" s="217"/>
      <c r="E17" s="554"/>
      <c r="F17" s="45"/>
      <c r="G17" s="173"/>
    </row>
    <row r="18" spans="1:7" ht="15.75" x14ac:dyDescent="0.25">
      <c r="A18" s="214" t="s">
        <v>296</v>
      </c>
      <c r="B18" s="214" t="s">
        <v>297</v>
      </c>
      <c r="C18" s="187">
        <f>SUM(C16:C17)</f>
        <v>0</v>
      </c>
      <c r="D18" s="184">
        <f>SUM(D16:D17)</f>
        <v>0</v>
      </c>
      <c r="E18" s="187">
        <f>SUM(E16:E17)</f>
        <v>0</v>
      </c>
      <c r="F18" s="184">
        <f>SUM(F16:F17)</f>
        <v>0</v>
      </c>
      <c r="G18" s="184">
        <f>SUM(G16:G17)</f>
        <v>0</v>
      </c>
    </row>
    <row r="19" spans="1:7" ht="18.75" hidden="1" x14ac:dyDescent="0.3">
      <c r="A19" s="39"/>
      <c r="B19" s="40"/>
      <c r="C19" s="555"/>
      <c r="D19" s="217"/>
      <c r="E19" s="554"/>
      <c r="F19" s="117"/>
      <c r="G19" s="173"/>
    </row>
    <row r="20" spans="1:7" ht="18.75" hidden="1" x14ac:dyDescent="0.3">
      <c r="A20" s="42"/>
      <c r="B20" s="41"/>
      <c r="C20" s="555"/>
      <c r="D20" s="217"/>
      <c r="E20" s="554"/>
      <c r="F20" s="117"/>
      <c r="G20" s="173"/>
    </row>
    <row r="21" spans="1:7" ht="18.75" hidden="1" x14ac:dyDescent="0.3">
      <c r="A21" s="39"/>
      <c r="B21" s="40"/>
      <c r="C21" s="555"/>
      <c r="D21" s="217"/>
      <c r="E21" s="554"/>
      <c r="F21" s="117"/>
      <c r="G21" s="173"/>
    </row>
    <row r="22" spans="1:7" ht="18.75" hidden="1" x14ac:dyDescent="0.3">
      <c r="A22" s="39"/>
      <c r="B22" s="40"/>
      <c r="C22" s="555"/>
      <c r="D22" s="217"/>
      <c r="E22" s="554"/>
      <c r="F22" s="117"/>
      <c r="G22" s="173"/>
    </row>
    <row r="23" spans="1:7" ht="18.75" hidden="1" x14ac:dyDescent="0.3">
      <c r="A23" s="39"/>
      <c r="B23" s="40"/>
      <c r="C23" s="555"/>
      <c r="D23" s="217"/>
      <c r="E23" s="554"/>
      <c r="F23" s="117"/>
      <c r="G23" s="173"/>
    </row>
    <row r="24" spans="1:7" ht="18.75" hidden="1" x14ac:dyDescent="0.3">
      <c r="A24" s="39"/>
      <c r="B24" s="40"/>
      <c r="C24" s="555"/>
      <c r="D24" s="217"/>
      <c r="E24" s="554"/>
      <c r="F24" s="117"/>
      <c r="G24" s="173"/>
    </row>
    <row r="25" spans="1:7" ht="18.75" hidden="1" x14ac:dyDescent="0.3">
      <c r="A25" s="39"/>
      <c r="B25" s="40"/>
      <c r="C25" s="555"/>
      <c r="D25" s="217"/>
      <c r="E25" s="554"/>
      <c r="F25" s="117"/>
      <c r="G25" s="173"/>
    </row>
    <row r="26" spans="1:7" ht="18.75" hidden="1" x14ac:dyDescent="0.3">
      <c r="A26" s="39"/>
      <c r="B26" s="40"/>
      <c r="C26" s="555"/>
      <c r="D26" s="217"/>
      <c r="E26" s="554"/>
      <c r="F26" s="117"/>
      <c r="G26" s="173"/>
    </row>
    <row r="27" spans="1:7" ht="18.75" hidden="1" x14ac:dyDescent="0.3">
      <c r="A27" s="39"/>
      <c r="B27" s="40"/>
      <c r="C27" s="555"/>
      <c r="D27" s="217"/>
      <c r="E27" s="554"/>
      <c r="F27" s="117"/>
      <c r="G27" s="173"/>
    </row>
    <row r="28" spans="1:7" ht="18.75" hidden="1" x14ac:dyDescent="0.3">
      <c r="A28" s="39"/>
      <c r="B28" s="40"/>
      <c r="C28" s="555"/>
      <c r="D28" s="217"/>
      <c r="E28" s="554"/>
      <c r="F28" s="117"/>
      <c r="G28" s="173"/>
    </row>
    <row r="29" spans="1:7" ht="18.75" hidden="1" x14ac:dyDescent="0.3">
      <c r="A29" s="39"/>
      <c r="B29" s="40"/>
      <c r="C29" s="555"/>
      <c r="D29" s="217"/>
      <c r="E29" s="554"/>
      <c r="F29" s="117"/>
      <c r="G29" s="173"/>
    </row>
    <row r="30" spans="1:7" ht="18.75" hidden="1" x14ac:dyDescent="0.3">
      <c r="A30" s="39"/>
      <c r="B30" s="43"/>
      <c r="C30" s="555"/>
      <c r="D30" s="217"/>
      <c r="E30" s="554"/>
      <c r="F30" s="117"/>
      <c r="G30" s="173"/>
    </row>
    <row r="31" spans="1:7" ht="18.75" hidden="1" x14ac:dyDescent="0.3">
      <c r="A31" s="39"/>
      <c r="B31" s="43"/>
      <c r="C31" s="555"/>
      <c r="D31" s="217"/>
      <c r="E31" s="554"/>
      <c r="F31" s="117"/>
      <c r="G31" s="173"/>
    </row>
    <row r="32" spans="1:7" ht="18.75" hidden="1" x14ac:dyDescent="0.3">
      <c r="A32" s="39"/>
      <c r="B32" s="40"/>
      <c r="C32" s="555"/>
      <c r="D32" s="217"/>
      <c r="E32" s="554"/>
      <c r="F32" s="117"/>
      <c r="G32" s="173"/>
    </row>
    <row r="33" spans="1:7" ht="18.75" hidden="1" x14ac:dyDescent="0.3">
      <c r="A33" s="39"/>
      <c r="B33" s="40"/>
      <c r="C33" s="555"/>
      <c r="D33" s="217"/>
      <c r="E33" s="554"/>
      <c r="F33" s="117"/>
      <c r="G33" s="173"/>
    </row>
    <row r="34" spans="1:7" ht="18.75" x14ac:dyDescent="0.3">
      <c r="A34" s="39"/>
      <c r="B34" s="40"/>
      <c r="C34" s="555"/>
      <c r="D34" s="217"/>
      <c r="E34" s="554"/>
      <c r="F34" s="117"/>
      <c r="G34" s="173"/>
    </row>
    <row r="35" spans="1:7" ht="18.75" x14ac:dyDescent="0.3">
      <c r="A35" s="39"/>
      <c r="B35" s="40" t="s">
        <v>745</v>
      </c>
      <c r="C35" s="555"/>
      <c r="D35" s="217"/>
      <c r="E35" s="554"/>
      <c r="F35" s="117">
        <v>70800</v>
      </c>
      <c r="G35" s="173"/>
    </row>
    <row r="36" spans="1:7" ht="18.75" x14ac:dyDescent="0.3">
      <c r="A36" s="39"/>
      <c r="B36" s="40" t="s">
        <v>667</v>
      </c>
      <c r="C36" s="555"/>
      <c r="D36" s="217"/>
      <c r="E36" s="554"/>
      <c r="F36" s="117">
        <v>35000</v>
      </c>
      <c r="G36" s="173"/>
    </row>
    <row r="37" spans="1:7" ht="18.75" x14ac:dyDescent="0.3">
      <c r="A37" s="39"/>
      <c r="B37" s="44" t="s">
        <v>668</v>
      </c>
      <c r="C37" s="555"/>
      <c r="D37" s="217"/>
      <c r="E37" s="554"/>
      <c r="F37" s="117">
        <v>400000</v>
      </c>
      <c r="G37" s="173"/>
    </row>
    <row r="38" spans="1:7" ht="18.75" x14ac:dyDescent="0.3">
      <c r="A38" s="39"/>
      <c r="B38" s="44" t="s">
        <v>669</v>
      </c>
      <c r="C38" s="555"/>
      <c r="D38" s="217"/>
      <c r="E38" s="554"/>
      <c r="F38" s="117"/>
      <c r="G38" s="173"/>
    </row>
    <row r="39" spans="1:7" ht="18.75" x14ac:dyDescent="0.3">
      <c r="A39" s="39"/>
      <c r="B39" s="40" t="s">
        <v>670</v>
      </c>
      <c r="C39" s="555"/>
      <c r="D39" s="217"/>
      <c r="E39" s="554"/>
      <c r="F39" s="117"/>
      <c r="G39" s="173"/>
    </row>
    <row r="40" spans="1:7" ht="18.75" x14ac:dyDescent="0.3">
      <c r="A40" s="39"/>
      <c r="B40" s="40" t="s">
        <v>671</v>
      </c>
      <c r="C40" s="555"/>
      <c r="D40" s="217"/>
      <c r="E40" s="554"/>
      <c r="F40" s="117">
        <v>188370</v>
      </c>
      <c r="G40" s="173"/>
    </row>
    <row r="41" spans="1:7" ht="18.75" x14ac:dyDescent="0.3">
      <c r="A41" s="39"/>
      <c r="B41" s="40" t="s">
        <v>755</v>
      </c>
      <c r="C41" s="555"/>
      <c r="D41" s="217"/>
      <c r="E41" s="554"/>
      <c r="F41" s="117">
        <v>200000</v>
      </c>
      <c r="G41" s="173"/>
    </row>
    <row r="42" spans="1:7" ht="18.75" x14ac:dyDescent="0.3">
      <c r="A42" s="39"/>
      <c r="B42" s="40"/>
      <c r="C42" s="555"/>
      <c r="D42" s="217"/>
      <c r="E42" s="554"/>
      <c r="F42" s="117"/>
      <c r="G42" s="173"/>
    </row>
    <row r="43" spans="1:7" ht="15.75" x14ac:dyDescent="0.25">
      <c r="A43" s="214" t="s">
        <v>298</v>
      </c>
      <c r="B43" s="214" t="s">
        <v>299</v>
      </c>
      <c r="C43" s="187">
        <f>SUM(C19:C42)</f>
        <v>0</v>
      </c>
      <c r="D43" s="184">
        <f>SUM(D19:D42)</f>
        <v>0</v>
      </c>
      <c r="E43" s="187">
        <f>SUM(E19:E42)</f>
        <v>0</v>
      </c>
      <c r="F43" s="187">
        <f>SUM(F19:F42)</f>
        <v>894170</v>
      </c>
      <c r="G43" s="184">
        <f>SUM(G19:G42)</f>
        <v>0</v>
      </c>
    </row>
    <row r="44" spans="1:7" ht="18.75" x14ac:dyDescent="0.3">
      <c r="A44" s="39"/>
      <c r="B44" s="40" t="s">
        <v>537</v>
      </c>
      <c r="C44" s="217"/>
      <c r="D44" s="217"/>
      <c r="E44" s="116"/>
      <c r="F44" s="117"/>
      <c r="G44" s="173"/>
    </row>
    <row r="45" spans="1:7" ht="18.75" x14ac:dyDescent="0.3">
      <c r="A45" s="39"/>
      <c r="B45" s="40"/>
      <c r="C45" s="217"/>
      <c r="D45" s="217"/>
      <c r="E45" s="116"/>
      <c r="F45" s="117"/>
      <c r="G45" s="173"/>
    </row>
    <row r="46" spans="1:7" ht="18.75" x14ac:dyDescent="0.3">
      <c r="A46" s="39"/>
      <c r="B46" s="40"/>
      <c r="C46" s="217"/>
      <c r="D46" s="217"/>
      <c r="E46" s="116"/>
      <c r="F46" s="117"/>
      <c r="G46" s="173"/>
    </row>
    <row r="47" spans="1:7" ht="15.75" x14ac:dyDescent="0.25">
      <c r="A47" s="214" t="s">
        <v>300</v>
      </c>
      <c r="B47" s="214" t="s">
        <v>301</v>
      </c>
      <c r="C47" s="184">
        <f>SUM(C44:C46)</f>
        <v>0</v>
      </c>
      <c r="D47" s="184">
        <f>SUM(D44:D46)</f>
        <v>0</v>
      </c>
      <c r="E47" s="184">
        <f>SUM(E44:E46)</f>
        <v>0</v>
      </c>
      <c r="F47" s="184">
        <f>SUM(F44:F46)</f>
        <v>0</v>
      </c>
      <c r="G47" s="184">
        <f>SUM(G44:G46)</f>
        <v>0</v>
      </c>
    </row>
    <row r="48" spans="1:7" ht="18.75" x14ac:dyDescent="0.3">
      <c r="A48" s="39"/>
      <c r="B48" s="40"/>
      <c r="C48" s="402"/>
      <c r="D48" s="402"/>
      <c r="E48" s="41"/>
      <c r="F48" s="46"/>
      <c r="G48" s="173"/>
    </row>
    <row r="49" spans="1:7" ht="18.75" x14ac:dyDescent="0.3">
      <c r="A49" s="401" t="s">
        <v>302</v>
      </c>
      <c r="B49" s="401" t="s">
        <v>303</v>
      </c>
      <c r="C49" s="262">
        <f>SUM(C47,C43,C18,C15,C4)</f>
        <v>0</v>
      </c>
      <c r="D49" s="262">
        <f>SUM(D47,D43,D18,D15,D4)</f>
        <v>0</v>
      </c>
      <c r="E49" s="262">
        <f>SUM(E47,E43,E18,E15,E4)</f>
        <v>0</v>
      </c>
      <c r="F49" s="261">
        <f>SUM(F47,F43,F18,F15,F4)</f>
        <v>2169170</v>
      </c>
      <c r="G49" s="310">
        <f>SUM(G47,G43,G18,G15,G4)</f>
        <v>0</v>
      </c>
    </row>
  </sheetData>
  <mergeCells count="2">
    <mergeCell ref="C1:E2"/>
    <mergeCell ref="A1:A3"/>
  </mergeCells>
  <phoneticPr fontId="2" type="noConversion"/>
  <pageMargins left="0.75" right="0.75" top="1" bottom="1" header="0.5" footer="0.5"/>
  <pageSetup paperSize="9" scale="65" orientation="portrait" r:id="rId1"/>
  <headerFooter alignWithMargins="0">
    <oddHeader xml:space="preserve">&amp;L&amp;"Times,Félkövér"&amp;14Bezenye Község
  Önkormányzata&amp;C&amp;"Times,Félkövér"&amp;14Pénzeszköz átadás
2015. évi terv&amp;R&amp;"Times,Normál"&amp;12 7. számú melléklet
Adatok: Ft-ban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FF0000"/>
  </sheetPr>
  <dimension ref="A3:T40"/>
  <sheetViews>
    <sheetView view="pageLayout" topLeftCell="A16" zoomScaleNormal="80" workbookViewId="0">
      <selection activeCell="F9" sqref="F9"/>
    </sheetView>
  </sheetViews>
  <sheetFormatPr defaultRowHeight="12.75" x14ac:dyDescent="0.2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4.7109375" customWidth="1"/>
    <col min="7" max="8" width="14.7109375" hidden="1" customWidth="1"/>
    <col min="9" max="9" width="14.7109375" customWidth="1"/>
    <col min="10" max="10" width="9.5703125" bestFit="1" customWidth="1"/>
    <col min="12" max="12" width="12.42578125" customWidth="1"/>
    <col min="13" max="13" width="11.7109375" customWidth="1"/>
    <col min="14" max="14" width="12.7109375" customWidth="1"/>
    <col min="15" max="15" width="12" customWidth="1"/>
    <col min="16" max="16" width="11.5703125" customWidth="1"/>
    <col min="17" max="17" width="12.7109375" customWidth="1"/>
    <col min="18" max="18" width="12.5703125" customWidth="1"/>
    <col min="19" max="19" width="11.28515625" customWidth="1"/>
    <col min="20" max="20" width="12.42578125" customWidth="1"/>
  </cols>
  <sheetData>
    <row r="3" spans="1:20" ht="15" customHeight="1" x14ac:dyDescent="0.3">
      <c r="A3" s="831" t="s">
        <v>312</v>
      </c>
      <c r="B3" s="408"/>
      <c r="C3" s="788" t="s">
        <v>65</v>
      </c>
      <c r="D3" s="788"/>
      <c r="E3" s="788"/>
      <c r="F3" s="788" t="s">
        <v>704</v>
      </c>
      <c r="G3" s="788"/>
      <c r="H3" s="788"/>
      <c r="I3" s="788"/>
      <c r="J3" s="845"/>
    </row>
    <row r="4" spans="1:20" ht="15" customHeight="1" x14ac:dyDescent="0.3">
      <c r="A4" s="832"/>
      <c r="B4" s="409"/>
      <c r="C4" s="789" t="s">
        <v>288</v>
      </c>
      <c r="D4" s="789"/>
      <c r="E4" s="837" t="s">
        <v>87</v>
      </c>
      <c r="F4" s="834" t="s">
        <v>326</v>
      </c>
      <c r="G4" s="788" t="s">
        <v>327</v>
      </c>
      <c r="H4" s="788"/>
      <c r="I4" s="834" t="s">
        <v>80</v>
      </c>
      <c r="J4" s="845"/>
      <c r="K4" s="529" t="s">
        <v>518</v>
      </c>
      <c r="L4" s="840"/>
      <c r="M4" s="840"/>
      <c r="N4" s="840"/>
      <c r="O4" s="843"/>
      <c r="P4" s="843"/>
      <c r="Q4" s="843"/>
      <c r="R4" s="840" t="s">
        <v>80</v>
      </c>
      <c r="S4" s="840"/>
      <c r="T4" s="840"/>
    </row>
    <row r="5" spans="1:20" ht="18" customHeight="1" x14ac:dyDescent="0.3">
      <c r="A5" s="832"/>
      <c r="B5" s="410" t="s">
        <v>474</v>
      </c>
      <c r="C5" s="789"/>
      <c r="D5" s="789"/>
      <c r="E5" s="838"/>
      <c r="F5" s="836"/>
      <c r="G5" s="834" t="s">
        <v>164</v>
      </c>
      <c r="H5" s="834" t="s">
        <v>165</v>
      </c>
      <c r="I5" s="836"/>
      <c r="J5" s="180"/>
      <c r="K5" s="529" t="s">
        <v>519</v>
      </c>
      <c r="L5" s="844" t="s">
        <v>515</v>
      </c>
      <c r="M5" s="842" t="s">
        <v>87</v>
      </c>
      <c r="N5" s="842"/>
      <c r="O5" s="841" t="s">
        <v>516</v>
      </c>
      <c r="P5" s="842" t="s">
        <v>87</v>
      </c>
      <c r="Q5" s="842"/>
      <c r="R5" s="841" t="s">
        <v>516</v>
      </c>
      <c r="S5" s="842" t="s">
        <v>87</v>
      </c>
      <c r="T5" s="842"/>
    </row>
    <row r="6" spans="1:20" ht="18" customHeight="1" x14ac:dyDescent="0.25">
      <c r="A6" s="833"/>
      <c r="B6" s="411"/>
      <c r="C6" s="531" t="s">
        <v>438</v>
      </c>
      <c r="D6" s="531" t="s">
        <v>325</v>
      </c>
      <c r="E6" s="839"/>
      <c r="F6" s="835"/>
      <c r="G6" s="835"/>
      <c r="H6" s="835"/>
      <c r="I6" s="835"/>
      <c r="K6" s="521"/>
      <c r="L6" s="844"/>
      <c r="M6" s="526" t="s">
        <v>509</v>
      </c>
      <c r="N6" s="526" t="s">
        <v>514</v>
      </c>
      <c r="O6" s="841"/>
      <c r="P6" s="522" t="s">
        <v>517</v>
      </c>
      <c r="Q6" s="522" t="s">
        <v>514</v>
      </c>
      <c r="R6" s="841"/>
      <c r="S6" s="522" t="s">
        <v>517</v>
      </c>
      <c r="T6" s="522" t="s">
        <v>514</v>
      </c>
    </row>
    <row r="7" spans="1:20" ht="18.75" x14ac:dyDescent="0.3">
      <c r="A7" s="12" t="s">
        <v>309</v>
      </c>
      <c r="B7" s="6" t="s">
        <v>106</v>
      </c>
      <c r="C7" s="534"/>
      <c r="D7" s="534"/>
      <c r="E7" s="184"/>
      <c r="F7" s="532">
        <v>50</v>
      </c>
      <c r="G7" s="538"/>
      <c r="H7" s="205"/>
      <c r="I7" s="541">
        <f>SUM(F7:H7)</f>
        <v>50</v>
      </c>
      <c r="K7" s="519" t="s">
        <v>508</v>
      </c>
      <c r="L7" s="522"/>
      <c r="M7" s="523"/>
      <c r="N7" s="523"/>
      <c r="O7" s="522"/>
      <c r="P7" s="523"/>
      <c r="Q7" s="523"/>
      <c r="R7" s="522">
        <f t="shared" ref="R7:T11" si="0">SUM(L7,O7)</f>
        <v>0</v>
      </c>
      <c r="S7" s="530">
        <f t="shared" si="0"/>
        <v>0</v>
      </c>
      <c r="T7" s="530">
        <f t="shared" si="0"/>
        <v>0</v>
      </c>
    </row>
    <row r="8" spans="1:20" ht="18.75" x14ac:dyDescent="0.3">
      <c r="A8" s="12"/>
      <c r="B8" s="5" t="s">
        <v>322</v>
      </c>
      <c r="C8" s="202"/>
      <c r="D8" s="202"/>
      <c r="E8" s="184"/>
      <c r="F8" s="532">
        <v>20</v>
      </c>
      <c r="G8" s="538"/>
      <c r="H8" s="205"/>
      <c r="I8" s="541">
        <f>SUM(F8:H8)</f>
        <v>20</v>
      </c>
      <c r="K8" s="519" t="s">
        <v>510</v>
      </c>
      <c r="L8" s="522"/>
      <c r="M8" s="523"/>
      <c r="N8" s="523"/>
      <c r="O8" s="522"/>
      <c r="P8" s="523"/>
      <c r="Q8" s="523"/>
      <c r="R8" s="522">
        <f t="shared" si="0"/>
        <v>0</v>
      </c>
      <c r="S8" s="530">
        <f t="shared" si="0"/>
        <v>0</v>
      </c>
      <c r="T8" s="530">
        <f t="shared" si="0"/>
        <v>0</v>
      </c>
    </row>
    <row r="9" spans="1:20" ht="18.75" x14ac:dyDescent="0.3">
      <c r="A9" s="191" t="s">
        <v>304</v>
      </c>
      <c r="B9" s="219" t="s">
        <v>305</v>
      </c>
      <c r="C9" s="218">
        <f>SUM(C7:C8)</f>
        <v>0</v>
      </c>
      <c r="D9" s="218">
        <f t="shared" ref="D9:I9" si="1">SUM(D7:D8)</f>
        <v>0</v>
      </c>
      <c r="E9" s="535">
        <f t="shared" si="1"/>
        <v>0</v>
      </c>
      <c r="F9" s="535">
        <f t="shared" si="1"/>
        <v>70</v>
      </c>
      <c r="G9" s="218">
        <f t="shared" si="1"/>
        <v>0</v>
      </c>
      <c r="H9" s="535">
        <f t="shared" si="1"/>
        <v>0</v>
      </c>
      <c r="I9" s="542">
        <f t="shared" si="1"/>
        <v>70</v>
      </c>
      <c r="K9" s="519" t="s">
        <v>511</v>
      </c>
      <c r="L9" s="522"/>
      <c r="M9" s="523"/>
      <c r="N9" s="523"/>
      <c r="O9" s="522"/>
      <c r="P9" s="523"/>
      <c r="Q9" s="523"/>
      <c r="R9" s="522">
        <f t="shared" si="0"/>
        <v>0</v>
      </c>
      <c r="S9" s="530">
        <f t="shared" si="0"/>
        <v>0</v>
      </c>
      <c r="T9" s="530">
        <f t="shared" si="0"/>
        <v>0</v>
      </c>
    </row>
    <row r="10" spans="1:20" ht="18.75" x14ac:dyDescent="0.3">
      <c r="A10" s="12" t="s">
        <v>310</v>
      </c>
      <c r="B10" s="5" t="s">
        <v>96</v>
      </c>
      <c r="C10" s="556"/>
      <c r="D10" s="556"/>
      <c r="E10" s="184"/>
      <c r="F10" s="205">
        <v>260</v>
      </c>
      <c r="G10" s="538"/>
      <c r="H10" s="205"/>
      <c r="I10" s="541">
        <f>SUM(F10:H10)</f>
        <v>260</v>
      </c>
      <c r="K10" s="519" t="s">
        <v>512</v>
      </c>
      <c r="L10" s="522"/>
      <c r="M10" s="523"/>
      <c r="N10" s="523"/>
      <c r="O10" s="522"/>
      <c r="P10" s="523"/>
      <c r="Q10" s="523"/>
      <c r="R10" s="522">
        <f t="shared" si="0"/>
        <v>0</v>
      </c>
      <c r="S10" s="530">
        <f t="shared" si="0"/>
        <v>0</v>
      </c>
      <c r="T10" s="530">
        <f t="shared" si="0"/>
        <v>0</v>
      </c>
    </row>
    <row r="11" spans="1:20" ht="18.75" x14ac:dyDescent="0.3">
      <c r="A11" s="12" t="s">
        <v>311</v>
      </c>
      <c r="B11" s="5" t="s">
        <v>308</v>
      </c>
      <c r="C11" s="537"/>
      <c r="D11" s="537"/>
      <c r="E11" s="536"/>
      <c r="F11" s="205"/>
      <c r="G11" s="538"/>
      <c r="H11" s="205"/>
      <c r="I11" s="541">
        <f>SUM(F11:H11)</f>
        <v>0</v>
      </c>
      <c r="K11" s="519" t="s">
        <v>513</v>
      </c>
      <c r="L11" s="522"/>
      <c r="M11" s="523"/>
      <c r="N11" s="523"/>
      <c r="O11" s="522"/>
      <c r="P11" s="523"/>
      <c r="Q11" s="523"/>
      <c r="R11" s="522">
        <f t="shared" si="0"/>
        <v>0</v>
      </c>
      <c r="S11" s="530">
        <f t="shared" si="0"/>
        <v>0</v>
      </c>
      <c r="T11" s="530">
        <f t="shared" si="0"/>
        <v>0</v>
      </c>
    </row>
    <row r="12" spans="1:20" ht="18.75" x14ac:dyDescent="0.3">
      <c r="A12" s="191" t="s">
        <v>306</v>
      </c>
      <c r="B12" s="220" t="s">
        <v>307</v>
      </c>
      <c r="C12" s="184">
        <f t="shared" ref="C12:I12" si="2">SUM(C10:C11)</f>
        <v>0</v>
      </c>
      <c r="D12" s="184">
        <f t="shared" si="2"/>
        <v>0</v>
      </c>
      <c r="E12" s="497">
        <f t="shared" si="2"/>
        <v>0</v>
      </c>
      <c r="F12" s="497">
        <f t="shared" si="2"/>
        <v>260</v>
      </c>
      <c r="G12" s="184">
        <f t="shared" si="2"/>
        <v>0</v>
      </c>
      <c r="H12" s="497">
        <f t="shared" si="2"/>
        <v>0</v>
      </c>
      <c r="I12" s="199">
        <f t="shared" si="2"/>
        <v>260</v>
      </c>
      <c r="K12" s="520"/>
      <c r="L12" s="527">
        <f t="shared" ref="L12:T12" si="3">SUM(L7:L11)</f>
        <v>0</v>
      </c>
      <c r="M12" s="524">
        <f t="shared" si="3"/>
        <v>0</v>
      </c>
      <c r="N12" s="524">
        <f t="shared" si="3"/>
        <v>0</v>
      </c>
      <c r="O12" s="528">
        <f t="shared" si="3"/>
        <v>0</v>
      </c>
      <c r="P12" s="524">
        <f t="shared" si="3"/>
        <v>0</v>
      </c>
      <c r="Q12" s="524">
        <f t="shared" si="3"/>
        <v>0</v>
      </c>
      <c r="R12" s="528">
        <f t="shared" si="3"/>
        <v>0</v>
      </c>
      <c r="S12" s="524">
        <f t="shared" si="3"/>
        <v>0</v>
      </c>
      <c r="T12" s="524">
        <f t="shared" si="3"/>
        <v>0</v>
      </c>
    </row>
    <row r="13" spans="1:20" ht="18.75" x14ac:dyDescent="0.3">
      <c r="A13" s="12"/>
      <c r="B13" s="5" t="s">
        <v>166</v>
      </c>
      <c r="C13" s="299"/>
      <c r="D13" s="299"/>
      <c r="E13" s="184"/>
      <c r="F13" s="205"/>
      <c r="G13" s="538"/>
      <c r="H13" s="205"/>
      <c r="I13" s="541">
        <f>SUM(F13:H13)</f>
        <v>0</v>
      </c>
      <c r="K13" s="179" t="s">
        <v>520</v>
      </c>
      <c r="L13" s="179"/>
      <c r="M13" s="179"/>
      <c r="N13" s="543">
        <f>SUM(M12:N12)</f>
        <v>0</v>
      </c>
      <c r="O13" s="525"/>
      <c r="P13" s="525"/>
      <c r="Q13" s="528">
        <f>SUM(P12:Q12)</f>
        <v>0</v>
      </c>
      <c r="R13" s="525"/>
      <c r="S13" s="525"/>
      <c r="T13" s="528">
        <f>SUM(S12:T12)</f>
        <v>0</v>
      </c>
    </row>
    <row r="14" spans="1:20" ht="18.75" x14ac:dyDescent="0.3">
      <c r="A14" s="12"/>
      <c r="B14" s="5"/>
      <c r="C14" s="222"/>
      <c r="D14" s="222"/>
      <c r="E14" s="184"/>
      <c r="F14" s="205"/>
      <c r="G14" s="538"/>
      <c r="H14" s="205"/>
      <c r="I14" s="541">
        <f>SUM(F14:H14)</f>
        <v>0</v>
      </c>
    </row>
    <row r="15" spans="1:20" ht="18.75" x14ac:dyDescent="0.3">
      <c r="A15" s="191" t="s">
        <v>313</v>
      </c>
      <c r="B15" s="220" t="s">
        <v>314</v>
      </c>
      <c r="C15" s="184">
        <f>SUM(C13:C14)</f>
        <v>0</v>
      </c>
      <c r="D15" s="184">
        <f t="shared" ref="D15:I15" si="4">SUM(D13:D14)</f>
        <v>0</v>
      </c>
      <c r="E15" s="497">
        <f t="shared" si="4"/>
        <v>0</v>
      </c>
      <c r="F15" s="497">
        <f t="shared" si="4"/>
        <v>0</v>
      </c>
      <c r="G15" s="184">
        <f t="shared" si="4"/>
        <v>0</v>
      </c>
      <c r="H15" s="497">
        <f t="shared" si="4"/>
        <v>0</v>
      </c>
      <c r="I15" s="199">
        <f t="shared" si="4"/>
        <v>0</v>
      </c>
    </row>
    <row r="16" spans="1:20" ht="18.75" x14ac:dyDescent="0.3">
      <c r="A16" s="12"/>
      <c r="B16" s="5" t="s">
        <v>101</v>
      </c>
      <c r="C16" s="299"/>
      <c r="D16" s="299"/>
      <c r="E16" s="184"/>
      <c r="F16" s="205"/>
      <c r="G16" s="538"/>
      <c r="H16" s="205"/>
      <c r="I16" s="541">
        <f>SUM(F16:H16)</f>
        <v>0</v>
      </c>
    </row>
    <row r="17" spans="1:10" ht="18.75" x14ac:dyDescent="0.3">
      <c r="A17" s="12"/>
      <c r="B17" s="5" t="s">
        <v>317</v>
      </c>
      <c r="C17" s="203"/>
      <c r="D17" s="203"/>
      <c r="E17" s="199"/>
      <c r="F17" s="205"/>
      <c r="G17" s="538"/>
      <c r="H17" s="205"/>
      <c r="I17" s="541">
        <f>SUM(F17:H17)</f>
        <v>0</v>
      </c>
    </row>
    <row r="18" spans="1:10" ht="18.75" x14ac:dyDescent="0.3">
      <c r="A18" s="12"/>
      <c r="B18" s="5" t="s">
        <v>328</v>
      </c>
      <c r="C18" s="203"/>
      <c r="D18" s="203"/>
      <c r="E18" s="199"/>
      <c r="F18" s="205"/>
      <c r="G18" s="538"/>
      <c r="H18" s="205"/>
      <c r="I18" s="541">
        <f>SUM(F18:H18)</f>
        <v>0</v>
      </c>
    </row>
    <row r="19" spans="1:10" ht="18.75" x14ac:dyDescent="0.3">
      <c r="A19" s="191" t="s">
        <v>315</v>
      </c>
      <c r="B19" s="220" t="s">
        <v>316</v>
      </c>
      <c r="C19" s="184">
        <f t="shared" ref="C19:I19" si="5">SUM(C16:C18)</f>
        <v>0</v>
      </c>
      <c r="D19" s="184">
        <f t="shared" si="5"/>
        <v>0</v>
      </c>
      <c r="E19" s="497">
        <f t="shared" si="5"/>
        <v>0</v>
      </c>
      <c r="F19" s="497">
        <f t="shared" si="5"/>
        <v>0</v>
      </c>
      <c r="G19" s="184">
        <f t="shared" si="5"/>
        <v>0</v>
      </c>
      <c r="H19" s="497">
        <f t="shared" si="5"/>
        <v>0</v>
      </c>
      <c r="I19" s="199">
        <f t="shared" si="5"/>
        <v>0</v>
      </c>
    </row>
    <row r="20" spans="1:10" ht="18.75" x14ac:dyDescent="0.3">
      <c r="A20" s="12"/>
      <c r="B20" s="47" t="s">
        <v>521</v>
      </c>
      <c r="C20" s="201"/>
      <c r="D20" s="201"/>
      <c r="E20" s="184"/>
      <c r="F20" s="205"/>
      <c r="G20" s="538"/>
      <c r="H20" s="205"/>
      <c r="I20" s="541">
        <f t="shared" ref="I20:I25" si="6">SUM(F20:H20)</f>
        <v>0</v>
      </c>
    </row>
    <row r="21" spans="1:10" ht="18.75" x14ac:dyDescent="0.3">
      <c r="A21" s="12"/>
      <c r="B21" s="47" t="s">
        <v>538</v>
      </c>
      <c r="C21" s="201"/>
      <c r="D21" s="201"/>
      <c r="E21" s="184"/>
      <c r="F21" s="205"/>
      <c r="G21" s="538"/>
      <c r="H21" s="205"/>
      <c r="I21" s="541">
        <f t="shared" si="6"/>
        <v>0</v>
      </c>
    </row>
    <row r="22" spans="1:10" ht="18.75" x14ac:dyDescent="0.3">
      <c r="A22" s="12"/>
      <c r="B22" s="47" t="s">
        <v>522</v>
      </c>
      <c r="C22" s="201"/>
      <c r="D22" s="201"/>
      <c r="E22" s="184"/>
      <c r="F22" s="205"/>
      <c r="G22" s="538"/>
      <c r="H22" s="205"/>
      <c r="I22" s="541">
        <f t="shared" si="6"/>
        <v>0</v>
      </c>
    </row>
    <row r="23" spans="1:10" ht="18.75" x14ac:dyDescent="0.3">
      <c r="A23" s="12"/>
      <c r="B23" s="47" t="s">
        <v>523</v>
      </c>
      <c r="C23" s="201"/>
      <c r="D23" s="201"/>
      <c r="E23" s="184"/>
      <c r="F23" s="205"/>
      <c r="G23" s="538"/>
      <c r="H23" s="205"/>
      <c r="I23" s="541">
        <f t="shared" si="6"/>
        <v>0</v>
      </c>
    </row>
    <row r="24" spans="1:10" ht="18.75" x14ac:dyDescent="0.3">
      <c r="A24" s="12" t="s">
        <v>525</v>
      </c>
      <c r="B24" s="728" t="s">
        <v>658</v>
      </c>
      <c r="C24" s="314">
        <f>SUM(C20:C23)</f>
        <v>0</v>
      </c>
      <c r="D24" s="314">
        <f>SUM(D20:D23)</f>
        <v>0</v>
      </c>
      <c r="E24" s="187">
        <f>SUM(E20:E23)</f>
        <v>0</v>
      </c>
      <c r="F24" s="538">
        <v>290</v>
      </c>
      <c r="G24" s="544"/>
      <c r="H24" s="544"/>
      <c r="I24" s="540">
        <f t="shared" si="6"/>
        <v>290</v>
      </c>
    </row>
    <row r="25" spans="1:10" ht="18.75" x14ac:dyDescent="0.3">
      <c r="A25" s="12" t="s">
        <v>526</v>
      </c>
      <c r="B25" s="545" t="s">
        <v>524</v>
      </c>
      <c r="C25" s="203"/>
      <c r="D25" s="203"/>
      <c r="E25" s="187"/>
      <c r="F25" s="205">
        <v>336</v>
      </c>
      <c r="G25" s="538"/>
      <c r="H25" s="205"/>
      <c r="I25" s="540">
        <f t="shared" si="6"/>
        <v>336</v>
      </c>
    </row>
    <row r="26" spans="1:10" ht="18.75" x14ac:dyDescent="0.3">
      <c r="A26" s="191" t="s">
        <v>318</v>
      </c>
      <c r="B26" s="220" t="s">
        <v>319</v>
      </c>
      <c r="C26" s="184">
        <f>SUM(C24:C25)</f>
        <v>0</v>
      </c>
      <c r="D26" s="184">
        <f>SUM(D24:D25)</f>
        <v>0</v>
      </c>
      <c r="E26" s="184">
        <f>SUM(E24:E25)</f>
        <v>0</v>
      </c>
      <c r="F26" s="497">
        <f>SUM(F24:F25)</f>
        <v>626</v>
      </c>
      <c r="G26" s="184">
        <f>SUM(G20:G25)</f>
        <v>0</v>
      </c>
      <c r="H26" s="184">
        <f>SUM(H20:H25)</f>
        <v>0</v>
      </c>
      <c r="I26" s="199">
        <f>SUM(I20:I25)</f>
        <v>626</v>
      </c>
      <c r="J26" s="80"/>
    </row>
    <row r="27" spans="1:10" ht="18.75" x14ac:dyDescent="0.3">
      <c r="A27" s="50" t="s">
        <v>532</v>
      </c>
      <c r="B27" s="546" t="s">
        <v>535</v>
      </c>
      <c r="C27" s="203"/>
      <c r="D27" s="203"/>
      <c r="E27" s="533"/>
      <c r="F27" s="205"/>
      <c r="G27" s="205"/>
      <c r="H27" s="205"/>
      <c r="I27" s="199">
        <f t="shared" ref="I27:I35" si="7">SUM(F27:H27)</f>
        <v>0</v>
      </c>
      <c r="J27" s="80"/>
    </row>
    <row r="28" spans="1:10" ht="18.75" x14ac:dyDescent="0.3">
      <c r="A28" s="12"/>
      <c r="B28" s="6" t="s">
        <v>167</v>
      </c>
      <c r="C28" s="201"/>
      <c r="D28" s="201"/>
      <c r="E28" s="192"/>
      <c r="F28" s="205">
        <v>116</v>
      </c>
      <c r="G28" s="538"/>
      <c r="H28" s="205"/>
      <c r="I28" s="541">
        <f t="shared" si="7"/>
        <v>116</v>
      </c>
      <c r="J28" s="80"/>
    </row>
    <row r="29" spans="1:10" ht="18.75" x14ac:dyDescent="0.3">
      <c r="A29" s="12"/>
      <c r="B29" s="5" t="s">
        <v>0</v>
      </c>
      <c r="C29" s="201"/>
      <c r="D29" s="201"/>
      <c r="E29" s="192"/>
      <c r="F29" s="205">
        <v>20</v>
      </c>
      <c r="G29" s="538"/>
      <c r="H29" s="205"/>
      <c r="I29" s="541">
        <f t="shared" si="7"/>
        <v>20</v>
      </c>
      <c r="J29" s="80"/>
    </row>
    <row r="30" spans="1:10" ht="18.75" x14ac:dyDescent="0.3">
      <c r="A30" s="12"/>
      <c r="B30" s="48" t="s">
        <v>527</v>
      </c>
      <c r="C30" s="201"/>
      <c r="D30" s="201"/>
      <c r="E30" s="192"/>
      <c r="F30" s="221">
        <v>150</v>
      </c>
      <c r="G30" s="539"/>
      <c r="H30" s="221"/>
      <c r="I30" s="541">
        <f t="shared" si="7"/>
        <v>150</v>
      </c>
      <c r="J30" s="80"/>
    </row>
    <row r="31" spans="1:10" ht="18.75" x14ac:dyDescent="0.3">
      <c r="A31" s="12"/>
      <c r="B31" s="48" t="s">
        <v>528</v>
      </c>
      <c r="C31" s="201"/>
      <c r="D31" s="201"/>
      <c r="E31" s="192"/>
      <c r="F31" s="221">
        <v>80</v>
      </c>
      <c r="G31" s="539"/>
      <c r="H31" s="221"/>
      <c r="I31" s="541">
        <f t="shared" si="7"/>
        <v>80</v>
      </c>
      <c r="J31" s="80"/>
    </row>
    <row r="32" spans="1:10" ht="18.75" x14ac:dyDescent="0.3">
      <c r="A32" s="12"/>
      <c r="B32" s="48" t="s">
        <v>529</v>
      </c>
      <c r="C32" s="201"/>
      <c r="D32" s="201"/>
      <c r="E32" s="192"/>
      <c r="F32" s="221"/>
      <c r="G32" s="539"/>
      <c r="H32" s="221"/>
      <c r="I32" s="541">
        <f t="shared" si="7"/>
        <v>0</v>
      </c>
      <c r="J32" s="80"/>
    </row>
    <row r="33" spans="1:10" ht="18.75" x14ac:dyDescent="0.3">
      <c r="A33" s="12"/>
      <c r="B33" s="48" t="s">
        <v>534</v>
      </c>
      <c r="C33" s="201"/>
      <c r="D33" s="201"/>
      <c r="E33" s="192"/>
      <c r="F33" s="221"/>
      <c r="G33" s="539"/>
      <c r="H33" s="221"/>
      <c r="I33" s="541">
        <f t="shared" si="7"/>
        <v>0</v>
      </c>
      <c r="J33" s="80"/>
    </row>
    <row r="34" spans="1:10" ht="18.75" x14ac:dyDescent="0.3">
      <c r="A34" s="12"/>
      <c r="B34" s="48" t="s">
        <v>530</v>
      </c>
      <c r="C34" s="201"/>
      <c r="D34" s="201"/>
      <c r="E34" s="192"/>
      <c r="F34" s="221"/>
      <c r="G34" s="539"/>
      <c r="H34" s="221"/>
      <c r="I34" s="541">
        <f t="shared" si="7"/>
        <v>0</v>
      </c>
      <c r="J34" s="80"/>
    </row>
    <row r="35" spans="1:10" ht="18.75" x14ac:dyDescent="0.3">
      <c r="A35" s="12"/>
      <c r="B35" s="48" t="s">
        <v>531</v>
      </c>
      <c r="C35" s="201"/>
      <c r="D35" s="201"/>
      <c r="E35" s="192"/>
      <c r="F35" s="221"/>
      <c r="G35" s="539"/>
      <c r="H35" s="221"/>
      <c r="I35" s="541">
        <f t="shared" si="7"/>
        <v>0</v>
      </c>
      <c r="J35" s="80"/>
    </row>
    <row r="36" spans="1:10" ht="15.75" x14ac:dyDescent="0.25">
      <c r="A36" s="50" t="s">
        <v>533</v>
      </c>
      <c r="B36" s="547" t="s">
        <v>536</v>
      </c>
      <c r="C36" s="203">
        <f>SUM(C28:C35)</f>
        <v>0</v>
      </c>
      <c r="D36" s="203">
        <f t="shared" ref="D36:I36" si="8">SUM(D28:D35)</f>
        <v>0</v>
      </c>
      <c r="E36" s="187">
        <f t="shared" si="8"/>
        <v>0</v>
      </c>
      <c r="F36" s="201">
        <f t="shared" si="8"/>
        <v>366</v>
      </c>
      <c r="G36" s="203">
        <f t="shared" si="8"/>
        <v>0</v>
      </c>
      <c r="H36" s="203">
        <f t="shared" si="8"/>
        <v>0</v>
      </c>
      <c r="I36" s="184">
        <f t="shared" si="8"/>
        <v>366</v>
      </c>
      <c r="J36" s="80"/>
    </row>
    <row r="37" spans="1:10" ht="18.75" x14ac:dyDescent="0.3">
      <c r="A37" s="191" t="s">
        <v>320</v>
      </c>
      <c r="B37" s="220" t="s">
        <v>321</v>
      </c>
      <c r="C37" s="187">
        <f t="shared" ref="C37:I37" si="9">SUM(C27,C36)</f>
        <v>0</v>
      </c>
      <c r="D37" s="187">
        <f t="shared" si="9"/>
        <v>0</v>
      </c>
      <c r="E37" s="184">
        <f t="shared" si="9"/>
        <v>0</v>
      </c>
      <c r="F37" s="187">
        <f t="shared" si="9"/>
        <v>366</v>
      </c>
      <c r="G37" s="187">
        <f t="shared" si="9"/>
        <v>0</v>
      </c>
      <c r="H37" s="187">
        <f t="shared" si="9"/>
        <v>0</v>
      </c>
      <c r="I37" s="199">
        <f t="shared" si="9"/>
        <v>366</v>
      </c>
      <c r="J37" s="80"/>
    </row>
    <row r="38" spans="1:10" ht="18.75" x14ac:dyDescent="0.3">
      <c r="A38" s="285" t="s">
        <v>291</v>
      </c>
      <c r="B38" s="285" t="s">
        <v>323</v>
      </c>
      <c r="C38" s="262">
        <f t="shared" ref="C38:I38" si="10">SUM(C9,C12,C15,C19,C26,C37)</f>
        <v>0</v>
      </c>
      <c r="D38" s="262">
        <f t="shared" si="10"/>
        <v>0</v>
      </c>
      <c r="E38" s="557">
        <f t="shared" si="10"/>
        <v>0</v>
      </c>
      <c r="F38" s="261">
        <f t="shared" si="10"/>
        <v>1322</v>
      </c>
      <c r="G38" s="261">
        <f t="shared" si="10"/>
        <v>0</v>
      </c>
      <c r="H38" s="261">
        <f t="shared" si="10"/>
        <v>0</v>
      </c>
      <c r="I38" s="311">
        <f t="shared" si="10"/>
        <v>1322</v>
      </c>
      <c r="J38" s="178">
        <f>SUM(J7:J37)</f>
        <v>0</v>
      </c>
    </row>
    <row r="39" spans="1:10" x14ac:dyDescent="0.2">
      <c r="H39" s="109">
        <f>SUM(G38:H38)</f>
        <v>0</v>
      </c>
      <c r="J39" s="80"/>
    </row>
    <row r="40" spans="1:10" x14ac:dyDescent="0.2">
      <c r="J40" s="80"/>
    </row>
  </sheetData>
  <mergeCells count="20">
    <mergeCell ref="R4:T4"/>
    <mergeCell ref="R5:R6"/>
    <mergeCell ref="S5:T5"/>
    <mergeCell ref="C4:D5"/>
    <mergeCell ref="L4:N4"/>
    <mergeCell ref="O4:Q4"/>
    <mergeCell ref="M5:N5"/>
    <mergeCell ref="P5:Q5"/>
    <mergeCell ref="L5:L6"/>
    <mergeCell ref="O5:O6"/>
    <mergeCell ref="J3:J4"/>
    <mergeCell ref="I4:I6"/>
    <mergeCell ref="A3:A6"/>
    <mergeCell ref="G5:G6"/>
    <mergeCell ref="F4:F6"/>
    <mergeCell ref="E4:E6"/>
    <mergeCell ref="H5:H6"/>
    <mergeCell ref="C3:E3"/>
    <mergeCell ref="G4:H4"/>
    <mergeCell ref="F3:I3"/>
  </mergeCells>
  <phoneticPr fontId="2" type="noConversion"/>
  <pageMargins left="0.75" right="0.75" top="1" bottom="1" header="0.5" footer="0.5"/>
  <pageSetup paperSize="9" scale="63" orientation="landscape" r:id="rId1"/>
  <headerFooter alignWithMargins="0">
    <oddHeader>&amp;L&amp;"Times,Félkövér"&amp;14Bezenye Község 
 Önkormányzata&amp;C&amp;"Times,Félkövér"&amp;14Szociális juttatások
kölcsönök 
2015. évi terv
&amp;R&amp;"Times,Normál"&amp;12 8. számú melléklet
Adatok: 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FF0000"/>
  </sheetPr>
  <dimension ref="A1:AO198"/>
  <sheetViews>
    <sheetView view="pageLayout" topLeftCell="A70" zoomScaleNormal="90" zoomScaleSheetLayoutView="50" workbookViewId="0">
      <selection activeCell="B101" sqref="B101"/>
    </sheetView>
  </sheetViews>
  <sheetFormatPr defaultRowHeight="12.75" x14ac:dyDescent="0.2"/>
  <cols>
    <col min="1" max="1" width="5.42578125" customWidth="1"/>
    <col min="2" max="2" width="59.140625" customWidth="1"/>
    <col min="3" max="3" width="15.140625" hidden="1" customWidth="1"/>
    <col min="4" max="4" width="13.5703125" hidden="1" customWidth="1"/>
    <col min="5" max="5" width="14.140625" hidden="1" customWidth="1"/>
    <col min="6" max="6" width="25.42578125" customWidth="1"/>
    <col min="7" max="7" width="15" customWidth="1"/>
    <col min="8" max="8" width="11.7109375" customWidth="1"/>
    <col min="9" max="22" width="18.85546875" customWidth="1"/>
    <col min="23" max="23" width="20.140625" customWidth="1"/>
    <col min="24" max="24" width="18.85546875" customWidth="1"/>
    <col min="25" max="25" width="18.140625" customWidth="1"/>
    <col min="26" max="27" width="18.5703125" customWidth="1"/>
    <col min="28" max="28" width="19.28515625" customWidth="1"/>
    <col min="29" max="29" width="19.7109375" customWidth="1"/>
    <col min="30" max="33" width="17.28515625" customWidth="1"/>
    <col min="34" max="35" width="17.85546875" customWidth="1"/>
    <col min="36" max="37" width="18.7109375" customWidth="1"/>
    <col min="38" max="38" width="18.85546875" customWidth="1"/>
    <col min="39" max="39" width="19.85546875" customWidth="1"/>
  </cols>
  <sheetData>
    <row r="1" spans="1:39" ht="20.25" customHeight="1" x14ac:dyDescent="0.3">
      <c r="A1" s="857" t="s">
        <v>312</v>
      </c>
      <c r="B1" s="247"/>
      <c r="C1" s="860" t="s">
        <v>65</v>
      </c>
      <c r="D1" s="860"/>
      <c r="E1" s="860"/>
      <c r="F1" s="395"/>
      <c r="G1" s="637" t="s">
        <v>156</v>
      </c>
      <c r="H1" s="629"/>
      <c r="I1" s="862" t="s">
        <v>64</v>
      </c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2"/>
      <c r="X1" s="862"/>
      <c r="Y1" s="862"/>
      <c r="Z1" s="862"/>
      <c r="AA1" s="862"/>
      <c r="AB1" s="862"/>
      <c r="AC1" s="862"/>
      <c r="AD1" s="862"/>
      <c r="AE1" s="862"/>
      <c r="AF1" s="862"/>
      <c r="AG1" s="862"/>
      <c r="AH1" s="862"/>
      <c r="AI1" s="862"/>
      <c r="AJ1" s="862"/>
      <c r="AK1" s="862"/>
      <c r="AL1" s="862"/>
      <c r="AM1" s="862"/>
    </row>
    <row r="2" spans="1:39" ht="20.25" x14ac:dyDescent="0.3">
      <c r="A2" s="858"/>
      <c r="B2" s="246" t="s">
        <v>422</v>
      </c>
      <c r="C2" s="860"/>
      <c r="D2" s="860"/>
      <c r="E2" s="860"/>
      <c r="F2" s="400" t="s">
        <v>707</v>
      </c>
      <c r="G2" s="638" t="s">
        <v>159</v>
      </c>
      <c r="H2" s="630"/>
      <c r="I2" s="849" t="s">
        <v>636</v>
      </c>
      <c r="J2" s="849" t="s">
        <v>75</v>
      </c>
      <c r="K2" s="849" t="s">
        <v>657</v>
      </c>
      <c r="L2" s="846" t="s">
        <v>656</v>
      </c>
      <c r="M2" s="849" t="s">
        <v>651</v>
      </c>
      <c r="N2" s="846" t="s">
        <v>652</v>
      </c>
      <c r="O2" s="846" t="s">
        <v>635</v>
      </c>
      <c r="P2" s="846" t="s">
        <v>716</v>
      </c>
      <c r="Q2" s="849" t="s">
        <v>640</v>
      </c>
      <c r="R2" s="846" t="s">
        <v>641</v>
      </c>
      <c r="S2" s="849" t="s">
        <v>633</v>
      </c>
      <c r="T2" s="846" t="s">
        <v>632</v>
      </c>
      <c r="U2" s="846" t="s">
        <v>637</v>
      </c>
      <c r="V2" s="846" t="s">
        <v>638</v>
      </c>
      <c r="W2" s="846" t="s">
        <v>639</v>
      </c>
      <c r="X2" s="846" t="s">
        <v>650</v>
      </c>
      <c r="Y2" s="846" t="s">
        <v>645</v>
      </c>
      <c r="Z2" s="846" t="s">
        <v>646</v>
      </c>
      <c r="AA2" s="846" t="s">
        <v>647</v>
      </c>
      <c r="AB2" s="849" t="s">
        <v>648</v>
      </c>
      <c r="AC2" s="846" t="s">
        <v>649</v>
      </c>
      <c r="AD2" s="849" t="s">
        <v>630</v>
      </c>
      <c r="AE2" s="846" t="s">
        <v>642</v>
      </c>
      <c r="AF2" s="846" t="s">
        <v>643</v>
      </c>
      <c r="AG2" s="846" t="s">
        <v>644</v>
      </c>
      <c r="AH2" s="849" t="s">
        <v>547</v>
      </c>
      <c r="AI2" s="849" t="s">
        <v>654</v>
      </c>
      <c r="AJ2" s="855" t="s">
        <v>558</v>
      </c>
      <c r="AK2" s="855" t="s">
        <v>655</v>
      </c>
      <c r="AL2" s="849" t="s">
        <v>548</v>
      </c>
      <c r="AM2" s="849" t="s">
        <v>80</v>
      </c>
    </row>
    <row r="3" spans="1:39" ht="20.25" x14ac:dyDescent="0.3">
      <c r="A3" s="858"/>
      <c r="B3" s="248"/>
      <c r="C3" s="861" t="s">
        <v>288</v>
      </c>
      <c r="D3" s="861"/>
      <c r="E3" s="861" t="s">
        <v>87</v>
      </c>
      <c r="F3" s="400" t="s">
        <v>88</v>
      </c>
      <c r="G3" s="638" t="s">
        <v>160</v>
      </c>
      <c r="H3" s="630"/>
      <c r="I3" s="849"/>
      <c r="J3" s="849"/>
      <c r="K3" s="849"/>
      <c r="L3" s="847"/>
      <c r="M3" s="849"/>
      <c r="N3" s="847"/>
      <c r="O3" s="847"/>
      <c r="P3" s="847"/>
      <c r="Q3" s="849"/>
      <c r="R3" s="847"/>
      <c r="S3" s="849"/>
      <c r="T3" s="847"/>
      <c r="U3" s="847"/>
      <c r="V3" s="847"/>
      <c r="W3" s="847"/>
      <c r="X3" s="847"/>
      <c r="Y3" s="847"/>
      <c r="Z3" s="847"/>
      <c r="AA3" s="847"/>
      <c r="AB3" s="849"/>
      <c r="AC3" s="847"/>
      <c r="AD3" s="849"/>
      <c r="AE3" s="847"/>
      <c r="AF3" s="847"/>
      <c r="AG3" s="847"/>
      <c r="AH3" s="849"/>
      <c r="AI3" s="849"/>
      <c r="AJ3" s="853"/>
      <c r="AK3" s="853"/>
      <c r="AL3" s="849"/>
      <c r="AM3" s="849"/>
    </row>
    <row r="4" spans="1:39" ht="20.25" x14ac:dyDescent="0.3">
      <c r="A4" s="859"/>
      <c r="B4" s="249"/>
      <c r="C4" s="444" t="s">
        <v>324</v>
      </c>
      <c r="D4" s="445" t="s">
        <v>325</v>
      </c>
      <c r="E4" s="861"/>
      <c r="F4" s="398"/>
      <c r="G4" s="638" t="s">
        <v>161</v>
      </c>
      <c r="H4" s="630"/>
      <c r="I4" s="849"/>
      <c r="J4" s="849"/>
      <c r="K4" s="849"/>
      <c r="L4" s="848"/>
      <c r="M4" s="849"/>
      <c r="N4" s="848"/>
      <c r="O4" s="848"/>
      <c r="P4" s="848"/>
      <c r="Q4" s="849"/>
      <c r="R4" s="848"/>
      <c r="S4" s="849"/>
      <c r="T4" s="848"/>
      <c r="U4" s="848"/>
      <c r="V4" s="848"/>
      <c r="W4" s="848"/>
      <c r="X4" s="848"/>
      <c r="Y4" s="848"/>
      <c r="Z4" s="848"/>
      <c r="AA4" s="848"/>
      <c r="AB4" s="849"/>
      <c r="AC4" s="848"/>
      <c r="AD4" s="849"/>
      <c r="AE4" s="848"/>
      <c r="AF4" s="848"/>
      <c r="AG4" s="848"/>
      <c r="AH4" s="849"/>
      <c r="AI4" s="849"/>
      <c r="AJ4" s="854"/>
      <c r="AK4" s="854"/>
      <c r="AL4" s="849"/>
      <c r="AM4" s="849"/>
    </row>
    <row r="5" spans="1:39" ht="18.75" x14ac:dyDescent="0.3">
      <c r="A5" s="1" t="s">
        <v>168</v>
      </c>
      <c r="B5" s="92" t="s">
        <v>706</v>
      </c>
      <c r="C5" s="446"/>
      <c r="D5" s="447"/>
      <c r="E5" s="446"/>
      <c r="F5" s="448">
        <f>SUM(I5:AL5)</f>
        <v>11688796</v>
      </c>
      <c r="G5" s="446"/>
      <c r="H5" s="631"/>
      <c r="I5" s="75">
        <v>1066800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>
        <v>253296</v>
      </c>
      <c r="U5" s="75"/>
      <c r="V5" s="75"/>
      <c r="W5" s="75">
        <v>4217400</v>
      </c>
      <c r="X5" s="75">
        <v>1752000</v>
      </c>
      <c r="Y5" s="75"/>
      <c r="Z5" s="75">
        <v>1256500</v>
      </c>
      <c r="AA5" s="75"/>
      <c r="AB5" s="75"/>
      <c r="AC5" s="75"/>
      <c r="AD5" s="75"/>
      <c r="AE5" s="75"/>
      <c r="AF5" s="75"/>
      <c r="AG5" s="75"/>
      <c r="AH5" s="75"/>
      <c r="AI5" s="75"/>
      <c r="AJ5" s="75">
        <v>3142800</v>
      </c>
      <c r="AK5" s="75"/>
      <c r="AL5" s="75"/>
      <c r="AM5" s="599">
        <f>SUM(I5:AL5)</f>
        <v>11688796</v>
      </c>
    </row>
    <row r="6" spans="1:39" ht="18.75" x14ac:dyDescent="0.3">
      <c r="A6" s="1" t="s">
        <v>170</v>
      </c>
      <c r="B6" s="92" t="s">
        <v>171</v>
      </c>
      <c r="C6" s="446"/>
      <c r="D6" s="447"/>
      <c r="E6" s="446"/>
      <c r="F6" s="448">
        <f t="shared" ref="F6:F14" si="0">SUM(I6:AL6)</f>
        <v>0</v>
      </c>
      <c r="G6" s="446"/>
      <c r="H6" s="631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599">
        <f t="shared" ref="AM6:AM14" si="1">SUM(I6:AL6)</f>
        <v>0</v>
      </c>
    </row>
    <row r="7" spans="1:39" ht="18.75" x14ac:dyDescent="0.3">
      <c r="A7" s="1" t="s">
        <v>172</v>
      </c>
      <c r="B7" s="92" t="s">
        <v>173</v>
      </c>
      <c r="C7" s="446"/>
      <c r="D7" s="447"/>
      <c r="E7" s="446"/>
      <c r="F7" s="448">
        <f t="shared" si="0"/>
        <v>0</v>
      </c>
      <c r="G7" s="446"/>
      <c r="H7" s="631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599">
        <f t="shared" si="1"/>
        <v>0</v>
      </c>
    </row>
    <row r="8" spans="1:39" ht="18.75" x14ac:dyDescent="0.3">
      <c r="A8" s="1" t="s">
        <v>174</v>
      </c>
      <c r="B8" s="92" t="s">
        <v>175</v>
      </c>
      <c r="C8" s="446"/>
      <c r="D8" s="447"/>
      <c r="E8" s="446"/>
      <c r="F8" s="448">
        <f t="shared" si="0"/>
        <v>0</v>
      </c>
      <c r="G8" s="446"/>
      <c r="H8" s="631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599">
        <f t="shared" si="1"/>
        <v>0</v>
      </c>
    </row>
    <row r="9" spans="1:39" ht="18.75" x14ac:dyDescent="0.3">
      <c r="A9" s="1" t="s">
        <v>176</v>
      </c>
      <c r="B9" s="92" t="s">
        <v>177</v>
      </c>
      <c r="C9" s="446"/>
      <c r="D9" s="447"/>
      <c r="E9" s="446"/>
      <c r="F9" s="448">
        <f t="shared" si="0"/>
        <v>0</v>
      </c>
      <c r="G9" s="446"/>
      <c r="H9" s="631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599">
        <f t="shared" si="1"/>
        <v>0</v>
      </c>
    </row>
    <row r="10" spans="1:39" ht="18.75" x14ac:dyDescent="0.3">
      <c r="A10" s="1" t="s">
        <v>178</v>
      </c>
      <c r="B10" s="92" t="s">
        <v>705</v>
      </c>
      <c r="C10" s="446"/>
      <c r="D10" s="447"/>
      <c r="E10" s="446"/>
      <c r="F10" s="448">
        <f t="shared" si="0"/>
        <v>420000</v>
      </c>
      <c r="G10" s="446"/>
      <c r="H10" s="631"/>
      <c r="I10" s="75">
        <v>60000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>
        <v>180000</v>
      </c>
      <c r="X10" s="75">
        <v>60000</v>
      </c>
      <c r="Y10" s="75"/>
      <c r="Z10" s="75">
        <v>60000</v>
      </c>
      <c r="AA10" s="75"/>
      <c r="AB10" s="75"/>
      <c r="AC10" s="75"/>
      <c r="AD10" s="75"/>
      <c r="AE10" s="75"/>
      <c r="AF10" s="75"/>
      <c r="AG10" s="75"/>
      <c r="AH10" s="75"/>
      <c r="AI10" s="75"/>
      <c r="AJ10" s="75">
        <v>60000</v>
      </c>
      <c r="AK10" s="75"/>
      <c r="AL10" s="75"/>
      <c r="AM10" s="599">
        <f t="shared" si="1"/>
        <v>420000</v>
      </c>
    </row>
    <row r="11" spans="1:39" ht="18.75" x14ac:dyDescent="0.3">
      <c r="A11" s="1" t="s">
        <v>180</v>
      </c>
      <c r="B11" s="92" t="s">
        <v>181</v>
      </c>
      <c r="C11" s="446"/>
      <c r="D11" s="447"/>
      <c r="E11" s="446"/>
      <c r="F11" s="448">
        <f t="shared" si="0"/>
        <v>0</v>
      </c>
      <c r="G11" s="446"/>
      <c r="H11" s="631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599">
        <f t="shared" si="1"/>
        <v>0</v>
      </c>
    </row>
    <row r="12" spans="1:39" ht="18.75" x14ac:dyDescent="0.3">
      <c r="A12" s="1" t="s">
        <v>182</v>
      </c>
      <c r="B12" s="92" t="s">
        <v>183</v>
      </c>
      <c r="C12" s="446"/>
      <c r="D12" s="447"/>
      <c r="E12" s="446"/>
      <c r="F12" s="448">
        <f t="shared" si="0"/>
        <v>70000</v>
      </c>
      <c r="G12" s="446"/>
      <c r="H12" s="631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>
        <v>70000</v>
      </c>
      <c r="AK12" s="75"/>
      <c r="AL12" s="75"/>
      <c r="AM12" s="599">
        <f t="shared" si="1"/>
        <v>70000</v>
      </c>
    </row>
    <row r="13" spans="1:39" ht="18.75" x14ac:dyDescent="0.3">
      <c r="A13" s="1" t="s">
        <v>184</v>
      </c>
      <c r="B13" s="92" t="s">
        <v>185</v>
      </c>
      <c r="C13" s="446"/>
      <c r="D13" s="447"/>
      <c r="E13" s="446"/>
      <c r="F13" s="448">
        <f t="shared" si="0"/>
        <v>60000</v>
      </c>
      <c r="G13" s="446"/>
      <c r="H13" s="631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>
        <v>60000</v>
      </c>
      <c r="AK13" s="75"/>
      <c r="AL13" s="75"/>
      <c r="AM13" s="599">
        <f t="shared" si="1"/>
        <v>60000</v>
      </c>
    </row>
    <row r="14" spans="1:39" ht="18.75" x14ac:dyDescent="0.3">
      <c r="A14" s="1" t="s">
        <v>186</v>
      </c>
      <c r="B14" s="92" t="s">
        <v>220</v>
      </c>
      <c r="C14" s="446"/>
      <c r="D14" s="447"/>
      <c r="E14" s="446"/>
      <c r="F14" s="448">
        <f t="shared" si="0"/>
        <v>0</v>
      </c>
      <c r="G14" s="446"/>
      <c r="H14" s="631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599">
        <f t="shared" si="1"/>
        <v>0</v>
      </c>
    </row>
    <row r="15" spans="1:39" ht="18.75" x14ac:dyDescent="0.3">
      <c r="A15" s="449" t="s">
        <v>193</v>
      </c>
      <c r="B15" s="193" t="s">
        <v>192</v>
      </c>
      <c r="C15" s="450">
        <f>SUM(C5:C14)</f>
        <v>0</v>
      </c>
      <c r="D15" s="451">
        <f>SUM(D5:D14)</f>
        <v>0</v>
      </c>
      <c r="E15" s="450">
        <f>SUM(E5:E14)</f>
        <v>0</v>
      </c>
      <c r="F15" s="452">
        <f>SUM(F5:F14)</f>
        <v>12238796</v>
      </c>
      <c r="G15" s="450">
        <f>SUM(G5:G14)</f>
        <v>0</v>
      </c>
      <c r="H15" s="632"/>
      <c r="I15" s="596">
        <f t="shared" ref="I15:AM15" si="2">SUM(I5:I14)</f>
        <v>1126800</v>
      </c>
      <c r="J15" s="596">
        <f t="shared" si="2"/>
        <v>0</v>
      </c>
      <c r="K15" s="596">
        <f t="shared" si="2"/>
        <v>0</v>
      </c>
      <c r="L15" s="596">
        <f t="shared" si="2"/>
        <v>0</v>
      </c>
      <c r="M15" s="596">
        <f t="shared" si="2"/>
        <v>0</v>
      </c>
      <c r="N15" s="596">
        <f t="shared" si="2"/>
        <v>0</v>
      </c>
      <c r="O15" s="596">
        <f t="shared" si="2"/>
        <v>0</v>
      </c>
      <c r="P15" s="596">
        <f t="shared" si="2"/>
        <v>0</v>
      </c>
      <c r="Q15" s="596">
        <f t="shared" si="2"/>
        <v>0</v>
      </c>
      <c r="R15" s="596">
        <f t="shared" si="2"/>
        <v>0</v>
      </c>
      <c r="S15" s="596">
        <f t="shared" si="2"/>
        <v>0</v>
      </c>
      <c r="T15" s="596">
        <f t="shared" si="2"/>
        <v>253296</v>
      </c>
      <c r="U15" s="596">
        <f t="shared" si="2"/>
        <v>0</v>
      </c>
      <c r="V15" s="596">
        <f t="shared" si="2"/>
        <v>0</v>
      </c>
      <c r="W15" s="596">
        <f t="shared" si="2"/>
        <v>4397400</v>
      </c>
      <c r="X15" s="596">
        <f t="shared" si="2"/>
        <v>1812000</v>
      </c>
      <c r="Y15" s="596">
        <f t="shared" si="2"/>
        <v>0</v>
      </c>
      <c r="Z15" s="596">
        <f t="shared" si="2"/>
        <v>1316500</v>
      </c>
      <c r="AA15" s="596">
        <f t="shared" si="2"/>
        <v>0</v>
      </c>
      <c r="AB15" s="596">
        <f t="shared" si="2"/>
        <v>0</v>
      </c>
      <c r="AC15" s="596">
        <f t="shared" si="2"/>
        <v>0</v>
      </c>
      <c r="AD15" s="596">
        <f t="shared" si="2"/>
        <v>0</v>
      </c>
      <c r="AE15" s="596">
        <f t="shared" si="2"/>
        <v>0</v>
      </c>
      <c r="AF15" s="596">
        <f t="shared" si="2"/>
        <v>0</v>
      </c>
      <c r="AG15" s="596">
        <f t="shared" si="2"/>
        <v>0</v>
      </c>
      <c r="AH15" s="596">
        <f t="shared" si="2"/>
        <v>0</v>
      </c>
      <c r="AI15" s="596">
        <f t="shared" si="2"/>
        <v>0</v>
      </c>
      <c r="AJ15" s="596">
        <f t="shared" si="2"/>
        <v>3332800</v>
      </c>
      <c r="AK15" s="596">
        <f t="shared" si="2"/>
        <v>0</v>
      </c>
      <c r="AL15" s="596">
        <f t="shared" si="2"/>
        <v>0</v>
      </c>
      <c r="AM15" s="596">
        <f t="shared" si="2"/>
        <v>12238796</v>
      </c>
    </row>
    <row r="16" spans="1:39" ht="18.75" x14ac:dyDescent="0.3">
      <c r="A16" s="1" t="s">
        <v>187</v>
      </c>
      <c r="B16" s="92" t="s">
        <v>752</v>
      </c>
      <c r="C16" s="446"/>
      <c r="D16" s="447"/>
      <c r="E16" s="446"/>
      <c r="F16" s="448">
        <f>SUM(I16:AL16)</f>
        <v>6132372</v>
      </c>
      <c r="G16" s="447"/>
      <c r="H16" s="632"/>
      <c r="I16" s="75">
        <v>6132372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599">
        <f>SUM(I16:AL16)</f>
        <v>6132372</v>
      </c>
    </row>
    <row r="17" spans="1:39" ht="18.75" x14ac:dyDescent="0.3">
      <c r="A17" s="1" t="s">
        <v>188</v>
      </c>
      <c r="B17" s="92" t="s">
        <v>751</v>
      </c>
      <c r="C17" s="446"/>
      <c r="D17" s="447"/>
      <c r="E17" s="446"/>
      <c r="F17" s="448">
        <f>SUM(I17:AL17)</f>
        <v>576000</v>
      </c>
      <c r="G17" s="447"/>
      <c r="H17" s="632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>
        <v>300000</v>
      </c>
      <c r="AI17" s="75"/>
      <c r="AJ17" s="75">
        <v>276000</v>
      </c>
      <c r="AK17" s="75"/>
      <c r="AL17" s="75"/>
      <c r="AM17" s="599">
        <f t="shared" ref="AM17:AM18" si="3">SUM(I17:AL17)</f>
        <v>576000</v>
      </c>
    </row>
    <row r="18" spans="1:39" ht="18.75" x14ac:dyDescent="0.3">
      <c r="A18" s="1" t="s">
        <v>189</v>
      </c>
      <c r="B18" s="92" t="s">
        <v>221</v>
      </c>
      <c r="C18" s="446"/>
      <c r="D18" s="446"/>
      <c r="E18" s="446"/>
      <c r="F18" s="448">
        <f>SUM(I18:AL18)</f>
        <v>0</v>
      </c>
      <c r="G18" s="447"/>
      <c r="H18" s="632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601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599">
        <f t="shared" si="3"/>
        <v>0</v>
      </c>
    </row>
    <row r="19" spans="1:39" ht="18.75" x14ac:dyDescent="0.3">
      <c r="A19" s="449" t="s">
        <v>194</v>
      </c>
      <c r="B19" s="193" t="s">
        <v>89</v>
      </c>
      <c r="C19" s="450">
        <f>SUM(C16:C18)</f>
        <v>0</v>
      </c>
      <c r="D19" s="451">
        <f>SUM(D16:D18)</f>
        <v>0</v>
      </c>
      <c r="E19" s="450">
        <f>SUM(E16:E18)</f>
        <v>0</v>
      </c>
      <c r="F19" s="448">
        <f>SUM(F16:F18)</f>
        <v>6708372</v>
      </c>
      <c r="G19" s="451">
        <f t="shared" ref="G19:AM19" si="4">SUM(G16:G18)</f>
        <v>0</v>
      </c>
      <c r="H19" s="631"/>
      <c r="I19" s="451">
        <f t="shared" si="4"/>
        <v>6132372</v>
      </c>
      <c r="J19" s="451">
        <f t="shared" si="4"/>
        <v>0</v>
      </c>
      <c r="K19" s="451">
        <f t="shared" si="4"/>
        <v>0</v>
      </c>
      <c r="L19" s="451">
        <f t="shared" si="4"/>
        <v>0</v>
      </c>
      <c r="M19" s="451">
        <f t="shared" si="4"/>
        <v>0</v>
      </c>
      <c r="N19" s="451">
        <f t="shared" si="4"/>
        <v>0</v>
      </c>
      <c r="O19" s="451">
        <f t="shared" si="4"/>
        <v>0</v>
      </c>
      <c r="P19" s="451">
        <f t="shared" si="4"/>
        <v>0</v>
      </c>
      <c r="Q19" s="451">
        <f t="shared" si="4"/>
        <v>0</v>
      </c>
      <c r="R19" s="451">
        <f t="shared" si="4"/>
        <v>0</v>
      </c>
      <c r="S19" s="451">
        <f t="shared" si="4"/>
        <v>0</v>
      </c>
      <c r="T19" s="451">
        <f t="shared" si="4"/>
        <v>0</v>
      </c>
      <c r="U19" s="451">
        <f t="shared" si="4"/>
        <v>0</v>
      </c>
      <c r="V19" s="451">
        <f t="shared" si="4"/>
        <v>0</v>
      </c>
      <c r="W19" s="451">
        <f t="shared" si="4"/>
        <v>0</v>
      </c>
      <c r="X19" s="451">
        <f t="shared" si="4"/>
        <v>0</v>
      </c>
      <c r="Y19" s="451">
        <f t="shared" si="4"/>
        <v>0</v>
      </c>
      <c r="Z19" s="451">
        <f t="shared" si="4"/>
        <v>0</v>
      </c>
      <c r="AA19" s="451">
        <f t="shared" si="4"/>
        <v>0</v>
      </c>
      <c r="AB19" s="451">
        <f t="shared" si="4"/>
        <v>0</v>
      </c>
      <c r="AC19" s="451">
        <f t="shared" si="4"/>
        <v>0</v>
      </c>
      <c r="AD19" s="451">
        <f t="shared" si="4"/>
        <v>0</v>
      </c>
      <c r="AE19" s="451">
        <f t="shared" si="4"/>
        <v>0</v>
      </c>
      <c r="AF19" s="451">
        <f t="shared" si="4"/>
        <v>0</v>
      </c>
      <c r="AG19" s="451">
        <f t="shared" si="4"/>
        <v>0</v>
      </c>
      <c r="AH19" s="451">
        <f t="shared" si="4"/>
        <v>300000</v>
      </c>
      <c r="AI19" s="451">
        <f t="shared" si="4"/>
        <v>0</v>
      </c>
      <c r="AJ19" s="451">
        <f t="shared" si="4"/>
        <v>276000</v>
      </c>
      <c r="AK19" s="451">
        <f t="shared" si="4"/>
        <v>0</v>
      </c>
      <c r="AL19" s="451">
        <f t="shared" si="4"/>
        <v>0</v>
      </c>
      <c r="AM19" s="451">
        <f t="shared" si="4"/>
        <v>6708372</v>
      </c>
    </row>
    <row r="20" spans="1:39" ht="18.75" x14ac:dyDescent="0.3">
      <c r="A20" s="226" t="s">
        <v>195</v>
      </c>
      <c r="B20" s="227" t="s">
        <v>202</v>
      </c>
      <c r="C20" s="453">
        <f>SUM(C15,C19)</f>
        <v>0</v>
      </c>
      <c r="D20" s="454">
        <f>SUM(D15,D19)</f>
        <v>0</v>
      </c>
      <c r="E20" s="453">
        <f>SUM(E15,E19)</f>
        <v>0</v>
      </c>
      <c r="F20" s="455">
        <f>SUM(F15,F19)</f>
        <v>18947168</v>
      </c>
      <c r="G20" s="453">
        <f>SUM(G15,G19)</f>
        <v>0</v>
      </c>
      <c r="H20" s="633"/>
      <c r="I20" s="453">
        <f t="shared" ref="I20:AM20" si="5">SUM(I15,I19)</f>
        <v>7259172</v>
      </c>
      <c r="J20" s="453">
        <f t="shared" si="5"/>
        <v>0</v>
      </c>
      <c r="K20" s="453">
        <f t="shared" si="5"/>
        <v>0</v>
      </c>
      <c r="L20" s="453">
        <f t="shared" si="5"/>
        <v>0</v>
      </c>
      <c r="M20" s="453">
        <f t="shared" si="5"/>
        <v>0</v>
      </c>
      <c r="N20" s="453">
        <f t="shared" si="5"/>
        <v>0</v>
      </c>
      <c r="O20" s="453">
        <f t="shared" si="5"/>
        <v>0</v>
      </c>
      <c r="P20" s="453">
        <f t="shared" si="5"/>
        <v>0</v>
      </c>
      <c r="Q20" s="453">
        <f t="shared" si="5"/>
        <v>0</v>
      </c>
      <c r="R20" s="453">
        <f t="shared" si="5"/>
        <v>0</v>
      </c>
      <c r="S20" s="453">
        <f t="shared" si="5"/>
        <v>0</v>
      </c>
      <c r="T20" s="453">
        <f t="shared" si="5"/>
        <v>253296</v>
      </c>
      <c r="U20" s="453">
        <f t="shared" si="5"/>
        <v>0</v>
      </c>
      <c r="V20" s="453">
        <f t="shared" si="5"/>
        <v>0</v>
      </c>
      <c r="W20" s="453">
        <f t="shared" si="5"/>
        <v>4397400</v>
      </c>
      <c r="X20" s="453">
        <f t="shared" si="5"/>
        <v>1812000</v>
      </c>
      <c r="Y20" s="453">
        <f t="shared" si="5"/>
        <v>0</v>
      </c>
      <c r="Z20" s="453">
        <f t="shared" si="5"/>
        <v>1316500</v>
      </c>
      <c r="AA20" s="453">
        <f t="shared" si="5"/>
        <v>0</v>
      </c>
      <c r="AB20" s="453">
        <f t="shared" si="5"/>
        <v>0</v>
      </c>
      <c r="AC20" s="453">
        <f t="shared" si="5"/>
        <v>0</v>
      </c>
      <c r="AD20" s="453">
        <f t="shared" si="5"/>
        <v>0</v>
      </c>
      <c r="AE20" s="453">
        <f t="shared" si="5"/>
        <v>0</v>
      </c>
      <c r="AF20" s="453">
        <f t="shared" si="5"/>
        <v>0</v>
      </c>
      <c r="AG20" s="453">
        <f t="shared" si="5"/>
        <v>0</v>
      </c>
      <c r="AH20" s="453">
        <f t="shared" si="5"/>
        <v>300000</v>
      </c>
      <c r="AI20" s="453">
        <f t="shared" si="5"/>
        <v>0</v>
      </c>
      <c r="AJ20" s="453">
        <f t="shared" si="5"/>
        <v>3608800</v>
      </c>
      <c r="AK20" s="453">
        <f t="shared" si="5"/>
        <v>0</v>
      </c>
      <c r="AL20" s="453">
        <f t="shared" si="5"/>
        <v>0</v>
      </c>
      <c r="AM20" s="453">
        <f t="shared" si="5"/>
        <v>18947168</v>
      </c>
    </row>
    <row r="21" spans="1:39" ht="18.75" x14ac:dyDescent="0.3">
      <c r="A21" s="1" t="s">
        <v>196</v>
      </c>
      <c r="B21" s="104" t="s">
        <v>90</v>
      </c>
      <c r="C21" s="446"/>
      <c r="D21" s="447"/>
      <c r="E21" s="446"/>
      <c r="F21" s="448">
        <f>SUM(I21:AL21)</f>
        <v>4495488</v>
      </c>
      <c r="G21" s="446"/>
      <c r="H21" s="631"/>
      <c r="I21" s="75">
        <v>1425277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>
        <v>68390</v>
      </c>
      <c r="U21" s="75"/>
      <c r="V21" s="75"/>
      <c r="W21" s="75">
        <v>1138698</v>
      </c>
      <c r="X21" s="75">
        <v>473040</v>
      </c>
      <c r="Y21" s="75"/>
      <c r="Z21" s="75">
        <v>339255</v>
      </c>
      <c r="AA21" s="75"/>
      <c r="AB21" s="75"/>
      <c r="AC21" s="75"/>
      <c r="AD21" s="75"/>
      <c r="AE21" s="75">
        <v>62304</v>
      </c>
      <c r="AF21" s="75"/>
      <c r="AG21" s="75"/>
      <c r="AH21" s="75">
        <v>72900</v>
      </c>
      <c r="AI21" s="75"/>
      <c r="AJ21" s="75">
        <v>915624</v>
      </c>
      <c r="AK21" s="75"/>
      <c r="AL21" s="75"/>
      <c r="AM21" s="599">
        <f>SUM(I21:AL21)</f>
        <v>4495488</v>
      </c>
    </row>
    <row r="22" spans="1:39" ht="18.75" x14ac:dyDescent="0.3">
      <c r="A22" s="1" t="s">
        <v>197</v>
      </c>
      <c r="B22" s="104" t="s">
        <v>91</v>
      </c>
      <c r="C22" s="446"/>
      <c r="D22" s="447"/>
      <c r="E22" s="446"/>
      <c r="F22" s="448">
        <f t="shared" ref="F22:F24" si="6">SUM(I22:AL22)</f>
        <v>94529</v>
      </c>
      <c r="G22" s="446"/>
      <c r="H22" s="631"/>
      <c r="I22" s="75">
        <v>34553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>
        <v>29988</v>
      </c>
      <c r="X22" s="75">
        <v>9996</v>
      </c>
      <c r="Y22" s="75"/>
      <c r="Z22" s="75">
        <v>9996</v>
      </c>
      <c r="AA22" s="75"/>
      <c r="AB22" s="75"/>
      <c r="AC22" s="75"/>
      <c r="AD22" s="75"/>
      <c r="AE22" s="75"/>
      <c r="AF22" s="75"/>
      <c r="AG22" s="75"/>
      <c r="AH22" s="75"/>
      <c r="AI22" s="75"/>
      <c r="AJ22" s="75">
        <v>9996</v>
      </c>
      <c r="AK22" s="75"/>
      <c r="AL22" s="75"/>
      <c r="AM22" s="599">
        <f t="shared" ref="AM22:AM24" si="7">SUM(I22:AL22)</f>
        <v>94529</v>
      </c>
    </row>
    <row r="23" spans="1:39" ht="18.75" x14ac:dyDescent="0.3">
      <c r="A23" s="1" t="s">
        <v>198</v>
      </c>
      <c r="B23" s="104" t="s">
        <v>82</v>
      </c>
      <c r="C23" s="446"/>
      <c r="D23" s="447"/>
      <c r="E23" s="446"/>
      <c r="F23" s="448">
        <f t="shared" si="6"/>
        <v>0</v>
      </c>
      <c r="G23" s="446"/>
      <c r="H23" s="631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599">
        <f t="shared" si="7"/>
        <v>0</v>
      </c>
    </row>
    <row r="24" spans="1:39" ht="18.75" x14ac:dyDescent="0.3">
      <c r="A24" s="1" t="s">
        <v>199</v>
      </c>
      <c r="B24" s="104" t="s">
        <v>86</v>
      </c>
      <c r="C24" s="446"/>
      <c r="D24" s="447"/>
      <c r="E24" s="446"/>
      <c r="F24" s="448">
        <f t="shared" si="6"/>
        <v>159033</v>
      </c>
      <c r="G24" s="446"/>
      <c r="H24" s="631"/>
      <c r="I24" s="75">
        <v>90489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>
        <v>34272</v>
      </c>
      <c r="X24" s="75">
        <v>11424</v>
      </c>
      <c r="Y24" s="75"/>
      <c r="Z24" s="75">
        <v>11424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>
        <v>11424</v>
      </c>
      <c r="AK24" s="75"/>
      <c r="AL24" s="75"/>
      <c r="AM24" s="599">
        <f t="shared" si="7"/>
        <v>159033</v>
      </c>
    </row>
    <row r="25" spans="1:39" ht="18.75" x14ac:dyDescent="0.3">
      <c r="A25" s="230" t="s">
        <v>200</v>
      </c>
      <c r="B25" s="231" t="s">
        <v>201</v>
      </c>
      <c r="C25" s="454">
        <f>SUM(C21:C24)</f>
        <v>0</v>
      </c>
      <c r="D25" s="453">
        <f>SUM(D21:D24)</f>
        <v>0</v>
      </c>
      <c r="E25" s="454">
        <f>SUM(E21:E24)</f>
        <v>0</v>
      </c>
      <c r="F25" s="455">
        <f>SUM(F21:F24)</f>
        <v>4749050</v>
      </c>
      <c r="G25" s="456">
        <f>SUM(G21:G24)</f>
        <v>0</v>
      </c>
      <c r="H25" s="631"/>
      <c r="I25" s="456">
        <f>SUM(I21:I24)</f>
        <v>1550319</v>
      </c>
      <c r="J25" s="456">
        <f t="shared" ref="J25:AM25" si="8">SUM(J21:J24)</f>
        <v>0</v>
      </c>
      <c r="K25" s="456">
        <f t="shared" si="8"/>
        <v>0</v>
      </c>
      <c r="L25" s="456">
        <f t="shared" si="8"/>
        <v>0</v>
      </c>
      <c r="M25" s="456">
        <f t="shared" si="8"/>
        <v>0</v>
      </c>
      <c r="N25" s="456">
        <f t="shared" si="8"/>
        <v>0</v>
      </c>
      <c r="O25" s="456">
        <f t="shared" si="8"/>
        <v>0</v>
      </c>
      <c r="P25" s="456">
        <f t="shared" si="8"/>
        <v>0</v>
      </c>
      <c r="Q25" s="456">
        <f t="shared" si="8"/>
        <v>0</v>
      </c>
      <c r="R25" s="456">
        <f t="shared" si="8"/>
        <v>0</v>
      </c>
      <c r="S25" s="456">
        <f t="shared" si="8"/>
        <v>0</v>
      </c>
      <c r="T25" s="456">
        <f t="shared" si="8"/>
        <v>68390</v>
      </c>
      <c r="U25" s="456">
        <f t="shared" si="8"/>
        <v>0</v>
      </c>
      <c r="V25" s="456">
        <f t="shared" si="8"/>
        <v>0</v>
      </c>
      <c r="W25" s="456">
        <f t="shared" si="8"/>
        <v>1202958</v>
      </c>
      <c r="X25" s="456">
        <f t="shared" si="8"/>
        <v>494460</v>
      </c>
      <c r="Y25" s="456">
        <f t="shared" si="8"/>
        <v>0</v>
      </c>
      <c r="Z25" s="456">
        <f t="shared" si="8"/>
        <v>360675</v>
      </c>
      <c r="AA25" s="456">
        <f t="shared" si="8"/>
        <v>0</v>
      </c>
      <c r="AB25" s="456">
        <f t="shared" si="8"/>
        <v>0</v>
      </c>
      <c r="AC25" s="456">
        <f t="shared" si="8"/>
        <v>0</v>
      </c>
      <c r="AD25" s="456">
        <f t="shared" si="8"/>
        <v>0</v>
      </c>
      <c r="AE25" s="456">
        <f t="shared" si="8"/>
        <v>62304</v>
      </c>
      <c r="AF25" s="456">
        <f t="shared" si="8"/>
        <v>0</v>
      </c>
      <c r="AG25" s="456">
        <f t="shared" si="8"/>
        <v>0</v>
      </c>
      <c r="AH25" s="456">
        <f t="shared" si="8"/>
        <v>72900</v>
      </c>
      <c r="AI25" s="456">
        <f t="shared" si="8"/>
        <v>0</v>
      </c>
      <c r="AJ25" s="456">
        <f t="shared" si="8"/>
        <v>937044</v>
      </c>
      <c r="AK25" s="456">
        <f t="shared" si="8"/>
        <v>0</v>
      </c>
      <c r="AL25" s="456">
        <f t="shared" si="8"/>
        <v>0</v>
      </c>
      <c r="AM25" s="453">
        <f t="shared" si="8"/>
        <v>4749050</v>
      </c>
    </row>
    <row r="26" spans="1:39" ht="18.75" x14ac:dyDescent="0.3">
      <c r="A26" s="1" t="s">
        <v>204</v>
      </c>
      <c r="B26" s="104" t="s">
        <v>112</v>
      </c>
      <c r="C26" s="446"/>
      <c r="D26" s="446"/>
      <c r="E26" s="446"/>
      <c r="F26" s="600">
        <f>SUM(I26:AL26)</f>
        <v>42000</v>
      </c>
      <c r="G26" s="446"/>
      <c r="H26" s="631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>
        <v>10000</v>
      </c>
      <c r="W26" s="75">
        <v>10000</v>
      </c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>
        <v>22000</v>
      </c>
      <c r="AK26" s="75"/>
      <c r="AL26" s="75"/>
      <c r="AM26" s="75">
        <f>SUM(I26:AL26)</f>
        <v>42000</v>
      </c>
    </row>
    <row r="27" spans="1:39" ht="18.75" x14ac:dyDescent="0.3">
      <c r="A27" s="1" t="s">
        <v>205</v>
      </c>
      <c r="B27" s="92" t="s">
        <v>206</v>
      </c>
      <c r="C27" s="446"/>
      <c r="D27" s="447"/>
      <c r="E27" s="446"/>
      <c r="F27" s="600">
        <f>SUM(I27:AL27)</f>
        <v>445000</v>
      </c>
      <c r="G27" s="446"/>
      <c r="H27" s="631"/>
      <c r="I27" s="75">
        <v>65000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>
        <v>5000</v>
      </c>
      <c r="W27" s="75">
        <v>5000</v>
      </c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>
        <v>310000</v>
      </c>
      <c r="AI27" s="75"/>
      <c r="AJ27" s="75">
        <v>60000</v>
      </c>
      <c r="AK27" s="75"/>
      <c r="AL27" s="75"/>
      <c r="AM27" s="75">
        <f>SUM(I27:AL27)</f>
        <v>445000</v>
      </c>
    </row>
    <row r="28" spans="1:39" ht="18.75" x14ac:dyDescent="0.3">
      <c r="A28" s="458" t="s">
        <v>207</v>
      </c>
      <c r="B28" s="459" t="s">
        <v>208</v>
      </c>
      <c r="C28" s="447">
        <f>SUM(C26:C27)</f>
        <v>0</v>
      </c>
      <c r="D28" s="446">
        <f>SUM(D26:D27)</f>
        <v>0</v>
      </c>
      <c r="E28" s="447">
        <f>SUM(E26:E27)</f>
        <v>0</v>
      </c>
      <c r="F28" s="452">
        <f>SUM(F26:F27)</f>
        <v>487000</v>
      </c>
      <c r="G28" s="446">
        <f t="shared" ref="G28:AM28" si="9">SUM(G26:G27)</f>
        <v>0</v>
      </c>
      <c r="H28" s="631"/>
      <c r="I28" s="446">
        <f t="shared" si="9"/>
        <v>65000</v>
      </c>
      <c r="J28" s="446"/>
      <c r="K28" s="446">
        <f t="shared" si="9"/>
        <v>0</v>
      </c>
      <c r="L28" s="446">
        <f t="shared" si="9"/>
        <v>0</v>
      </c>
      <c r="M28" s="446">
        <f t="shared" si="9"/>
        <v>0</v>
      </c>
      <c r="N28" s="446">
        <f t="shared" si="9"/>
        <v>0</v>
      </c>
      <c r="O28" s="446">
        <f t="shared" si="9"/>
        <v>0</v>
      </c>
      <c r="P28" s="446">
        <f t="shared" si="9"/>
        <v>0</v>
      </c>
      <c r="Q28" s="446">
        <f t="shared" si="9"/>
        <v>0</v>
      </c>
      <c r="R28" s="446">
        <f t="shared" si="9"/>
        <v>0</v>
      </c>
      <c r="S28" s="446">
        <f t="shared" si="9"/>
        <v>0</v>
      </c>
      <c r="T28" s="446">
        <f t="shared" si="9"/>
        <v>0</v>
      </c>
      <c r="U28" s="446">
        <f t="shared" si="9"/>
        <v>0</v>
      </c>
      <c r="V28" s="446">
        <f t="shared" si="9"/>
        <v>15000</v>
      </c>
      <c r="W28" s="446">
        <f t="shared" si="9"/>
        <v>15000</v>
      </c>
      <c r="X28" s="446">
        <f t="shared" si="9"/>
        <v>0</v>
      </c>
      <c r="Y28" s="446">
        <f t="shared" si="9"/>
        <v>0</v>
      </c>
      <c r="Z28" s="446">
        <f t="shared" si="9"/>
        <v>0</v>
      </c>
      <c r="AA28" s="446">
        <f t="shared" si="9"/>
        <v>0</v>
      </c>
      <c r="AB28" s="446">
        <f t="shared" si="9"/>
        <v>0</v>
      </c>
      <c r="AC28" s="446">
        <f t="shared" si="9"/>
        <v>0</v>
      </c>
      <c r="AD28" s="446">
        <f t="shared" si="9"/>
        <v>0</v>
      </c>
      <c r="AE28" s="446">
        <f t="shared" si="9"/>
        <v>0</v>
      </c>
      <c r="AF28" s="446">
        <f t="shared" si="9"/>
        <v>0</v>
      </c>
      <c r="AG28" s="446">
        <f t="shared" si="9"/>
        <v>0</v>
      </c>
      <c r="AH28" s="446">
        <f t="shared" si="9"/>
        <v>310000</v>
      </c>
      <c r="AI28" s="446">
        <f t="shared" si="9"/>
        <v>0</v>
      </c>
      <c r="AJ28" s="446">
        <f t="shared" si="9"/>
        <v>82000</v>
      </c>
      <c r="AK28" s="446">
        <f t="shared" si="9"/>
        <v>0</v>
      </c>
      <c r="AL28" s="446">
        <f t="shared" si="9"/>
        <v>0</v>
      </c>
      <c r="AM28" s="446">
        <f t="shared" si="9"/>
        <v>487000</v>
      </c>
    </row>
    <row r="29" spans="1:39" ht="18.75" x14ac:dyDescent="0.3">
      <c r="A29" s="1" t="s">
        <v>212</v>
      </c>
      <c r="B29" s="92" t="s">
        <v>83</v>
      </c>
      <c r="C29" s="446"/>
      <c r="D29" s="460"/>
      <c r="E29" s="446"/>
      <c r="F29" s="600"/>
      <c r="G29" s="446"/>
      <c r="H29" s="631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>
        <f>SUM(I29:AL29)</f>
        <v>0</v>
      </c>
    </row>
    <row r="30" spans="1:39" ht="18.75" x14ac:dyDescent="0.3">
      <c r="A30" s="1" t="s">
        <v>213</v>
      </c>
      <c r="B30" s="92" t="s">
        <v>209</v>
      </c>
      <c r="C30" s="446"/>
      <c r="D30" s="447"/>
      <c r="E30" s="446"/>
      <c r="F30" s="600">
        <f t="shared" ref="F30:F34" si="10">SUM(I30:AL30)</f>
        <v>380000</v>
      </c>
      <c r="G30" s="446"/>
      <c r="H30" s="631"/>
      <c r="I30" s="75">
        <v>200000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>
        <v>100000</v>
      </c>
      <c r="W30" s="75">
        <v>60000</v>
      </c>
      <c r="X30" s="75"/>
      <c r="Y30" s="75"/>
      <c r="Z30" s="75">
        <v>5000</v>
      </c>
      <c r="AA30" s="75"/>
      <c r="AB30" s="75"/>
      <c r="AC30" s="75"/>
      <c r="AD30" s="75"/>
      <c r="AE30" s="75"/>
      <c r="AF30" s="75"/>
      <c r="AG30" s="75"/>
      <c r="AH30" s="75"/>
      <c r="AI30" s="75"/>
      <c r="AJ30" s="75">
        <v>15000</v>
      </c>
      <c r="AK30" s="75"/>
      <c r="AL30" s="75"/>
      <c r="AM30" s="75">
        <f t="shared" ref="AM30:AM34" si="11">SUM(I30:AL30)</f>
        <v>380000</v>
      </c>
    </row>
    <row r="31" spans="1:39" ht="18.75" x14ac:dyDescent="0.3">
      <c r="A31" s="1" t="s">
        <v>218</v>
      </c>
      <c r="B31" s="92" t="s">
        <v>627</v>
      </c>
      <c r="C31" s="446"/>
      <c r="D31" s="447"/>
      <c r="E31" s="446"/>
      <c r="F31" s="600">
        <f t="shared" si="10"/>
        <v>350000</v>
      </c>
      <c r="G31" s="446"/>
      <c r="H31" s="631"/>
      <c r="I31" s="75">
        <v>300000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>
        <v>10000</v>
      </c>
      <c r="W31" s="75">
        <v>10000</v>
      </c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>
        <v>30000</v>
      </c>
      <c r="AK31" s="75"/>
      <c r="AL31" s="75"/>
      <c r="AM31" s="75">
        <f t="shared" si="11"/>
        <v>350000</v>
      </c>
    </row>
    <row r="32" spans="1:39" ht="18.75" x14ac:dyDescent="0.3">
      <c r="A32" s="1" t="s">
        <v>215</v>
      </c>
      <c r="B32" s="92" t="s">
        <v>84</v>
      </c>
      <c r="C32" s="446"/>
      <c r="D32" s="447"/>
      <c r="E32" s="446"/>
      <c r="F32" s="600">
        <f t="shared" si="10"/>
        <v>910000</v>
      </c>
      <c r="G32" s="446"/>
      <c r="H32" s="631"/>
      <c r="I32" s="75"/>
      <c r="J32" s="75"/>
      <c r="K32" s="75"/>
      <c r="L32" s="75"/>
      <c r="M32" s="75"/>
      <c r="N32" s="75"/>
      <c r="O32" s="75"/>
      <c r="P32" s="75"/>
      <c r="Q32" s="75">
        <v>450000</v>
      </c>
      <c r="R32" s="75"/>
      <c r="S32" s="75"/>
      <c r="T32" s="75"/>
      <c r="U32" s="75"/>
      <c r="V32" s="75">
        <v>5000</v>
      </c>
      <c r="W32" s="75">
        <v>5000</v>
      </c>
      <c r="X32" s="75">
        <v>450000</v>
      </c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>
        <f t="shared" si="11"/>
        <v>910000</v>
      </c>
    </row>
    <row r="33" spans="1:39" ht="18.75" x14ac:dyDescent="0.3">
      <c r="A33" s="1" t="s">
        <v>216</v>
      </c>
      <c r="B33" s="104" t="s">
        <v>92</v>
      </c>
      <c r="C33" s="446"/>
      <c r="D33" s="447"/>
      <c r="E33" s="446"/>
      <c r="F33" s="600">
        <f t="shared" si="10"/>
        <v>0</v>
      </c>
      <c r="G33" s="446"/>
      <c r="H33" s="631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>
        <f t="shared" si="11"/>
        <v>0</v>
      </c>
    </row>
    <row r="34" spans="1:39" ht="18.75" x14ac:dyDescent="0.3">
      <c r="A34" s="1" t="s">
        <v>217</v>
      </c>
      <c r="B34" s="92" t="s">
        <v>211</v>
      </c>
      <c r="C34" s="446"/>
      <c r="D34" s="447"/>
      <c r="E34" s="446"/>
      <c r="F34" s="600">
        <f t="shared" si="10"/>
        <v>1331000</v>
      </c>
      <c r="G34" s="446"/>
      <c r="H34" s="631"/>
      <c r="I34" s="75">
        <v>360000</v>
      </c>
      <c r="J34" s="75"/>
      <c r="K34" s="75"/>
      <c r="L34" s="75"/>
      <c r="M34" s="75"/>
      <c r="N34" s="75"/>
      <c r="O34" s="75">
        <v>50000</v>
      </c>
      <c r="P34" s="75"/>
      <c r="Q34" s="75">
        <v>100000</v>
      </c>
      <c r="R34" s="75">
        <v>300000</v>
      </c>
      <c r="S34" s="75"/>
      <c r="T34" s="75"/>
      <c r="U34" s="75"/>
      <c r="V34" s="75">
        <v>121000</v>
      </c>
      <c r="W34" s="75">
        <v>115000</v>
      </c>
      <c r="X34" s="75">
        <v>105000</v>
      </c>
      <c r="Y34" s="75"/>
      <c r="Z34" s="75">
        <v>10000</v>
      </c>
      <c r="AA34" s="75"/>
      <c r="AB34" s="75"/>
      <c r="AC34" s="75"/>
      <c r="AD34" s="75"/>
      <c r="AE34" s="75"/>
      <c r="AF34" s="75"/>
      <c r="AG34" s="75"/>
      <c r="AH34" s="75"/>
      <c r="AI34" s="75">
        <v>150000</v>
      </c>
      <c r="AJ34" s="75">
        <v>20000</v>
      </c>
      <c r="AK34" s="75"/>
      <c r="AL34" s="75"/>
      <c r="AM34" s="75">
        <f t="shared" si="11"/>
        <v>1331000</v>
      </c>
    </row>
    <row r="35" spans="1:39" ht="18.75" x14ac:dyDescent="0.3">
      <c r="A35" s="1" t="s">
        <v>218</v>
      </c>
      <c r="B35" s="103" t="s">
        <v>219</v>
      </c>
      <c r="C35" s="447">
        <f>SUM(C29:C34)</f>
        <v>0</v>
      </c>
      <c r="D35" s="446">
        <f>SUM(D29:D34)</f>
        <v>0</v>
      </c>
      <c r="E35" s="447">
        <f>SUM(E29:E34)</f>
        <v>0</v>
      </c>
      <c r="F35" s="452">
        <f>SUM(F29:F34)</f>
        <v>2971000</v>
      </c>
      <c r="G35" s="447">
        <f>SUM(G29:G34)</f>
        <v>0</v>
      </c>
      <c r="H35" s="632"/>
      <c r="I35" s="446">
        <f t="shared" ref="I35:AM35" si="12">SUM(I29:I34)</f>
        <v>860000</v>
      </c>
      <c r="J35" s="446"/>
      <c r="K35" s="446"/>
      <c r="L35" s="446"/>
      <c r="M35" s="446">
        <f t="shared" si="12"/>
        <v>0</v>
      </c>
      <c r="N35" s="446">
        <f t="shared" si="12"/>
        <v>0</v>
      </c>
      <c r="O35" s="446">
        <f t="shared" si="12"/>
        <v>50000</v>
      </c>
      <c r="P35" s="446">
        <f t="shared" si="12"/>
        <v>0</v>
      </c>
      <c r="Q35" s="446">
        <f t="shared" si="12"/>
        <v>550000</v>
      </c>
      <c r="R35" s="446">
        <f t="shared" si="12"/>
        <v>300000</v>
      </c>
      <c r="S35" s="446"/>
      <c r="T35" s="446">
        <f t="shared" si="12"/>
        <v>0</v>
      </c>
      <c r="U35" s="446">
        <f t="shared" si="12"/>
        <v>0</v>
      </c>
      <c r="V35" s="446">
        <f t="shared" si="12"/>
        <v>236000</v>
      </c>
      <c r="W35" s="446">
        <f t="shared" si="12"/>
        <v>190000</v>
      </c>
      <c r="X35" s="446">
        <f t="shared" si="12"/>
        <v>555000</v>
      </c>
      <c r="Y35" s="446">
        <f t="shared" si="12"/>
        <v>0</v>
      </c>
      <c r="Z35" s="446">
        <f t="shared" si="12"/>
        <v>15000</v>
      </c>
      <c r="AA35" s="446">
        <f t="shared" si="12"/>
        <v>0</v>
      </c>
      <c r="AB35" s="446">
        <f t="shared" si="12"/>
        <v>0</v>
      </c>
      <c r="AC35" s="446">
        <f t="shared" si="12"/>
        <v>0</v>
      </c>
      <c r="AD35" s="446">
        <f t="shared" si="12"/>
        <v>0</v>
      </c>
      <c r="AE35" s="446">
        <f t="shared" si="12"/>
        <v>0</v>
      </c>
      <c r="AF35" s="446">
        <f t="shared" si="12"/>
        <v>0</v>
      </c>
      <c r="AG35" s="446">
        <f t="shared" si="12"/>
        <v>0</v>
      </c>
      <c r="AH35" s="446">
        <f t="shared" si="12"/>
        <v>0</v>
      </c>
      <c r="AI35" s="446">
        <f t="shared" si="12"/>
        <v>150000</v>
      </c>
      <c r="AJ35" s="446">
        <f t="shared" si="12"/>
        <v>65000</v>
      </c>
      <c r="AK35" s="446">
        <f t="shared" si="12"/>
        <v>0</v>
      </c>
      <c r="AL35" s="446">
        <f t="shared" si="12"/>
        <v>0</v>
      </c>
      <c r="AM35" s="446">
        <f t="shared" si="12"/>
        <v>2971000</v>
      </c>
    </row>
    <row r="36" spans="1:39" ht="18.75" x14ac:dyDescent="0.3">
      <c r="A36" s="185" t="s">
        <v>203</v>
      </c>
      <c r="B36" s="193" t="s">
        <v>222</v>
      </c>
      <c r="C36" s="457">
        <f>SUM(C35,C28)</f>
        <v>0</v>
      </c>
      <c r="D36" s="457">
        <f>SUM(D35,D28)</f>
        <v>0</v>
      </c>
      <c r="E36" s="457">
        <f>SUM(E35,E28)</f>
        <v>0</v>
      </c>
      <c r="F36" s="452">
        <f>SUM(F35,F28)</f>
        <v>3458000</v>
      </c>
      <c r="G36" s="451">
        <f>SUM(G35,G28)</f>
        <v>0</v>
      </c>
      <c r="H36" s="631"/>
      <c r="I36" s="457">
        <f t="shared" ref="I36:AM36" si="13">SUM(I35,I28)</f>
        <v>925000</v>
      </c>
      <c r="J36" s="457">
        <f t="shared" si="13"/>
        <v>0</v>
      </c>
      <c r="K36" s="457">
        <f t="shared" si="13"/>
        <v>0</v>
      </c>
      <c r="L36" s="457">
        <f t="shared" si="13"/>
        <v>0</v>
      </c>
      <c r="M36" s="457">
        <f t="shared" si="13"/>
        <v>0</v>
      </c>
      <c r="N36" s="457">
        <f t="shared" si="13"/>
        <v>0</v>
      </c>
      <c r="O36" s="457">
        <f t="shared" si="13"/>
        <v>50000</v>
      </c>
      <c r="P36" s="457">
        <f t="shared" si="13"/>
        <v>0</v>
      </c>
      <c r="Q36" s="457">
        <f t="shared" si="13"/>
        <v>550000</v>
      </c>
      <c r="R36" s="457">
        <f t="shared" si="13"/>
        <v>300000</v>
      </c>
      <c r="S36" s="457">
        <f t="shared" si="13"/>
        <v>0</v>
      </c>
      <c r="T36" s="457">
        <f t="shared" si="13"/>
        <v>0</v>
      </c>
      <c r="U36" s="457">
        <f t="shared" si="13"/>
        <v>0</v>
      </c>
      <c r="V36" s="457">
        <f t="shared" si="13"/>
        <v>251000</v>
      </c>
      <c r="W36" s="457">
        <f t="shared" si="13"/>
        <v>205000</v>
      </c>
      <c r="X36" s="457">
        <f t="shared" si="13"/>
        <v>555000</v>
      </c>
      <c r="Y36" s="457">
        <f t="shared" si="13"/>
        <v>0</v>
      </c>
      <c r="Z36" s="457">
        <f t="shared" si="13"/>
        <v>15000</v>
      </c>
      <c r="AA36" s="457">
        <f t="shared" si="13"/>
        <v>0</v>
      </c>
      <c r="AB36" s="457">
        <f t="shared" si="13"/>
        <v>0</v>
      </c>
      <c r="AC36" s="457">
        <f t="shared" si="13"/>
        <v>0</v>
      </c>
      <c r="AD36" s="457">
        <f t="shared" si="13"/>
        <v>0</v>
      </c>
      <c r="AE36" s="457">
        <f t="shared" si="13"/>
        <v>0</v>
      </c>
      <c r="AF36" s="457">
        <f t="shared" si="13"/>
        <v>0</v>
      </c>
      <c r="AG36" s="457">
        <f t="shared" si="13"/>
        <v>0</v>
      </c>
      <c r="AH36" s="457">
        <f t="shared" si="13"/>
        <v>310000</v>
      </c>
      <c r="AI36" s="457">
        <f t="shared" si="13"/>
        <v>150000</v>
      </c>
      <c r="AJ36" s="457">
        <f t="shared" si="13"/>
        <v>147000</v>
      </c>
      <c r="AK36" s="457">
        <f t="shared" si="13"/>
        <v>0</v>
      </c>
      <c r="AL36" s="457">
        <f t="shared" si="13"/>
        <v>0</v>
      </c>
      <c r="AM36" s="457">
        <f t="shared" si="13"/>
        <v>3458000</v>
      </c>
    </row>
    <row r="37" spans="1:39" ht="18.75" x14ac:dyDescent="0.3">
      <c r="A37" s="1" t="s">
        <v>223</v>
      </c>
      <c r="B37" s="92" t="s">
        <v>224</v>
      </c>
      <c r="C37" s="446"/>
      <c r="D37" s="602"/>
      <c r="E37" s="446"/>
      <c r="F37" s="461">
        <f>SUM(I37:AL37)</f>
        <v>1250600</v>
      </c>
      <c r="G37" s="446"/>
      <c r="H37" s="631"/>
      <c r="I37" s="75">
        <v>1080600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>
        <v>40000</v>
      </c>
      <c r="W37" s="75">
        <v>40000</v>
      </c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>
        <v>90000</v>
      </c>
      <c r="AK37" s="75"/>
      <c r="AL37" s="75"/>
      <c r="AM37" s="75">
        <f>SUM(I37:AL37)</f>
        <v>1250600</v>
      </c>
    </row>
    <row r="38" spans="1:39" ht="18.75" x14ac:dyDescent="0.3">
      <c r="A38" s="1" t="s">
        <v>225</v>
      </c>
      <c r="B38" s="92" t="s">
        <v>634</v>
      </c>
      <c r="C38" s="446"/>
      <c r="D38" s="447"/>
      <c r="E38" s="446"/>
      <c r="F38" s="461">
        <f t="shared" ref="F38:F39" si="14">SUM(I38:AL38)</f>
        <v>1330000</v>
      </c>
      <c r="G38" s="446"/>
      <c r="H38" s="631"/>
      <c r="I38" s="75">
        <v>550000</v>
      </c>
      <c r="J38" s="75"/>
      <c r="K38" s="75"/>
      <c r="L38" s="75"/>
      <c r="M38" s="75"/>
      <c r="N38" s="75"/>
      <c r="O38" s="75"/>
      <c r="P38" s="75"/>
      <c r="Q38" s="75"/>
      <c r="R38" s="75"/>
      <c r="S38" s="75">
        <v>240000</v>
      </c>
      <c r="T38" s="75"/>
      <c r="U38" s="75"/>
      <c r="V38" s="75">
        <v>80000</v>
      </c>
      <c r="W38" s="75">
        <v>80000</v>
      </c>
      <c r="X38" s="75">
        <v>40000</v>
      </c>
      <c r="Y38" s="75"/>
      <c r="Z38" s="75">
        <v>140000</v>
      </c>
      <c r="AA38" s="75"/>
      <c r="AB38" s="75"/>
      <c r="AC38" s="75"/>
      <c r="AD38" s="75"/>
      <c r="AE38" s="75"/>
      <c r="AF38" s="75"/>
      <c r="AG38" s="75"/>
      <c r="AH38" s="75"/>
      <c r="AI38" s="75"/>
      <c r="AJ38" s="75">
        <v>200000</v>
      </c>
      <c r="AK38" s="75"/>
      <c r="AL38" s="75"/>
      <c r="AM38" s="75">
        <f t="shared" ref="AM38:AM39" si="15">SUM(I38:AL38)</f>
        <v>1330000</v>
      </c>
    </row>
    <row r="39" spans="1:39" ht="18.75" x14ac:dyDescent="0.3">
      <c r="A39" s="1" t="s">
        <v>628</v>
      </c>
      <c r="B39" s="92" t="s">
        <v>629</v>
      </c>
      <c r="C39" s="446"/>
      <c r="D39" s="447"/>
      <c r="E39" s="446"/>
      <c r="F39" s="461">
        <f t="shared" si="14"/>
        <v>205000</v>
      </c>
      <c r="G39" s="446"/>
      <c r="H39" s="631"/>
      <c r="I39" s="75">
        <v>75000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>
        <v>20000</v>
      </c>
      <c r="W39" s="75">
        <v>20000</v>
      </c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>
        <v>90000</v>
      </c>
      <c r="AK39" s="75"/>
      <c r="AL39" s="75"/>
      <c r="AM39" s="75">
        <f t="shared" si="15"/>
        <v>205000</v>
      </c>
    </row>
    <row r="40" spans="1:39" ht="18.75" x14ac:dyDescent="0.3">
      <c r="A40" s="185" t="s">
        <v>226</v>
      </c>
      <c r="B40" s="186" t="s">
        <v>227</v>
      </c>
      <c r="C40" s="603">
        <f>SUM(C37:C38)</f>
        <v>0</v>
      </c>
      <c r="D40" s="451">
        <f>SUM(D37:D38)</f>
        <v>0</v>
      </c>
      <c r="E40" s="603">
        <f>SUM(E37:E38)</f>
        <v>0</v>
      </c>
      <c r="F40" s="452">
        <f>SUM(F37:F39)</f>
        <v>2785600</v>
      </c>
      <c r="G40" s="451">
        <f t="shared" ref="G40:AL40" si="16">SUM(G37:G38)</f>
        <v>0</v>
      </c>
      <c r="H40" s="631"/>
      <c r="I40" s="451">
        <f>SUM(I37:I39)</f>
        <v>1705600</v>
      </c>
      <c r="J40" s="451">
        <f>SUM(J37:J39)</f>
        <v>0</v>
      </c>
      <c r="K40" s="451">
        <f t="shared" ref="K40:N40" si="17">SUM(K37:K39)</f>
        <v>0</v>
      </c>
      <c r="L40" s="451">
        <f t="shared" si="17"/>
        <v>0</v>
      </c>
      <c r="M40" s="451">
        <f t="shared" si="17"/>
        <v>0</v>
      </c>
      <c r="N40" s="451">
        <f t="shared" si="17"/>
        <v>0</v>
      </c>
      <c r="O40" s="451">
        <f t="shared" si="16"/>
        <v>0</v>
      </c>
      <c r="P40" s="451">
        <f t="shared" si="16"/>
        <v>0</v>
      </c>
      <c r="Q40" s="451">
        <f t="shared" si="16"/>
        <v>0</v>
      </c>
      <c r="R40" s="451">
        <f t="shared" si="16"/>
        <v>0</v>
      </c>
      <c r="S40" s="451">
        <f t="shared" si="16"/>
        <v>240000</v>
      </c>
      <c r="T40" s="451">
        <f t="shared" si="16"/>
        <v>0</v>
      </c>
      <c r="U40" s="451">
        <f t="shared" si="16"/>
        <v>0</v>
      </c>
      <c r="V40" s="451">
        <f>SUM(V37:V39)</f>
        <v>140000</v>
      </c>
      <c r="W40" s="451">
        <f>SUM(W37:W39)</f>
        <v>140000</v>
      </c>
      <c r="X40" s="451">
        <f t="shared" si="16"/>
        <v>40000</v>
      </c>
      <c r="Y40" s="451">
        <f t="shared" si="16"/>
        <v>0</v>
      </c>
      <c r="Z40" s="451">
        <f t="shared" si="16"/>
        <v>140000</v>
      </c>
      <c r="AA40" s="451">
        <f t="shared" si="16"/>
        <v>0</v>
      </c>
      <c r="AB40" s="451">
        <f t="shared" si="16"/>
        <v>0</v>
      </c>
      <c r="AC40" s="451">
        <f t="shared" si="16"/>
        <v>0</v>
      </c>
      <c r="AD40" s="451">
        <f t="shared" si="16"/>
        <v>0</v>
      </c>
      <c r="AE40" s="451">
        <f t="shared" si="16"/>
        <v>0</v>
      </c>
      <c r="AF40" s="451">
        <f t="shared" si="16"/>
        <v>0</v>
      </c>
      <c r="AG40" s="451">
        <f t="shared" si="16"/>
        <v>0</v>
      </c>
      <c r="AH40" s="451">
        <f t="shared" si="16"/>
        <v>0</v>
      </c>
      <c r="AI40" s="451">
        <f t="shared" si="16"/>
        <v>0</v>
      </c>
      <c r="AJ40" s="451">
        <f>SUM(AJ37:AJ39)</f>
        <v>380000</v>
      </c>
      <c r="AK40" s="451">
        <f t="shared" si="16"/>
        <v>0</v>
      </c>
      <c r="AL40" s="451">
        <f t="shared" si="16"/>
        <v>0</v>
      </c>
      <c r="AM40" s="451">
        <f>SUM(AM37:AM39)</f>
        <v>2785600</v>
      </c>
    </row>
    <row r="41" spans="1:39" ht="18.75" x14ac:dyDescent="0.3">
      <c r="A41" s="1" t="s">
        <v>228</v>
      </c>
      <c r="B41" s="92" t="s">
        <v>479</v>
      </c>
      <c r="C41" s="446"/>
      <c r="D41" s="447"/>
      <c r="E41" s="446"/>
      <c r="F41" s="461">
        <f>SUM(I41:AL41)</f>
        <v>11141406</v>
      </c>
      <c r="G41" s="446"/>
      <c r="H41" s="631"/>
      <c r="I41" s="75">
        <v>822000</v>
      </c>
      <c r="J41" s="75"/>
      <c r="K41" s="75"/>
      <c r="L41" s="75"/>
      <c r="M41" s="75"/>
      <c r="N41" s="75"/>
      <c r="O41" s="75">
        <v>40000</v>
      </c>
      <c r="P41" s="75">
        <v>5000</v>
      </c>
      <c r="Q41" s="75"/>
      <c r="R41" s="75"/>
      <c r="S41" s="75"/>
      <c r="T41" s="75"/>
      <c r="U41" s="75"/>
      <c r="V41" s="75">
        <v>1405000</v>
      </c>
      <c r="W41" s="75">
        <v>1405000</v>
      </c>
      <c r="X41" s="75">
        <v>10000</v>
      </c>
      <c r="Y41" s="75"/>
      <c r="Z41" s="75">
        <v>857000</v>
      </c>
      <c r="AA41" s="75">
        <v>495000</v>
      </c>
      <c r="AB41" s="75">
        <v>5861406</v>
      </c>
      <c r="AC41" s="75"/>
      <c r="AD41" s="75"/>
      <c r="AE41" s="75"/>
      <c r="AF41" s="75"/>
      <c r="AG41" s="75"/>
      <c r="AH41" s="75"/>
      <c r="AI41" s="75">
        <v>20000</v>
      </c>
      <c r="AJ41" s="75">
        <v>160000</v>
      </c>
      <c r="AK41" s="75"/>
      <c r="AL41" s="75">
        <v>61000</v>
      </c>
      <c r="AM41" s="75">
        <f>SUM(I41:AL41)</f>
        <v>11141406</v>
      </c>
    </row>
    <row r="42" spans="1:39" ht="18.75" x14ac:dyDescent="0.3">
      <c r="A42" s="1" t="s">
        <v>239</v>
      </c>
      <c r="B42" s="92" t="s">
        <v>240</v>
      </c>
      <c r="C42" s="446"/>
      <c r="D42" s="447"/>
      <c r="E42" s="446"/>
      <c r="F42" s="461">
        <f t="shared" ref="F42:F47" si="18">SUM(I42:AL42)</f>
        <v>4328815</v>
      </c>
      <c r="G42" s="446"/>
      <c r="H42" s="631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>
        <v>4328815</v>
      </c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>
        <f t="shared" ref="AM42:AM47" si="19">SUM(I42:AL42)</f>
        <v>4328815</v>
      </c>
    </row>
    <row r="43" spans="1:39" ht="18.75" x14ac:dyDescent="0.3">
      <c r="A43" s="1" t="s">
        <v>229</v>
      </c>
      <c r="B43" s="92" t="s">
        <v>230</v>
      </c>
      <c r="C43" s="446"/>
      <c r="D43" s="447"/>
      <c r="E43" s="446"/>
      <c r="F43" s="461">
        <f t="shared" si="18"/>
        <v>7072808</v>
      </c>
      <c r="G43" s="446"/>
      <c r="H43" s="631"/>
      <c r="I43" s="75">
        <v>1200000</v>
      </c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>
        <v>1653504</v>
      </c>
      <c r="W43" s="75">
        <v>1653504</v>
      </c>
      <c r="X43" s="75">
        <v>1100000</v>
      </c>
      <c r="Y43" s="75"/>
      <c r="Z43" s="75">
        <v>1465800</v>
      </c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>
        <f t="shared" si="19"/>
        <v>7072808</v>
      </c>
    </row>
    <row r="44" spans="1:39" ht="18.75" x14ac:dyDescent="0.3">
      <c r="A44" s="1" t="s">
        <v>231</v>
      </c>
      <c r="B44" s="92" t="s">
        <v>232</v>
      </c>
      <c r="C44" s="446"/>
      <c r="D44" s="447"/>
      <c r="E44" s="446"/>
      <c r="F44" s="461">
        <f t="shared" si="18"/>
        <v>1830000</v>
      </c>
      <c r="G44" s="446"/>
      <c r="H44" s="631"/>
      <c r="I44" s="75">
        <v>300000</v>
      </c>
      <c r="J44" s="75"/>
      <c r="K44" s="75"/>
      <c r="L44" s="75"/>
      <c r="M44" s="75"/>
      <c r="N44" s="75"/>
      <c r="O44" s="75">
        <v>50000</v>
      </c>
      <c r="P44" s="75">
        <v>10000</v>
      </c>
      <c r="Q44" s="75">
        <v>300000</v>
      </c>
      <c r="R44" s="75">
        <v>200000</v>
      </c>
      <c r="S44" s="75"/>
      <c r="T44" s="75"/>
      <c r="U44" s="75"/>
      <c r="V44" s="75">
        <v>300000</v>
      </c>
      <c r="W44" s="75">
        <v>300000</v>
      </c>
      <c r="X44" s="75">
        <v>300000</v>
      </c>
      <c r="Y44" s="75"/>
      <c r="Z44" s="75">
        <v>50000</v>
      </c>
      <c r="AA44" s="75"/>
      <c r="AB44" s="75"/>
      <c r="AC44" s="75"/>
      <c r="AD44" s="75"/>
      <c r="AE44" s="75"/>
      <c r="AF44" s="75"/>
      <c r="AG44" s="75"/>
      <c r="AH44" s="75"/>
      <c r="AI44" s="75">
        <v>10000</v>
      </c>
      <c r="AJ44" s="75">
        <v>10000</v>
      </c>
      <c r="AK44" s="75"/>
      <c r="AL44" s="75"/>
      <c r="AM44" s="75">
        <f t="shared" si="19"/>
        <v>1830000</v>
      </c>
    </row>
    <row r="45" spans="1:39" ht="18.75" x14ac:dyDescent="0.3">
      <c r="A45" s="1" t="s">
        <v>233</v>
      </c>
      <c r="B45" s="92" t="s">
        <v>234</v>
      </c>
      <c r="C45" s="446"/>
      <c r="D45" s="447"/>
      <c r="E45" s="446"/>
      <c r="F45" s="461">
        <f t="shared" si="18"/>
        <v>0</v>
      </c>
      <c r="G45" s="446"/>
      <c r="H45" s="631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>
        <f t="shared" si="19"/>
        <v>0</v>
      </c>
    </row>
    <row r="46" spans="1:39" ht="18.75" x14ac:dyDescent="0.3">
      <c r="A46" s="1" t="s">
        <v>235</v>
      </c>
      <c r="B46" s="92" t="s">
        <v>480</v>
      </c>
      <c r="C46" s="446"/>
      <c r="D46" s="447"/>
      <c r="E46" s="446"/>
      <c r="F46" s="461">
        <f t="shared" si="18"/>
        <v>500000</v>
      </c>
      <c r="G46" s="446"/>
      <c r="H46" s="631"/>
      <c r="I46" s="75">
        <v>500000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>
        <f t="shared" si="19"/>
        <v>500000</v>
      </c>
    </row>
    <row r="47" spans="1:39" ht="18.75" x14ac:dyDescent="0.3">
      <c r="A47" s="1" t="s">
        <v>236</v>
      </c>
      <c r="B47" s="92" t="s">
        <v>481</v>
      </c>
      <c r="C47" s="446"/>
      <c r="D47" s="447"/>
      <c r="E47" s="446"/>
      <c r="F47" s="461">
        <f t="shared" si="18"/>
        <v>4493000</v>
      </c>
      <c r="G47" s="446">
        <v>720000</v>
      </c>
      <c r="H47" s="631"/>
      <c r="I47" s="75">
        <v>570000</v>
      </c>
      <c r="J47" s="75"/>
      <c r="K47" s="75">
        <v>720000</v>
      </c>
      <c r="L47" s="75"/>
      <c r="M47" s="75"/>
      <c r="N47" s="75"/>
      <c r="O47" s="75"/>
      <c r="P47" s="75">
        <v>10000</v>
      </c>
      <c r="Q47" s="75">
        <v>250000</v>
      </c>
      <c r="R47" s="75">
        <v>50000</v>
      </c>
      <c r="S47" s="75"/>
      <c r="T47" s="75"/>
      <c r="U47" s="75"/>
      <c r="V47" s="75">
        <v>320000</v>
      </c>
      <c r="W47" s="75">
        <v>320000</v>
      </c>
      <c r="X47" s="75">
        <v>1200000</v>
      </c>
      <c r="Y47" s="75"/>
      <c r="Z47" s="75">
        <v>63000</v>
      </c>
      <c r="AA47" s="75"/>
      <c r="AB47" s="75"/>
      <c r="AC47" s="75"/>
      <c r="AD47" s="75">
        <v>400000</v>
      </c>
      <c r="AE47" s="75"/>
      <c r="AF47" s="75"/>
      <c r="AG47" s="75"/>
      <c r="AH47" s="75"/>
      <c r="AI47" s="75">
        <v>85000</v>
      </c>
      <c r="AJ47" s="75">
        <v>5000</v>
      </c>
      <c r="AK47" s="75"/>
      <c r="AL47" s="75">
        <v>500000</v>
      </c>
      <c r="AM47" s="75">
        <f t="shared" si="19"/>
        <v>4493000</v>
      </c>
    </row>
    <row r="48" spans="1:39" ht="18.75" x14ac:dyDescent="0.3">
      <c r="A48" s="185" t="s">
        <v>237</v>
      </c>
      <c r="B48" s="186" t="s">
        <v>238</v>
      </c>
      <c r="C48" s="450">
        <f>SUM(C41:C47)</f>
        <v>0</v>
      </c>
      <c r="D48" s="451">
        <f>SUM(D41:D47)</f>
        <v>0</v>
      </c>
      <c r="E48" s="450">
        <f>SUM(E41:E47)</f>
        <v>0</v>
      </c>
      <c r="F48" s="452">
        <f>SUM(F41:F47)</f>
        <v>29366029</v>
      </c>
      <c r="G48" s="451">
        <f t="shared" ref="G48:AM48" si="20">SUM(G41:G47)</f>
        <v>720000</v>
      </c>
      <c r="H48" s="631"/>
      <c r="I48" s="451">
        <f t="shared" si="20"/>
        <v>3392000</v>
      </c>
      <c r="J48" s="451">
        <f t="shared" si="20"/>
        <v>0</v>
      </c>
      <c r="K48" s="451">
        <f t="shared" si="20"/>
        <v>720000</v>
      </c>
      <c r="L48" s="451">
        <f t="shared" si="20"/>
        <v>0</v>
      </c>
      <c r="M48" s="451">
        <f t="shared" si="20"/>
        <v>0</v>
      </c>
      <c r="N48" s="451">
        <f t="shared" si="20"/>
        <v>0</v>
      </c>
      <c r="O48" s="451">
        <f t="shared" si="20"/>
        <v>90000</v>
      </c>
      <c r="P48" s="451">
        <f t="shared" si="20"/>
        <v>25000</v>
      </c>
      <c r="Q48" s="451">
        <f t="shared" si="20"/>
        <v>550000</v>
      </c>
      <c r="R48" s="451">
        <f t="shared" si="20"/>
        <v>250000</v>
      </c>
      <c r="S48" s="451">
        <f t="shared" si="20"/>
        <v>0</v>
      </c>
      <c r="T48" s="451">
        <f t="shared" si="20"/>
        <v>0</v>
      </c>
      <c r="U48" s="451">
        <f t="shared" si="20"/>
        <v>4328815</v>
      </c>
      <c r="V48" s="451">
        <f t="shared" si="20"/>
        <v>3678504</v>
      </c>
      <c r="W48" s="451">
        <f t="shared" si="20"/>
        <v>3678504</v>
      </c>
      <c r="X48" s="451">
        <f t="shared" si="20"/>
        <v>2610000</v>
      </c>
      <c r="Y48" s="451">
        <f t="shared" si="20"/>
        <v>0</v>
      </c>
      <c r="Z48" s="451">
        <f t="shared" si="20"/>
        <v>2435800</v>
      </c>
      <c r="AA48" s="451">
        <f t="shared" si="20"/>
        <v>495000</v>
      </c>
      <c r="AB48" s="451">
        <f t="shared" si="20"/>
        <v>5861406</v>
      </c>
      <c r="AC48" s="451">
        <f t="shared" si="20"/>
        <v>0</v>
      </c>
      <c r="AD48" s="451">
        <f t="shared" si="20"/>
        <v>400000</v>
      </c>
      <c r="AE48" s="451">
        <f t="shared" si="20"/>
        <v>0</v>
      </c>
      <c r="AF48" s="451">
        <f t="shared" si="20"/>
        <v>0</v>
      </c>
      <c r="AG48" s="451">
        <f t="shared" si="20"/>
        <v>0</v>
      </c>
      <c r="AH48" s="451">
        <f t="shared" si="20"/>
        <v>0</v>
      </c>
      <c r="AI48" s="451">
        <f t="shared" si="20"/>
        <v>115000</v>
      </c>
      <c r="AJ48" s="451">
        <f t="shared" si="20"/>
        <v>175000</v>
      </c>
      <c r="AK48" s="451">
        <f t="shared" si="20"/>
        <v>0</v>
      </c>
      <c r="AL48" s="451">
        <f t="shared" si="20"/>
        <v>561000</v>
      </c>
      <c r="AM48" s="451">
        <f t="shared" si="20"/>
        <v>29366029</v>
      </c>
    </row>
    <row r="49" spans="1:39" ht="18.75" x14ac:dyDescent="0.3">
      <c r="A49" s="1" t="s">
        <v>241</v>
      </c>
      <c r="B49" s="92" t="s">
        <v>244</v>
      </c>
      <c r="C49" s="446"/>
      <c r="D49" s="447"/>
      <c r="E49" s="446"/>
      <c r="F49" s="461">
        <f>SUM(I49:AL49)</f>
        <v>706000</v>
      </c>
      <c r="G49" s="446"/>
      <c r="H49" s="631"/>
      <c r="I49" s="75">
        <v>500000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>
        <v>10000</v>
      </c>
      <c r="W49" s="75">
        <v>16000</v>
      </c>
      <c r="X49" s="75">
        <v>50000</v>
      </c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>
        <v>130000</v>
      </c>
      <c r="AK49" s="75"/>
      <c r="AL49" s="75"/>
      <c r="AM49" s="75">
        <f>SUM(I49:AL49)</f>
        <v>706000</v>
      </c>
    </row>
    <row r="50" spans="1:39" ht="18.75" x14ac:dyDescent="0.3">
      <c r="A50" s="1" t="s">
        <v>242</v>
      </c>
      <c r="B50" s="92" t="s">
        <v>245</v>
      </c>
      <c r="C50" s="446"/>
      <c r="D50" s="447"/>
      <c r="E50" s="446"/>
      <c r="F50" s="461">
        <f t="shared" ref="F50:F51" si="21">SUM(I50:AL50)</f>
        <v>75000</v>
      </c>
      <c r="G50" s="446"/>
      <c r="H50" s="631"/>
      <c r="I50" s="75">
        <v>75000</v>
      </c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>
        <f t="shared" ref="AM50:AM51" si="22">SUM(I50:AL50)</f>
        <v>75000</v>
      </c>
    </row>
    <row r="51" spans="1:39" ht="18.75" x14ac:dyDescent="0.3">
      <c r="A51" s="1" t="s">
        <v>243</v>
      </c>
      <c r="B51" s="92" t="s">
        <v>85</v>
      </c>
      <c r="C51" s="446"/>
      <c r="D51" s="447"/>
      <c r="E51" s="446"/>
      <c r="F51" s="461">
        <f t="shared" si="21"/>
        <v>350000</v>
      </c>
      <c r="G51" s="446"/>
      <c r="H51" s="631"/>
      <c r="I51" s="75">
        <v>350000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>
        <f t="shared" si="22"/>
        <v>350000</v>
      </c>
    </row>
    <row r="52" spans="1:39" ht="18.75" x14ac:dyDescent="0.3">
      <c r="A52" s="185" t="s">
        <v>246</v>
      </c>
      <c r="B52" s="186" t="s">
        <v>247</v>
      </c>
      <c r="C52" s="450">
        <f>SUM(C49:C51)</f>
        <v>0</v>
      </c>
      <c r="D52" s="451">
        <f>SUM(D49:D51)</f>
        <v>0</v>
      </c>
      <c r="E52" s="450">
        <f>SUM(E49:E51)</f>
        <v>0</v>
      </c>
      <c r="F52" s="452">
        <f>SUM(F49:F51)</f>
        <v>1131000</v>
      </c>
      <c r="G52" s="451">
        <f t="shared" ref="G52:AM52" si="23">SUM(G49:G51)</f>
        <v>0</v>
      </c>
      <c r="H52" s="631"/>
      <c r="I52" s="451">
        <f t="shared" si="23"/>
        <v>925000</v>
      </c>
      <c r="J52" s="451">
        <f t="shared" si="23"/>
        <v>0</v>
      </c>
      <c r="K52" s="451">
        <f t="shared" si="23"/>
        <v>0</v>
      </c>
      <c r="L52" s="451">
        <f t="shared" si="23"/>
        <v>0</v>
      </c>
      <c r="M52" s="451">
        <f t="shared" si="23"/>
        <v>0</v>
      </c>
      <c r="N52" s="451">
        <f t="shared" si="23"/>
        <v>0</v>
      </c>
      <c r="O52" s="451">
        <f t="shared" si="23"/>
        <v>0</v>
      </c>
      <c r="P52" s="451">
        <f t="shared" si="23"/>
        <v>0</v>
      </c>
      <c r="Q52" s="451">
        <f t="shared" si="23"/>
        <v>0</v>
      </c>
      <c r="R52" s="451">
        <f t="shared" si="23"/>
        <v>0</v>
      </c>
      <c r="S52" s="451">
        <f t="shared" si="23"/>
        <v>0</v>
      </c>
      <c r="T52" s="451">
        <f t="shared" si="23"/>
        <v>0</v>
      </c>
      <c r="U52" s="451">
        <f t="shared" si="23"/>
        <v>0</v>
      </c>
      <c r="V52" s="451">
        <f t="shared" si="23"/>
        <v>10000</v>
      </c>
      <c r="W52" s="451">
        <f t="shared" si="23"/>
        <v>16000</v>
      </c>
      <c r="X52" s="451">
        <f t="shared" si="23"/>
        <v>50000</v>
      </c>
      <c r="Y52" s="451">
        <f t="shared" si="23"/>
        <v>0</v>
      </c>
      <c r="Z52" s="451">
        <f t="shared" si="23"/>
        <v>0</v>
      </c>
      <c r="AA52" s="451">
        <f t="shared" si="23"/>
        <v>0</v>
      </c>
      <c r="AB52" s="451">
        <f t="shared" si="23"/>
        <v>0</v>
      </c>
      <c r="AC52" s="451">
        <f t="shared" si="23"/>
        <v>0</v>
      </c>
      <c r="AD52" s="451">
        <f t="shared" si="23"/>
        <v>0</v>
      </c>
      <c r="AE52" s="451">
        <f t="shared" si="23"/>
        <v>0</v>
      </c>
      <c r="AF52" s="451">
        <f t="shared" si="23"/>
        <v>0</v>
      </c>
      <c r="AG52" s="451">
        <f t="shared" si="23"/>
        <v>0</v>
      </c>
      <c r="AH52" s="451">
        <f t="shared" si="23"/>
        <v>0</v>
      </c>
      <c r="AI52" s="451">
        <f t="shared" si="23"/>
        <v>0</v>
      </c>
      <c r="AJ52" s="451">
        <f t="shared" si="23"/>
        <v>130000</v>
      </c>
      <c r="AK52" s="451">
        <f t="shared" si="23"/>
        <v>0</v>
      </c>
      <c r="AL52" s="451">
        <f t="shared" si="23"/>
        <v>0</v>
      </c>
      <c r="AM52" s="451">
        <f t="shared" si="23"/>
        <v>1131000</v>
      </c>
    </row>
    <row r="53" spans="1:39" ht="18.75" x14ac:dyDescent="0.3">
      <c r="A53" s="1" t="s">
        <v>248</v>
      </c>
      <c r="B53" s="92" t="s">
        <v>253</v>
      </c>
      <c r="C53" s="446"/>
      <c r="D53" s="447"/>
      <c r="E53" s="446"/>
      <c r="F53" s="461">
        <f>SUM(I53:AL53)</f>
        <v>9898733</v>
      </c>
      <c r="G53" s="446">
        <v>194400</v>
      </c>
      <c r="H53" s="631"/>
      <c r="I53" s="75">
        <v>2014750</v>
      </c>
      <c r="J53" s="75"/>
      <c r="K53" s="75">
        <v>194400</v>
      </c>
      <c r="L53" s="75"/>
      <c r="M53" s="75"/>
      <c r="N53" s="75"/>
      <c r="O53" s="75">
        <v>37800</v>
      </c>
      <c r="P53" s="75">
        <v>4050</v>
      </c>
      <c r="Q53" s="75">
        <v>297000</v>
      </c>
      <c r="R53" s="75">
        <v>148500</v>
      </c>
      <c r="S53" s="75">
        <v>65000</v>
      </c>
      <c r="T53" s="75"/>
      <c r="U53" s="75">
        <v>1168780</v>
      </c>
      <c r="V53" s="75">
        <v>1098900</v>
      </c>
      <c r="W53" s="75">
        <v>1267353</v>
      </c>
      <c r="X53" s="75">
        <v>649350</v>
      </c>
      <c r="Y53" s="75"/>
      <c r="Z53" s="75">
        <v>702000</v>
      </c>
      <c r="AA53" s="75">
        <v>133650</v>
      </c>
      <c r="AB53" s="75">
        <v>1582580</v>
      </c>
      <c r="AC53" s="75"/>
      <c r="AD53" s="75">
        <v>108000</v>
      </c>
      <c r="AE53" s="75"/>
      <c r="AF53" s="75"/>
      <c r="AG53" s="75"/>
      <c r="AH53" s="75">
        <v>15500</v>
      </c>
      <c r="AI53" s="75">
        <v>60750</v>
      </c>
      <c r="AJ53" s="75">
        <v>180000</v>
      </c>
      <c r="AK53" s="75"/>
      <c r="AL53" s="75">
        <v>170370</v>
      </c>
      <c r="AM53" s="75">
        <f>SUM(I53:AL53)</f>
        <v>9898733</v>
      </c>
    </row>
    <row r="54" spans="1:39" ht="18.75" x14ac:dyDescent="0.3">
      <c r="A54" s="1" t="s">
        <v>249</v>
      </c>
      <c r="B54" s="92" t="s">
        <v>254</v>
      </c>
      <c r="C54" s="446"/>
      <c r="D54" s="447"/>
      <c r="E54" s="446"/>
      <c r="F54" s="461">
        <f t="shared" ref="F54:F57" si="24">SUM(I54:AL54)</f>
        <v>0</v>
      </c>
      <c r="G54" s="446"/>
      <c r="H54" s="631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>
        <f t="shared" ref="AM54:AM57" si="25">SUM(I54:AL54)</f>
        <v>0</v>
      </c>
    </row>
    <row r="55" spans="1:39" ht="18.75" x14ac:dyDescent="0.3">
      <c r="A55" s="1" t="s">
        <v>250</v>
      </c>
      <c r="B55" s="92" t="s">
        <v>255</v>
      </c>
      <c r="C55" s="446"/>
      <c r="D55" s="447"/>
      <c r="E55" s="446"/>
      <c r="F55" s="461">
        <f t="shared" si="24"/>
        <v>500000</v>
      </c>
      <c r="G55" s="446"/>
      <c r="H55" s="631"/>
      <c r="I55" s="75">
        <v>500000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>
        <f t="shared" si="25"/>
        <v>500000</v>
      </c>
    </row>
    <row r="56" spans="1:39" ht="18.75" x14ac:dyDescent="0.3">
      <c r="A56" s="1" t="s">
        <v>251</v>
      </c>
      <c r="B56" s="104" t="s">
        <v>708</v>
      </c>
      <c r="C56" s="446"/>
      <c r="D56" s="447"/>
      <c r="E56" s="446"/>
      <c r="F56" s="461">
        <f t="shared" si="24"/>
        <v>700000</v>
      </c>
      <c r="G56" s="446"/>
      <c r="H56" s="631"/>
      <c r="I56" s="75">
        <v>700000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>
        <f t="shared" si="25"/>
        <v>700000</v>
      </c>
    </row>
    <row r="57" spans="1:39" ht="18.75" x14ac:dyDescent="0.3">
      <c r="A57" s="1" t="s">
        <v>252</v>
      </c>
      <c r="B57" s="92" t="s">
        <v>257</v>
      </c>
      <c r="C57" s="446"/>
      <c r="D57" s="447"/>
      <c r="E57" s="446"/>
      <c r="F57" s="461">
        <f t="shared" si="24"/>
        <v>846000</v>
      </c>
      <c r="G57" s="446"/>
      <c r="H57" s="631"/>
      <c r="I57" s="75">
        <v>470000</v>
      </c>
      <c r="J57" s="75"/>
      <c r="K57" s="75"/>
      <c r="L57" s="75"/>
      <c r="M57" s="75"/>
      <c r="N57" s="75"/>
      <c r="O57" s="75">
        <v>26000</v>
      </c>
      <c r="P57" s="75"/>
      <c r="Q57" s="75">
        <v>35000</v>
      </c>
      <c r="R57" s="75"/>
      <c r="S57" s="75"/>
      <c r="T57" s="75"/>
      <c r="U57" s="75"/>
      <c r="V57" s="75">
        <v>50000</v>
      </c>
      <c r="W57" s="75">
        <v>50000</v>
      </c>
      <c r="X57" s="75">
        <v>150000</v>
      </c>
      <c r="Y57" s="75"/>
      <c r="Z57" s="75">
        <v>10000</v>
      </c>
      <c r="AA57" s="75">
        <v>20000</v>
      </c>
      <c r="AB57" s="75"/>
      <c r="AC57" s="75"/>
      <c r="AD57" s="75"/>
      <c r="AE57" s="75"/>
      <c r="AF57" s="75"/>
      <c r="AG57" s="75"/>
      <c r="AH57" s="75"/>
      <c r="AI57" s="75"/>
      <c r="AJ57" s="75">
        <v>35000</v>
      </c>
      <c r="AK57" s="75"/>
      <c r="AL57" s="75"/>
      <c r="AM57" s="75">
        <f t="shared" si="25"/>
        <v>846000</v>
      </c>
    </row>
    <row r="58" spans="1:39" ht="18.75" x14ac:dyDescent="0.3">
      <c r="A58" s="10" t="s">
        <v>258</v>
      </c>
      <c r="B58" s="182" t="s">
        <v>259</v>
      </c>
      <c r="C58" s="462">
        <f>SUM(C53:C57)</f>
        <v>0</v>
      </c>
      <c r="D58" s="463">
        <f>SUM(D53:D57)</f>
        <v>0</v>
      </c>
      <c r="E58" s="463">
        <f>SUM(E53:E57)</f>
        <v>0</v>
      </c>
      <c r="F58" s="464">
        <f>SUM(F53:F57)</f>
        <v>11944733</v>
      </c>
      <c r="G58" s="463">
        <f t="shared" ref="G58:AL58" si="26">SUM(G53:G57)</f>
        <v>194400</v>
      </c>
      <c r="H58" s="631"/>
      <c r="I58" s="463">
        <f t="shared" si="26"/>
        <v>3684750</v>
      </c>
      <c r="J58" s="463">
        <f t="shared" si="26"/>
        <v>0</v>
      </c>
      <c r="K58" s="463">
        <f t="shared" si="26"/>
        <v>194400</v>
      </c>
      <c r="L58" s="463">
        <f t="shared" si="26"/>
        <v>0</v>
      </c>
      <c r="M58" s="463">
        <f t="shared" si="26"/>
        <v>0</v>
      </c>
      <c r="N58" s="463">
        <f t="shared" si="26"/>
        <v>0</v>
      </c>
      <c r="O58" s="463">
        <f t="shared" si="26"/>
        <v>63800</v>
      </c>
      <c r="P58" s="463">
        <f t="shared" si="26"/>
        <v>4050</v>
      </c>
      <c r="Q58" s="463">
        <f t="shared" si="26"/>
        <v>332000</v>
      </c>
      <c r="R58" s="463">
        <f t="shared" si="26"/>
        <v>148500</v>
      </c>
      <c r="S58" s="463">
        <f t="shared" si="26"/>
        <v>65000</v>
      </c>
      <c r="T58" s="463">
        <f t="shared" si="26"/>
        <v>0</v>
      </c>
      <c r="U58" s="463">
        <f t="shared" si="26"/>
        <v>1168780</v>
      </c>
      <c r="V58" s="463">
        <f t="shared" si="26"/>
        <v>1148900</v>
      </c>
      <c r="W58" s="463">
        <f t="shared" si="26"/>
        <v>1317353</v>
      </c>
      <c r="X58" s="463">
        <f t="shared" si="26"/>
        <v>799350</v>
      </c>
      <c r="Y58" s="463">
        <f t="shared" si="26"/>
        <v>0</v>
      </c>
      <c r="Z58" s="463">
        <f t="shared" si="26"/>
        <v>712000</v>
      </c>
      <c r="AA58" s="463">
        <f t="shared" si="26"/>
        <v>153650</v>
      </c>
      <c r="AB58" s="463">
        <f t="shared" si="26"/>
        <v>1582580</v>
      </c>
      <c r="AC58" s="463">
        <f t="shared" si="26"/>
        <v>0</v>
      </c>
      <c r="AD58" s="463">
        <f t="shared" si="26"/>
        <v>108000</v>
      </c>
      <c r="AE58" s="463">
        <f t="shared" si="26"/>
        <v>0</v>
      </c>
      <c r="AF58" s="463">
        <f t="shared" si="26"/>
        <v>0</v>
      </c>
      <c r="AG58" s="463">
        <f t="shared" si="26"/>
        <v>0</v>
      </c>
      <c r="AH58" s="463">
        <f t="shared" si="26"/>
        <v>15500</v>
      </c>
      <c r="AI58" s="463">
        <f t="shared" si="26"/>
        <v>60750</v>
      </c>
      <c r="AJ58" s="463">
        <f t="shared" si="26"/>
        <v>215000</v>
      </c>
      <c r="AK58" s="463">
        <f t="shared" si="26"/>
        <v>0</v>
      </c>
      <c r="AL58" s="463">
        <f t="shared" si="26"/>
        <v>170370</v>
      </c>
      <c r="AM58" s="463">
        <f>SUM(AM53:AM57)</f>
        <v>11944733</v>
      </c>
    </row>
    <row r="59" spans="1:39" ht="18.75" x14ac:dyDescent="0.3">
      <c r="A59" s="233" t="s">
        <v>260</v>
      </c>
      <c r="B59" s="227" t="s">
        <v>261</v>
      </c>
      <c r="C59" s="453">
        <f>SUM(C36,C40,C48,C52,C58)</f>
        <v>0</v>
      </c>
      <c r="D59" s="454">
        <f>SUM(D36,D40,D48,D52,D58)</f>
        <v>0</v>
      </c>
      <c r="E59" s="453">
        <f>SUM(E36,E40,E48,E52,E58)</f>
        <v>0</v>
      </c>
      <c r="F59" s="455">
        <f>SUM(F36,F40,F48,F52,F58)</f>
        <v>48685362</v>
      </c>
      <c r="G59" s="454">
        <f t="shared" ref="G59:AM59" si="27">SUM(G36,G40,G48,G52,G58)</f>
        <v>914400</v>
      </c>
      <c r="H59" s="634"/>
      <c r="I59" s="454">
        <f t="shared" si="27"/>
        <v>10632350</v>
      </c>
      <c r="J59" s="454">
        <f t="shared" si="27"/>
        <v>0</v>
      </c>
      <c r="K59" s="454">
        <f t="shared" si="27"/>
        <v>914400</v>
      </c>
      <c r="L59" s="454">
        <f t="shared" si="27"/>
        <v>0</v>
      </c>
      <c r="M59" s="454">
        <f t="shared" si="27"/>
        <v>0</v>
      </c>
      <c r="N59" s="454">
        <f t="shared" si="27"/>
        <v>0</v>
      </c>
      <c r="O59" s="454">
        <f t="shared" si="27"/>
        <v>203800</v>
      </c>
      <c r="P59" s="454">
        <f t="shared" si="27"/>
        <v>29050</v>
      </c>
      <c r="Q59" s="454">
        <f t="shared" si="27"/>
        <v>1432000</v>
      </c>
      <c r="R59" s="454">
        <f t="shared" si="27"/>
        <v>698500</v>
      </c>
      <c r="S59" s="454">
        <f t="shared" si="27"/>
        <v>305000</v>
      </c>
      <c r="T59" s="454">
        <f t="shared" si="27"/>
        <v>0</v>
      </c>
      <c r="U59" s="454">
        <f t="shared" si="27"/>
        <v>5497595</v>
      </c>
      <c r="V59" s="454">
        <f t="shared" si="27"/>
        <v>5228404</v>
      </c>
      <c r="W59" s="454">
        <f t="shared" si="27"/>
        <v>5356857</v>
      </c>
      <c r="X59" s="454">
        <f t="shared" si="27"/>
        <v>4054350</v>
      </c>
      <c r="Y59" s="454">
        <f t="shared" si="27"/>
        <v>0</v>
      </c>
      <c r="Z59" s="454">
        <f t="shared" si="27"/>
        <v>3302800</v>
      </c>
      <c r="AA59" s="454">
        <f t="shared" si="27"/>
        <v>648650</v>
      </c>
      <c r="AB59" s="454">
        <f t="shared" si="27"/>
        <v>7443986</v>
      </c>
      <c r="AC59" s="454">
        <f t="shared" si="27"/>
        <v>0</v>
      </c>
      <c r="AD59" s="454">
        <f t="shared" si="27"/>
        <v>508000</v>
      </c>
      <c r="AE59" s="454">
        <f t="shared" si="27"/>
        <v>0</v>
      </c>
      <c r="AF59" s="454">
        <f t="shared" si="27"/>
        <v>0</v>
      </c>
      <c r="AG59" s="454">
        <f t="shared" si="27"/>
        <v>0</v>
      </c>
      <c r="AH59" s="454">
        <f t="shared" si="27"/>
        <v>325500</v>
      </c>
      <c r="AI59" s="454">
        <f t="shared" si="27"/>
        <v>325750</v>
      </c>
      <c r="AJ59" s="454">
        <f t="shared" si="27"/>
        <v>1047000</v>
      </c>
      <c r="AK59" s="454">
        <f t="shared" si="27"/>
        <v>0</v>
      </c>
      <c r="AL59" s="454">
        <f t="shared" si="27"/>
        <v>731370</v>
      </c>
      <c r="AM59" s="454">
        <f t="shared" si="27"/>
        <v>48685362</v>
      </c>
    </row>
    <row r="60" spans="1:39" ht="18.75" x14ac:dyDescent="0.3">
      <c r="A60" s="235" t="s">
        <v>291</v>
      </c>
      <c r="B60" s="227" t="s">
        <v>333</v>
      </c>
      <c r="C60" s="234" t="e">
        <f>SUM(Szoc.jutt.!C38,-#REF!)</f>
        <v>#REF!</v>
      </c>
      <c r="D60" s="234" t="e">
        <f>SUM(Szoc.jutt.!D38,-#REF!)</f>
        <v>#REF!</v>
      </c>
      <c r="E60" s="234" t="e">
        <f>SUM(Szoc.jutt.!E38,-#REF!)</f>
        <v>#REF!</v>
      </c>
      <c r="F60" s="228">
        <f>SUM(I60:AL60)</f>
        <v>1321600</v>
      </c>
      <c r="G60" s="234"/>
      <c r="H60" s="626"/>
      <c r="I60" s="234"/>
      <c r="J60" s="234"/>
      <c r="K60" s="234"/>
      <c r="L60" s="234">
        <v>406000</v>
      </c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>
        <v>290000</v>
      </c>
      <c r="Z60" s="234"/>
      <c r="AA60" s="234"/>
      <c r="AB60" s="234"/>
      <c r="AC60" s="234"/>
      <c r="AD60" s="234"/>
      <c r="AE60" s="234">
        <v>259600</v>
      </c>
      <c r="AF60" s="234">
        <v>346000</v>
      </c>
      <c r="AG60" s="234">
        <v>20000</v>
      </c>
      <c r="AH60" s="234"/>
      <c r="AI60" s="234"/>
      <c r="AJ60" s="234"/>
      <c r="AK60" s="234"/>
      <c r="AL60" s="234"/>
      <c r="AM60" s="234">
        <f>SUM(I60:AL60)</f>
        <v>1321600</v>
      </c>
    </row>
    <row r="61" spans="1:39" ht="18.75" x14ac:dyDescent="0.3">
      <c r="A61" s="225" t="s">
        <v>294</v>
      </c>
      <c r="B61" s="181" t="s">
        <v>330</v>
      </c>
      <c r="C61" s="203">
        <f>SUM(Pénze.átadás!C15)</f>
        <v>0</v>
      </c>
      <c r="D61" s="201">
        <f>SUM(Pénze.átadás!D15)</f>
        <v>0</v>
      </c>
      <c r="E61" s="203">
        <f>SUM(Pénze.átadás!E15)</f>
        <v>0</v>
      </c>
      <c r="F61" s="608">
        <f>SUM(I61:AL61)</f>
        <v>1275000</v>
      </c>
      <c r="G61" s="222">
        <f>SUM(Pénze.átadás!G15)</f>
        <v>0</v>
      </c>
      <c r="H61" s="62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>
        <v>1275000</v>
      </c>
      <c r="AL61" s="75"/>
      <c r="AM61" s="75">
        <f>SUM(I61:AL61)</f>
        <v>1275000</v>
      </c>
    </row>
    <row r="62" spans="1:39" ht="18.75" x14ac:dyDescent="0.3">
      <c r="A62" s="225" t="s">
        <v>296</v>
      </c>
      <c r="B62" s="181" t="s">
        <v>331</v>
      </c>
      <c r="C62" s="203">
        <f>SUM(Pénze.átadás!C18)</f>
        <v>0</v>
      </c>
      <c r="D62" s="201">
        <f>SUM(Pénze.átadás!D18)</f>
        <v>0</v>
      </c>
      <c r="E62" s="203">
        <f>SUM(Pénze.átadás!E18)</f>
        <v>0</v>
      </c>
      <c r="F62" s="608">
        <f t="shared" ref="F62:F64" si="28">SUM(I62:AL62)</f>
        <v>0</v>
      </c>
      <c r="G62" s="222">
        <f>SUM(Pénze.átadás!G18)</f>
        <v>0</v>
      </c>
      <c r="H62" s="62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>
        <f t="shared" ref="AM62:AM64" si="29">SUM(I62:AL62)</f>
        <v>0</v>
      </c>
    </row>
    <row r="63" spans="1:39" ht="18.75" x14ac:dyDescent="0.3">
      <c r="A63" s="225" t="s">
        <v>298</v>
      </c>
      <c r="B63" s="181" t="s">
        <v>332</v>
      </c>
      <c r="C63" s="203">
        <f>SUM(Pénze.átadás!C43)</f>
        <v>0</v>
      </c>
      <c r="D63" s="201">
        <f>SUM(Pénze.átadás!D43)</f>
        <v>0</v>
      </c>
      <c r="E63" s="203">
        <f>SUM(Pénze.átadás!E43)</f>
        <v>0</v>
      </c>
      <c r="F63" s="608">
        <f t="shared" si="28"/>
        <v>894170</v>
      </c>
      <c r="G63" s="222">
        <f>SUM(Pénze.átadás!G43)</f>
        <v>0</v>
      </c>
      <c r="H63" s="625"/>
      <c r="I63" s="75"/>
      <c r="J63" s="75"/>
      <c r="K63" s="75"/>
      <c r="L63" s="75"/>
      <c r="M63" s="75">
        <v>35000</v>
      </c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>
        <v>600000</v>
      </c>
      <c r="AD63" s="75">
        <v>188370</v>
      </c>
      <c r="AE63" s="75"/>
      <c r="AF63" s="75"/>
      <c r="AG63" s="75"/>
      <c r="AH63" s="75"/>
      <c r="AI63" s="75"/>
      <c r="AJ63" s="75">
        <v>70800</v>
      </c>
      <c r="AK63" s="75"/>
      <c r="AL63" s="75"/>
      <c r="AM63" s="75">
        <f t="shared" si="29"/>
        <v>894170</v>
      </c>
    </row>
    <row r="64" spans="1:39" ht="18.75" x14ac:dyDescent="0.3">
      <c r="A64" s="225" t="s">
        <v>300</v>
      </c>
      <c r="B64" s="181" t="s">
        <v>301</v>
      </c>
      <c r="C64" s="203">
        <f>SUM(Pénze.átadás!C47)</f>
        <v>0</v>
      </c>
      <c r="D64" s="201">
        <f>SUM(Pénze.átadás!D47)</f>
        <v>0</v>
      </c>
      <c r="E64" s="203">
        <f>SUM(Pénze.átadás!E47)</f>
        <v>0</v>
      </c>
      <c r="F64" s="608">
        <f t="shared" si="28"/>
        <v>0</v>
      </c>
      <c r="G64" s="222">
        <f>SUM(Pénze.átadás!G47)</f>
        <v>0</v>
      </c>
      <c r="H64" s="62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>
        <f t="shared" si="29"/>
        <v>0</v>
      </c>
    </row>
    <row r="65" spans="1:41" ht="18.75" x14ac:dyDescent="0.3">
      <c r="A65" s="233" t="s">
        <v>302</v>
      </c>
      <c r="B65" s="227" t="s">
        <v>303</v>
      </c>
      <c r="C65" s="234">
        <f>SUM(C61:C64)</f>
        <v>0</v>
      </c>
      <c r="D65" s="234">
        <f>SUM(D61:D64)</f>
        <v>0</v>
      </c>
      <c r="E65" s="234">
        <f>SUM(E61:E64)</f>
        <v>0</v>
      </c>
      <c r="F65" s="228">
        <f>SUM(F61:F64)</f>
        <v>2169170</v>
      </c>
      <c r="G65" s="292">
        <f>SUM(G61:G64)</f>
        <v>0</v>
      </c>
      <c r="H65" s="625"/>
      <c r="I65" s="292">
        <f t="shared" ref="I65:AM65" si="30">SUM(I61:I64)</f>
        <v>0</v>
      </c>
      <c r="J65" s="292">
        <f t="shared" si="30"/>
        <v>0</v>
      </c>
      <c r="K65" s="292">
        <f t="shared" si="30"/>
        <v>0</v>
      </c>
      <c r="L65" s="292">
        <f t="shared" si="30"/>
        <v>0</v>
      </c>
      <c r="M65" s="292">
        <f t="shared" si="30"/>
        <v>35000</v>
      </c>
      <c r="N65" s="292">
        <f t="shared" si="30"/>
        <v>0</v>
      </c>
      <c r="O65" s="292">
        <f t="shared" si="30"/>
        <v>0</v>
      </c>
      <c r="P65" s="292">
        <f t="shared" si="30"/>
        <v>0</v>
      </c>
      <c r="Q65" s="292">
        <f t="shared" si="30"/>
        <v>0</v>
      </c>
      <c r="R65" s="292">
        <f t="shared" si="30"/>
        <v>0</v>
      </c>
      <c r="S65" s="292">
        <f t="shared" si="30"/>
        <v>0</v>
      </c>
      <c r="T65" s="292">
        <f t="shared" si="30"/>
        <v>0</v>
      </c>
      <c r="U65" s="292">
        <f t="shared" si="30"/>
        <v>0</v>
      </c>
      <c r="V65" s="292">
        <f t="shared" si="30"/>
        <v>0</v>
      </c>
      <c r="W65" s="292">
        <f t="shared" si="30"/>
        <v>0</v>
      </c>
      <c r="X65" s="292">
        <f t="shared" si="30"/>
        <v>0</v>
      </c>
      <c r="Y65" s="292">
        <f t="shared" si="30"/>
        <v>0</v>
      </c>
      <c r="Z65" s="292">
        <f t="shared" si="30"/>
        <v>0</v>
      </c>
      <c r="AA65" s="292">
        <f t="shared" si="30"/>
        <v>0</v>
      </c>
      <c r="AB65" s="292">
        <f t="shared" si="30"/>
        <v>0</v>
      </c>
      <c r="AC65" s="292">
        <f t="shared" si="30"/>
        <v>600000</v>
      </c>
      <c r="AD65" s="292">
        <f t="shared" si="30"/>
        <v>188370</v>
      </c>
      <c r="AE65" s="292">
        <f t="shared" si="30"/>
        <v>0</v>
      </c>
      <c r="AF65" s="292">
        <f t="shared" si="30"/>
        <v>0</v>
      </c>
      <c r="AG65" s="292">
        <f t="shared" si="30"/>
        <v>0</v>
      </c>
      <c r="AH65" s="292">
        <f t="shared" si="30"/>
        <v>0</v>
      </c>
      <c r="AI65" s="292">
        <f t="shared" si="30"/>
        <v>0</v>
      </c>
      <c r="AJ65" s="292">
        <f t="shared" si="30"/>
        <v>70800</v>
      </c>
      <c r="AK65" s="292">
        <f t="shared" si="30"/>
        <v>1275000</v>
      </c>
      <c r="AL65" s="292">
        <f t="shared" si="30"/>
        <v>0</v>
      </c>
      <c r="AM65" s="292">
        <f t="shared" si="30"/>
        <v>2169170</v>
      </c>
    </row>
    <row r="66" spans="1:41" ht="18.75" x14ac:dyDescent="0.3">
      <c r="A66" s="233" t="s">
        <v>274</v>
      </c>
      <c r="B66" s="227" t="s">
        <v>334</v>
      </c>
      <c r="C66" s="234" t="e">
        <f>SUM('Ber.-felú.'!C45,-#REF!)</f>
        <v>#REF!</v>
      </c>
      <c r="D66" s="234" t="e">
        <f>SUM('Ber.-felú.'!D45,-#REF!)</f>
        <v>#REF!</v>
      </c>
      <c r="E66" s="234" t="e">
        <f>SUM('Ber.-felú.'!E45,-#REF!)</f>
        <v>#REF!</v>
      </c>
      <c r="F66" s="228">
        <f>SUM('Ber.-felú.'!F45)</f>
        <v>1290550</v>
      </c>
      <c r="G66" s="292">
        <f>SUM('Ber.-felú.'!G45)</f>
        <v>0</v>
      </c>
      <c r="H66" s="625"/>
      <c r="I66" s="292">
        <v>1290550</v>
      </c>
      <c r="J66" s="292"/>
      <c r="K66" s="292"/>
      <c r="L66" s="292"/>
      <c r="M66" s="292"/>
      <c r="N66" s="292">
        <f>SUM('Ber.-felú.'!J45)</f>
        <v>0</v>
      </c>
      <c r="O66" s="292">
        <f>SUM('Ber.-felú.'!K45)</f>
        <v>0</v>
      </c>
      <c r="P66" s="292"/>
      <c r="Q66" s="292">
        <f>SUM('Ber.-felú.'!M45)</f>
        <v>0</v>
      </c>
      <c r="R66" s="292">
        <f>SUM('Ber.-felú.'!K45)</f>
        <v>0</v>
      </c>
      <c r="S66" s="292">
        <f>SUM('Ber.-felú.'!I45)</f>
        <v>0</v>
      </c>
      <c r="T66" s="292">
        <f>SUM('Ber.-felú.'!I45)</f>
        <v>0</v>
      </c>
      <c r="U66" s="292">
        <f>SUM('Ber.-felú.'!J45)</f>
        <v>0</v>
      </c>
      <c r="V66" s="292">
        <f>SUM('Ber.-felú.'!K45)</f>
        <v>0</v>
      </c>
      <c r="W66" s="292">
        <f>SUM('Ber.-felú.'!I45)</f>
        <v>0</v>
      </c>
      <c r="X66" s="292"/>
      <c r="Y66" s="292">
        <f>SUM('Ber.-felú.'!K45)</f>
        <v>0</v>
      </c>
      <c r="Z66" s="292"/>
      <c r="AA66" s="292">
        <f>SUM('Ber.-felú.'!M45)</f>
        <v>0</v>
      </c>
      <c r="AB66" s="292">
        <f>SUM('Ber.-felú.'!N45)</f>
        <v>0</v>
      </c>
      <c r="AC66" s="292">
        <f>SUM('Ber.-felú.'!O45)</f>
        <v>0</v>
      </c>
      <c r="AD66" s="292">
        <f>SUM('Ber.-felú.'!L45)</f>
        <v>0</v>
      </c>
      <c r="AE66" s="292">
        <f>SUM('Ber.-felú.'!M45)</f>
        <v>0</v>
      </c>
      <c r="AF66" s="292">
        <f>SUM('Ber.-felú.'!N45)</f>
        <v>0</v>
      </c>
      <c r="AG66" s="292">
        <f>SUM('Ber.-felú.'!O45)</f>
        <v>0</v>
      </c>
      <c r="AH66" s="292">
        <f>SUM('Ber.-felú.'!P45)</f>
        <v>0</v>
      </c>
      <c r="AI66" s="292">
        <f>SUM('Ber.-felú.'!Q45)</f>
        <v>0</v>
      </c>
      <c r="AJ66" s="292">
        <f>SUM('Ber.-felú.'!R45)</f>
        <v>0</v>
      </c>
      <c r="AK66" s="292">
        <f>SUM('Ber.-felú.'!S45)</f>
        <v>0</v>
      </c>
      <c r="AL66" s="292">
        <f>SUM('Ber.-felú.'!O45)</f>
        <v>0</v>
      </c>
      <c r="AM66" s="292">
        <f>SUM(I66:AL66)</f>
        <v>1290550</v>
      </c>
    </row>
    <row r="67" spans="1:41" ht="18.75" x14ac:dyDescent="0.3">
      <c r="A67" s="233" t="s">
        <v>279</v>
      </c>
      <c r="B67" s="227" t="s">
        <v>335</v>
      </c>
      <c r="C67" s="234">
        <f>SUM('Ber.-felú.'!C59)</f>
        <v>0</v>
      </c>
      <c r="D67" s="234">
        <f>SUM('Ber.-felú.'!D59)</f>
        <v>0</v>
      </c>
      <c r="E67" s="234">
        <f>SUM('Ber.-felú.'!E59)</f>
        <v>0</v>
      </c>
      <c r="F67" s="228">
        <f>SUM(I67:AL67)</f>
        <v>1500000</v>
      </c>
      <c r="G67" s="292">
        <f>SUM('Ber.-felú.'!G59)</f>
        <v>0</v>
      </c>
      <c r="H67" s="625"/>
      <c r="I67" s="292">
        <f>SUM('Ber.-felú.'!H46)</f>
        <v>0</v>
      </c>
      <c r="J67" s="292">
        <f>SUM('Ber.-felú.'!I46)</f>
        <v>0</v>
      </c>
      <c r="K67" s="292">
        <f>SUM('Ber.-felú.'!I46)</f>
        <v>0</v>
      </c>
      <c r="L67" s="292">
        <f>SUM('Ber.-felú.'!J46)</f>
        <v>0</v>
      </c>
      <c r="M67" s="292">
        <f>SUM('Ber.-felú.'!I46)</f>
        <v>0</v>
      </c>
      <c r="N67" s="292">
        <f>SUM('Ber.-felú.'!J46)</f>
        <v>0</v>
      </c>
      <c r="O67" s="292">
        <f>SUM('Ber.-felú.'!K46)</f>
        <v>0</v>
      </c>
      <c r="P67" s="292">
        <f>SUM('Ber.-felú.'!L46)</f>
        <v>0</v>
      </c>
      <c r="Q67" s="292">
        <f>SUM('Ber.-felú.'!J46)</f>
        <v>0</v>
      </c>
      <c r="R67" s="292">
        <f>SUM('Ber.-felú.'!K46)</f>
        <v>0</v>
      </c>
      <c r="S67" s="292">
        <f>SUM('Ber.-felú.'!I46)</f>
        <v>0</v>
      </c>
      <c r="T67" s="292">
        <f>SUM('Ber.-felú.'!I59)</f>
        <v>0</v>
      </c>
      <c r="U67" s="292">
        <f>SUM('Ber.-felú.'!J59)</f>
        <v>0</v>
      </c>
      <c r="V67" s="292">
        <f>SUM('Ber.-felú.'!K59)</f>
        <v>0</v>
      </c>
      <c r="W67" s="292">
        <f>SUM('Ber.-felú.'!I59)</f>
        <v>0</v>
      </c>
      <c r="X67" s="292">
        <f>SUM('Ber.-felú.'!J59)</f>
        <v>0</v>
      </c>
      <c r="Y67" s="292">
        <f>SUM('Ber.-felú.'!K59)</f>
        <v>0</v>
      </c>
      <c r="Z67" s="292">
        <f>SUM('Ber.-felú.'!L59)</f>
        <v>0</v>
      </c>
      <c r="AA67" s="292">
        <v>1500000</v>
      </c>
      <c r="AB67" s="292"/>
      <c r="AC67" s="292">
        <f>SUM('Ber.-felú.'!O59)</f>
        <v>0</v>
      </c>
      <c r="AD67" s="292">
        <f>SUM('Ber.-felú.'!L59)</f>
        <v>0</v>
      </c>
      <c r="AE67" s="292">
        <f>SUM('Ber.-felú.'!M59)</f>
        <v>0</v>
      </c>
      <c r="AF67" s="292">
        <f>SUM('Ber.-felú.'!N59)</f>
        <v>0</v>
      </c>
      <c r="AG67" s="292">
        <f>SUM('Ber.-felú.'!O59)</f>
        <v>0</v>
      </c>
      <c r="AH67" s="292">
        <f>SUM('Ber.-felú.'!P59)</f>
        <v>0</v>
      </c>
      <c r="AI67" s="292">
        <f>SUM('Ber.-felú.'!Q59)</f>
        <v>0</v>
      </c>
      <c r="AJ67" s="292">
        <f>SUM('Ber.-felú.'!R59)</f>
        <v>0</v>
      </c>
      <c r="AK67" s="292">
        <f>SUM('Ber.-felú.'!S59)</f>
        <v>0</v>
      </c>
      <c r="AL67" s="292">
        <f>SUM('Ber.-felú.'!O59)</f>
        <v>0</v>
      </c>
      <c r="AM67" s="292">
        <f>SUM(I67:AL67)</f>
        <v>1500000</v>
      </c>
    </row>
    <row r="68" spans="1:41" ht="18.75" x14ac:dyDescent="0.3">
      <c r="A68" s="6" t="s">
        <v>281</v>
      </c>
      <c r="B68" s="181" t="s">
        <v>337</v>
      </c>
      <c r="C68" s="223">
        <f>SUM('Ber.-felú.'!C60)</f>
        <v>0</v>
      </c>
      <c r="D68" s="223">
        <f>SUM('Ber.-felú.'!D60)</f>
        <v>0</v>
      </c>
      <c r="E68" s="223">
        <f>SUM('Ber.-felú.'!E60)</f>
        <v>0</v>
      </c>
      <c r="F68" s="609">
        <f>SUM('Ber.-felú.'!F60)</f>
        <v>0</v>
      </c>
      <c r="G68" s="223">
        <f>SUM('Ber.-felú.'!G60)</f>
        <v>0</v>
      </c>
      <c r="H68" s="63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>
        <f>SUM(I68:AL68)</f>
        <v>0</v>
      </c>
    </row>
    <row r="69" spans="1:41" ht="18.75" x14ac:dyDescent="0.3">
      <c r="A69" s="6" t="s">
        <v>282</v>
      </c>
      <c r="B69" s="181" t="s">
        <v>338</v>
      </c>
      <c r="C69" s="223">
        <f>SUM('Ber.-felú.'!C61)</f>
        <v>0</v>
      </c>
      <c r="D69" s="223">
        <f>SUM('Ber.-felú.'!D61)</f>
        <v>0</v>
      </c>
      <c r="E69" s="223">
        <f>SUM('Ber.-felú.'!E61)</f>
        <v>0</v>
      </c>
      <c r="F69" s="609">
        <f>SUM('Ber.-felú.'!F61)</f>
        <v>0</v>
      </c>
      <c r="G69" s="223">
        <f>SUM('Ber.-felú.'!G61)</f>
        <v>0</v>
      </c>
      <c r="H69" s="63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>
        <f t="shared" ref="AM69:AM70" si="31">SUM(I69:AL69)</f>
        <v>0</v>
      </c>
    </row>
    <row r="70" spans="1:41" ht="18.75" x14ac:dyDescent="0.3">
      <c r="A70" s="6" t="s">
        <v>283</v>
      </c>
      <c r="B70" s="181" t="s">
        <v>339</v>
      </c>
      <c r="C70" s="223">
        <f>SUM('Ber.-felú.'!C65)</f>
        <v>0</v>
      </c>
      <c r="D70" s="223">
        <f>SUM('Ber.-felú.'!D65)</f>
        <v>0</v>
      </c>
      <c r="E70" s="223">
        <f>SUM('Ber.-felú.'!E65)</f>
        <v>0</v>
      </c>
      <c r="F70" s="609">
        <f>SUM('Ber.-felú.'!F65)</f>
        <v>0</v>
      </c>
      <c r="G70" s="223">
        <f>SUM('Ber.-felú.'!G65)</f>
        <v>0</v>
      </c>
      <c r="H70" s="63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>
        <f t="shared" si="31"/>
        <v>0</v>
      </c>
    </row>
    <row r="71" spans="1:41" ht="18.75" x14ac:dyDescent="0.3">
      <c r="A71" s="233" t="s">
        <v>285</v>
      </c>
      <c r="B71" s="227" t="s">
        <v>336</v>
      </c>
      <c r="C71" s="234">
        <f>SUM(C68:C70)</f>
        <v>0</v>
      </c>
      <c r="D71" s="234">
        <f>SUM(D68:D70)</f>
        <v>0</v>
      </c>
      <c r="E71" s="234">
        <f>SUM(E68:E70)</f>
        <v>0</v>
      </c>
      <c r="F71" s="228">
        <f>SUM(F68:F70)</f>
        <v>0</v>
      </c>
      <c r="G71" s="292">
        <f>SUM(G68:G70)</f>
        <v>0</v>
      </c>
      <c r="H71" s="625"/>
      <c r="I71" s="292">
        <f t="shared" ref="I71:AM71" si="32">SUM(I68:I70)</f>
        <v>0</v>
      </c>
      <c r="J71" s="292">
        <f t="shared" si="32"/>
        <v>0</v>
      </c>
      <c r="K71" s="292">
        <f t="shared" si="32"/>
        <v>0</v>
      </c>
      <c r="L71" s="292">
        <f t="shared" si="32"/>
        <v>0</v>
      </c>
      <c r="M71" s="292">
        <f t="shared" si="32"/>
        <v>0</v>
      </c>
      <c r="N71" s="292">
        <f t="shared" si="32"/>
        <v>0</v>
      </c>
      <c r="O71" s="292">
        <f t="shared" si="32"/>
        <v>0</v>
      </c>
      <c r="P71" s="292">
        <f t="shared" si="32"/>
        <v>0</v>
      </c>
      <c r="Q71" s="292">
        <f t="shared" si="32"/>
        <v>0</v>
      </c>
      <c r="R71" s="292">
        <f t="shared" si="32"/>
        <v>0</v>
      </c>
      <c r="S71" s="292">
        <f t="shared" si="32"/>
        <v>0</v>
      </c>
      <c r="T71" s="292">
        <f t="shared" si="32"/>
        <v>0</v>
      </c>
      <c r="U71" s="292">
        <f t="shared" si="32"/>
        <v>0</v>
      </c>
      <c r="V71" s="292">
        <f t="shared" si="32"/>
        <v>0</v>
      </c>
      <c r="W71" s="292">
        <f t="shared" si="32"/>
        <v>0</v>
      </c>
      <c r="X71" s="292">
        <f t="shared" si="32"/>
        <v>0</v>
      </c>
      <c r="Y71" s="292">
        <f t="shared" si="32"/>
        <v>0</v>
      </c>
      <c r="Z71" s="292">
        <f t="shared" si="32"/>
        <v>0</v>
      </c>
      <c r="AA71" s="292">
        <f t="shared" si="32"/>
        <v>0</v>
      </c>
      <c r="AB71" s="292">
        <f t="shared" si="32"/>
        <v>0</v>
      </c>
      <c r="AC71" s="292">
        <f t="shared" si="32"/>
        <v>0</v>
      </c>
      <c r="AD71" s="292">
        <f t="shared" si="32"/>
        <v>0</v>
      </c>
      <c r="AE71" s="292">
        <f t="shared" si="32"/>
        <v>0</v>
      </c>
      <c r="AF71" s="292">
        <f t="shared" si="32"/>
        <v>0</v>
      </c>
      <c r="AG71" s="292">
        <f t="shared" si="32"/>
        <v>0</v>
      </c>
      <c r="AH71" s="292">
        <f t="shared" si="32"/>
        <v>0</v>
      </c>
      <c r="AI71" s="292">
        <f t="shared" si="32"/>
        <v>0</v>
      </c>
      <c r="AJ71" s="292">
        <f t="shared" si="32"/>
        <v>0</v>
      </c>
      <c r="AK71" s="292">
        <f t="shared" si="32"/>
        <v>0</v>
      </c>
      <c r="AL71" s="292">
        <f t="shared" si="32"/>
        <v>0</v>
      </c>
      <c r="AM71" s="292">
        <f t="shared" si="32"/>
        <v>0</v>
      </c>
    </row>
    <row r="72" spans="1:41" ht="18.75" x14ac:dyDescent="0.3">
      <c r="A72" s="240"/>
      <c r="B72" s="237" t="s">
        <v>340</v>
      </c>
      <c r="C72" s="239" t="e">
        <f>SUM(C20,C25,C59,C60,C65,C66,C67,C71)</f>
        <v>#REF!</v>
      </c>
      <c r="D72" s="593" t="e">
        <f>SUM(D20,D25,D59,D60,D65,D66,D67,D71)</f>
        <v>#REF!</v>
      </c>
      <c r="E72" s="239" t="e">
        <f>SUM(E20,E25,E59,E60,E65,E66,E67,E71)</f>
        <v>#REF!</v>
      </c>
      <c r="F72" s="238">
        <f>SUM(F20,F25,F59,F60,F65,F66,F67,F71)</f>
        <v>78662900</v>
      </c>
      <c r="G72" s="593">
        <f t="shared" ref="G72:AM72" si="33">SUM(G20,G25,G59,G60,G65,G66,G67,G71)</f>
        <v>914400</v>
      </c>
      <c r="H72" s="627"/>
      <c r="I72" s="605">
        <f t="shared" si="33"/>
        <v>20732391</v>
      </c>
      <c r="J72" s="605">
        <f t="shared" si="33"/>
        <v>0</v>
      </c>
      <c r="K72" s="605">
        <f t="shared" si="33"/>
        <v>914400</v>
      </c>
      <c r="L72" s="605">
        <f t="shared" si="33"/>
        <v>406000</v>
      </c>
      <c r="M72" s="605">
        <f t="shared" si="33"/>
        <v>35000</v>
      </c>
      <c r="N72" s="605">
        <f t="shared" si="33"/>
        <v>0</v>
      </c>
      <c r="O72" s="605">
        <f t="shared" si="33"/>
        <v>203800</v>
      </c>
      <c r="P72" s="605">
        <f t="shared" si="33"/>
        <v>29050</v>
      </c>
      <c r="Q72" s="605">
        <f t="shared" si="33"/>
        <v>1432000</v>
      </c>
      <c r="R72" s="605">
        <f t="shared" si="33"/>
        <v>698500</v>
      </c>
      <c r="S72" s="605">
        <f t="shared" si="33"/>
        <v>305000</v>
      </c>
      <c r="T72" s="605">
        <f t="shared" si="33"/>
        <v>321686</v>
      </c>
      <c r="U72" s="605">
        <f t="shared" si="33"/>
        <v>5497595</v>
      </c>
      <c r="V72" s="605">
        <f t="shared" si="33"/>
        <v>5228404</v>
      </c>
      <c r="W72" s="605">
        <f t="shared" si="33"/>
        <v>10957215</v>
      </c>
      <c r="X72" s="605">
        <f t="shared" si="33"/>
        <v>6360810</v>
      </c>
      <c r="Y72" s="605">
        <f t="shared" si="33"/>
        <v>290000</v>
      </c>
      <c r="Z72" s="605">
        <f t="shared" si="33"/>
        <v>4979975</v>
      </c>
      <c r="AA72" s="605">
        <f t="shared" si="33"/>
        <v>2148650</v>
      </c>
      <c r="AB72" s="605">
        <f t="shared" si="33"/>
        <v>7443986</v>
      </c>
      <c r="AC72" s="605">
        <f t="shared" si="33"/>
        <v>600000</v>
      </c>
      <c r="AD72" s="605">
        <f t="shared" si="33"/>
        <v>696370</v>
      </c>
      <c r="AE72" s="605">
        <f t="shared" si="33"/>
        <v>321904</v>
      </c>
      <c r="AF72" s="605">
        <f t="shared" si="33"/>
        <v>346000</v>
      </c>
      <c r="AG72" s="605">
        <f t="shared" si="33"/>
        <v>20000</v>
      </c>
      <c r="AH72" s="605">
        <f t="shared" si="33"/>
        <v>698400</v>
      </c>
      <c r="AI72" s="605">
        <f t="shared" si="33"/>
        <v>325750</v>
      </c>
      <c r="AJ72" s="605">
        <f t="shared" si="33"/>
        <v>5663644</v>
      </c>
      <c r="AK72" s="605">
        <f t="shared" si="33"/>
        <v>1275000</v>
      </c>
      <c r="AL72" s="605">
        <f t="shared" si="33"/>
        <v>731370</v>
      </c>
      <c r="AM72" s="605">
        <f t="shared" si="33"/>
        <v>78662900</v>
      </c>
    </row>
    <row r="73" spans="1:41" ht="18.75" x14ac:dyDescent="0.3">
      <c r="A73" s="6" t="s">
        <v>341</v>
      </c>
      <c r="B73" s="241" t="s">
        <v>342</v>
      </c>
      <c r="C73" s="242"/>
      <c r="D73" s="224"/>
      <c r="E73" s="15"/>
      <c r="F73" s="758">
        <f>SUM(I73:AL73)</f>
        <v>100000</v>
      </c>
      <c r="G73" s="81"/>
      <c r="H73" s="625"/>
      <c r="I73" s="75">
        <v>100000</v>
      </c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>
        <f>SUM(I73:AL73)</f>
        <v>100000</v>
      </c>
    </row>
    <row r="74" spans="1:41" ht="18.75" x14ac:dyDescent="0.3">
      <c r="A74" s="6" t="s">
        <v>329</v>
      </c>
      <c r="B74" s="241" t="s">
        <v>93</v>
      </c>
      <c r="C74" s="577" t="e">
        <f>SUM(#REF!,Óvoda!C122,#REF!)</f>
        <v>#REF!</v>
      </c>
      <c r="D74" s="537" t="e">
        <f>SUM(#REF!,Óvoda!D122,#REF!)</f>
        <v>#REF!</v>
      </c>
      <c r="E74" s="577" t="e">
        <f>SUM(#REF!,Óvoda!E122,#REF!)</f>
        <v>#REF!</v>
      </c>
      <c r="F74" s="610">
        <v>30735968</v>
      </c>
      <c r="G74" s="242"/>
      <c r="H74" s="636"/>
      <c r="I74" s="75"/>
      <c r="J74" s="75"/>
      <c r="K74" s="75"/>
      <c r="L74" s="75"/>
      <c r="M74" s="75"/>
      <c r="N74" s="75">
        <v>34429988</v>
      </c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>
        <f>SUM(I74:AL74)</f>
        <v>34429988</v>
      </c>
    </row>
    <row r="75" spans="1:41" ht="18.75" x14ac:dyDescent="0.3">
      <c r="A75" s="6" t="s">
        <v>343</v>
      </c>
      <c r="B75" s="241" t="s">
        <v>709</v>
      </c>
      <c r="C75" s="242"/>
      <c r="D75" s="224"/>
      <c r="E75" s="15"/>
      <c r="F75" s="610">
        <f>SUM(I75:AL75)</f>
        <v>11010228</v>
      </c>
      <c r="G75" s="81"/>
      <c r="H75" s="625"/>
      <c r="I75" s="75">
        <v>11010228</v>
      </c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>
        <f>SUM(I75:AL75)</f>
        <v>11010228</v>
      </c>
    </row>
    <row r="76" spans="1:41" ht="18.75" x14ac:dyDescent="0.3">
      <c r="A76" s="263"/>
      <c r="B76" s="264" t="s">
        <v>407</v>
      </c>
      <c r="C76" s="604" t="e">
        <f>SUM(C72:C75)</f>
        <v>#REF!</v>
      </c>
      <c r="D76" s="265" t="e">
        <f>SUM(D72:D75)</f>
        <v>#REF!</v>
      </c>
      <c r="E76" s="604" t="e">
        <f>SUM(E72:E75)</f>
        <v>#REF!</v>
      </c>
      <c r="F76" s="266">
        <f>SUM(F72:F75)</f>
        <v>120509096</v>
      </c>
      <c r="G76" s="388">
        <f>SUM(G72:G75)</f>
        <v>914400</v>
      </c>
      <c r="H76" s="625"/>
      <c r="I76" s="239">
        <f t="shared" ref="I76:AM76" si="34">SUM(I72:I75)</f>
        <v>31842619</v>
      </c>
      <c r="J76" s="239">
        <f t="shared" si="34"/>
        <v>0</v>
      </c>
      <c r="K76" s="239">
        <f t="shared" si="34"/>
        <v>914400</v>
      </c>
      <c r="L76" s="239">
        <f t="shared" si="34"/>
        <v>406000</v>
      </c>
      <c r="M76" s="239">
        <f t="shared" si="34"/>
        <v>35000</v>
      </c>
      <c r="N76" s="239">
        <f t="shared" si="34"/>
        <v>34429988</v>
      </c>
      <c r="O76" s="239">
        <f t="shared" si="34"/>
        <v>203800</v>
      </c>
      <c r="P76" s="239">
        <f t="shared" si="34"/>
        <v>29050</v>
      </c>
      <c r="Q76" s="239">
        <f t="shared" si="34"/>
        <v>1432000</v>
      </c>
      <c r="R76" s="239">
        <f t="shared" si="34"/>
        <v>698500</v>
      </c>
      <c r="S76" s="239">
        <f t="shared" si="34"/>
        <v>305000</v>
      </c>
      <c r="T76" s="239">
        <f t="shared" si="34"/>
        <v>321686</v>
      </c>
      <c r="U76" s="239">
        <f t="shared" si="34"/>
        <v>5497595</v>
      </c>
      <c r="V76" s="239">
        <f t="shared" si="34"/>
        <v>5228404</v>
      </c>
      <c r="W76" s="239">
        <f t="shared" si="34"/>
        <v>10957215</v>
      </c>
      <c r="X76" s="239">
        <f t="shared" si="34"/>
        <v>6360810</v>
      </c>
      <c r="Y76" s="239">
        <f t="shared" si="34"/>
        <v>290000</v>
      </c>
      <c r="Z76" s="239">
        <f t="shared" si="34"/>
        <v>4979975</v>
      </c>
      <c r="AA76" s="239">
        <f t="shared" si="34"/>
        <v>2148650</v>
      </c>
      <c r="AB76" s="239">
        <f t="shared" si="34"/>
        <v>7443986</v>
      </c>
      <c r="AC76" s="239">
        <f t="shared" si="34"/>
        <v>600000</v>
      </c>
      <c r="AD76" s="239">
        <f t="shared" si="34"/>
        <v>696370</v>
      </c>
      <c r="AE76" s="239">
        <f t="shared" si="34"/>
        <v>321904</v>
      </c>
      <c r="AF76" s="239">
        <f t="shared" si="34"/>
        <v>346000</v>
      </c>
      <c r="AG76" s="239">
        <f t="shared" si="34"/>
        <v>20000</v>
      </c>
      <c r="AH76" s="239">
        <f t="shared" si="34"/>
        <v>698400</v>
      </c>
      <c r="AI76" s="239">
        <f t="shared" si="34"/>
        <v>325750</v>
      </c>
      <c r="AJ76" s="239">
        <f t="shared" si="34"/>
        <v>5663644</v>
      </c>
      <c r="AK76" s="239">
        <f t="shared" si="34"/>
        <v>1275000</v>
      </c>
      <c r="AL76" s="239">
        <f t="shared" si="34"/>
        <v>731370</v>
      </c>
      <c r="AM76" s="239">
        <f t="shared" si="34"/>
        <v>124203116</v>
      </c>
    </row>
    <row r="77" spans="1:41" ht="18.75" x14ac:dyDescent="0.3">
      <c r="A77" s="267"/>
      <c r="B77" s="268"/>
      <c r="C77" s="269"/>
      <c r="D77" s="269"/>
      <c r="E77" s="269"/>
      <c r="F77" s="270"/>
      <c r="G77" s="390"/>
      <c r="H77" s="390"/>
    </row>
    <row r="78" spans="1:41" ht="18.75" x14ac:dyDescent="0.3">
      <c r="A78" s="12" t="s">
        <v>424</v>
      </c>
      <c r="B78" s="3" t="s">
        <v>430</v>
      </c>
      <c r="C78" s="222"/>
      <c r="D78" s="583"/>
      <c r="E78" s="81"/>
      <c r="F78" s="607">
        <v>23496237</v>
      </c>
      <c r="G78" s="81"/>
      <c r="H78" s="390"/>
      <c r="I78" s="850" t="s">
        <v>563</v>
      </c>
      <c r="J78" s="851"/>
      <c r="K78" s="851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1"/>
      <c r="AK78" s="851"/>
      <c r="AL78" s="851"/>
      <c r="AM78" s="852"/>
      <c r="AN78" s="76"/>
      <c r="AO78" s="76"/>
    </row>
    <row r="79" spans="1:41" ht="18.75" x14ac:dyDescent="0.3">
      <c r="A79" s="12" t="s">
        <v>425</v>
      </c>
      <c r="B79" s="92" t="s">
        <v>431</v>
      </c>
      <c r="C79" s="222"/>
      <c r="D79" s="583"/>
      <c r="E79" s="81"/>
      <c r="F79" s="607">
        <v>19182234</v>
      </c>
      <c r="G79" s="81"/>
      <c r="H79" s="390"/>
      <c r="I79" s="853" t="s">
        <v>546</v>
      </c>
      <c r="J79" s="735"/>
      <c r="K79" s="760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853" t="s">
        <v>732</v>
      </c>
      <c r="X79" s="853" t="s">
        <v>743</v>
      </c>
      <c r="Y79" s="853" t="s">
        <v>733</v>
      </c>
      <c r="Z79" s="725"/>
      <c r="AA79" s="725"/>
      <c r="AB79" s="725"/>
      <c r="AC79" s="725"/>
      <c r="AD79" s="847" t="s">
        <v>710</v>
      </c>
      <c r="AE79" s="725"/>
      <c r="AF79" s="725"/>
      <c r="AG79" s="725"/>
      <c r="AH79" s="853" t="s">
        <v>547</v>
      </c>
      <c r="AI79" s="725"/>
      <c r="AJ79" s="597"/>
      <c r="AK79" s="725"/>
      <c r="AL79" s="853" t="s">
        <v>548</v>
      </c>
      <c r="AM79" s="853" t="s">
        <v>80</v>
      </c>
      <c r="AN79" s="76"/>
      <c r="AO79" s="76"/>
    </row>
    <row r="80" spans="1:41" ht="18.75" x14ac:dyDescent="0.3">
      <c r="A80" s="12" t="s">
        <v>426</v>
      </c>
      <c r="B80" s="92" t="s">
        <v>432</v>
      </c>
      <c r="C80" s="222"/>
      <c r="D80" s="583"/>
      <c r="E80" s="81"/>
      <c r="F80" s="607">
        <v>9895630</v>
      </c>
      <c r="G80" s="81"/>
      <c r="H80" s="390"/>
      <c r="I80" s="853"/>
      <c r="J80" s="735"/>
      <c r="K80" s="761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853"/>
      <c r="X80" s="853"/>
      <c r="Y80" s="853"/>
      <c r="Z80" s="725"/>
      <c r="AA80" s="725"/>
      <c r="AB80" s="725"/>
      <c r="AC80" s="725"/>
      <c r="AD80" s="847"/>
      <c r="AE80" s="725"/>
      <c r="AF80" s="725"/>
      <c r="AG80" s="725"/>
      <c r="AH80" s="853"/>
      <c r="AI80" s="725"/>
      <c r="AJ80" s="597"/>
      <c r="AK80" s="725"/>
      <c r="AL80" s="853"/>
      <c r="AM80" s="853"/>
      <c r="AN80" s="77"/>
      <c r="AO80" s="76"/>
    </row>
    <row r="81" spans="1:41" ht="18.75" x14ac:dyDescent="0.3">
      <c r="A81" s="12" t="s">
        <v>427</v>
      </c>
      <c r="B81" s="92" t="s">
        <v>433</v>
      </c>
      <c r="C81" s="222"/>
      <c r="D81" s="583"/>
      <c r="E81" s="81"/>
      <c r="F81" s="607">
        <v>1651860</v>
      </c>
      <c r="G81" s="81"/>
      <c r="H81" s="390"/>
      <c r="I81" s="854"/>
      <c r="J81" s="736" t="s">
        <v>721</v>
      </c>
      <c r="K81" s="757" t="s">
        <v>720</v>
      </c>
      <c r="L81" s="726" t="s">
        <v>722</v>
      </c>
      <c r="M81" s="726" t="s">
        <v>723</v>
      </c>
      <c r="N81" s="726" t="s">
        <v>724</v>
      </c>
      <c r="O81" s="726" t="s">
        <v>725</v>
      </c>
      <c r="P81" s="726" t="s">
        <v>726</v>
      </c>
      <c r="Q81" s="726" t="s">
        <v>727</v>
      </c>
      <c r="R81" s="757" t="s">
        <v>728</v>
      </c>
      <c r="S81" s="726" t="s">
        <v>633</v>
      </c>
      <c r="T81" s="757" t="s">
        <v>729</v>
      </c>
      <c r="U81" s="726" t="s">
        <v>730</v>
      </c>
      <c r="V81" s="726" t="s">
        <v>731</v>
      </c>
      <c r="W81" s="854"/>
      <c r="X81" s="854"/>
      <c r="Y81" s="854"/>
      <c r="Z81" s="726" t="s">
        <v>734</v>
      </c>
      <c r="AA81" s="726" t="s">
        <v>735</v>
      </c>
      <c r="AB81" s="726" t="s">
        <v>736</v>
      </c>
      <c r="AC81" s="726" t="s">
        <v>737</v>
      </c>
      <c r="AD81" s="848"/>
      <c r="AE81" s="757" t="s">
        <v>738</v>
      </c>
      <c r="AF81" s="726" t="s">
        <v>739</v>
      </c>
      <c r="AG81" s="726" t="s">
        <v>740</v>
      </c>
      <c r="AH81" s="854"/>
      <c r="AI81" s="726" t="s">
        <v>741</v>
      </c>
      <c r="AJ81" s="598" t="s">
        <v>558</v>
      </c>
      <c r="AK81" s="726" t="s">
        <v>742</v>
      </c>
      <c r="AL81" s="854"/>
      <c r="AM81" s="854"/>
      <c r="AN81" s="76"/>
      <c r="AO81" s="76"/>
    </row>
    <row r="82" spans="1:41" ht="18.75" x14ac:dyDescent="0.3">
      <c r="A82" s="12" t="s">
        <v>428</v>
      </c>
      <c r="B82" s="92" t="s">
        <v>556</v>
      </c>
      <c r="C82" s="222"/>
      <c r="D82" s="583"/>
      <c r="E82" s="81"/>
      <c r="F82" s="607"/>
      <c r="G82" s="81"/>
      <c r="AM82" s="573">
        <f>SUM(I82:AL82)</f>
        <v>0</v>
      </c>
      <c r="AN82" s="76"/>
      <c r="AO82" s="76"/>
    </row>
    <row r="83" spans="1:41" ht="18.75" x14ac:dyDescent="0.3">
      <c r="A83" s="12" t="s">
        <v>429</v>
      </c>
      <c r="B83" s="92" t="s">
        <v>557</v>
      </c>
      <c r="C83" s="222"/>
      <c r="D83" s="583"/>
      <c r="E83" s="81"/>
      <c r="F83" s="607">
        <f>SUM(Állami!H33)/1000</f>
        <v>0</v>
      </c>
      <c r="G83" s="81"/>
      <c r="H83" s="390"/>
      <c r="AM83" s="573">
        <f>SUM(I83:AL83)</f>
        <v>0</v>
      </c>
      <c r="AN83" s="76"/>
      <c r="AO83" s="76"/>
    </row>
    <row r="84" spans="1:41" ht="18.75" x14ac:dyDescent="0.3">
      <c r="A84" s="191" t="s">
        <v>352</v>
      </c>
      <c r="B84" s="193" t="s">
        <v>346</v>
      </c>
      <c r="C84" s="589">
        <f>SUM(C78:C83)</f>
        <v>0</v>
      </c>
      <c r="D84" s="183">
        <f>SUM(D78:D83)</f>
        <v>0</v>
      </c>
      <c r="E84" s="589">
        <f>SUM(E78:E83)</f>
        <v>0</v>
      </c>
      <c r="F84" s="199">
        <f>SUM(F78:F83)</f>
        <v>54225961</v>
      </c>
      <c r="G84" s="183">
        <f>SUM(G78:G83)</f>
        <v>0</v>
      </c>
      <c r="H84" s="390" t="s">
        <v>565</v>
      </c>
      <c r="I84" s="573">
        <f>SUM(I82:I83)</f>
        <v>0</v>
      </c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>
        <f t="shared" ref="W84:AM84" si="35">SUM(W82:W83)</f>
        <v>0</v>
      </c>
      <c r="X84" s="573">
        <f t="shared" si="35"/>
        <v>0</v>
      </c>
      <c r="Y84" s="573">
        <f t="shared" si="35"/>
        <v>0</v>
      </c>
      <c r="Z84" s="573"/>
      <c r="AA84" s="573"/>
      <c r="AB84" s="573"/>
      <c r="AC84" s="573"/>
      <c r="AD84" s="573">
        <f t="shared" si="35"/>
        <v>0</v>
      </c>
      <c r="AE84" s="573"/>
      <c r="AF84" s="573"/>
      <c r="AG84" s="573"/>
      <c r="AH84" s="573">
        <f t="shared" si="35"/>
        <v>0</v>
      </c>
      <c r="AI84" s="573"/>
      <c r="AJ84" s="573">
        <f t="shared" si="35"/>
        <v>0</v>
      </c>
      <c r="AK84" s="573"/>
      <c r="AL84" s="573">
        <f t="shared" si="35"/>
        <v>0</v>
      </c>
      <c r="AM84" s="573">
        <f t="shared" si="35"/>
        <v>0</v>
      </c>
      <c r="AN84" s="76"/>
      <c r="AO84" s="76"/>
    </row>
    <row r="85" spans="1:41" ht="18.75" x14ac:dyDescent="0.3">
      <c r="A85" s="1"/>
      <c r="B85" s="92" t="s">
        <v>578</v>
      </c>
      <c r="C85" s="203"/>
      <c r="D85" s="201"/>
      <c r="E85" s="203"/>
      <c r="F85" s="607"/>
      <c r="G85" s="81"/>
      <c r="H85" s="625"/>
      <c r="AM85" s="573">
        <f>SUM(I85:AL85)</f>
        <v>0</v>
      </c>
      <c r="AN85" s="76"/>
      <c r="AO85" s="76"/>
    </row>
    <row r="86" spans="1:41" ht="18.75" x14ac:dyDescent="0.3">
      <c r="A86" s="1"/>
      <c r="B86" s="92" t="s">
        <v>551</v>
      </c>
      <c r="C86" s="203"/>
      <c r="D86" s="201"/>
      <c r="E86" s="203"/>
      <c r="F86" s="607"/>
      <c r="G86" s="81"/>
      <c r="H86" s="625"/>
      <c r="AM86" s="573">
        <f>SUM(I86:AL86)</f>
        <v>0</v>
      </c>
      <c r="AN86" s="76"/>
      <c r="AO86" s="76"/>
    </row>
    <row r="87" spans="1:41" ht="18.75" x14ac:dyDescent="0.3">
      <c r="A87" s="1"/>
      <c r="B87" s="92" t="s">
        <v>349</v>
      </c>
      <c r="C87" s="203"/>
      <c r="D87" s="201"/>
      <c r="E87" s="203"/>
      <c r="F87" s="607"/>
      <c r="G87" s="81"/>
      <c r="H87" s="625"/>
      <c r="AM87" s="573">
        <f>SUM(I87:AL87)</f>
        <v>0</v>
      </c>
      <c r="AN87" s="76"/>
      <c r="AO87" s="76"/>
    </row>
    <row r="88" spans="1:41" ht="18.75" x14ac:dyDescent="0.3">
      <c r="A88" s="1"/>
      <c r="B88" s="92" t="s">
        <v>348</v>
      </c>
      <c r="C88" s="203"/>
      <c r="D88" s="201"/>
      <c r="E88" s="203"/>
      <c r="F88" s="607">
        <v>5068800</v>
      </c>
      <c r="G88" s="81"/>
      <c r="H88" s="625" t="s">
        <v>566</v>
      </c>
      <c r="I88" s="573">
        <f>SUM(I85:I87)</f>
        <v>0</v>
      </c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>
        <f t="shared" ref="W88:AM88" si="36">SUM(W85:W87)</f>
        <v>0</v>
      </c>
      <c r="X88" s="573">
        <f t="shared" si="36"/>
        <v>0</v>
      </c>
      <c r="Y88" s="573">
        <f t="shared" si="36"/>
        <v>0</v>
      </c>
      <c r="Z88" s="573"/>
      <c r="AA88" s="573"/>
      <c r="AB88" s="573"/>
      <c r="AC88" s="573"/>
      <c r="AD88" s="573">
        <f t="shared" si="36"/>
        <v>0</v>
      </c>
      <c r="AE88" s="573"/>
      <c r="AF88" s="573"/>
      <c r="AG88" s="573"/>
      <c r="AH88" s="573">
        <f t="shared" si="36"/>
        <v>0</v>
      </c>
      <c r="AI88" s="573"/>
      <c r="AJ88" s="573">
        <f t="shared" si="36"/>
        <v>0</v>
      </c>
      <c r="AK88" s="573"/>
      <c r="AL88" s="573">
        <f t="shared" si="36"/>
        <v>0</v>
      </c>
      <c r="AM88" s="573">
        <f t="shared" si="36"/>
        <v>0</v>
      </c>
      <c r="AN88" s="76"/>
      <c r="AO88" s="76"/>
    </row>
    <row r="89" spans="1:41" ht="15.75" x14ac:dyDescent="0.25">
      <c r="A89" s="191" t="s">
        <v>353</v>
      </c>
      <c r="B89" s="193" t="s">
        <v>347</v>
      </c>
      <c r="C89" s="584">
        <f>SUM(C85:C88)</f>
        <v>0</v>
      </c>
      <c r="D89" s="184">
        <f>SUM(D85:D88)</f>
        <v>0</v>
      </c>
      <c r="E89" s="584">
        <f>SUM(E85:E88)</f>
        <v>0</v>
      </c>
      <c r="F89" s="184">
        <f>SUM(F85:F88)</f>
        <v>5068800</v>
      </c>
      <c r="G89" s="184">
        <f>SUM(G85:G88)</f>
        <v>0</v>
      </c>
      <c r="H89" s="639" t="s">
        <v>564</v>
      </c>
      <c r="AM89" s="573">
        <f t="shared" ref="AM89:AM98" si="37">SUM(I89:AL89)</f>
        <v>0</v>
      </c>
      <c r="AN89" s="76"/>
      <c r="AO89" s="76"/>
    </row>
    <row r="90" spans="1:41" ht="18.75" x14ac:dyDescent="0.3">
      <c r="A90" s="233" t="s">
        <v>345</v>
      </c>
      <c r="B90" s="227" t="s">
        <v>350</v>
      </c>
      <c r="C90" s="293">
        <f>SUM(C84,C89)</f>
        <v>0</v>
      </c>
      <c r="D90" s="580">
        <f>SUM(D84,D89)</f>
        <v>0</v>
      </c>
      <c r="E90" s="293">
        <f>SUM(E84,E89)</f>
        <v>0</v>
      </c>
      <c r="F90" s="585">
        <f>SUM(F84,F89)</f>
        <v>59294761</v>
      </c>
      <c r="G90" s="293">
        <f>SUM(G84,G89)</f>
        <v>0</v>
      </c>
      <c r="H90" s="639" t="s">
        <v>567</v>
      </c>
      <c r="AM90" s="573">
        <f t="shared" si="37"/>
        <v>0</v>
      </c>
      <c r="AN90" s="76"/>
      <c r="AO90" s="76"/>
    </row>
    <row r="91" spans="1:41" ht="15.75" x14ac:dyDescent="0.25">
      <c r="A91" s="191" t="s">
        <v>357</v>
      </c>
      <c r="B91" s="193" t="s">
        <v>351</v>
      </c>
      <c r="C91" s="184"/>
      <c r="D91" s="184"/>
      <c r="E91" s="184"/>
      <c r="F91" s="184"/>
      <c r="G91" s="183"/>
      <c r="H91" s="640" t="s">
        <v>568</v>
      </c>
      <c r="AM91" s="573">
        <f t="shared" si="37"/>
        <v>0</v>
      </c>
      <c r="AN91" s="76"/>
      <c r="AO91" s="76"/>
    </row>
    <row r="92" spans="1:41" ht="18.75" x14ac:dyDescent="0.3">
      <c r="A92" s="1"/>
      <c r="B92" s="92" t="s">
        <v>552</v>
      </c>
      <c r="C92" s="203"/>
      <c r="D92" s="201"/>
      <c r="E92" s="203"/>
      <c r="F92" s="607"/>
      <c r="G92" s="81"/>
      <c r="H92" s="640" t="s">
        <v>569</v>
      </c>
      <c r="AM92" s="573">
        <f t="shared" si="37"/>
        <v>0</v>
      </c>
      <c r="AN92" s="77"/>
      <c r="AO92" s="76"/>
    </row>
    <row r="93" spans="1:41" ht="18.75" x14ac:dyDescent="0.3">
      <c r="A93" s="1"/>
      <c r="B93" s="92" t="s">
        <v>553</v>
      </c>
      <c r="C93" s="203"/>
      <c r="D93" s="203"/>
      <c r="E93" s="203"/>
      <c r="F93" s="607"/>
      <c r="G93" s="81"/>
      <c r="H93" s="640" t="s">
        <v>570</v>
      </c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AM93" s="573">
        <f t="shared" si="37"/>
        <v>0</v>
      </c>
    </row>
    <row r="94" spans="1:41" ht="18.75" x14ac:dyDescent="0.3">
      <c r="A94" s="1"/>
      <c r="B94" s="92"/>
      <c r="C94" s="203"/>
      <c r="D94" s="203"/>
      <c r="E94" s="203"/>
      <c r="F94" s="607"/>
      <c r="G94" s="81"/>
      <c r="H94" s="640" t="s">
        <v>571</v>
      </c>
      <c r="AM94" s="573">
        <f t="shared" si="37"/>
        <v>0</v>
      </c>
    </row>
    <row r="95" spans="1:41" ht="15.75" x14ac:dyDescent="0.25">
      <c r="A95" s="191" t="s">
        <v>355</v>
      </c>
      <c r="B95" s="193" t="s">
        <v>354</v>
      </c>
      <c r="C95" s="584">
        <f>SUM(C92:C94)</f>
        <v>0</v>
      </c>
      <c r="D95" s="184">
        <f>SUM(D92:D94)</f>
        <v>0</v>
      </c>
      <c r="E95" s="584">
        <f>SUM(E92:E94)</f>
        <v>0</v>
      </c>
      <c r="F95" s="184">
        <f>SUM(F92:F94)</f>
        <v>0</v>
      </c>
      <c r="G95" s="184">
        <f>SUM(G92:G94)</f>
        <v>0</v>
      </c>
      <c r="H95" s="639" t="s">
        <v>572</v>
      </c>
      <c r="AM95" s="573">
        <f t="shared" si="37"/>
        <v>0</v>
      </c>
    </row>
    <row r="96" spans="1:41" ht="18.75" x14ac:dyDescent="0.3">
      <c r="A96" s="233" t="s">
        <v>356</v>
      </c>
      <c r="B96" s="227" t="s">
        <v>358</v>
      </c>
      <c r="C96" s="234">
        <f>SUM(C91,C95)</f>
        <v>0</v>
      </c>
      <c r="D96" s="580">
        <f>SUM(D91,D95)</f>
        <v>0</v>
      </c>
      <c r="E96" s="234">
        <f>SUM(E91,E95)</f>
        <v>0</v>
      </c>
      <c r="F96" s="228">
        <f>SUM(F91,F95)</f>
        <v>0</v>
      </c>
      <c r="G96" s="234">
        <f>SUM(G91,G95)</f>
        <v>0</v>
      </c>
      <c r="H96" s="639" t="s">
        <v>573</v>
      </c>
      <c r="AM96" s="573">
        <f t="shared" si="37"/>
        <v>0</v>
      </c>
    </row>
    <row r="97" spans="1:40" ht="18.75" x14ac:dyDescent="0.3">
      <c r="A97" s="1" t="s">
        <v>359</v>
      </c>
      <c r="B97" s="105" t="s">
        <v>360</v>
      </c>
      <c r="C97" s="203"/>
      <c r="D97" s="201"/>
      <c r="E97" s="203"/>
      <c r="F97" s="607"/>
      <c r="G97" s="81"/>
      <c r="H97" s="625"/>
      <c r="AM97" s="573">
        <f t="shared" si="37"/>
        <v>0</v>
      </c>
    </row>
    <row r="98" spans="1:40" ht="18.75" x14ac:dyDescent="0.3">
      <c r="A98" s="1" t="s">
        <v>361</v>
      </c>
      <c r="B98" s="105" t="s">
        <v>759</v>
      </c>
      <c r="C98" s="203"/>
      <c r="D98" s="201"/>
      <c r="E98" s="203"/>
      <c r="F98" s="607">
        <v>37940140</v>
      </c>
      <c r="G98" s="81"/>
      <c r="H98" s="625"/>
      <c r="AM98" s="573">
        <f t="shared" si="37"/>
        <v>0</v>
      </c>
    </row>
    <row r="99" spans="1:40" ht="18.75" x14ac:dyDescent="0.3">
      <c r="A99" s="1" t="s">
        <v>363</v>
      </c>
      <c r="B99" s="92" t="s">
        <v>364</v>
      </c>
      <c r="C99" s="203"/>
      <c r="D99" s="201"/>
      <c r="E99" s="203"/>
      <c r="F99" s="607">
        <v>12000000</v>
      </c>
      <c r="G99" s="81"/>
      <c r="H99" s="625" t="s">
        <v>574</v>
      </c>
      <c r="I99" s="573">
        <f>SUM(I89:I98)</f>
        <v>0</v>
      </c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>
        <f t="shared" ref="W99:AM99" si="38">SUM(W89:W98)</f>
        <v>0</v>
      </c>
      <c r="X99" s="573">
        <f t="shared" si="38"/>
        <v>0</v>
      </c>
      <c r="Y99" s="573">
        <f t="shared" si="38"/>
        <v>0</v>
      </c>
      <c r="Z99" s="573"/>
      <c r="AA99" s="573"/>
      <c r="AB99" s="573"/>
      <c r="AC99" s="573"/>
      <c r="AD99" s="573">
        <f t="shared" si="38"/>
        <v>0</v>
      </c>
      <c r="AE99" s="573"/>
      <c r="AF99" s="573"/>
      <c r="AG99" s="573"/>
      <c r="AH99" s="573">
        <f t="shared" si="38"/>
        <v>0</v>
      </c>
      <c r="AI99" s="573"/>
      <c r="AJ99" s="573">
        <f t="shared" si="38"/>
        <v>0</v>
      </c>
      <c r="AK99" s="573"/>
      <c r="AL99" s="573">
        <f t="shared" si="38"/>
        <v>0</v>
      </c>
      <c r="AM99" s="573">
        <f t="shared" si="38"/>
        <v>0</v>
      </c>
      <c r="AN99" s="573"/>
    </row>
    <row r="100" spans="1:40" ht="18.75" x14ac:dyDescent="0.3">
      <c r="A100" s="1" t="s">
        <v>365</v>
      </c>
      <c r="B100" s="103" t="s">
        <v>367</v>
      </c>
      <c r="C100" s="203"/>
      <c r="D100" s="201"/>
      <c r="E100" s="203"/>
      <c r="F100" s="607">
        <v>3500000</v>
      </c>
      <c r="G100" s="81"/>
      <c r="H100" s="625"/>
      <c r="AM100" s="573">
        <f>SUM(I100:AL100)</f>
        <v>0</v>
      </c>
    </row>
    <row r="101" spans="1:40" ht="18.75" x14ac:dyDescent="0.3">
      <c r="A101" s="1" t="s">
        <v>366</v>
      </c>
      <c r="B101" s="92" t="s">
        <v>760</v>
      </c>
      <c r="C101" s="203"/>
      <c r="D101" s="201"/>
      <c r="E101" s="203"/>
      <c r="F101" s="607"/>
      <c r="G101" s="81"/>
      <c r="H101" s="625"/>
      <c r="AM101" s="573">
        <f>SUM(I101:AL101)</f>
        <v>0</v>
      </c>
    </row>
    <row r="102" spans="1:40" ht="18.75" x14ac:dyDescent="0.3">
      <c r="A102" s="1"/>
      <c r="B102" s="104" t="s">
        <v>653</v>
      </c>
      <c r="C102" s="203"/>
      <c r="D102" s="203"/>
      <c r="E102" s="203"/>
      <c r="F102" s="607"/>
      <c r="G102" s="81"/>
      <c r="H102" s="625"/>
      <c r="AM102" s="573">
        <f>SUM(I102:AL102)</f>
        <v>0</v>
      </c>
    </row>
    <row r="103" spans="1:40" ht="18.75" x14ac:dyDescent="0.3">
      <c r="A103" s="233" t="s">
        <v>370</v>
      </c>
      <c r="B103" s="227" t="s">
        <v>371</v>
      </c>
      <c r="C103" s="580">
        <f>SUM(C97:C102)</f>
        <v>0</v>
      </c>
      <c r="D103" s="293">
        <f>SUM(D97:D102)</f>
        <v>0</v>
      </c>
      <c r="E103" s="580">
        <f>SUM(E97:E102)</f>
        <v>0</v>
      </c>
      <c r="F103" s="228">
        <f>SUM(F97:F102)</f>
        <v>53440140</v>
      </c>
      <c r="G103" s="292">
        <f>SUM(G98:G102)</f>
        <v>0</v>
      </c>
      <c r="H103" s="625" t="s">
        <v>575</v>
      </c>
      <c r="I103" s="573">
        <f>SUM(I100:I102)</f>
        <v>0</v>
      </c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>
        <f t="shared" ref="W103:AM103" si="39">SUM(W100:W102)</f>
        <v>0</v>
      </c>
      <c r="X103" s="573">
        <f t="shared" si="39"/>
        <v>0</v>
      </c>
      <c r="Y103" s="573">
        <f t="shared" si="39"/>
        <v>0</v>
      </c>
      <c r="Z103" s="573"/>
      <c r="AA103" s="573"/>
      <c r="AB103" s="573"/>
      <c r="AC103" s="573"/>
      <c r="AD103" s="573">
        <f t="shared" si="39"/>
        <v>0</v>
      </c>
      <c r="AE103" s="573"/>
      <c r="AF103" s="573"/>
      <c r="AG103" s="573"/>
      <c r="AH103" s="573">
        <f t="shared" si="39"/>
        <v>0</v>
      </c>
      <c r="AI103" s="573"/>
      <c r="AJ103" s="573">
        <f t="shared" si="39"/>
        <v>0</v>
      </c>
      <c r="AK103" s="573"/>
      <c r="AL103" s="573">
        <f t="shared" si="39"/>
        <v>0</v>
      </c>
      <c r="AM103" s="573">
        <f t="shared" si="39"/>
        <v>0</v>
      </c>
      <c r="AN103" s="573"/>
    </row>
    <row r="104" spans="1:40" ht="18.75" x14ac:dyDescent="0.3">
      <c r="A104" s="1" t="s">
        <v>374</v>
      </c>
      <c r="B104" s="104" t="s">
        <v>380</v>
      </c>
      <c r="C104" s="203"/>
      <c r="D104" s="201"/>
      <c r="E104" s="203"/>
      <c r="F104" s="607"/>
      <c r="G104" s="81"/>
      <c r="H104" s="625"/>
      <c r="AM104" s="573">
        <f t="shared" ref="AM104:AM109" si="40">SUM(I104:AL104)</f>
        <v>0</v>
      </c>
    </row>
    <row r="105" spans="1:40" ht="18.75" x14ac:dyDescent="0.3">
      <c r="A105" s="1" t="s">
        <v>375</v>
      </c>
      <c r="B105" s="104" t="s">
        <v>554</v>
      </c>
      <c r="C105" s="203"/>
      <c r="D105" s="201"/>
      <c r="E105" s="203"/>
      <c r="F105" s="607">
        <v>70000</v>
      </c>
      <c r="G105" s="81"/>
      <c r="H105" s="625"/>
      <c r="AM105" s="573">
        <f t="shared" si="40"/>
        <v>0</v>
      </c>
    </row>
    <row r="106" spans="1:40" ht="18.75" x14ac:dyDescent="0.3">
      <c r="A106" s="1" t="s">
        <v>376</v>
      </c>
      <c r="B106" s="104" t="s">
        <v>234</v>
      </c>
      <c r="C106" s="203"/>
      <c r="D106" s="201"/>
      <c r="E106" s="203"/>
      <c r="F106" s="607"/>
      <c r="G106" s="81"/>
      <c r="H106" s="625"/>
      <c r="AM106" s="573">
        <f t="shared" si="40"/>
        <v>0</v>
      </c>
    </row>
    <row r="107" spans="1:40" ht="18.75" x14ac:dyDescent="0.3">
      <c r="A107" s="1" t="s">
        <v>377</v>
      </c>
      <c r="B107" s="104" t="s">
        <v>381</v>
      </c>
      <c r="C107" s="203"/>
      <c r="D107" s="201"/>
      <c r="E107" s="203"/>
      <c r="F107" s="607">
        <v>3845000</v>
      </c>
      <c r="G107" s="81"/>
      <c r="H107" s="625"/>
      <c r="AM107" s="573">
        <f t="shared" si="40"/>
        <v>0</v>
      </c>
    </row>
    <row r="108" spans="1:40" ht="18.75" x14ac:dyDescent="0.3">
      <c r="A108" s="1" t="s">
        <v>378</v>
      </c>
      <c r="B108" s="104" t="s">
        <v>382</v>
      </c>
      <c r="C108" s="203"/>
      <c r="D108" s="201"/>
      <c r="E108" s="203"/>
      <c r="F108" s="607">
        <v>2237390</v>
      </c>
      <c r="G108" s="81"/>
      <c r="H108" s="625"/>
      <c r="AM108" s="573">
        <f t="shared" si="40"/>
        <v>0</v>
      </c>
    </row>
    <row r="109" spans="1:40" ht="18.75" x14ac:dyDescent="0.3">
      <c r="A109" s="1" t="s">
        <v>379</v>
      </c>
      <c r="B109" s="104" t="s">
        <v>436</v>
      </c>
      <c r="C109" s="203"/>
      <c r="D109" s="201"/>
      <c r="E109" s="203"/>
      <c r="F109" s="607">
        <v>1421805</v>
      </c>
      <c r="G109" s="81"/>
      <c r="H109" s="625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AM109" s="573">
        <f t="shared" si="40"/>
        <v>0</v>
      </c>
    </row>
    <row r="110" spans="1:40" ht="18.75" x14ac:dyDescent="0.3">
      <c r="A110" s="1" t="s">
        <v>383</v>
      </c>
      <c r="B110" s="104" t="s">
        <v>555</v>
      </c>
      <c r="C110" s="203"/>
      <c r="D110" s="201"/>
      <c r="E110" s="203"/>
      <c r="F110" s="607"/>
      <c r="G110" s="81"/>
      <c r="H110" s="625" t="s">
        <v>576</v>
      </c>
      <c r="I110" s="573">
        <f>SUM(I104:I109)</f>
        <v>0</v>
      </c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>
        <f t="shared" ref="W110:AM110" si="41">SUM(W104:W109)</f>
        <v>0</v>
      </c>
      <c r="X110" s="573">
        <f t="shared" si="41"/>
        <v>0</v>
      </c>
      <c r="Y110" s="573">
        <f t="shared" si="41"/>
        <v>0</v>
      </c>
      <c r="Z110" s="573"/>
      <c r="AA110" s="573"/>
      <c r="AB110" s="573"/>
      <c r="AC110" s="573"/>
      <c r="AD110" s="573">
        <f t="shared" si="41"/>
        <v>0</v>
      </c>
      <c r="AE110" s="573"/>
      <c r="AF110" s="573"/>
      <c r="AG110" s="573"/>
      <c r="AH110" s="573">
        <f t="shared" si="41"/>
        <v>0</v>
      </c>
      <c r="AI110" s="573"/>
      <c r="AJ110" s="573">
        <f t="shared" si="41"/>
        <v>0</v>
      </c>
      <c r="AK110" s="573"/>
      <c r="AL110" s="573">
        <f t="shared" si="41"/>
        <v>0</v>
      </c>
      <c r="AM110" s="573">
        <f t="shared" si="41"/>
        <v>0</v>
      </c>
      <c r="AN110" s="573"/>
    </row>
    <row r="111" spans="1:40" ht="18.75" x14ac:dyDescent="0.3">
      <c r="A111" s="1" t="s">
        <v>385</v>
      </c>
      <c r="B111" s="104" t="s">
        <v>386</v>
      </c>
      <c r="C111" s="203"/>
      <c r="D111" s="201"/>
      <c r="E111" s="203"/>
      <c r="F111" s="607">
        <v>100000</v>
      </c>
      <c r="G111" s="81"/>
      <c r="H111" s="625"/>
    </row>
    <row r="112" spans="1:40" ht="18.75" x14ac:dyDescent="0.3">
      <c r="A112" s="1" t="s">
        <v>387</v>
      </c>
      <c r="B112" s="104" t="s">
        <v>388</v>
      </c>
      <c r="C112" s="203"/>
      <c r="D112" s="201"/>
      <c r="E112" s="203"/>
      <c r="F112" s="607">
        <v>100000</v>
      </c>
      <c r="G112" s="81"/>
      <c r="H112" s="625"/>
    </row>
    <row r="113" spans="1:8" ht="18.75" x14ac:dyDescent="0.3">
      <c r="A113" s="233" t="s">
        <v>372</v>
      </c>
      <c r="B113" s="227" t="s">
        <v>373</v>
      </c>
      <c r="C113" s="580">
        <f>SUM(C104:C112)</f>
        <v>0</v>
      </c>
      <c r="D113" s="234">
        <f>SUM(D104:D112)</f>
        <v>0</v>
      </c>
      <c r="E113" s="580">
        <f>SUM(E104:E112)</f>
        <v>0</v>
      </c>
      <c r="F113" s="228">
        <f>SUM(F104:F112)</f>
        <v>7774195</v>
      </c>
      <c r="G113" s="292">
        <f>SUM(G105:G112)</f>
        <v>0</v>
      </c>
      <c r="H113" s="625"/>
    </row>
    <row r="114" spans="1:8" ht="18.75" x14ac:dyDescent="0.3">
      <c r="A114" s="1" t="s">
        <v>389</v>
      </c>
      <c r="B114" s="92" t="s">
        <v>391</v>
      </c>
      <c r="C114" s="587"/>
      <c r="D114" s="588"/>
      <c r="E114" s="587"/>
      <c r="F114" s="607"/>
      <c r="G114" s="81"/>
      <c r="H114" s="625"/>
    </row>
    <row r="115" spans="1:8" ht="18.75" x14ac:dyDescent="0.3">
      <c r="A115" s="1" t="s">
        <v>390</v>
      </c>
      <c r="B115" s="92" t="s">
        <v>392</v>
      </c>
      <c r="C115" s="588"/>
      <c r="D115" s="588"/>
      <c r="E115" s="587"/>
      <c r="F115" s="607"/>
      <c r="G115" s="81"/>
      <c r="H115" s="625"/>
    </row>
    <row r="116" spans="1:8" ht="18.75" x14ac:dyDescent="0.3">
      <c r="A116" s="233" t="s">
        <v>393</v>
      </c>
      <c r="B116" s="227" t="s">
        <v>394</v>
      </c>
      <c r="C116" s="580">
        <f>SUM(C114:C115)</f>
        <v>0</v>
      </c>
      <c r="D116" s="293">
        <f>SUM(D114:D115)</f>
        <v>0</v>
      </c>
      <c r="E116" s="580">
        <f>SUM(E114:E115)</f>
        <v>0</v>
      </c>
      <c r="F116" s="586">
        <f>SUM(F114:F115)</f>
        <v>0</v>
      </c>
      <c r="G116" s="580">
        <f>SUM(G114:G115)</f>
        <v>0</v>
      </c>
      <c r="H116" s="627"/>
    </row>
    <row r="117" spans="1:8" ht="18.75" x14ac:dyDescent="0.3">
      <c r="A117" s="1" t="s">
        <v>395</v>
      </c>
      <c r="B117" s="92" t="s">
        <v>396</v>
      </c>
      <c r="C117" s="587"/>
      <c r="D117" s="588"/>
      <c r="E117" s="587"/>
      <c r="F117" s="607"/>
      <c r="G117" s="81"/>
      <c r="H117" s="625"/>
    </row>
    <row r="118" spans="1:8" ht="18.75" x14ac:dyDescent="0.3">
      <c r="A118" s="1" t="s">
        <v>397</v>
      </c>
      <c r="B118" s="92" t="s">
        <v>398</v>
      </c>
      <c r="C118" s="588"/>
      <c r="D118" s="588"/>
      <c r="E118" s="587"/>
      <c r="F118" s="607"/>
      <c r="G118" s="81"/>
      <c r="H118" s="625"/>
    </row>
    <row r="119" spans="1:8" ht="18.75" x14ac:dyDescent="0.3">
      <c r="A119" s="233" t="s">
        <v>399</v>
      </c>
      <c r="B119" s="227" t="s">
        <v>402</v>
      </c>
      <c r="C119" s="580">
        <f>SUM(C117:C118)</f>
        <v>0</v>
      </c>
      <c r="D119" s="293">
        <f>SUM(D117:D118)</f>
        <v>0</v>
      </c>
      <c r="E119" s="580">
        <f>SUM(E117:E118)</f>
        <v>0</v>
      </c>
      <c r="F119" s="585">
        <f>SUM(F117:F118)</f>
        <v>0</v>
      </c>
      <c r="G119" s="580">
        <f>SUM(G117:G118)</f>
        <v>0</v>
      </c>
      <c r="H119" s="627"/>
    </row>
    <row r="120" spans="1:8" ht="18.75" x14ac:dyDescent="0.3">
      <c r="A120" s="1" t="s">
        <v>403</v>
      </c>
      <c r="B120" s="92" t="s">
        <v>404</v>
      </c>
      <c r="C120" s="587"/>
      <c r="D120" s="588"/>
      <c r="E120" s="587"/>
      <c r="F120" s="607"/>
      <c r="G120" s="81"/>
      <c r="H120" s="625"/>
    </row>
    <row r="121" spans="1:8" ht="18.75" x14ac:dyDescent="0.3">
      <c r="A121" s="1" t="s">
        <v>405</v>
      </c>
      <c r="B121" s="92" t="s">
        <v>406</v>
      </c>
      <c r="C121" s="587"/>
      <c r="D121" s="588"/>
      <c r="E121" s="587"/>
      <c r="F121" s="607"/>
      <c r="G121" s="81"/>
      <c r="H121" s="625"/>
    </row>
    <row r="122" spans="1:8" ht="18.75" x14ac:dyDescent="0.3">
      <c r="A122" s="233" t="s">
        <v>400</v>
      </c>
      <c r="B122" s="227" t="s">
        <v>401</v>
      </c>
      <c r="C122" s="580"/>
      <c r="D122" s="293"/>
      <c r="E122" s="580"/>
      <c r="F122" s="586"/>
      <c r="G122" s="580">
        <f>SUM(G120:G121)</f>
        <v>0</v>
      </c>
      <c r="H122" s="627"/>
    </row>
    <row r="123" spans="1:8" ht="18.75" x14ac:dyDescent="0.3">
      <c r="A123" s="243"/>
      <c r="B123" s="237" t="s">
        <v>94</v>
      </c>
      <c r="C123" s="239">
        <f>SUM(C90,C96,C103,C113,C116,C119,C122)</f>
        <v>0</v>
      </c>
      <c r="D123" s="593">
        <f>SUM(D90,D96,D103,D113,D116,D119,D122)</f>
        <v>0</v>
      </c>
      <c r="E123" s="239">
        <f>SUM(E90,E96,E103,E113,E116,E119,E122)</f>
        <v>0</v>
      </c>
      <c r="F123" s="238">
        <f>SUM(F90,F96,F103,F113,F116,F119,F122)</f>
        <v>120509096</v>
      </c>
      <c r="G123" s="239">
        <f>SUM(G90,G96,G103,G113,G116,G119,G122)</f>
        <v>0</v>
      </c>
      <c r="H123" s="626"/>
    </row>
    <row r="124" spans="1:8" ht="18.75" x14ac:dyDescent="0.3">
      <c r="A124" s="6" t="s">
        <v>410</v>
      </c>
      <c r="B124" s="106" t="s">
        <v>409</v>
      </c>
      <c r="C124" s="242"/>
      <c r="D124" s="224"/>
      <c r="E124" s="15"/>
      <c r="F124" s="30"/>
      <c r="G124" s="81"/>
      <c r="H124" s="625"/>
    </row>
    <row r="125" spans="1:8" ht="18.75" x14ac:dyDescent="0.3">
      <c r="A125" s="6" t="s">
        <v>411</v>
      </c>
      <c r="B125" s="106" t="s">
        <v>412</v>
      </c>
      <c r="C125" s="591"/>
      <c r="D125" s="592"/>
      <c r="E125" s="590"/>
      <c r="F125" s="607"/>
      <c r="G125" s="81"/>
      <c r="H125" s="625"/>
    </row>
    <row r="126" spans="1:8" ht="18.75" x14ac:dyDescent="0.3">
      <c r="A126" s="6" t="s">
        <v>413</v>
      </c>
      <c r="B126" s="106" t="s">
        <v>93</v>
      </c>
      <c r="C126" s="242"/>
      <c r="D126" s="224"/>
      <c r="E126" s="15"/>
      <c r="F126" s="30"/>
      <c r="G126" s="81"/>
      <c r="H126" s="625"/>
    </row>
    <row r="127" spans="1:8" ht="18.75" x14ac:dyDescent="0.3">
      <c r="A127" s="6" t="s">
        <v>414</v>
      </c>
      <c r="B127" s="106" t="s">
        <v>415</v>
      </c>
      <c r="C127" s="242"/>
      <c r="D127" s="224"/>
      <c r="E127" s="15"/>
      <c r="F127" s="30"/>
      <c r="G127" s="81"/>
      <c r="H127" s="625"/>
    </row>
    <row r="128" spans="1:8" ht="18.75" x14ac:dyDescent="0.3">
      <c r="A128" s="244"/>
      <c r="B128" s="237" t="s">
        <v>408</v>
      </c>
      <c r="C128" s="239">
        <f>SUM(C123:C127)</f>
        <v>0</v>
      </c>
      <c r="D128" s="239">
        <f>SUM(D123:D127)</f>
        <v>0</v>
      </c>
      <c r="E128" s="239">
        <f>SUM(E123:E127)</f>
        <v>0</v>
      </c>
      <c r="F128" s="238">
        <f>SUM(F123:F127)</f>
        <v>120509096</v>
      </c>
      <c r="G128" s="388">
        <f>SUM(G123:G127)</f>
        <v>0</v>
      </c>
      <c r="H128" s="625"/>
    </row>
    <row r="129" spans="1:8" ht="15" x14ac:dyDescent="0.2">
      <c r="C129" s="245"/>
      <c r="D129" s="245"/>
      <c r="E129" s="245"/>
      <c r="G129" s="389"/>
      <c r="H129" s="628"/>
    </row>
    <row r="130" spans="1:8" ht="18.75" x14ac:dyDescent="0.3">
      <c r="A130" s="391"/>
      <c r="B130" s="392" t="s">
        <v>158</v>
      </c>
      <c r="C130" s="594"/>
      <c r="D130" s="595"/>
      <c r="E130" s="594"/>
      <c r="F130" s="393">
        <v>11</v>
      </c>
      <c r="G130" s="394"/>
      <c r="H130" s="625"/>
    </row>
    <row r="131" spans="1:8" x14ac:dyDescent="0.2">
      <c r="A131" s="164"/>
      <c r="B131" s="166"/>
      <c r="C131" s="168"/>
      <c r="D131" s="167"/>
      <c r="E131" s="169" t="s">
        <v>559</v>
      </c>
      <c r="F131" s="170">
        <v>2</v>
      </c>
    </row>
    <row r="132" spans="1:8" x14ac:dyDescent="0.2">
      <c r="A132" s="164"/>
      <c r="B132" s="166"/>
      <c r="C132" s="170"/>
      <c r="D132" s="171"/>
      <c r="E132" s="169"/>
      <c r="F132" s="170"/>
    </row>
    <row r="133" spans="1:8" x14ac:dyDescent="0.2">
      <c r="A133" s="164"/>
      <c r="B133" s="166"/>
      <c r="C133" s="170"/>
      <c r="D133" s="166"/>
      <c r="E133" s="169"/>
      <c r="F133" s="170"/>
    </row>
    <row r="134" spans="1:8" x14ac:dyDescent="0.2">
      <c r="A134" s="164"/>
      <c r="B134" s="166"/>
      <c r="C134" s="170"/>
      <c r="D134" s="166"/>
      <c r="E134" s="169"/>
      <c r="F134" s="170"/>
    </row>
    <row r="135" spans="1:8" x14ac:dyDescent="0.2">
      <c r="A135" s="164"/>
      <c r="B135" s="166"/>
      <c r="C135" s="170"/>
      <c r="D135" s="166"/>
      <c r="E135" s="169"/>
      <c r="F135" s="170"/>
    </row>
    <row r="136" spans="1:8" x14ac:dyDescent="0.2">
      <c r="A136" s="164"/>
      <c r="B136" s="166"/>
      <c r="C136" s="170"/>
      <c r="D136" s="166"/>
      <c r="E136" s="169"/>
      <c r="F136" s="170"/>
    </row>
    <row r="137" spans="1:8" x14ac:dyDescent="0.2">
      <c r="A137" s="164"/>
      <c r="B137" s="166"/>
      <c r="C137" s="170"/>
      <c r="D137" s="166"/>
      <c r="E137" s="169"/>
      <c r="F137" s="170"/>
    </row>
    <row r="138" spans="1:8" x14ac:dyDescent="0.2">
      <c r="A138" s="164"/>
      <c r="B138" s="166"/>
      <c r="C138" s="166"/>
      <c r="D138" s="166"/>
      <c r="E138" s="169"/>
      <c r="F138" s="170"/>
    </row>
    <row r="139" spans="1:8" x14ac:dyDescent="0.2">
      <c r="A139" s="164"/>
      <c r="B139" s="166"/>
      <c r="C139" s="170"/>
      <c r="D139" s="171"/>
      <c r="E139" s="169"/>
      <c r="F139" s="170"/>
    </row>
    <row r="140" spans="1:8" x14ac:dyDescent="0.2">
      <c r="A140" s="164"/>
      <c r="B140" s="166"/>
      <c r="C140" s="170"/>
      <c r="D140" s="171"/>
      <c r="E140" s="169"/>
      <c r="F140" s="170"/>
    </row>
    <row r="141" spans="1:8" x14ac:dyDescent="0.2">
      <c r="A141" s="164"/>
      <c r="B141" s="166"/>
      <c r="C141" s="170"/>
      <c r="D141" s="171"/>
      <c r="E141" s="169"/>
      <c r="F141" s="170"/>
    </row>
    <row r="142" spans="1:8" x14ac:dyDescent="0.2">
      <c r="A142" s="164"/>
      <c r="B142" s="166"/>
      <c r="C142" s="170"/>
      <c r="D142" s="171"/>
      <c r="E142" s="169"/>
      <c r="F142" s="170"/>
    </row>
    <row r="143" spans="1:8" x14ac:dyDescent="0.2">
      <c r="A143" s="164"/>
      <c r="B143" s="166"/>
      <c r="C143" s="166"/>
      <c r="D143" s="166"/>
      <c r="E143" s="169"/>
      <c r="F143" s="170"/>
    </row>
    <row r="144" spans="1:8" x14ac:dyDescent="0.2">
      <c r="A144" s="164"/>
      <c r="B144" s="166"/>
      <c r="C144" s="166"/>
      <c r="D144" s="166"/>
      <c r="E144" s="169"/>
      <c r="F144" s="170"/>
    </row>
    <row r="145" spans="1:6" x14ac:dyDescent="0.2">
      <c r="A145" s="164"/>
      <c r="B145" s="166"/>
      <c r="C145" s="166"/>
      <c r="D145" s="166"/>
      <c r="E145" s="169"/>
      <c r="F145" s="170"/>
    </row>
    <row r="146" spans="1:6" x14ac:dyDescent="0.2">
      <c r="A146" s="164"/>
      <c r="B146" s="166"/>
      <c r="C146" s="166"/>
      <c r="D146" s="166"/>
      <c r="E146" s="169"/>
      <c r="F146" s="170"/>
    </row>
    <row r="147" spans="1:6" x14ac:dyDescent="0.2">
      <c r="A147" s="164"/>
      <c r="B147" s="856"/>
      <c r="C147" s="856"/>
      <c r="D147" s="856"/>
      <c r="E147" s="172"/>
      <c r="F147" s="169"/>
    </row>
    <row r="148" spans="1:6" x14ac:dyDescent="0.2">
      <c r="A148" s="164"/>
      <c r="B148" s="165"/>
      <c r="C148" s="167"/>
      <c r="D148" s="168"/>
      <c r="E148" s="169"/>
      <c r="F148" s="168"/>
    </row>
    <row r="149" spans="1:6" x14ac:dyDescent="0.2">
      <c r="A149" s="164"/>
      <c r="B149" s="166"/>
      <c r="C149" s="168"/>
      <c r="D149" s="168"/>
      <c r="E149" s="168"/>
      <c r="F149" s="170"/>
    </row>
    <row r="150" spans="1:6" x14ac:dyDescent="0.2">
      <c r="A150" s="164"/>
      <c r="B150" s="166"/>
      <c r="C150" s="168"/>
      <c r="D150" s="168"/>
      <c r="E150" s="169"/>
      <c r="F150" s="170"/>
    </row>
    <row r="151" spans="1:6" x14ac:dyDescent="0.2">
      <c r="A151" s="164"/>
      <c r="B151" s="166"/>
      <c r="C151" s="168"/>
      <c r="D151" s="167"/>
      <c r="E151" s="169"/>
      <c r="F151" s="170"/>
    </row>
    <row r="152" spans="1:6" x14ac:dyDescent="0.2">
      <c r="A152" s="164"/>
      <c r="B152" s="166"/>
      <c r="C152" s="168"/>
      <c r="D152" s="167"/>
      <c r="E152" s="169"/>
      <c r="F152" s="170"/>
    </row>
    <row r="153" spans="1:6" x14ac:dyDescent="0.2">
      <c r="A153" s="164"/>
      <c r="B153" s="166"/>
      <c r="C153" s="168"/>
      <c r="D153" s="167"/>
      <c r="E153" s="169"/>
      <c r="F153" s="170"/>
    </row>
    <row r="154" spans="1:6" x14ac:dyDescent="0.2">
      <c r="A154" s="164"/>
      <c r="B154" s="166"/>
      <c r="C154" s="168"/>
      <c r="D154" s="167"/>
      <c r="E154" s="169"/>
      <c r="F154" s="170"/>
    </row>
    <row r="155" spans="1:6" x14ac:dyDescent="0.2">
      <c r="A155" s="164"/>
      <c r="B155" s="166"/>
      <c r="C155" s="170"/>
      <c r="D155" s="166"/>
      <c r="E155" s="169"/>
      <c r="F155" s="170"/>
    </row>
    <row r="156" spans="1:6" x14ac:dyDescent="0.2">
      <c r="A156" s="164"/>
      <c r="B156" s="166"/>
      <c r="C156" s="166"/>
      <c r="D156" s="166"/>
      <c r="E156" s="169"/>
      <c r="F156" s="170"/>
    </row>
    <row r="157" spans="1:6" x14ac:dyDescent="0.2">
      <c r="A157" s="164"/>
      <c r="B157" s="856"/>
      <c r="C157" s="856"/>
      <c r="D157" s="856"/>
      <c r="E157" s="172"/>
      <c r="F157" s="169"/>
    </row>
    <row r="158" spans="1:6" x14ac:dyDescent="0.2">
      <c r="A158" s="164"/>
      <c r="B158" s="165"/>
      <c r="C158" s="167"/>
      <c r="D158" s="168"/>
      <c r="E158" s="169"/>
      <c r="F158" s="168"/>
    </row>
    <row r="159" spans="1:6" x14ac:dyDescent="0.2">
      <c r="A159" s="164"/>
      <c r="B159" s="166"/>
      <c r="C159" s="168"/>
      <c r="D159" s="168"/>
      <c r="E159" s="168"/>
      <c r="F159" s="170"/>
    </row>
    <row r="160" spans="1:6" x14ac:dyDescent="0.2">
      <c r="A160" s="164"/>
      <c r="B160" s="166"/>
      <c r="C160" s="168"/>
      <c r="D160" s="167"/>
      <c r="E160" s="169"/>
      <c r="F160" s="170"/>
    </row>
    <row r="161" spans="1:6" x14ac:dyDescent="0.2">
      <c r="A161" s="164"/>
      <c r="B161" s="166"/>
      <c r="C161" s="168"/>
      <c r="D161" s="167"/>
      <c r="E161" s="169"/>
      <c r="F161" s="170"/>
    </row>
    <row r="162" spans="1:6" x14ac:dyDescent="0.2">
      <c r="A162" s="164"/>
      <c r="B162" s="166"/>
      <c r="C162" s="168"/>
      <c r="D162" s="167"/>
      <c r="E162" s="169"/>
      <c r="F162" s="170"/>
    </row>
    <row r="163" spans="1:6" x14ac:dyDescent="0.2">
      <c r="A163" s="164"/>
      <c r="B163" s="166"/>
      <c r="C163" s="168"/>
      <c r="D163" s="167"/>
      <c r="E163" s="169"/>
      <c r="F163" s="170"/>
    </row>
    <row r="164" spans="1:6" x14ac:dyDescent="0.2">
      <c r="A164" s="164"/>
      <c r="B164" s="166"/>
      <c r="C164" s="168"/>
      <c r="D164" s="167"/>
      <c r="E164" s="169"/>
      <c r="F164" s="170"/>
    </row>
    <row r="165" spans="1:6" x14ac:dyDescent="0.2">
      <c r="A165" s="164"/>
      <c r="B165" s="166"/>
      <c r="C165" s="170"/>
      <c r="D165" s="166"/>
      <c r="E165" s="169"/>
      <c r="F165" s="170"/>
    </row>
    <row r="166" spans="1:6" x14ac:dyDescent="0.2">
      <c r="A166" s="164"/>
      <c r="B166" s="166"/>
      <c r="C166" s="166"/>
      <c r="D166" s="166"/>
      <c r="E166" s="169"/>
      <c r="F166" s="170"/>
    </row>
    <row r="167" spans="1:6" x14ac:dyDescent="0.2">
      <c r="A167" s="164"/>
      <c r="B167" s="856"/>
      <c r="C167" s="856"/>
      <c r="D167" s="856"/>
      <c r="E167" s="172"/>
      <c r="F167" s="169"/>
    </row>
    <row r="168" spans="1:6" x14ac:dyDescent="0.2">
      <c r="A168" s="164"/>
      <c r="B168" s="165"/>
      <c r="C168" s="167"/>
      <c r="D168" s="168"/>
      <c r="E168" s="169"/>
      <c r="F168" s="168"/>
    </row>
    <row r="169" spans="1:6" x14ac:dyDescent="0.2">
      <c r="A169" s="164"/>
      <c r="B169" s="166"/>
      <c r="C169" s="168"/>
      <c r="D169" s="168"/>
      <c r="E169" s="168"/>
      <c r="F169" s="170"/>
    </row>
    <row r="170" spans="1:6" x14ac:dyDescent="0.2">
      <c r="A170" s="164"/>
      <c r="B170" s="166"/>
      <c r="C170" s="168"/>
      <c r="D170" s="167"/>
      <c r="E170" s="169"/>
      <c r="F170" s="170"/>
    </row>
    <row r="171" spans="1:6" x14ac:dyDescent="0.2">
      <c r="A171" s="164"/>
      <c r="B171" s="166"/>
      <c r="C171" s="168"/>
      <c r="D171" s="167"/>
      <c r="E171" s="169"/>
      <c r="F171" s="170"/>
    </row>
    <row r="172" spans="1:6" x14ac:dyDescent="0.2">
      <c r="A172" s="164"/>
      <c r="B172" s="166"/>
      <c r="C172" s="168"/>
      <c r="D172" s="167"/>
      <c r="E172" s="169"/>
      <c r="F172" s="170"/>
    </row>
    <row r="173" spans="1:6" x14ac:dyDescent="0.2">
      <c r="A173" s="164"/>
      <c r="B173" s="166"/>
      <c r="C173" s="168"/>
      <c r="D173" s="167"/>
      <c r="E173" s="169"/>
      <c r="F173" s="170"/>
    </row>
    <row r="174" spans="1:6" x14ac:dyDescent="0.2">
      <c r="A174" s="164"/>
      <c r="B174" s="166"/>
      <c r="C174" s="168"/>
      <c r="D174" s="167"/>
      <c r="E174" s="169"/>
      <c r="F174" s="170"/>
    </row>
    <row r="175" spans="1:6" x14ac:dyDescent="0.2">
      <c r="A175" s="164"/>
      <c r="B175" s="166"/>
      <c r="C175" s="170"/>
      <c r="D175" s="166"/>
      <c r="E175" s="169"/>
      <c r="F175" s="170"/>
    </row>
    <row r="176" spans="1:6" x14ac:dyDescent="0.2">
      <c r="A176" s="164"/>
      <c r="B176" s="166"/>
      <c r="C176" s="166"/>
      <c r="D176" s="166"/>
      <c r="E176" s="169"/>
      <c r="F176" s="170"/>
    </row>
    <row r="177" spans="1:6" x14ac:dyDescent="0.2">
      <c r="A177" s="164"/>
      <c r="B177" s="856"/>
      <c r="C177" s="856"/>
      <c r="D177" s="856"/>
      <c r="E177" s="172"/>
      <c r="F177" s="169"/>
    </row>
    <row r="178" spans="1:6" x14ac:dyDescent="0.2">
      <c r="A178" s="164"/>
      <c r="B178" s="165"/>
      <c r="C178" s="167"/>
      <c r="D178" s="168"/>
      <c r="E178" s="169"/>
      <c r="F178" s="168"/>
    </row>
    <row r="179" spans="1:6" x14ac:dyDescent="0.2">
      <c r="A179" s="164"/>
      <c r="B179" s="166"/>
      <c r="C179" s="168"/>
      <c r="D179" s="168"/>
      <c r="E179" s="168"/>
      <c r="F179" s="170"/>
    </row>
    <row r="180" spans="1:6" x14ac:dyDescent="0.2">
      <c r="A180" s="164"/>
      <c r="B180" s="166"/>
      <c r="C180" s="168"/>
      <c r="D180" s="167"/>
      <c r="E180" s="169"/>
      <c r="F180" s="170"/>
    </row>
    <row r="181" spans="1:6" x14ac:dyDescent="0.2">
      <c r="A181" s="164"/>
      <c r="B181" s="166"/>
      <c r="C181" s="168"/>
      <c r="D181" s="167"/>
      <c r="E181" s="169"/>
      <c r="F181" s="170"/>
    </row>
    <row r="182" spans="1:6" x14ac:dyDescent="0.2">
      <c r="A182" s="164"/>
      <c r="B182" s="166"/>
      <c r="C182" s="168"/>
      <c r="D182" s="167"/>
      <c r="E182" s="169"/>
      <c r="F182" s="170"/>
    </row>
    <row r="183" spans="1:6" x14ac:dyDescent="0.2">
      <c r="A183" s="164"/>
      <c r="B183" s="166"/>
      <c r="C183" s="168"/>
      <c r="D183" s="167"/>
      <c r="E183" s="169"/>
      <c r="F183" s="170"/>
    </row>
    <row r="184" spans="1:6" x14ac:dyDescent="0.2">
      <c r="A184" s="164"/>
      <c r="B184" s="166"/>
      <c r="C184" s="168"/>
      <c r="D184" s="167"/>
      <c r="E184" s="169"/>
      <c r="F184" s="170"/>
    </row>
    <row r="185" spans="1:6" x14ac:dyDescent="0.2">
      <c r="A185" s="164"/>
      <c r="B185" s="166"/>
      <c r="C185" s="170"/>
      <c r="D185" s="166"/>
      <c r="E185" s="169"/>
      <c r="F185" s="170"/>
    </row>
    <row r="186" spans="1:6" x14ac:dyDescent="0.2">
      <c r="A186" s="164"/>
      <c r="B186" s="166"/>
      <c r="C186" s="166"/>
      <c r="D186" s="166"/>
      <c r="E186" s="169"/>
      <c r="F186" s="170"/>
    </row>
    <row r="187" spans="1:6" x14ac:dyDescent="0.2">
      <c r="A187" s="164"/>
      <c r="B187" s="856"/>
      <c r="C187" s="856"/>
      <c r="D187" s="856"/>
      <c r="E187" s="172"/>
      <c r="F187" s="169"/>
    </row>
    <row r="188" spans="1:6" x14ac:dyDescent="0.2">
      <c r="A188" s="164"/>
      <c r="B188" s="164"/>
      <c r="C188" s="164"/>
      <c r="D188" s="164"/>
      <c r="E188" s="164"/>
      <c r="F188" s="164"/>
    </row>
    <row r="189" spans="1:6" x14ac:dyDescent="0.2">
      <c r="A189" s="164"/>
      <c r="B189" s="164"/>
      <c r="C189" s="164"/>
      <c r="D189" s="164"/>
      <c r="E189" s="164"/>
      <c r="F189" s="164"/>
    </row>
    <row r="190" spans="1:6" x14ac:dyDescent="0.2">
      <c r="A190" s="164"/>
      <c r="B190" s="164"/>
      <c r="C190" s="164"/>
      <c r="D190" s="164"/>
      <c r="E190" s="164"/>
      <c r="F190" s="164"/>
    </row>
    <row r="191" spans="1:6" x14ac:dyDescent="0.2">
      <c r="A191" s="164"/>
      <c r="B191" s="164"/>
      <c r="C191" s="164"/>
      <c r="D191" s="164"/>
      <c r="E191" s="164"/>
      <c r="F191" s="164"/>
    </row>
    <row r="192" spans="1:6" x14ac:dyDescent="0.2">
      <c r="A192" s="164"/>
      <c r="B192" s="164"/>
      <c r="C192" s="164"/>
      <c r="D192" s="164"/>
      <c r="E192" s="164"/>
      <c r="F192" s="164"/>
    </row>
    <row r="193" spans="1:6" x14ac:dyDescent="0.2">
      <c r="A193" s="164"/>
      <c r="B193" s="164"/>
      <c r="C193" s="164"/>
      <c r="D193" s="164"/>
      <c r="E193" s="164"/>
      <c r="F193" s="164"/>
    </row>
    <row r="194" spans="1:6" x14ac:dyDescent="0.2">
      <c r="A194" s="164"/>
      <c r="B194" s="164"/>
      <c r="C194" s="164"/>
      <c r="D194" s="164"/>
      <c r="E194" s="164"/>
      <c r="F194" s="164"/>
    </row>
    <row r="195" spans="1:6" x14ac:dyDescent="0.2">
      <c r="A195" s="164"/>
      <c r="B195" s="164"/>
      <c r="C195" s="164"/>
      <c r="D195" s="164"/>
      <c r="E195" s="164"/>
      <c r="F195" s="164"/>
    </row>
    <row r="196" spans="1:6" x14ac:dyDescent="0.2">
      <c r="A196" s="164"/>
      <c r="B196" s="164"/>
      <c r="C196" s="164"/>
      <c r="D196" s="164"/>
      <c r="E196" s="164"/>
      <c r="F196" s="164"/>
    </row>
    <row r="197" spans="1:6" x14ac:dyDescent="0.2">
      <c r="A197" s="164"/>
      <c r="B197" s="164"/>
      <c r="C197" s="164"/>
      <c r="D197" s="164"/>
      <c r="E197" s="164"/>
      <c r="F197" s="164"/>
    </row>
    <row r="198" spans="1:6" x14ac:dyDescent="0.2">
      <c r="A198" s="164"/>
      <c r="B198" s="164"/>
      <c r="C198" s="164"/>
      <c r="D198" s="164"/>
      <c r="E198" s="164"/>
      <c r="F198" s="164"/>
    </row>
  </sheetData>
  <mergeCells count="50">
    <mergeCell ref="I1:AM1"/>
    <mergeCell ref="W2:W4"/>
    <mergeCell ref="X2:X4"/>
    <mergeCell ref="Y2:Y4"/>
    <mergeCell ref="AD2:AD4"/>
    <mergeCell ref="AH2:AH4"/>
    <mergeCell ref="AL2:AL4"/>
    <mergeCell ref="AM2:AM4"/>
    <mergeCell ref="AJ2:AJ4"/>
    <mergeCell ref="T2:T4"/>
    <mergeCell ref="O2:O4"/>
    <mergeCell ref="Q2:Q4"/>
    <mergeCell ref="R2:R4"/>
    <mergeCell ref="U2:U4"/>
    <mergeCell ref="AG2:AG4"/>
    <mergeCell ref="Z2:Z4"/>
    <mergeCell ref="B177:D177"/>
    <mergeCell ref="B187:D187"/>
    <mergeCell ref="B157:D157"/>
    <mergeCell ref="B147:D147"/>
    <mergeCell ref="A1:A4"/>
    <mergeCell ref="C1:E2"/>
    <mergeCell ref="C3:D3"/>
    <mergeCell ref="E3:E4"/>
    <mergeCell ref="B167:D167"/>
    <mergeCell ref="I78:AM78"/>
    <mergeCell ref="I2:I4"/>
    <mergeCell ref="AH79:AH81"/>
    <mergeCell ref="AL79:AL81"/>
    <mergeCell ref="AM79:AM81"/>
    <mergeCell ref="I79:I81"/>
    <mergeCell ref="W79:W81"/>
    <mergeCell ref="X79:X81"/>
    <mergeCell ref="Y79:Y81"/>
    <mergeCell ref="AD79:AD81"/>
    <mergeCell ref="P2:P4"/>
    <mergeCell ref="AI2:AI4"/>
    <mergeCell ref="AK2:AK4"/>
    <mergeCell ref="V2:V4"/>
    <mergeCell ref="AE2:AE4"/>
    <mergeCell ref="AF2:AF4"/>
    <mergeCell ref="AA2:AA4"/>
    <mergeCell ref="AB2:AB4"/>
    <mergeCell ref="AC2:AC4"/>
    <mergeCell ref="S2:S4"/>
    <mergeCell ref="J2:J4"/>
    <mergeCell ref="L2:L4"/>
    <mergeCell ref="K2:K4"/>
    <mergeCell ref="M2:M4"/>
    <mergeCell ref="N2:N4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32" orientation="portrait" r:id="rId1"/>
  <headerFooter alignWithMargins="0">
    <oddHeader>&amp;L&amp;"Times,Félkövér"&amp;14Bezenye Község 
   Önkormányzata&amp;C&amp;"Times,Félkövér"&amp;14Önkormányzat
2015. év&amp;R&amp;"Times,Normál"&amp;12 9. melléklet
Adatok: Ft-ban</oddHeader>
  </headerFooter>
  <rowBreaks count="1" manualBreakCount="1">
    <brk id="77" max="39" man="1"/>
  </rowBreaks>
  <colBreaks count="1" manualBreakCount="1">
    <brk id="8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8</vt:i4>
      </vt:variant>
    </vt:vector>
  </HeadingPairs>
  <TitlesOfParts>
    <vt:vector size="25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Áth.köt.</vt:lpstr>
      <vt:lpstr>Ei. felh.terv</vt:lpstr>
      <vt:lpstr>Élelm.</vt:lpstr>
      <vt:lpstr>Címrend</vt:lpstr>
      <vt:lpstr>Létszám</vt:lpstr>
      <vt:lpstr>gördülő</vt:lpstr>
      <vt:lpstr>stab.tv saját bevétel</vt:lpstr>
      <vt:lpstr>Állami!Nyomtatási_terület</vt:lpstr>
      <vt:lpstr>'Ber.-felú.'!Nyomtatási_terület</vt:lpstr>
      <vt:lpstr>'Bevétel össz.'!Nyomtatási_terület</vt:lpstr>
      <vt:lpstr>'Kiadás ktgvszervenként'!Nyomtatási_terület</vt:lpstr>
      <vt:lpstr>Óvoda!Nyomtatási_terület</vt:lpstr>
      <vt:lpstr>Önkormányzat!Nyomtatási_terület</vt:lpstr>
      <vt:lpstr>Pénze.átadás!Nyomtatási_terület</vt:lpstr>
      <vt:lpstr>Szoc.jutt.!Nyomtatási_terület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Gerdesics Zoltanné / Bezenye Községi Önkormányzat</cp:lastModifiedBy>
  <cp:lastPrinted>2015-03-17T10:39:15Z</cp:lastPrinted>
  <dcterms:created xsi:type="dcterms:W3CDTF">1997-01-17T14:02:09Z</dcterms:created>
  <dcterms:modified xsi:type="dcterms:W3CDTF">2015-03-17T10:58:52Z</dcterms:modified>
</cp:coreProperties>
</file>