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activeTab="18"/>
  </bookViews>
  <sheets>
    <sheet name="ÖSSZEFÜGGÉSEK" sheetId="1" r:id="rId1"/>
    <sheet name="1.1.sz.mell. ÖNK összesen" sheetId="2" r:id="rId2"/>
    <sheet name="1.2.sz.mell." sheetId="3" state="hidden" r:id="rId3"/>
    <sheet name="1.3.sz.mell." sheetId="4" state="hidden" r:id="rId4"/>
    <sheet name="1.4.sz.mell." sheetId="5" state="hidden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 9.1. sz. mell ÖNK" sheetId="15" r:id="rId15"/>
    <sheet name="9.1.1. sz. mell Kötelező f." sheetId="16" r:id="rId16"/>
    <sheet name="9.1.2. sz. mell Önként f." sheetId="17" r:id="rId17"/>
    <sheet name="9.1.3. sz. mell" sheetId="18" state="hidden" r:id="rId18"/>
    <sheet name=" 9.2. sz.mell Tündérkert" sheetId="19" r:id="rId19"/>
    <sheet name="9.2.1. sz. mell Kötelező f." sheetId="20" r:id="rId20"/>
    <sheet name="9.2.2. sz.  mell Önként f." sheetId="21" state="hidden" r:id="rId21"/>
    <sheet name="9.2.3. sz. mell" sheetId="22" state="hidden" r:id="rId22"/>
    <sheet name="9.3. sz. mell" sheetId="23" state="hidden" r:id="rId23"/>
    <sheet name="9.3.1. sz. mell" sheetId="24" state="hidden" r:id="rId24"/>
    <sheet name="9.3.2. sz. mell" sheetId="25" state="hidden" r:id="rId25"/>
    <sheet name="9.3.3. sz. mell" sheetId="26" state="hidden" r:id="rId26"/>
    <sheet name="10.sz.mell" sheetId="27" state="hidden" r:id="rId27"/>
    <sheet name="1. sz tájékoztató t." sheetId="28" r:id="rId28"/>
    <sheet name="2. sz tájékoztató t" sheetId="29" r:id="rId29"/>
    <sheet name="3. sz tájékoztató t." sheetId="30" r:id="rId30"/>
    <sheet name="4.sz tájékoztató t." sheetId="31" r:id="rId31"/>
    <sheet name="5.sz tájékoztató t." sheetId="32" r:id="rId32"/>
    <sheet name="6.sz tájékoztató t." sheetId="33" r:id="rId33"/>
    <sheet name="7. sz tájékoztató t." sheetId="34" r:id="rId34"/>
    <sheet name="Munka1" sheetId="35" r:id="rId35"/>
  </sheets>
  <definedNames>
    <definedName name="_xlfn.IFERROR" hidden="1">#NAME?</definedName>
    <definedName name="_xlnm.Print_Titles" localSheetId="14">' 9.1. sz. mell ÖNK'!$1:$6</definedName>
    <definedName name="_xlnm.Print_Titles" localSheetId="18">' 9.2. sz.mell Tündérkert'!$1:$6</definedName>
    <definedName name="_xlnm.Print_Titles" localSheetId="15">'9.1.1. sz. mell Kötelező f.'!$1:$6</definedName>
    <definedName name="_xlnm.Print_Titles" localSheetId="16">'9.1.2. sz. mell Önként f.'!$1:$6</definedName>
    <definedName name="_xlnm.Print_Titles" localSheetId="17">'9.1.3. sz. mell'!$1:$6</definedName>
    <definedName name="_xlnm.Print_Titles" localSheetId="19">'9.2.1. sz. mell Kötelező f.'!$1:$6</definedName>
    <definedName name="_xlnm.Print_Titles" localSheetId="20">'9.2.2. sz.  mell Önként f.'!$1:$6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t.'!$A$1:$E$154</definedName>
    <definedName name="_xlnm.Print_Area" localSheetId="1">'1.1.sz.mell. ÖNK összesen'!$A$1:$C$159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29">'3. sz tájékoztató t.'!$A$1:$D$30</definedName>
    <definedName name="_xlnm.Print_Area" localSheetId="31">'5.sz tájékoztató t.'!$A$1:$B$33</definedName>
    <definedName name="_xlnm.Print_Area" localSheetId="33">'7. sz tájékoztató t.'!$A$1:$E$37</definedName>
  </definedNames>
  <calcPr fullCalcOnLoad="1"/>
</workbook>
</file>

<file path=xl/sharedStrings.xml><?xml version="1.0" encoding="utf-8"?>
<sst xmlns="http://schemas.openxmlformats.org/spreadsheetml/2006/main" count="4319" uniqueCount="638">
  <si>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</si>
  <si>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</si>
  <si>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</si>
  <si>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</si>
  <si>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</si>
  <si>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</si>
  <si>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</si>
  <si>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</si>
  <si>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</si>
  <si>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</si>
  <si>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</si>
  <si>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</si>
  <si>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</si>
  <si>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</si>
  <si>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</si>
  <si>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</si>
  <si>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</si>
  <si>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</si>
  <si>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</si>
  <si>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</si>
  <si>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</si>
  <si>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</si>
  <si>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</si>
  <si>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</si>
  <si>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</si>
  <si>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</si>
  <si>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</si>
  <si>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</si>
  <si>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</si>
  <si>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</si>
  <si>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</si>
  <si>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</si>
  <si>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</si>
  <si>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</si>
  <si>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</si>
  <si>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</si>
  <si>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</si>
  <si>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</si>
  <si>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</si>
  <si>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</si>
  <si>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</si>
  <si>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</si>
  <si>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</si>
  <si>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</si>
  <si>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</si>
  <si>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</si>
  <si>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</si>
  <si>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</si>
  <si>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</si>
  <si>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</si>
  <si>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</si>
  <si>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</si>
  <si>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</si>
  <si>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</si>
  <si>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</si>
  <si>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</si>
  <si>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</si>
  <si>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</si>
  <si>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</si>
  <si>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</si>
  <si>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</si>
  <si>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</si>
  <si>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</si>
  <si>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</si>
  <si>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</si>
  <si>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</si>
  <si>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</si>
  <si>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</si>
  <si>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</si>
  <si>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</si>
  <si>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</si>
  <si>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</si>
  <si>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</si>
  <si>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</si>
  <si>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</si>
  <si>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</si>
  <si>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</si>
  <si>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</si>
  <si>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</si>
  <si>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</si>
  <si>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</si>
  <si>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</si>
  <si>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</si>
  <si>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</si>
  <si>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</si>
  <si>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</si>
  <si>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</si>
  <si>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</si>
  <si>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</si>
  <si>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</si>
  <si>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</si>
  <si>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</si>
  <si>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</si>
  <si>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</si>
  <si>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</si>
  <si>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</si>
  <si>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</si>
  <si>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</si>
  <si>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</si>
  <si>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</si>
  <si>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</si>
  <si>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</si>
  <si>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</si>
  <si>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</si>
  <si>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</si>
  <si>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</si>
  <si>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</si>
  <si>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</si>
  <si>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</si>
  <si>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</si>
  <si>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</si>
  <si>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</si>
  <si>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</si>
  <si>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</si>
  <si>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</si>
  <si>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</si>
  <si>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</si>
  <si>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</si>
  <si>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</si>
  <si>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</si>
  <si>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</si>
  <si>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</si>
  <si>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</si>
  <si>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</si>
  <si>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</si>
  <si>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</si>
  <si>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</si>
  <si>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</si>
  <si>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</si>
  <si>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</si>
  <si>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</si>
  <si>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</si>
  <si>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</si>
  <si>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</si>
  <si>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</si>
  <si>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</si>
  <si>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</si>
  <si>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</si>
  <si>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</si>
  <si>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</si>
  <si>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</si>
  <si>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</si>
  <si>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</si>
  <si>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</si>
  <si>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</si>
  <si>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</si>
  <si>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</si>
  <si>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</si>
  <si>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</si>
  <si>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</si>
  <si>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</si>
  <si>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</si>
  <si>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</si>
  <si>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</si>
  <si>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</si>
  <si>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</si>
  <si>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</si>
  <si>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</si>
  <si>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</si>
  <si>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</si>
  <si>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</si>
  <si>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</si>
  <si>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</si>
  <si>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</si>
  <si>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</si>
  <si>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</si>
  <si>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</si>
  <si>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</si>
  <si>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</si>
  <si>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</si>
  <si>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</si>
  <si>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</si>
  <si>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</si>
  <si>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</si>
  <si>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</si>
  <si>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</si>
  <si>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</si>
  <si>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</si>
  <si>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</si>
  <si>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</si>
  <si>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</si>
  <si>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</si>
  <si>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</si>
  <si>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</si>
  <si>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</si>
  <si>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</si>
  <si>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</si>
  <si>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</si>
  <si>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</si>
  <si>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</si>
  <si>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</si>
  <si>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</si>
  <si>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</si>
  <si>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</si>
  <si>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</si>
  <si>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</si>
  <si>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</si>
  <si>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</si>
  <si>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</si>
  <si>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</si>
  <si>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</si>
  <si>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</si>
  <si>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</si>
  <si>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</si>
  <si>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</si>
  <si>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</si>
  <si>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</si>
  <si>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</si>
  <si>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</si>
  <si>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</si>
  <si>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</si>
  <si>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</si>
  <si>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</si>
  <si>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</si>
  <si>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</si>
  <si>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</si>
  <si>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</si>
  <si>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</si>
  <si>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</si>
  <si>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</si>
  <si>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</si>
  <si>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</si>
  <si>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</si>
  <si>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</si>
  <si>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</si>
  <si>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</si>
  <si>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</si>
  <si>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</si>
  <si>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</si>
  <si>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</si>
  <si>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</si>
  <si>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</si>
  <si>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</si>
  <si>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</si>
  <si>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</si>
  <si>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</si>
  <si>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</si>
  <si>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</si>
  <si>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</si>
  <si>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</si>
  <si>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</si>
  <si>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</si>
  <si>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</si>
  <si>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</si>
  <si>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</si>
  <si>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</si>
  <si>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</si>
  <si>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</si>
  <si>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</si>
  <si>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</si>
  <si>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</si>
  <si>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</si>
  <si>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</si>
  <si>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</si>
  <si>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</si>
  <si>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</si>
  <si>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</si>
  <si>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</si>
  <si>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</si>
  <si>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</si>
  <si>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</si>
  <si>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</si>
  <si>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</si>
  <si>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</si>
  <si>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</si>
  <si>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</si>
  <si>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</si>
  <si>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</si>
  <si>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</si>
  <si>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</si>
  <si>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</si>
  <si>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</si>
  <si>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</si>
  <si>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</si>
  <si>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</si>
  <si>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</si>
  <si>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</si>
  <si>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</si>
  <si>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</si>
  <si>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</si>
  <si>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</si>
  <si>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</si>
  <si>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</si>
  <si>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</si>
  <si>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</si>
  <si>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</si>
  <si>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</si>
  <si>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</si>
  <si>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</si>
  <si>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</si>
  <si>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</si>
  <si>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</si>
  <si>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</si>
  <si>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</si>
  <si>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</si>
  <si>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</si>
  <si>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</si>
  <si>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</si>
  <si>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</si>
  <si>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</si>
  <si>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</si>
  <si>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</si>
  <si>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</si>
  <si>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</si>
  <si>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</si>
  <si>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</si>
  <si>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</si>
  <si>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</si>
  <si>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</si>
  <si>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</si>
  <si>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</si>
  <si>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</si>
  <si>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</si>
  <si>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</si>
  <si>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</si>
  <si>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</si>
  <si>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</si>
  <si>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</si>
  <si>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</si>
  <si>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</si>
  <si>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</si>
  <si>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</si>
  <si>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</si>
  <si>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</si>
  <si>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</si>
  <si>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</si>
  <si>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</si>
  <si>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</si>
  <si>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</si>
  <si>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</si>
  <si>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</si>
  <si>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</si>
  <si>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</si>
  <si>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</si>
  <si>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</si>
  <si>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</si>
  <si>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</si>
  <si>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</si>
  <si>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</si>
  <si>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</si>
  <si>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</si>
  <si>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</si>
  <si>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</si>
  <si>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</si>
  <si>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</si>
  <si>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</si>
  <si>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</si>
  <si>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</si>
  <si>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</si>
  <si>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</si>
  <si>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</si>
  <si>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</si>
  <si>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</si>
  <si>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</si>
  <si>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</si>
  <si>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</si>
  <si>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</si>
  <si>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</si>
  <si>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</si>
  <si>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</si>
  <si>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</si>
  <si>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</si>
  <si>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</si>
  <si>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</si>
  <si>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</si>
  <si>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</si>
  <si>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</si>
  <si>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</si>
  <si>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</si>
  <si>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</si>
  <si>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</si>
  <si>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</si>
  <si>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</si>
  <si>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</si>
  <si>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</si>
  <si>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</si>
  <si>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</si>
  <si>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</si>
  <si>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</si>
  <si>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</si>
  <si>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</si>
  <si>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</si>
  <si>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</si>
  <si>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</si>
  <si>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</si>
  <si>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</si>
  <si>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</si>
  <si>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</si>
  <si>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</si>
  <si>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</si>
  <si>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</si>
  <si>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</si>
  <si>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</si>
  <si>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</si>
  <si>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</si>
  <si>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</si>
  <si>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</si>
  <si>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</si>
  <si>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</si>
  <si>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</si>
  <si>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</si>
  <si>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</si>
  <si>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</si>
  <si>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</si>
  <si>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</si>
  <si>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</si>
  <si>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</si>
  <si>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</si>
  <si>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</si>
  <si>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</si>
  <si>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</si>
  <si>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</si>
  <si>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</si>
  <si>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</si>
  <si>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</si>
  <si>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</si>
  <si>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</si>
  <si>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</si>
  <si>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</si>
  <si>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</si>
  <si>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</si>
  <si>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</si>
  <si>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</si>
  <si>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</si>
  <si>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</si>
  <si>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</si>
  <si>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</si>
  <si>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</si>
  <si>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</si>
  <si>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</si>
  <si>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</si>
  <si>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</si>
  <si>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</si>
  <si>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</si>
  <si>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</si>
  <si>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</si>
  <si>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</si>
  <si>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</si>
  <si>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</si>
  <si>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</si>
  <si>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</si>
  <si>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</si>
  <si>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</si>
  <si>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</si>
  <si>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</si>
  <si>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</si>
  <si>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</si>
  <si>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</si>
  <si>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</si>
  <si>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</si>
  <si>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</si>
  <si>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</si>
  <si>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</si>
  <si>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</si>
  <si>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</si>
  <si>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</si>
  <si>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</si>
  <si>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</si>
  <si>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</si>
  <si>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</si>
  <si>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</si>
  <si>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</si>
  <si>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</si>
  <si>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</si>
  <si>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</si>
  <si>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</si>
  <si>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</si>
  <si>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</si>
  <si>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</si>
  <si>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</si>
  <si>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</si>
  <si>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</si>
  <si>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</si>
  <si>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</si>
  <si>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</si>
  <si>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</si>
  <si>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</si>
  <si>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</si>
  <si>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</si>
  <si>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</si>
  <si>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</si>
  <si>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</si>
  <si>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</si>
  <si>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</si>
  <si>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</si>
  <si>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</si>
  <si>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</si>
  <si>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</si>
  <si>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</si>
  <si>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</si>
  <si>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</si>
  <si>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</si>
  <si>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</si>
  <si>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</si>
  <si>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</si>
  <si>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</si>
  <si>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</si>
  <si>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</si>
  <si>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</si>
  <si>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</si>
  <si>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</si>
  <si>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</si>
  <si>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</si>
  <si>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</si>
  <si>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</si>
  <si>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</si>
  <si>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</si>
  <si>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</si>
  <si>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</si>
  <si>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</si>
  <si>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</si>
  <si>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</si>
  <si>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</si>
  <si>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</si>
  <si>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</si>
  <si>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</si>
  <si>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</si>
  <si>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</si>
  <si>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</si>
  <si>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</si>
  <si>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</si>
  <si>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</si>
  <si>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</si>
  <si>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</si>
  <si>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</si>
  <si>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</si>
  <si>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</si>
  <si>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</si>
  <si>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</si>
  <si>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</si>
  <si>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</si>
  <si>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</si>
  <si>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</si>
  <si>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</si>
  <si>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</si>
  <si>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</si>
  <si>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</si>
  <si>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</si>
  <si>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</si>
  <si>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</si>
  <si>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</si>
  <si>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</si>
  <si>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</si>
  <si>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</si>
  <si>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</si>
  <si>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</si>
  <si>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</si>
  <si>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</si>
  <si>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</si>
  <si>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</si>
  <si>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</si>
  <si>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</si>
  <si>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</si>
  <si>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</si>
  <si>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</si>
  <si>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</si>
  <si>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</si>
  <si>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</si>
  <si>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</si>
  <si>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</si>
  <si>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</si>
  <si>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</si>
  <si>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</si>
  <si>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</si>
  <si>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</si>
  <si>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</si>
  <si>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</si>
  <si>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</si>
  <si>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</si>
  <si>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</si>
  <si>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</si>
  <si>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</si>
  <si>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</si>
  <si>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</si>
  <si>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2016. évi előirányzat BEVÉTELEK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</si>
  <si>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</si>
  <si>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</si>
  <si>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</si>
  <si>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</si>
  <si>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</si>
  <si>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</t>
  </si>
  <si>
    <t>Magánszemélyek kommunális adója</t>
  </si>
  <si>
    <t>Tündérkert Óvoda</t>
  </si>
  <si>
    <t>Magánszemélyek kommmunális adó</t>
  </si>
  <si>
    <t>Magánszemélyek kommunális  adó</t>
  </si>
  <si>
    <t xml:space="preserve"> forintban !</t>
  </si>
  <si>
    <t>* Nem végleges adat, a beszámoló elkészítéséig változhat</t>
  </si>
  <si>
    <r>
      <t>Előző év költségvetési maradványának igénybevétele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*</t>
    </r>
  </si>
  <si>
    <t>Gyermekétkeztetés feltételeit javító fejlesztések</t>
  </si>
  <si>
    <t>2016.03.16.</t>
  </si>
  <si>
    <t>Kötelező önkormányzati feladatot ellátó intézmény fejlesztése, flújítása (Védőnői pályázat)</t>
  </si>
  <si>
    <t>2016.03.16</t>
  </si>
  <si>
    <t>Általános Iskola ebédlőjének tisztasági festése</t>
  </si>
  <si>
    <t>2016.07.01.</t>
  </si>
  <si>
    <t>Művelődési Ház burkolatcsere</t>
  </si>
  <si>
    <t>2016.04.01.</t>
  </si>
  <si>
    <t>Járdafelújítások</t>
  </si>
  <si>
    <t>Kisértékű tárgyi eszközök beszerzése, az elavult eszközök cseréje a Védőnői szolgálatnál.</t>
  </si>
  <si>
    <t>Önkormányzati konyha már elavult/leselejtezett eszközeinek pótlása, új eszközök beszerzése</t>
  </si>
  <si>
    <t>2015.-ben már megérkezett pályázati pénz, mely elhatárolásra került</t>
  </si>
  <si>
    <t>* A beruházás önerő részét a 2015. évi maradvány terhére biztosítja az önkormányzat</t>
  </si>
  <si>
    <r>
      <t>2016. évben önkormányzati önerő</t>
    </r>
    <r>
      <rPr>
        <b/>
        <sz val="9"/>
        <rFont val="Times New Roman CE"/>
        <family val="0"/>
      </rPr>
      <t xml:space="preserve"> *</t>
    </r>
  </si>
  <si>
    <t>Nincs ilyen célja Pusztamonostor Községi Önkormányzatnak</t>
  </si>
  <si>
    <t>Nincs ilyen Pusztamonostor Községi Önkormányzatnak</t>
  </si>
  <si>
    <t>Pusztamonostor Községi Önkormányzat saját bevételeinek részletezése az adósságot keletkeztető ügyletből származó tárgyévi fizetési kötelezettség megállapításához</t>
  </si>
  <si>
    <t>I. A HELYI ÖNKORMÁNYZATOK MŰKÖDÉSÉNEK ÁLTALÁNOS TÁMOGATÁSA BESZÁMÍTÁSSAL</t>
  </si>
  <si>
    <t>I.1.a Önkormányzati Hivatal működésének támogatása</t>
  </si>
  <si>
    <t>I.1.b.  Település üzemeltetéshez kapcsolódó támogatások</t>
  </si>
  <si>
    <t xml:space="preserve">     ba) Zöldterület-gazdálkodással kapcs. Feladatok tám.</t>
  </si>
  <si>
    <t xml:space="preserve">     bb) Közvilágítás fenntartásának tám.</t>
  </si>
  <si>
    <t xml:space="preserve">     bc) Köztemető fenntartásának tám.</t>
  </si>
  <si>
    <t xml:space="preserve">     bd) Közutak fenntartásának tám.</t>
  </si>
  <si>
    <t>I.1.c. Egyéb önkormányzati feladatok tám.</t>
  </si>
  <si>
    <t>I.1.d. Lakott külterülettel kapcs. Tám.</t>
  </si>
  <si>
    <t>V.I.1. Kiegészítés</t>
  </si>
  <si>
    <t xml:space="preserve">I.6. A 2015. évről áthúzódó bérkompenzáció tám. </t>
  </si>
  <si>
    <t>II. A TELEPÜLÉSI ÖNKORMÁNYZATOK EGYES KÖZNEVELÉSI FELADATAINAK TÁMOGATÁSA</t>
  </si>
  <si>
    <t>II.1. Óvodapedagógusok és őket segítő nevelők bértámogatása</t>
  </si>
  <si>
    <t>II.2. Óvodaműködtetési támogatás</t>
  </si>
  <si>
    <t>III.3. Kiegészítő támogatás az óvodapedagógusok minősítéséhez</t>
  </si>
  <si>
    <t>III. TELEPÜLÉSI ÖNKORMÁNYZATOK SZOCIÁÉLIS, GYERMEKJÓLÉTI ÉS GYERMEKÉTKEZTETÉSI FELADATAINAK TÁMOGATÁSA</t>
  </si>
  <si>
    <t>III.2. A települési önkormányzat szociális feladatainak egyéb támogatása</t>
  </si>
  <si>
    <t>III.3. Egyes szociális és gyermekjóléti támogatás</t>
  </si>
  <si>
    <t>III.5. Gyermekétkeztetés támogatása</t>
  </si>
  <si>
    <t xml:space="preserve">      a.) Szociális étkeztetés </t>
  </si>
  <si>
    <t xml:space="preserve">      b.) Házi segítségnyújtás</t>
  </si>
  <si>
    <t xml:space="preserve">      a.) A finanszírozás szempotjából eismert dolgozók bértámogatása</t>
  </si>
  <si>
    <t xml:space="preserve">      b.) Gyermekétkeztetés üzemeltetési támogatása</t>
  </si>
  <si>
    <t xml:space="preserve">      c.) A rászorúló gyeermekek intéznményen kívüli szünidei étkeztetésének támogatása</t>
  </si>
  <si>
    <t>IV. KÖNYVTÁRI, KÖZMŰVELŐDÉSI ÉS MÚZEUMI FELADATOK TÁMOGATÁSA</t>
  </si>
  <si>
    <t>IV.1. Könyvtári, közművelődési és múzeumi feladatok támogatása</t>
  </si>
  <si>
    <t>NINCS ILYEN PUSZTAMONOSTOR KÖZSÉGI ÖNKORMÁNYZATNÁL</t>
  </si>
  <si>
    <t>Pusztamonostor Községi Önkormányzat adósságot keletkeztető ügyletekből és kezességvállalásokból fennálló kötelezettségei</t>
  </si>
  <si>
    <t>Pusztamonostor Községi Önkormányzat 2016. évi adósságot keletkeztető fejlesztési céljai</t>
  </si>
  <si>
    <t xml:space="preserve"> forintban</t>
  </si>
  <si>
    <t xml:space="preserve"> forintban!</t>
  </si>
  <si>
    <t>forintban !</t>
  </si>
  <si>
    <t xml:space="preserve">  forintban !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</si>
</sst>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7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8" borderId="7" applyNumberFormat="0" applyFont="0" applyAlignment="0" applyProtection="0"/>
    <xf numFmtId="0" fontId="64" fillId="29" borderId="0" applyNumberFormat="0" applyBorder="0" applyAlignment="0" applyProtection="0"/>
    <xf numFmtId="0" fontId="65" fillId="30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0" fillId="0" borderId="0" applyFont="0" applyFill="0" applyBorder="0" applyAlignment="0" applyProtection="0"/>
  </cellStyleXfs>
  <cellXfs count="664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9" xfId="0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1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8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2" xfId="0" applyFont="1" applyFill="1" applyBorder="1" applyAlignment="1" applyProtection="1">
      <alignment horizontal="left" vertical="center" wrapText="1"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6" xfId="0" applyFont="1" applyFill="1" applyBorder="1" applyAlignment="1" applyProtection="1">
      <alignment horizontal="right"/>
      <protection/>
    </xf>
    <xf numFmtId="164" fontId="16" fillId="0" borderId="46" xfId="58" applyNumberFormat="1" applyFont="1" applyFill="1" applyBorder="1" applyAlignment="1" applyProtection="1">
      <alignment horizontal="left" vertical="center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9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8" xfId="46" applyNumberFormat="1" applyFont="1" applyFill="1" applyBorder="1" applyAlignment="1">
      <alignment/>
    </xf>
    <xf numFmtId="166" fontId="0" fillId="0" borderId="25" xfId="46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7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6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6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6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30" xfId="46" applyNumberFormat="1" applyFont="1" applyFill="1" applyBorder="1" applyAlignment="1" applyProtection="1">
      <alignment/>
      <protection/>
    </xf>
    <xf numFmtId="166" fontId="17" fillId="0" borderId="29" xfId="46" applyNumberFormat="1" applyFont="1" applyFill="1" applyBorder="1" applyAlignment="1" applyProtection="1">
      <alignment/>
      <protection locked="0"/>
    </xf>
    <xf numFmtId="166" fontId="17" fillId="0" borderId="25" xfId="46" applyNumberFormat="1" applyFont="1" applyFill="1" applyBorder="1" applyAlignment="1" applyProtection="1">
      <alignment/>
      <protection locked="0"/>
    </xf>
    <xf numFmtId="166" fontId="17" fillId="0" borderId="27" xfId="46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5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48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9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164" fontId="7" fillId="0" borderId="52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3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4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3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8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0" fillId="0" borderId="56" xfId="0" applyFill="1" applyBorder="1" applyAlignment="1" applyProtection="1">
      <alignment/>
      <protection/>
    </xf>
    <xf numFmtId="0" fontId="5" fillId="0" borderId="56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54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44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6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2" xfId="46" applyNumberFormat="1" applyFont="1" applyFill="1" applyBorder="1" applyAlignment="1" applyProtection="1">
      <alignment/>
      <protection locked="0"/>
    </xf>
    <xf numFmtId="166" fontId="17" fillId="0" borderId="57" xfId="46" applyNumberFormat="1" applyFont="1" applyFill="1" applyBorder="1" applyAlignment="1" applyProtection="1">
      <alignment/>
      <protection locked="0"/>
    </xf>
    <xf numFmtId="166" fontId="17" fillId="0" borderId="52" xfId="46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4" xfId="58" applyFont="1" applyFill="1" applyBorder="1" applyAlignment="1" applyProtection="1">
      <alignment horizontal="center" vertical="center" wrapText="1"/>
      <protection/>
    </xf>
    <xf numFmtId="0" fontId="6" fillId="0" borderId="64" xfId="58" applyFont="1" applyFill="1" applyBorder="1" applyAlignment="1" applyProtection="1">
      <alignment vertical="center" wrapText="1"/>
      <protection/>
    </xf>
    <xf numFmtId="164" fontId="6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58" applyFont="1" applyFill="1" applyBorder="1" applyAlignment="1" applyProtection="1">
      <alignment horizontal="right" vertical="center" wrapText="1" indent="1"/>
      <protection locked="0"/>
    </xf>
    <xf numFmtId="164" fontId="17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1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3" xfId="58" applyFont="1" applyFill="1" applyBorder="1" applyAlignment="1" applyProtection="1">
      <alignment horizontal="center" vertical="center" wrapText="1"/>
      <protection/>
    </xf>
    <xf numFmtId="164" fontId="21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1" xfId="58" applyFont="1" applyFill="1" applyBorder="1" applyAlignment="1" applyProtection="1">
      <alignment horizontal="center"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7" xfId="58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31" xfId="58" applyFont="1" applyFill="1" applyBorder="1" applyAlignment="1" applyProtection="1">
      <alignment horizontal="left" vertical="center" wrapText="1" inden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9" xfId="58" applyFont="1" applyFill="1" applyBorder="1" applyAlignment="1" applyProtection="1">
      <alignment horizontal="left" vertical="center" wrapText="1" indent="7"/>
      <protection/>
    </xf>
    <xf numFmtId="164" fontId="22" fillId="0" borderId="30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3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3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7" xfId="0" applyNumberFormat="1" applyFont="1" applyBorder="1" applyAlignment="1" applyProtection="1">
      <alignment horizontal="right" vertical="center" wrapText="1" indent="1"/>
      <protection/>
    </xf>
    <xf numFmtId="164" fontId="22" fillId="0" borderId="47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7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8" xfId="58" applyFont="1" applyFill="1" applyBorder="1" applyAlignment="1" applyProtection="1">
      <alignment horizontal="center" vertical="center" wrapTex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3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58" applyFont="1" applyFill="1" applyBorder="1" applyAlignment="1" applyProtection="1">
      <alignment horizontal="right" vertical="center" wrapText="1" indent="1"/>
      <protection/>
    </xf>
    <xf numFmtId="164" fontId="17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7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30" xfId="58" applyFont="1" applyFill="1" applyBorder="1" applyAlignment="1" applyProtection="1">
      <alignment horizontal="center" vertical="center"/>
      <protection/>
    </xf>
    <xf numFmtId="164" fontId="7" fillId="0" borderId="30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64" fontId="15" fillId="0" borderId="48" xfId="0" applyNumberFormat="1" applyFont="1" applyFill="1" applyBorder="1" applyAlignment="1" applyProtection="1">
      <alignment horizontal="center" vertical="center" wrapText="1"/>
      <protection/>
    </xf>
    <xf numFmtId="164" fontId="15" fillId="0" borderId="48" xfId="0" applyNumberFormat="1" applyFont="1" applyFill="1" applyBorder="1" applyAlignment="1" applyProtection="1">
      <alignment horizontal="center" vertical="center" wrapText="1"/>
      <protection/>
    </xf>
    <xf numFmtId="164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0" xfId="0" applyNumberFormat="1" applyFont="1" applyFill="1" applyAlignment="1">
      <alignment horizontal="center" vertical="center" wrapText="1"/>
    </xf>
    <xf numFmtId="0" fontId="22" fillId="0" borderId="70" xfId="0" applyFont="1" applyFill="1" applyBorder="1" applyAlignment="1" applyProtection="1">
      <alignment horizontal="left" vertical="center" wrapText="1"/>
      <protection locked="0"/>
    </xf>
    <xf numFmtId="164" fontId="22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42" xfId="0" applyFont="1" applyFill="1" applyBorder="1" applyAlignment="1" applyProtection="1">
      <alignment horizontal="left" vertical="center" wrapText="1"/>
      <protection locked="0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6" xfId="58" applyNumberFormat="1" applyFont="1" applyFill="1" applyBorder="1" applyAlignment="1" applyProtection="1">
      <alignment horizontal="left" vertical="center"/>
      <protection/>
    </xf>
    <xf numFmtId="164" fontId="16" fillId="0" borderId="46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2" fillId="0" borderId="64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4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54" xfId="0" applyFont="1" applyFill="1" applyBorder="1" applyAlignment="1" applyProtection="1">
      <alignment horizontal="left" indent="1"/>
      <protection/>
    </xf>
    <xf numFmtId="0" fontId="7" fillId="0" borderId="55" xfId="0" applyFont="1" applyFill="1" applyBorder="1" applyAlignment="1" applyProtection="1">
      <alignment horizontal="left" indent="1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17" fillId="0" borderId="67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17" fillId="0" borderId="50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61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4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7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4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4" xfId="59" applyFont="1" applyFill="1" applyBorder="1" applyAlignment="1" applyProtection="1">
      <alignment horizontal="left" vertical="center" indent="1"/>
      <protection/>
    </xf>
    <xf numFmtId="0" fontId="16" fillId="0" borderId="55" xfId="59" applyFont="1" applyFill="1" applyBorder="1" applyAlignment="1" applyProtection="1">
      <alignment horizontal="left" vertical="center" indent="1"/>
      <protection/>
    </xf>
    <xf numFmtId="0" fontId="16" fillId="0" borderId="47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1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4" xfId="0" applyFont="1" applyBorder="1" applyAlignment="1" applyProtection="1">
      <alignment horizontal="left" vertical="center" indent="2"/>
      <protection/>
    </xf>
    <xf numFmtId="0" fontId="7" fillId="0" borderId="53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B21" sqref="B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154</v>
      </c>
    </row>
    <row r="4" spans="1:2" ht="12.75">
      <c r="A4" s="164"/>
      <c r="B4" s="164"/>
    </row>
    <row r="5" spans="1:2" s="176" customFormat="1" ht="15.75">
      <c r="A5" s="107" t="s">
        <v>574</v>
      </c>
      <c r="B5" s="175"/>
    </row>
    <row r="6" spans="1:2" ht="12.75">
      <c r="A6" s="164"/>
      <c r="B6" s="164"/>
    </row>
    <row r="7" spans="1:2" ht="12.75">
      <c r="A7" s="164" t="s">
        <v>559</v>
      </c>
      <c r="B7" s="164" t="s">
        <v>502</v>
      </c>
    </row>
    <row r="8" spans="1:2" ht="12.75">
      <c r="A8" s="164" t="s">
        <v>560</v>
      </c>
      <c r="B8" s="164" t="s">
        <v>503</v>
      </c>
    </row>
    <row r="9" spans="1:2" ht="12.75">
      <c r="A9" s="164" t="s">
        <v>561</v>
      </c>
      <c r="B9" s="164" t="s">
        <v>504</v>
      </c>
    </row>
    <row r="10" spans="1:2" ht="12.75">
      <c r="A10" s="164"/>
      <c r="B10" s="164"/>
    </row>
    <row r="11" spans="1:2" ht="12.75">
      <c r="A11" s="164"/>
      <c r="B11" s="164"/>
    </row>
    <row r="12" spans="1:2" s="176" customFormat="1" ht="15.75">
      <c r="A12" s="107" t="str">
        <f>+CONCATENATE(LEFT(A5,4),". évi előirányzat KIADÁSOK")</f>
        <v>2016. évi előirányzat KIADÁSOK</v>
      </c>
      <c r="B12" s="175"/>
    </row>
    <row r="13" spans="1:2" ht="12.75">
      <c r="A13" s="164"/>
      <c r="B13" s="164"/>
    </row>
    <row r="14" spans="1:2" ht="12.75">
      <c r="A14" s="164" t="s">
        <v>562</v>
      </c>
      <c r="B14" s="164" t="s">
        <v>505</v>
      </c>
    </row>
    <row r="15" spans="1:2" ht="12.75">
      <c r="A15" s="164" t="s">
        <v>563</v>
      </c>
      <c r="B15" s="164" t="s">
        <v>506</v>
      </c>
    </row>
    <row r="16" spans="1:2" ht="12.75">
      <c r="A16" s="164" t="s">
        <v>564</v>
      </c>
      <c r="B16" s="164" t="s">
        <v>507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12"/>
  <sheetViews>
    <sheetView zoomScale="120" zoomScaleNormal="120" workbookViewId="0" topLeftCell="A1">
      <selection activeCell="C7" sqref="C7"/>
    </sheetView>
  </sheetViews>
  <sheetFormatPr defaultColWidth="9.00390625" defaultRowHeight="12.75"/>
  <cols>
    <col min="1" max="1" width="5.625" style="178" customWidth="1"/>
    <col min="2" max="2" width="68.625" style="178" customWidth="1"/>
    <col min="3" max="3" width="19.50390625" style="178" customWidth="1"/>
    <col min="4" max="16384" width="9.375" style="178" customWidth="1"/>
  </cols>
  <sheetData>
    <row r="1" spans="1:3" ht="33" customHeight="1">
      <c r="A1" s="602" t="s">
        <v>604</v>
      </c>
      <c r="B1" s="602"/>
      <c r="C1" s="602"/>
    </row>
    <row r="2" spans="1:4" ht="15.75" customHeight="1" thickBot="1">
      <c r="A2" s="179"/>
      <c r="B2" s="179"/>
      <c r="C2" s="190" t="s">
        <v>585</v>
      </c>
      <c r="D2" s="185"/>
    </row>
    <row r="3" spans="1:3" ht="26.25" customHeight="1" thickBot="1">
      <c r="A3" s="209" t="s">
        <v>17</v>
      </c>
      <c r="B3" s="210" t="s">
        <v>199</v>
      </c>
      <c r="C3" s="211" t="str">
        <f>+'1.1.sz.mell. ÖNK összesen'!C3</f>
        <v>2016. évi előirányzat</v>
      </c>
    </row>
    <row r="4" spans="1:3" ht="15.75" thickBot="1">
      <c r="A4" s="212"/>
      <c r="B4" s="581" t="s">
        <v>508</v>
      </c>
      <c r="C4" s="582" t="s">
        <v>509</v>
      </c>
    </row>
    <row r="5" spans="1:3" ht="15">
      <c r="A5" s="213" t="s">
        <v>19</v>
      </c>
      <c r="B5" s="403" t="s">
        <v>518</v>
      </c>
      <c r="C5" s="400">
        <v>19000000</v>
      </c>
    </row>
    <row r="6" spans="1:3" ht="24.75">
      <c r="A6" s="214" t="s">
        <v>20</v>
      </c>
      <c r="B6" s="439" t="s">
        <v>258</v>
      </c>
      <c r="C6" s="401">
        <v>4530000</v>
      </c>
    </row>
    <row r="7" spans="1:3" ht="15">
      <c r="A7" s="214" t="s">
        <v>21</v>
      </c>
      <c r="B7" s="440" t="s">
        <v>519</v>
      </c>
      <c r="C7" s="401"/>
    </row>
    <row r="8" spans="1:3" ht="24.75">
      <c r="A8" s="214" t="s">
        <v>22</v>
      </c>
      <c r="B8" s="440" t="s">
        <v>260</v>
      </c>
      <c r="C8" s="401"/>
    </row>
    <row r="9" spans="1:3" ht="15">
      <c r="A9" s="215" t="s">
        <v>23</v>
      </c>
      <c r="B9" s="440" t="s">
        <v>259</v>
      </c>
      <c r="C9" s="402"/>
    </row>
    <row r="10" spans="1:3" ht="15.75" thickBot="1">
      <c r="A10" s="214" t="s">
        <v>24</v>
      </c>
      <c r="B10" s="441" t="s">
        <v>520</v>
      </c>
      <c r="C10" s="401"/>
    </row>
    <row r="11" spans="1:3" ht="15.75" thickBot="1">
      <c r="A11" s="611" t="s">
        <v>202</v>
      </c>
      <c r="B11" s="612"/>
      <c r="C11" s="216">
        <f>SUM(C5:C10)</f>
        <v>23530000</v>
      </c>
    </row>
    <row r="12" spans="1:3" ht="23.25" customHeight="1">
      <c r="A12" s="613" t="s">
        <v>233</v>
      </c>
      <c r="B12" s="613"/>
      <c r="C12" s="613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...../2016.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8"/>
  <sheetViews>
    <sheetView zoomScale="120" zoomScaleNormal="120" workbookViewId="0" topLeftCell="A1">
      <selection activeCell="C3" sqref="C3"/>
    </sheetView>
  </sheetViews>
  <sheetFormatPr defaultColWidth="9.00390625" defaultRowHeight="12.75"/>
  <cols>
    <col min="1" max="1" width="5.625" style="178" customWidth="1"/>
    <col min="2" max="2" width="66.875" style="178" customWidth="1"/>
    <col min="3" max="3" width="27.00390625" style="178" customWidth="1"/>
    <col min="4" max="16384" width="9.375" style="178" customWidth="1"/>
  </cols>
  <sheetData>
    <row r="1" spans="1:3" ht="33" customHeight="1">
      <c r="A1" s="602" t="s">
        <v>633</v>
      </c>
      <c r="B1" s="602"/>
      <c r="C1" s="602"/>
    </row>
    <row r="2" spans="1:4" ht="15.75" customHeight="1" thickBot="1">
      <c r="A2" s="179"/>
      <c r="B2" s="179"/>
      <c r="C2" s="190" t="s">
        <v>636</v>
      </c>
      <c r="D2" s="185"/>
    </row>
    <row r="3" spans="1:3" ht="26.25" customHeight="1" thickBot="1">
      <c r="A3" s="209" t="s">
        <v>17</v>
      </c>
      <c r="B3" s="210" t="s">
        <v>203</v>
      </c>
      <c r="C3" s="211" t="s">
        <v>231</v>
      </c>
    </row>
    <row r="4" spans="1:3" ht="15.75" thickBot="1">
      <c r="A4" s="212"/>
      <c r="B4" s="581" t="s">
        <v>508</v>
      </c>
      <c r="C4" s="582" t="s">
        <v>509</v>
      </c>
    </row>
    <row r="5" spans="1:3" ht="15">
      <c r="A5" s="213" t="s">
        <v>19</v>
      </c>
      <c r="B5" s="220" t="s">
        <v>602</v>
      </c>
      <c r="C5" s="217"/>
    </row>
    <row r="6" spans="1:3" ht="15">
      <c r="A6" s="214" t="s">
        <v>20</v>
      </c>
      <c r="B6" s="221"/>
      <c r="C6" s="218"/>
    </row>
    <row r="7" spans="1:3" ht="15.75" thickBot="1">
      <c r="A7" s="215" t="s">
        <v>21</v>
      </c>
      <c r="B7" s="222"/>
      <c r="C7" s="219"/>
    </row>
    <row r="8" spans="1:3" s="527" customFormat="1" ht="17.25" customHeight="1" thickBot="1">
      <c r="A8" s="528" t="s">
        <v>22</v>
      </c>
      <c r="B8" s="159" t="s">
        <v>204</v>
      </c>
      <c r="C8" s="216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...../2016. 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26"/>
  <sheetViews>
    <sheetView workbookViewId="0" topLeftCell="A1">
      <selection activeCell="F3" sqref="F3"/>
    </sheetView>
  </sheetViews>
  <sheetFormatPr defaultColWidth="9.00390625" defaultRowHeight="12.75"/>
  <cols>
    <col min="1" max="1" width="47.1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62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5.5" customHeight="1">
      <c r="A1" s="614" t="s">
        <v>0</v>
      </c>
      <c r="B1" s="614"/>
      <c r="C1" s="614"/>
      <c r="D1" s="614"/>
      <c r="E1" s="614"/>
      <c r="F1" s="614"/>
    </row>
    <row r="2" spans="1:6" ht="22.5" customHeight="1" thickBot="1">
      <c r="A2" s="225"/>
      <c r="B2" s="62"/>
      <c r="C2" s="62"/>
      <c r="D2" s="62"/>
      <c r="E2" s="62"/>
      <c r="F2" s="58" t="s">
        <v>585</v>
      </c>
    </row>
    <row r="3" spans="1:6" s="51" customFormat="1" ht="61.5" customHeight="1" thickBot="1">
      <c r="A3" s="226" t="s">
        <v>66</v>
      </c>
      <c r="B3" s="227" t="s">
        <v>67</v>
      </c>
      <c r="C3" s="227" t="s">
        <v>68</v>
      </c>
      <c r="D3" s="227" t="s">
        <v>599</v>
      </c>
      <c r="E3" s="227" t="str">
        <f>+'1.1.sz.mell. ÖNK összesen'!C3</f>
        <v>2016. évi előirányzat</v>
      </c>
      <c r="F3" s="59" t="s">
        <v>601</v>
      </c>
    </row>
    <row r="4" spans="1:6" s="62" customFormat="1" ht="12" customHeight="1" thickBot="1">
      <c r="A4" s="60" t="s">
        <v>508</v>
      </c>
      <c r="B4" s="61" t="s">
        <v>509</v>
      </c>
      <c r="C4" s="61" t="s">
        <v>510</v>
      </c>
      <c r="D4" s="61" t="s">
        <v>512</v>
      </c>
      <c r="E4" s="61" t="s">
        <v>511</v>
      </c>
      <c r="F4" s="585" t="s">
        <v>578</v>
      </c>
    </row>
    <row r="5" spans="1:6" ht="15.75" customHeight="1">
      <c r="A5" s="529" t="s">
        <v>588</v>
      </c>
      <c r="B5" s="28">
        <v>15243905</v>
      </c>
      <c r="C5" s="531" t="s">
        <v>589</v>
      </c>
      <c r="D5" s="28">
        <v>14518005</v>
      </c>
      <c r="E5" s="28">
        <v>0</v>
      </c>
      <c r="F5" s="63">
        <f aca="true" t="shared" si="0" ref="F5:F22">B5-D5-E5</f>
        <v>725900</v>
      </c>
    </row>
    <row r="6" spans="1:6" ht="23.25" customHeight="1">
      <c r="A6" s="529" t="s">
        <v>590</v>
      </c>
      <c r="B6" s="28">
        <v>21443028</v>
      </c>
      <c r="C6" s="531" t="s">
        <v>591</v>
      </c>
      <c r="D6" s="28">
        <v>20370878</v>
      </c>
      <c r="E6" s="28">
        <v>0</v>
      </c>
      <c r="F6" s="63">
        <f t="shared" si="0"/>
        <v>1072150</v>
      </c>
    </row>
    <row r="7" spans="1:6" ht="22.5" customHeight="1">
      <c r="A7" s="529" t="s">
        <v>597</v>
      </c>
      <c r="B7" s="28">
        <v>318000</v>
      </c>
      <c r="C7" s="531" t="s">
        <v>589</v>
      </c>
      <c r="D7" s="28"/>
      <c r="E7" s="28">
        <v>318000</v>
      </c>
      <c r="F7" s="63">
        <f t="shared" si="0"/>
        <v>0</v>
      </c>
    </row>
    <row r="8" spans="1:6" ht="22.5">
      <c r="A8" s="587" t="s">
        <v>598</v>
      </c>
      <c r="B8" s="28">
        <v>950000</v>
      </c>
      <c r="C8" s="531" t="s">
        <v>593</v>
      </c>
      <c r="D8" s="28"/>
      <c r="E8" s="28">
        <v>950000</v>
      </c>
      <c r="F8" s="63">
        <f t="shared" si="0"/>
        <v>0</v>
      </c>
    </row>
    <row r="9" spans="1:6" ht="15.75" customHeight="1">
      <c r="A9" s="529"/>
      <c r="B9" s="28"/>
      <c r="C9" s="531"/>
      <c r="D9" s="28"/>
      <c r="E9" s="28"/>
      <c r="F9" s="63">
        <f t="shared" si="0"/>
        <v>0</v>
      </c>
    </row>
    <row r="10" spans="1:6" ht="15.75" customHeight="1">
      <c r="A10" s="530"/>
      <c r="B10" s="28"/>
      <c r="C10" s="531"/>
      <c r="D10" s="28"/>
      <c r="E10" s="28"/>
      <c r="F10" s="63">
        <f t="shared" si="0"/>
        <v>0</v>
      </c>
    </row>
    <row r="11" spans="1:6" ht="15.75" customHeight="1">
      <c r="A11" s="529"/>
      <c r="B11" s="28"/>
      <c r="C11" s="531"/>
      <c r="D11" s="28"/>
      <c r="E11" s="28"/>
      <c r="F11" s="63">
        <f t="shared" si="0"/>
        <v>0</v>
      </c>
    </row>
    <row r="12" spans="1:6" ht="15.75" customHeight="1">
      <c r="A12" s="529"/>
      <c r="B12" s="28"/>
      <c r="C12" s="531"/>
      <c r="D12" s="28"/>
      <c r="E12" s="28"/>
      <c r="F12" s="63">
        <f t="shared" si="0"/>
        <v>0</v>
      </c>
    </row>
    <row r="13" spans="1:6" ht="15.75" customHeight="1">
      <c r="A13" s="529"/>
      <c r="B13" s="28"/>
      <c r="C13" s="531"/>
      <c r="D13" s="28"/>
      <c r="E13" s="28"/>
      <c r="F13" s="63">
        <f t="shared" si="0"/>
        <v>0</v>
      </c>
    </row>
    <row r="14" spans="1:6" ht="15.75" customHeight="1">
      <c r="A14" s="529"/>
      <c r="B14" s="28"/>
      <c r="C14" s="531"/>
      <c r="D14" s="28"/>
      <c r="E14" s="28"/>
      <c r="F14" s="63">
        <f t="shared" si="0"/>
        <v>0</v>
      </c>
    </row>
    <row r="15" spans="1:6" ht="15.75" customHeight="1">
      <c r="A15" s="529"/>
      <c r="B15" s="28"/>
      <c r="C15" s="531"/>
      <c r="D15" s="28"/>
      <c r="E15" s="28"/>
      <c r="F15" s="63">
        <f t="shared" si="0"/>
        <v>0</v>
      </c>
    </row>
    <row r="16" spans="1:6" ht="15.75" customHeight="1">
      <c r="A16" s="529"/>
      <c r="B16" s="28"/>
      <c r="C16" s="531"/>
      <c r="D16" s="28"/>
      <c r="E16" s="28"/>
      <c r="F16" s="63">
        <f t="shared" si="0"/>
        <v>0</v>
      </c>
    </row>
    <row r="17" spans="1:6" ht="15.75" customHeight="1">
      <c r="A17" s="529"/>
      <c r="B17" s="28"/>
      <c r="C17" s="531"/>
      <c r="D17" s="28"/>
      <c r="E17" s="28"/>
      <c r="F17" s="63">
        <f t="shared" si="0"/>
        <v>0</v>
      </c>
    </row>
    <row r="18" spans="1:6" ht="15.75" customHeight="1">
      <c r="A18" s="529"/>
      <c r="B18" s="28"/>
      <c r="C18" s="531"/>
      <c r="D18" s="28"/>
      <c r="E18" s="28"/>
      <c r="F18" s="63">
        <f t="shared" si="0"/>
        <v>0</v>
      </c>
    </row>
    <row r="19" spans="1:6" ht="15.75" customHeight="1">
      <c r="A19" s="529"/>
      <c r="B19" s="28"/>
      <c r="C19" s="531"/>
      <c r="D19" s="28"/>
      <c r="E19" s="28"/>
      <c r="F19" s="63">
        <f t="shared" si="0"/>
        <v>0</v>
      </c>
    </row>
    <row r="20" spans="1:6" ht="15.75" customHeight="1">
      <c r="A20" s="529"/>
      <c r="B20" s="28"/>
      <c r="C20" s="531"/>
      <c r="D20" s="28"/>
      <c r="E20" s="28"/>
      <c r="F20" s="63">
        <f t="shared" si="0"/>
        <v>0</v>
      </c>
    </row>
    <row r="21" spans="1:6" ht="15.75" customHeight="1">
      <c r="A21" s="529"/>
      <c r="B21" s="28"/>
      <c r="C21" s="531"/>
      <c r="D21" s="28"/>
      <c r="E21" s="28"/>
      <c r="F21" s="63">
        <f t="shared" si="0"/>
        <v>0</v>
      </c>
    </row>
    <row r="22" spans="1:6" ht="15.75" customHeight="1" thickBot="1">
      <c r="A22" s="64"/>
      <c r="B22" s="29"/>
      <c r="C22" s="532"/>
      <c r="D22" s="29"/>
      <c r="E22" s="29"/>
      <c r="F22" s="65">
        <f t="shared" si="0"/>
        <v>0</v>
      </c>
    </row>
    <row r="23" spans="1:6" s="68" customFormat="1" ht="18" customHeight="1" thickBot="1">
      <c r="A23" s="228" t="s">
        <v>65</v>
      </c>
      <c r="B23" s="66">
        <f>SUM(B5:B22)</f>
        <v>37954933</v>
      </c>
      <c r="C23" s="146"/>
      <c r="D23" s="66">
        <f>SUM(D5:D22)</f>
        <v>34888883</v>
      </c>
      <c r="E23" s="66">
        <f>SUM(E5:E22)</f>
        <v>1268000</v>
      </c>
      <c r="F23" s="67">
        <f>SUM(F5:F22)</f>
        <v>1798050</v>
      </c>
    </row>
    <row r="26" ht="25.5">
      <c r="A26" s="588" t="s">
        <v>600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90" r:id="rId1"/>
  <headerFooter alignWithMargins="0">
    <oddHeader>&amp;R&amp;"Times New Roman CE,Félkövér dőlt"&amp;11 6. melléklet a ……/2016.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24"/>
  <sheetViews>
    <sheetView workbookViewId="0" topLeftCell="A1">
      <selection activeCell="F3" sqref="F3"/>
    </sheetView>
  </sheetViews>
  <sheetFormatPr defaultColWidth="9.00390625" defaultRowHeight="12.75"/>
  <cols>
    <col min="1" max="1" width="60.6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48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4.75" customHeight="1">
      <c r="A1" s="614" t="s">
        <v>1</v>
      </c>
      <c r="B1" s="614"/>
      <c r="C1" s="614"/>
      <c r="D1" s="614"/>
      <c r="E1" s="614"/>
      <c r="F1" s="614"/>
    </row>
    <row r="2" spans="1:6" ht="23.25" customHeight="1" thickBot="1">
      <c r="A2" s="225"/>
      <c r="B2" s="62"/>
      <c r="C2" s="62"/>
      <c r="D2" s="62"/>
      <c r="E2" s="62"/>
      <c r="F2" s="58" t="s">
        <v>585</v>
      </c>
    </row>
    <row r="3" spans="1:6" s="51" customFormat="1" ht="48.75" customHeight="1" thickBot="1">
      <c r="A3" s="226" t="s">
        <v>69</v>
      </c>
      <c r="B3" s="227" t="s">
        <v>67</v>
      </c>
      <c r="C3" s="227" t="s">
        <v>68</v>
      </c>
      <c r="D3" s="227" t="str">
        <f>+'6.sz.mell.'!D3</f>
        <v>2015.-ben már megérkezett pályázati pénz, mely elhatárolásra került</v>
      </c>
      <c r="E3" s="227" t="str">
        <f>+'6.sz.mell.'!E3</f>
        <v>2016. évi előirányzat</v>
      </c>
      <c r="F3" s="583" t="str">
        <f>+CONCATENATE(LEFT(ÖSSZEFÜGGÉSEK!A5,4),". utáni szükséglet ",CHAR(10),"")</f>
        <v>2016. utáni szükséglet 
</v>
      </c>
    </row>
    <row r="4" spans="1:6" s="62" customFormat="1" ht="15" customHeight="1" thickBot="1">
      <c r="A4" s="60" t="s">
        <v>508</v>
      </c>
      <c r="B4" s="61" t="s">
        <v>509</v>
      </c>
      <c r="C4" s="61" t="s">
        <v>510</v>
      </c>
      <c r="D4" s="61" t="s">
        <v>512</v>
      </c>
      <c r="E4" s="61" t="s">
        <v>511</v>
      </c>
      <c r="F4" s="586" t="s">
        <v>578</v>
      </c>
    </row>
    <row r="5" spans="1:6" ht="15.75" customHeight="1">
      <c r="A5" s="69" t="s">
        <v>592</v>
      </c>
      <c r="B5" s="70">
        <v>635000</v>
      </c>
      <c r="C5" s="533" t="s">
        <v>593</v>
      </c>
      <c r="D5" s="70"/>
      <c r="E5" s="70">
        <v>635000</v>
      </c>
      <c r="F5" s="71">
        <f aca="true" t="shared" si="0" ref="F5:F23">B5-D5-E5</f>
        <v>0</v>
      </c>
    </row>
    <row r="6" spans="1:6" ht="15.75" customHeight="1">
      <c r="A6" s="69" t="s">
        <v>594</v>
      </c>
      <c r="B6" s="70">
        <v>1270000</v>
      </c>
      <c r="C6" s="533" t="s">
        <v>595</v>
      </c>
      <c r="D6" s="70"/>
      <c r="E6" s="70">
        <v>1270000</v>
      </c>
      <c r="F6" s="71">
        <f t="shared" si="0"/>
        <v>0</v>
      </c>
    </row>
    <row r="7" spans="1:6" ht="15.75" customHeight="1">
      <c r="A7" s="69" t="s">
        <v>596</v>
      </c>
      <c r="B7" s="70">
        <v>635000</v>
      </c>
      <c r="C7" s="533" t="s">
        <v>595</v>
      </c>
      <c r="D7" s="70"/>
      <c r="E7" s="70">
        <v>635000</v>
      </c>
      <c r="F7" s="71">
        <f t="shared" si="0"/>
        <v>0</v>
      </c>
    </row>
    <row r="8" spans="1:6" ht="15.75" customHeight="1">
      <c r="A8" s="69"/>
      <c r="B8" s="70"/>
      <c r="C8" s="533"/>
      <c r="D8" s="70"/>
      <c r="E8" s="70"/>
      <c r="F8" s="71">
        <f t="shared" si="0"/>
        <v>0</v>
      </c>
    </row>
    <row r="9" spans="1:6" ht="15.75" customHeight="1">
      <c r="A9" s="69"/>
      <c r="B9" s="70"/>
      <c r="C9" s="533"/>
      <c r="D9" s="70"/>
      <c r="E9" s="70"/>
      <c r="F9" s="71">
        <f t="shared" si="0"/>
        <v>0</v>
      </c>
    </row>
    <row r="10" spans="1:6" ht="15.75" customHeight="1">
      <c r="A10" s="69"/>
      <c r="B10" s="70"/>
      <c r="C10" s="533"/>
      <c r="D10" s="70"/>
      <c r="E10" s="70"/>
      <c r="F10" s="71">
        <f t="shared" si="0"/>
        <v>0</v>
      </c>
    </row>
    <row r="11" spans="1:6" ht="15.75" customHeight="1">
      <c r="A11" s="69"/>
      <c r="B11" s="70"/>
      <c r="C11" s="533"/>
      <c r="D11" s="70"/>
      <c r="E11" s="70"/>
      <c r="F11" s="71">
        <f t="shared" si="0"/>
        <v>0</v>
      </c>
    </row>
    <row r="12" spans="1:6" ht="15.75" customHeight="1">
      <c r="A12" s="69"/>
      <c r="B12" s="70"/>
      <c r="C12" s="533"/>
      <c r="D12" s="70"/>
      <c r="E12" s="70"/>
      <c r="F12" s="71">
        <f t="shared" si="0"/>
        <v>0</v>
      </c>
    </row>
    <row r="13" spans="1:6" ht="15.75" customHeight="1">
      <c r="A13" s="69"/>
      <c r="B13" s="70"/>
      <c r="C13" s="533"/>
      <c r="D13" s="70"/>
      <c r="E13" s="70"/>
      <c r="F13" s="71">
        <f t="shared" si="0"/>
        <v>0</v>
      </c>
    </row>
    <row r="14" spans="1:6" ht="15.75" customHeight="1">
      <c r="A14" s="69"/>
      <c r="B14" s="70"/>
      <c r="C14" s="533"/>
      <c r="D14" s="70"/>
      <c r="E14" s="70"/>
      <c r="F14" s="71">
        <f t="shared" si="0"/>
        <v>0</v>
      </c>
    </row>
    <row r="15" spans="1:6" ht="15.75" customHeight="1">
      <c r="A15" s="69"/>
      <c r="B15" s="70"/>
      <c r="C15" s="533"/>
      <c r="D15" s="70"/>
      <c r="E15" s="70"/>
      <c r="F15" s="71">
        <f t="shared" si="0"/>
        <v>0</v>
      </c>
    </row>
    <row r="16" spans="1:6" ht="15.75" customHeight="1">
      <c r="A16" s="69"/>
      <c r="B16" s="70"/>
      <c r="C16" s="533"/>
      <c r="D16" s="70"/>
      <c r="E16" s="70"/>
      <c r="F16" s="71">
        <f t="shared" si="0"/>
        <v>0</v>
      </c>
    </row>
    <row r="17" spans="1:6" ht="15.75" customHeight="1">
      <c r="A17" s="69"/>
      <c r="B17" s="70"/>
      <c r="C17" s="533"/>
      <c r="D17" s="70"/>
      <c r="E17" s="70"/>
      <c r="F17" s="71">
        <f t="shared" si="0"/>
        <v>0</v>
      </c>
    </row>
    <row r="18" spans="1:6" ht="15.75" customHeight="1">
      <c r="A18" s="69"/>
      <c r="B18" s="70"/>
      <c r="C18" s="533"/>
      <c r="D18" s="70"/>
      <c r="E18" s="70"/>
      <c r="F18" s="71">
        <f t="shared" si="0"/>
        <v>0</v>
      </c>
    </row>
    <row r="19" spans="1:6" ht="15.75" customHeight="1">
      <c r="A19" s="69"/>
      <c r="B19" s="70"/>
      <c r="C19" s="533"/>
      <c r="D19" s="70"/>
      <c r="E19" s="70"/>
      <c r="F19" s="71">
        <f t="shared" si="0"/>
        <v>0</v>
      </c>
    </row>
    <row r="20" spans="1:6" ht="15.75" customHeight="1">
      <c r="A20" s="69"/>
      <c r="B20" s="70"/>
      <c r="C20" s="533"/>
      <c r="D20" s="70"/>
      <c r="E20" s="70"/>
      <c r="F20" s="71">
        <f t="shared" si="0"/>
        <v>0</v>
      </c>
    </row>
    <row r="21" spans="1:6" ht="15.75" customHeight="1">
      <c r="A21" s="69"/>
      <c r="B21" s="70"/>
      <c r="C21" s="533"/>
      <c r="D21" s="70"/>
      <c r="E21" s="70"/>
      <c r="F21" s="71">
        <f t="shared" si="0"/>
        <v>0</v>
      </c>
    </row>
    <row r="22" spans="1:6" ht="15.75" customHeight="1">
      <c r="A22" s="69"/>
      <c r="B22" s="70"/>
      <c r="C22" s="533"/>
      <c r="D22" s="70"/>
      <c r="E22" s="70"/>
      <c r="F22" s="71">
        <f t="shared" si="0"/>
        <v>0</v>
      </c>
    </row>
    <row r="23" spans="1:6" ht="15.75" customHeight="1" thickBot="1">
      <c r="A23" s="72"/>
      <c r="B23" s="73"/>
      <c r="C23" s="534"/>
      <c r="D23" s="73"/>
      <c r="E23" s="73"/>
      <c r="F23" s="74">
        <f t="shared" si="0"/>
        <v>0</v>
      </c>
    </row>
    <row r="24" spans="1:6" s="68" customFormat="1" ht="18" customHeight="1" thickBot="1">
      <c r="A24" s="228" t="s">
        <v>65</v>
      </c>
      <c r="B24" s="229">
        <f>SUM(B5:B23)</f>
        <v>2540000</v>
      </c>
      <c r="C24" s="147"/>
      <c r="D24" s="229">
        <f>SUM(D5:D23)</f>
        <v>0</v>
      </c>
      <c r="E24" s="229">
        <f>SUM(E5:E23)</f>
        <v>2540000</v>
      </c>
      <c r="F24" s="75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……/2016. (….)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52"/>
  <sheetViews>
    <sheetView workbookViewId="0" topLeftCell="A1">
      <selection activeCell="D27" sqref="D27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51"/>
      <c r="B1" s="251"/>
      <c r="C1" s="251"/>
      <c r="D1" s="251"/>
      <c r="E1" s="251"/>
    </row>
    <row r="2" spans="1:5" ht="15.75">
      <c r="A2" s="252" t="s">
        <v>140</v>
      </c>
      <c r="B2" s="636"/>
      <c r="C2" s="636"/>
      <c r="D2" s="636"/>
      <c r="E2" s="636"/>
    </row>
    <row r="3" spans="1:5" ht="14.25" thickBot="1">
      <c r="A3" s="251"/>
      <c r="B3" s="251"/>
      <c r="C3" s="251"/>
      <c r="D3" s="637" t="s">
        <v>635</v>
      </c>
      <c r="E3" s="637"/>
    </row>
    <row r="4" spans="1:5" ht="15" customHeight="1" thickBot="1">
      <c r="A4" s="253" t="s">
        <v>133</v>
      </c>
      <c r="B4" s="254" t="str">
        <f>CONCATENATE((LEFT(ÖSSZEFÜGGÉSEK!A5,4)),".")</f>
        <v>2016.</v>
      </c>
      <c r="C4" s="254" t="str">
        <f>CONCATENATE((LEFT(ÖSSZEFÜGGÉSEK!A5,4))+1,".")</f>
        <v>2017.</v>
      </c>
      <c r="D4" s="254" t="str">
        <f>CONCATENATE((LEFT(ÖSSZEFÜGGÉSEK!A5,4))+1,". után")</f>
        <v>2017. után</v>
      </c>
      <c r="E4" s="255" t="s">
        <v>52</v>
      </c>
    </row>
    <row r="5" spans="1:5" ht="12.75">
      <c r="A5" s="256" t="s">
        <v>134</v>
      </c>
      <c r="B5" s="108"/>
      <c r="C5" s="108"/>
      <c r="D5" s="108"/>
      <c r="E5" s="257">
        <f aca="true" t="shared" si="0" ref="E5:E11">SUM(B5:D5)</f>
        <v>0</v>
      </c>
    </row>
    <row r="6" spans="1:5" ht="12.75">
      <c r="A6" s="258" t="s">
        <v>147</v>
      </c>
      <c r="B6" s="109"/>
      <c r="C6" s="109"/>
      <c r="D6" s="109"/>
      <c r="E6" s="259">
        <f t="shared" si="0"/>
        <v>0</v>
      </c>
    </row>
    <row r="7" spans="1:5" ht="12.75">
      <c r="A7" s="260" t="s">
        <v>135</v>
      </c>
      <c r="B7" s="110"/>
      <c r="C7" s="110"/>
      <c r="D7" s="110"/>
      <c r="E7" s="261">
        <f t="shared" si="0"/>
        <v>0</v>
      </c>
    </row>
    <row r="8" spans="1:5" ht="12.75">
      <c r="A8" s="260" t="s">
        <v>149</v>
      </c>
      <c r="B8" s="110"/>
      <c r="C8" s="110"/>
      <c r="D8" s="110"/>
      <c r="E8" s="261">
        <f t="shared" si="0"/>
        <v>0</v>
      </c>
    </row>
    <row r="9" spans="1:5" ht="12.75">
      <c r="A9" s="260" t="s">
        <v>136</v>
      </c>
      <c r="B9" s="110"/>
      <c r="C9" s="110"/>
      <c r="D9" s="110"/>
      <c r="E9" s="261">
        <f t="shared" si="0"/>
        <v>0</v>
      </c>
    </row>
    <row r="10" spans="1:5" ht="12.75">
      <c r="A10" s="260" t="s">
        <v>137</v>
      </c>
      <c r="B10" s="110"/>
      <c r="C10" s="110"/>
      <c r="D10" s="110"/>
      <c r="E10" s="261">
        <f t="shared" si="0"/>
        <v>0</v>
      </c>
    </row>
    <row r="11" spans="1:5" ht="13.5" thickBot="1">
      <c r="A11" s="111"/>
      <c r="B11" s="112"/>
      <c r="C11" s="112"/>
      <c r="D11" s="112"/>
      <c r="E11" s="261">
        <f t="shared" si="0"/>
        <v>0</v>
      </c>
    </row>
    <row r="12" spans="1:5" ht="13.5" thickBot="1">
      <c r="A12" s="262" t="s">
        <v>139</v>
      </c>
      <c r="B12" s="263">
        <f>B5+SUM(B7:B11)</f>
        <v>0</v>
      </c>
      <c r="C12" s="263">
        <f>C5+SUM(C7:C11)</f>
        <v>0</v>
      </c>
      <c r="D12" s="263">
        <f>D5+SUM(D7:D11)</f>
        <v>0</v>
      </c>
      <c r="E12" s="264">
        <f>E5+SUM(E7:E11)</f>
        <v>0</v>
      </c>
    </row>
    <row r="13" spans="1:5" ht="13.5" thickBot="1">
      <c r="A13" s="57"/>
      <c r="B13" s="57"/>
      <c r="C13" s="57"/>
      <c r="D13" s="57"/>
      <c r="E13" s="57"/>
    </row>
    <row r="14" spans="1:5" ht="15" customHeight="1" thickBot="1">
      <c r="A14" s="253" t="s">
        <v>138</v>
      </c>
      <c r="B14" s="254" t="str">
        <f>+B4</f>
        <v>2016.</v>
      </c>
      <c r="C14" s="254" t="str">
        <f>+C4</f>
        <v>2017.</v>
      </c>
      <c r="D14" s="254" t="str">
        <f>+D4</f>
        <v>2017. után</v>
      </c>
      <c r="E14" s="255" t="s">
        <v>52</v>
      </c>
    </row>
    <row r="15" spans="1:5" ht="12.75">
      <c r="A15" s="256" t="s">
        <v>143</v>
      </c>
      <c r="B15" s="108"/>
      <c r="C15" s="108"/>
      <c r="D15" s="108"/>
      <c r="E15" s="257">
        <f aca="true" t="shared" si="1" ref="E15:E21">SUM(B15:D15)</f>
        <v>0</v>
      </c>
    </row>
    <row r="16" spans="1:5" ht="12.75">
      <c r="A16" s="265" t="s">
        <v>144</v>
      </c>
      <c r="B16" s="110"/>
      <c r="C16" s="110"/>
      <c r="D16" s="110"/>
      <c r="E16" s="261">
        <f t="shared" si="1"/>
        <v>0</v>
      </c>
    </row>
    <row r="17" spans="1:5" ht="12.75">
      <c r="A17" s="260" t="s">
        <v>145</v>
      </c>
      <c r="B17" s="110"/>
      <c r="C17" s="110"/>
      <c r="D17" s="110"/>
      <c r="E17" s="261">
        <f t="shared" si="1"/>
        <v>0</v>
      </c>
    </row>
    <row r="18" spans="1:5" ht="12.75">
      <c r="A18" s="260" t="s">
        <v>146</v>
      </c>
      <c r="B18" s="110"/>
      <c r="C18" s="110"/>
      <c r="D18" s="110"/>
      <c r="E18" s="261">
        <f t="shared" si="1"/>
        <v>0</v>
      </c>
    </row>
    <row r="19" spans="1:5" ht="12.75">
      <c r="A19" s="113"/>
      <c r="B19" s="110"/>
      <c r="C19" s="110"/>
      <c r="D19" s="110"/>
      <c r="E19" s="261">
        <f t="shared" si="1"/>
        <v>0</v>
      </c>
    </row>
    <row r="20" spans="1:5" ht="12.75">
      <c r="A20" s="113"/>
      <c r="B20" s="110"/>
      <c r="C20" s="110"/>
      <c r="D20" s="110"/>
      <c r="E20" s="261">
        <f t="shared" si="1"/>
        <v>0</v>
      </c>
    </row>
    <row r="21" spans="1:5" ht="13.5" thickBot="1">
      <c r="A21" s="111"/>
      <c r="B21" s="112"/>
      <c r="C21" s="112"/>
      <c r="D21" s="112"/>
      <c r="E21" s="261">
        <f t="shared" si="1"/>
        <v>0</v>
      </c>
    </row>
    <row r="22" spans="1:5" ht="13.5" thickBot="1">
      <c r="A22" s="262" t="s">
        <v>54</v>
      </c>
      <c r="B22" s="263">
        <f>SUM(B15:B21)</f>
        <v>0</v>
      </c>
      <c r="C22" s="263">
        <f>SUM(C15:C21)</f>
        <v>0</v>
      </c>
      <c r="D22" s="263">
        <f>SUM(D15:D21)</f>
        <v>0</v>
      </c>
      <c r="E22" s="264">
        <f>SUM(E15:E21)</f>
        <v>0</v>
      </c>
    </row>
    <row r="23" spans="1:5" ht="12.75">
      <c r="A23" s="251"/>
      <c r="B23" s="251"/>
      <c r="C23" s="251"/>
      <c r="D23" s="251"/>
      <c r="E23" s="251"/>
    </row>
    <row r="24" spans="1:5" ht="12.75">
      <c r="A24" s="251"/>
      <c r="B24" s="251"/>
      <c r="C24" s="251"/>
      <c r="D24" s="251"/>
      <c r="E24" s="251"/>
    </row>
    <row r="25" spans="1:5" ht="15.75">
      <c r="A25" s="252" t="s">
        <v>140</v>
      </c>
      <c r="B25" s="636"/>
      <c r="C25" s="636"/>
      <c r="D25" s="636"/>
      <c r="E25" s="636"/>
    </row>
    <row r="26" spans="1:5" ht="14.25" thickBot="1">
      <c r="A26" s="251"/>
      <c r="B26" s="251"/>
      <c r="C26" s="251"/>
      <c r="D26" s="637" t="s">
        <v>635</v>
      </c>
      <c r="E26" s="637"/>
    </row>
    <row r="27" spans="1:5" ht="13.5" thickBot="1">
      <c r="A27" s="253" t="s">
        <v>133</v>
      </c>
      <c r="B27" s="254" t="str">
        <f>+B14</f>
        <v>2016.</v>
      </c>
      <c r="C27" s="254" t="str">
        <f>+C14</f>
        <v>2017.</v>
      </c>
      <c r="D27" s="254" t="str">
        <f>+D14</f>
        <v>2017. után</v>
      </c>
      <c r="E27" s="255" t="s">
        <v>52</v>
      </c>
    </row>
    <row r="28" spans="1:5" ht="12.75">
      <c r="A28" s="256" t="s">
        <v>134</v>
      </c>
      <c r="B28" s="108"/>
      <c r="C28" s="108"/>
      <c r="D28" s="108"/>
      <c r="E28" s="257">
        <f aca="true" t="shared" si="2" ref="E28:E34">SUM(B28:D28)</f>
        <v>0</v>
      </c>
    </row>
    <row r="29" spans="1:5" ht="12.75">
      <c r="A29" s="258" t="s">
        <v>147</v>
      </c>
      <c r="B29" s="109"/>
      <c r="C29" s="109"/>
      <c r="D29" s="109"/>
      <c r="E29" s="259">
        <f t="shared" si="2"/>
        <v>0</v>
      </c>
    </row>
    <row r="30" spans="1:5" ht="12.75">
      <c r="A30" s="260" t="s">
        <v>135</v>
      </c>
      <c r="B30" s="110"/>
      <c r="C30" s="110"/>
      <c r="D30" s="110"/>
      <c r="E30" s="261">
        <f t="shared" si="2"/>
        <v>0</v>
      </c>
    </row>
    <row r="31" spans="1:5" ht="12.75">
      <c r="A31" s="260" t="s">
        <v>149</v>
      </c>
      <c r="B31" s="110"/>
      <c r="C31" s="110"/>
      <c r="D31" s="110"/>
      <c r="E31" s="261">
        <f t="shared" si="2"/>
        <v>0</v>
      </c>
    </row>
    <row r="32" spans="1:5" ht="12.75">
      <c r="A32" s="260" t="s">
        <v>136</v>
      </c>
      <c r="B32" s="110"/>
      <c r="C32" s="110"/>
      <c r="D32" s="110"/>
      <c r="E32" s="261">
        <f t="shared" si="2"/>
        <v>0</v>
      </c>
    </row>
    <row r="33" spans="1:5" ht="12.75">
      <c r="A33" s="260" t="s">
        <v>137</v>
      </c>
      <c r="B33" s="110"/>
      <c r="C33" s="110"/>
      <c r="D33" s="110"/>
      <c r="E33" s="261">
        <f t="shared" si="2"/>
        <v>0</v>
      </c>
    </row>
    <row r="34" spans="1:5" ht="13.5" thickBot="1">
      <c r="A34" s="111"/>
      <c r="B34" s="112"/>
      <c r="C34" s="112"/>
      <c r="D34" s="112"/>
      <c r="E34" s="261">
        <f t="shared" si="2"/>
        <v>0</v>
      </c>
    </row>
    <row r="35" spans="1:5" ht="13.5" thickBot="1">
      <c r="A35" s="262" t="s">
        <v>139</v>
      </c>
      <c r="B35" s="263">
        <f>B28+SUM(B30:B34)</f>
        <v>0</v>
      </c>
      <c r="C35" s="263">
        <f>C28+SUM(C30:C34)</f>
        <v>0</v>
      </c>
      <c r="D35" s="263">
        <f>D28+SUM(D30:D34)</f>
        <v>0</v>
      </c>
      <c r="E35" s="264">
        <f>E28+SUM(E30:E34)</f>
        <v>0</v>
      </c>
    </row>
    <row r="36" spans="1:5" ht="13.5" thickBot="1">
      <c r="A36" s="57"/>
      <c r="B36" s="57"/>
      <c r="C36" s="57"/>
      <c r="D36" s="57"/>
      <c r="E36" s="57"/>
    </row>
    <row r="37" spans="1:5" ht="13.5" thickBot="1">
      <c r="A37" s="253" t="s">
        <v>138</v>
      </c>
      <c r="B37" s="254" t="str">
        <f>+B27</f>
        <v>2016.</v>
      </c>
      <c r="C37" s="254" t="str">
        <f>+C27</f>
        <v>2017.</v>
      </c>
      <c r="D37" s="254" t="str">
        <f>+D27</f>
        <v>2017. után</v>
      </c>
      <c r="E37" s="255" t="s">
        <v>52</v>
      </c>
    </row>
    <row r="38" spans="1:5" ht="12.75">
      <c r="A38" s="256" t="s">
        <v>143</v>
      </c>
      <c r="B38" s="108"/>
      <c r="C38" s="108"/>
      <c r="D38" s="108"/>
      <c r="E38" s="257">
        <f aca="true" t="shared" si="3" ref="E38:E44">SUM(B38:D38)</f>
        <v>0</v>
      </c>
    </row>
    <row r="39" spans="1:5" ht="12.75">
      <c r="A39" s="265" t="s">
        <v>144</v>
      </c>
      <c r="B39" s="110"/>
      <c r="C39" s="110"/>
      <c r="D39" s="110"/>
      <c r="E39" s="261">
        <f t="shared" si="3"/>
        <v>0</v>
      </c>
    </row>
    <row r="40" spans="1:5" ht="12.75">
      <c r="A40" s="260" t="s">
        <v>145</v>
      </c>
      <c r="B40" s="110"/>
      <c r="C40" s="110"/>
      <c r="D40" s="110"/>
      <c r="E40" s="261">
        <f t="shared" si="3"/>
        <v>0</v>
      </c>
    </row>
    <row r="41" spans="1:5" ht="12.75">
      <c r="A41" s="260" t="s">
        <v>146</v>
      </c>
      <c r="B41" s="110"/>
      <c r="C41" s="110"/>
      <c r="D41" s="110"/>
      <c r="E41" s="261">
        <f t="shared" si="3"/>
        <v>0</v>
      </c>
    </row>
    <row r="42" spans="1:5" ht="12.75">
      <c r="A42" s="113"/>
      <c r="B42" s="110"/>
      <c r="C42" s="110"/>
      <c r="D42" s="110"/>
      <c r="E42" s="261">
        <f t="shared" si="3"/>
        <v>0</v>
      </c>
    </row>
    <row r="43" spans="1:5" ht="12.75">
      <c r="A43" s="113"/>
      <c r="B43" s="110"/>
      <c r="C43" s="110"/>
      <c r="D43" s="110"/>
      <c r="E43" s="261">
        <f t="shared" si="3"/>
        <v>0</v>
      </c>
    </row>
    <row r="44" spans="1:5" ht="13.5" thickBot="1">
      <c r="A44" s="111"/>
      <c r="B44" s="112"/>
      <c r="C44" s="112"/>
      <c r="D44" s="112"/>
      <c r="E44" s="261">
        <f t="shared" si="3"/>
        <v>0</v>
      </c>
    </row>
    <row r="45" spans="1:5" ht="13.5" thickBot="1">
      <c r="A45" s="262" t="s">
        <v>54</v>
      </c>
      <c r="B45" s="263">
        <f>SUM(B38:B44)</f>
        <v>0</v>
      </c>
      <c r="C45" s="263">
        <f>SUM(C38:C44)</f>
        <v>0</v>
      </c>
      <c r="D45" s="263">
        <f>SUM(D38:D44)</f>
        <v>0</v>
      </c>
      <c r="E45" s="264">
        <f>SUM(E38:E44)</f>
        <v>0</v>
      </c>
    </row>
    <row r="46" spans="1:5" ht="12.75">
      <c r="A46" s="251"/>
      <c r="B46" s="251"/>
      <c r="C46" s="251"/>
      <c r="D46" s="251"/>
      <c r="E46" s="251"/>
    </row>
    <row r="47" spans="1:5" ht="15.75">
      <c r="A47" s="622" t="str">
        <f>+CONCATENATE("Önkormányzaton kívüli EU-s projektekhez történő hozzájárulás ",LEFT(ÖSSZEFÜGGÉSEK!A5,4),". évi előirányzat")</f>
        <v>Önkormányzaton kívüli EU-s projektekhez történő hozzájárulás 2016. évi előirányzat</v>
      </c>
      <c r="B47" s="622"/>
      <c r="C47" s="622"/>
      <c r="D47" s="622"/>
      <c r="E47" s="622"/>
    </row>
    <row r="48" spans="1:5" ht="13.5" thickBot="1">
      <c r="A48" s="251"/>
      <c r="B48" s="251"/>
      <c r="C48" s="251"/>
      <c r="D48" s="251"/>
      <c r="E48" s="251"/>
    </row>
    <row r="49" spans="1:8" ht="13.5" thickBot="1">
      <c r="A49" s="627" t="s">
        <v>141</v>
      </c>
      <c r="B49" s="628"/>
      <c r="C49" s="629"/>
      <c r="D49" s="625" t="s">
        <v>150</v>
      </c>
      <c r="E49" s="626"/>
      <c r="H49" s="54"/>
    </row>
    <row r="50" spans="1:5" ht="12.75">
      <c r="A50" s="630"/>
      <c r="B50" s="631"/>
      <c r="C50" s="632"/>
      <c r="D50" s="618"/>
      <c r="E50" s="619"/>
    </row>
    <row r="51" spans="1:5" ht="13.5" thickBot="1">
      <c r="A51" s="633"/>
      <c r="B51" s="634"/>
      <c r="C51" s="635"/>
      <c r="D51" s="620"/>
      <c r="E51" s="621"/>
    </row>
    <row r="52" spans="1:5" ht="13.5" thickBot="1">
      <c r="A52" s="615" t="s">
        <v>54</v>
      </c>
      <c r="B52" s="616"/>
      <c r="C52" s="617"/>
      <c r="D52" s="623">
        <f>SUM(D50:E51)</f>
        <v>0</v>
      </c>
      <c r="E52" s="624"/>
    </row>
  </sheetData>
  <sheetProtection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……/2016. (….)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158"/>
  <sheetViews>
    <sheetView zoomScale="130" zoomScaleNormal="130" zoomScaleSheetLayoutView="85" workbookViewId="0" topLeftCell="A1">
      <selection activeCell="C5" sqref="C5"/>
    </sheetView>
  </sheetViews>
  <sheetFormatPr defaultColWidth="9.00390625" defaultRowHeight="12.75"/>
  <cols>
    <col min="1" max="1" width="19.50390625" style="445" customWidth="1"/>
    <col min="2" max="2" width="72.00390625" style="446" customWidth="1"/>
    <col min="3" max="3" width="25.00390625" style="447" customWidth="1"/>
    <col min="4" max="16384" width="9.375" style="3" customWidth="1"/>
  </cols>
  <sheetData>
    <row r="1" spans="1:3" s="2" customFormat="1" ht="16.5" customHeight="1" thickBot="1">
      <c r="A1" s="266"/>
      <c r="B1" s="268"/>
      <c r="C1" s="291" t="str">
        <f>+CONCATENATE("9.1. melléklet a ……/",LEFT(ÖSSZEFÜGGÉSEK!A5,4),". (….) önkormányzati rendelethez")</f>
        <v>9.1. melléklet a ……/2016. (….) önkormányzati rendelethez</v>
      </c>
    </row>
    <row r="2" spans="1:3" s="114" customFormat="1" ht="21" customHeight="1">
      <c r="A2" s="462" t="s">
        <v>63</v>
      </c>
      <c r="B2" s="404" t="s">
        <v>232</v>
      </c>
      <c r="C2" s="406" t="s">
        <v>55</v>
      </c>
    </row>
    <row r="3" spans="1:3" s="114" customFormat="1" ht="16.5" thickBot="1">
      <c r="A3" s="269" t="s">
        <v>206</v>
      </c>
      <c r="B3" s="405" t="s">
        <v>412</v>
      </c>
      <c r="C3" s="554" t="s">
        <v>55</v>
      </c>
    </row>
    <row r="4" spans="1:3" s="115" customFormat="1" ht="15.75" customHeight="1" thickBot="1">
      <c r="A4" s="270"/>
      <c r="B4" s="270"/>
      <c r="C4" s="271" t="s">
        <v>585</v>
      </c>
    </row>
    <row r="5" spans="1:3" ht="13.5" thickBot="1">
      <c r="A5" s="463" t="s">
        <v>208</v>
      </c>
      <c r="B5" s="272" t="s">
        <v>579</v>
      </c>
      <c r="C5" s="407" t="s">
        <v>57</v>
      </c>
    </row>
    <row r="6" spans="1:3" s="76" customFormat="1" ht="12.75" customHeight="1" thickBot="1">
      <c r="A6" s="233"/>
      <c r="B6" s="234" t="s">
        <v>508</v>
      </c>
      <c r="C6" s="235" t="s">
        <v>509</v>
      </c>
    </row>
    <row r="7" spans="1:3" s="76" customFormat="1" ht="15.75" customHeight="1" thickBot="1">
      <c r="A7" s="274"/>
      <c r="B7" s="275" t="s">
        <v>58</v>
      </c>
      <c r="C7" s="408"/>
    </row>
    <row r="8" spans="1:3" s="76" customFormat="1" ht="12" customHeight="1" thickBot="1">
      <c r="A8" s="37" t="s">
        <v>19</v>
      </c>
      <c r="B8" s="21" t="s">
        <v>262</v>
      </c>
      <c r="C8" s="343">
        <f>+C9+C10+C11+C12+C13+C14</f>
        <v>91574906</v>
      </c>
    </row>
    <row r="9" spans="1:3" s="116" customFormat="1" ht="12" customHeight="1">
      <c r="A9" s="491" t="s">
        <v>100</v>
      </c>
      <c r="B9" s="472" t="s">
        <v>263</v>
      </c>
      <c r="C9" s="346">
        <v>22662149</v>
      </c>
    </row>
    <row r="10" spans="1:3" s="117" customFormat="1" ht="12" customHeight="1">
      <c r="A10" s="492" t="s">
        <v>101</v>
      </c>
      <c r="B10" s="473" t="s">
        <v>264</v>
      </c>
      <c r="C10" s="345">
        <v>35407700</v>
      </c>
    </row>
    <row r="11" spans="1:3" s="117" customFormat="1" ht="12" customHeight="1">
      <c r="A11" s="492" t="s">
        <v>102</v>
      </c>
      <c r="B11" s="473" t="s">
        <v>565</v>
      </c>
      <c r="C11" s="345">
        <v>31678777</v>
      </c>
    </row>
    <row r="12" spans="1:3" s="117" customFormat="1" ht="12" customHeight="1">
      <c r="A12" s="492" t="s">
        <v>103</v>
      </c>
      <c r="B12" s="473" t="s">
        <v>266</v>
      </c>
      <c r="C12" s="345">
        <v>1826280</v>
      </c>
    </row>
    <row r="13" spans="1:3" s="117" customFormat="1" ht="12" customHeight="1">
      <c r="A13" s="492" t="s">
        <v>151</v>
      </c>
      <c r="B13" s="473" t="s">
        <v>521</v>
      </c>
      <c r="C13" s="345"/>
    </row>
    <row r="14" spans="1:3" s="116" customFormat="1" ht="12" customHeight="1" thickBot="1">
      <c r="A14" s="493" t="s">
        <v>104</v>
      </c>
      <c r="B14" s="474" t="s">
        <v>448</v>
      </c>
      <c r="C14" s="345"/>
    </row>
    <row r="15" spans="1:3" s="116" customFormat="1" ht="12" customHeight="1" thickBot="1">
      <c r="A15" s="37" t="s">
        <v>20</v>
      </c>
      <c r="B15" s="338" t="s">
        <v>267</v>
      </c>
      <c r="C15" s="343">
        <f>+C16+C17+C18+C19+C20</f>
        <v>3360000</v>
      </c>
    </row>
    <row r="16" spans="1:3" s="116" customFormat="1" ht="12" customHeight="1">
      <c r="A16" s="491" t="s">
        <v>106</v>
      </c>
      <c r="B16" s="472" t="s">
        <v>268</v>
      </c>
      <c r="C16" s="346"/>
    </row>
    <row r="17" spans="1:3" s="116" customFormat="1" ht="12" customHeight="1">
      <c r="A17" s="492" t="s">
        <v>107</v>
      </c>
      <c r="B17" s="473" t="s">
        <v>269</v>
      </c>
      <c r="C17" s="345"/>
    </row>
    <row r="18" spans="1:3" s="116" customFormat="1" ht="12" customHeight="1">
      <c r="A18" s="492" t="s">
        <v>108</v>
      </c>
      <c r="B18" s="473" t="s">
        <v>437</v>
      </c>
      <c r="C18" s="345"/>
    </row>
    <row r="19" spans="1:3" s="116" customFormat="1" ht="12" customHeight="1">
      <c r="A19" s="492" t="s">
        <v>109</v>
      </c>
      <c r="B19" s="473" t="s">
        <v>438</v>
      </c>
      <c r="C19" s="345"/>
    </row>
    <row r="20" spans="1:3" s="116" customFormat="1" ht="12" customHeight="1">
      <c r="A20" s="492" t="s">
        <v>110</v>
      </c>
      <c r="B20" s="473" t="s">
        <v>270</v>
      </c>
      <c r="C20" s="345">
        <v>3360000</v>
      </c>
    </row>
    <row r="21" spans="1:3" s="117" customFormat="1" ht="12" customHeight="1" thickBot="1">
      <c r="A21" s="493" t="s">
        <v>119</v>
      </c>
      <c r="B21" s="474" t="s">
        <v>271</v>
      </c>
      <c r="C21" s="347"/>
    </row>
    <row r="22" spans="1:3" s="117" customFormat="1" ht="12" customHeight="1" thickBot="1">
      <c r="A22" s="37" t="s">
        <v>21</v>
      </c>
      <c r="B22" s="21" t="s">
        <v>272</v>
      </c>
      <c r="C22" s="343">
        <f>+C23+C24+C25+C26+C27</f>
        <v>0</v>
      </c>
    </row>
    <row r="23" spans="1:3" s="117" customFormat="1" ht="12" customHeight="1">
      <c r="A23" s="491" t="s">
        <v>89</v>
      </c>
      <c r="B23" s="472" t="s">
        <v>273</v>
      </c>
      <c r="C23" s="346"/>
    </row>
    <row r="24" spans="1:3" s="116" customFormat="1" ht="12" customHeight="1">
      <c r="A24" s="492" t="s">
        <v>90</v>
      </c>
      <c r="B24" s="473" t="s">
        <v>274</v>
      </c>
      <c r="C24" s="345"/>
    </row>
    <row r="25" spans="1:3" s="117" customFormat="1" ht="12" customHeight="1">
      <c r="A25" s="492" t="s">
        <v>91</v>
      </c>
      <c r="B25" s="473" t="s">
        <v>439</v>
      </c>
      <c r="C25" s="345"/>
    </row>
    <row r="26" spans="1:3" s="117" customFormat="1" ht="12" customHeight="1">
      <c r="A26" s="492" t="s">
        <v>92</v>
      </c>
      <c r="B26" s="473" t="s">
        <v>440</v>
      </c>
      <c r="C26" s="345"/>
    </row>
    <row r="27" spans="1:3" s="117" customFormat="1" ht="12" customHeight="1">
      <c r="A27" s="492" t="s">
        <v>174</v>
      </c>
      <c r="B27" s="473" t="s">
        <v>275</v>
      </c>
      <c r="C27" s="345"/>
    </row>
    <row r="28" spans="1:3" s="117" customFormat="1" ht="12" customHeight="1" thickBot="1">
      <c r="A28" s="493" t="s">
        <v>175</v>
      </c>
      <c r="B28" s="474" t="s">
        <v>276</v>
      </c>
      <c r="C28" s="347"/>
    </row>
    <row r="29" spans="1:3" s="117" customFormat="1" ht="12" customHeight="1" thickBot="1">
      <c r="A29" s="37" t="s">
        <v>176</v>
      </c>
      <c r="B29" s="21" t="s">
        <v>576</v>
      </c>
      <c r="C29" s="349">
        <f>SUM(C30:C36)</f>
        <v>19000000</v>
      </c>
    </row>
    <row r="30" spans="1:3" s="117" customFormat="1" ht="12" customHeight="1">
      <c r="A30" s="491" t="s">
        <v>278</v>
      </c>
      <c r="B30" s="472" t="s">
        <v>583</v>
      </c>
      <c r="C30" s="467">
        <v>1500000</v>
      </c>
    </row>
    <row r="31" spans="1:3" s="117" customFormat="1" ht="12" customHeight="1">
      <c r="A31" s="492" t="s">
        <v>279</v>
      </c>
      <c r="B31" s="473" t="s">
        <v>571</v>
      </c>
      <c r="C31" s="345"/>
    </row>
    <row r="32" spans="1:3" s="117" customFormat="1" ht="12" customHeight="1">
      <c r="A32" s="492" t="s">
        <v>280</v>
      </c>
      <c r="B32" s="473" t="s">
        <v>572</v>
      </c>
      <c r="C32" s="345">
        <v>15000000</v>
      </c>
    </row>
    <row r="33" spans="1:3" s="117" customFormat="1" ht="12" customHeight="1">
      <c r="A33" s="492" t="s">
        <v>281</v>
      </c>
      <c r="B33" s="473" t="s">
        <v>573</v>
      </c>
      <c r="C33" s="345"/>
    </row>
    <row r="34" spans="1:3" s="117" customFormat="1" ht="12" customHeight="1">
      <c r="A34" s="492" t="s">
        <v>567</v>
      </c>
      <c r="B34" s="473" t="s">
        <v>282</v>
      </c>
      <c r="C34" s="345">
        <v>2500000</v>
      </c>
    </row>
    <row r="35" spans="1:3" s="117" customFormat="1" ht="12" customHeight="1">
      <c r="A35" s="492" t="s">
        <v>568</v>
      </c>
      <c r="B35" s="473" t="s">
        <v>283</v>
      </c>
      <c r="C35" s="345"/>
    </row>
    <row r="36" spans="1:3" s="117" customFormat="1" ht="12" customHeight="1" thickBot="1">
      <c r="A36" s="493" t="s">
        <v>569</v>
      </c>
      <c r="B36" s="580" t="s">
        <v>284</v>
      </c>
      <c r="C36" s="347"/>
    </row>
    <row r="37" spans="1:3" s="117" customFormat="1" ht="12" customHeight="1" thickBot="1">
      <c r="A37" s="37" t="s">
        <v>23</v>
      </c>
      <c r="B37" s="21" t="s">
        <v>449</v>
      </c>
      <c r="C37" s="343">
        <f>SUM(C38:C48)</f>
        <v>18747000</v>
      </c>
    </row>
    <row r="38" spans="1:3" s="117" customFormat="1" ht="12" customHeight="1">
      <c r="A38" s="491" t="s">
        <v>93</v>
      </c>
      <c r="B38" s="472" t="s">
        <v>287</v>
      </c>
      <c r="C38" s="346"/>
    </row>
    <row r="39" spans="1:3" s="117" customFormat="1" ht="12" customHeight="1">
      <c r="A39" s="492" t="s">
        <v>94</v>
      </c>
      <c r="B39" s="473" t="s">
        <v>288</v>
      </c>
      <c r="C39" s="345">
        <v>4530000</v>
      </c>
    </row>
    <row r="40" spans="1:3" s="117" customFormat="1" ht="12" customHeight="1">
      <c r="A40" s="492" t="s">
        <v>95</v>
      </c>
      <c r="B40" s="473" t="s">
        <v>289</v>
      </c>
      <c r="C40" s="345">
        <v>2575000</v>
      </c>
    </row>
    <row r="41" spans="1:3" s="117" customFormat="1" ht="12" customHeight="1">
      <c r="A41" s="492" t="s">
        <v>178</v>
      </c>
      <c r="B41" s="473" t="s">
        <v>290</v>
      </c>
      <c r="C41" s="345"/>
    </row>
    <row r="42" spans="1:3" s="117" customFormat="1" ht="12" customHeight="1">
      <c r="A42" s="492" t="s">
        <v>179</v>
      </c>
      <c r="B42" s="473" t="s">
        <v>291</v>
      </c>
      <c r="C42" s="345">
        <v>8100000</v>
      </c>
    </row>
    <row r="43" spans="1:3" s="117" customFormat="1" ht="12" customHeight="1">
      <c r="A43" s="492" t="s">
        <v>180</v>
      </c>
      <c r="B43" s="473" t="s">
        <v>292</v>
      </c>
      <c r="C43" s="345">
        <v>3442000</v>
      </c>
    </row>
    <row r="44" spans="1:3" s="117" customFormat="1" ht="12" customHeight="1">
      <c r="A44" s="492" t="s">
        <v>181</v>
      </c>
      <c r="B44" s="473" t="s">
        <v>293</v>
      </c>
      <c r="C44" s="345"/>
    </row>
    <row r="45" spans="1:3" s="117" customFormat="1" ht="12" customHeight="1">
      <c r="A45" s="492" t="s">
        <v>182</v>
      </c>
      <c r="B45" s="473" t="s">
        <v>575</v>
      </c>
      <c r="C45" s="345">
        <v>100000</v>
      </c>
    </row>
    <row r="46" spans="1:3" s="117" customFormat="1" ht="12" customHeight="1">
      <c r="A46" s="492" t="s">
        <v>285</v>
      </c>
      <c r="B46" s="473" t="s">
        <v>295</v>
      </c>
      <c r="C46" s="348"/>
    </row>
    <row r="47" spans="1:3" s="117" customFormat="1" ht="12" customHeight="1">
      <c r="A47" s="493" t="s">
        <v>286</v>
      </c>
      <c r="B47" s="474" t="s">
        <v>451</v>
      </c>
      <c r="C47" s="458"/>
    </row>
    <row r="48" spans="1:3" s="117" customFormat="1" ht="12" customHeight="1" thickBot="1">
      <c r="A48" s="493" t="s">
        <v>450</v>
      </c>
      <c r="B48" s="474" t="s">
        <v>296</v>
      </c>
      <c r="C48" s="458"/>
    </row>
    <row r="49" spans="1:3" s="117" customFormat="1" ht="12" customHeight="1" thickBot="1">
      <c r="A49" s="37" t="s">
        <v>24</v>
      </c>
      <c r="B49" s="21" t="s">
        <v>297</v>
      </c>
      <c r="C49" s="343">
        <f>SUM(C50:C54)</f>
        <v>0</v>
      </c>
    </row>
    <row r="50" spans="1:3" s="117" customFormat="1" ht="12" customHeight="1">
      <c r="A50" s="491" t="s">
        <v>96</v>
      </c>
      <c r="B50" s="472" t="s">
        <v>301</v>
      </c>
      <c r="C50" s="517"/>
    </row>
    <row r="51" spans="1:3" s="117" customFormat="1" ht="12" customHeight="1">
      <c r="A51" s="492" t="s">
        <v>97</v>
      </c>
      <c r="B51" s="473" t="s">
        <v>302</v>
      </c>
      <c r="C51" s="348"/>
    </row>
    <row r="52" spans="1:3" s="117" customFormat="1" ht="12" customHeight="1">
      <c r="A52" s="492" t="s">
        <v>298</v>
      </c>
      <c r="B52" s="473" t="s">
        <v>303</v>
      </c>
      <c r="C52" s="348"/>
    </row>
    <row r="53" spans="1:3" s="117" customFormat="1" ht="12" customHeight="1">
      <c r="A53" s="492" t="s">
        <v>299</v>
      </c>
      <c r="B53" s="473" t="s">
        <v>304</v>
      </c>
      <c r="C53" s="348"/>
    </row>
    <row r="54" spans="1:3" s="117" customFormat="1" ht="12" customHeight="1" thickBot="1">
      <c r="A54" s="493" t="s">
        <v>300</v>
      </c>
      <c r="B54" s="474" t="s">
        <v>305</v>
      </c>
      <c r="C54" s="458"/>
    </row>
    <row r="55" spans="1:3" s="117" customFormat="1" ht="12" customHeight="1" thickBot="1">
      <c r="A55" s="37" t="s">
        <v>183</v>
      </c>
      <c r="B55" s="21" t="s">
        <v>306</v>
      </c>
      <c r="C55" s="343">
        <f>SUM(C56:C58)</f>
        <v>0</v>
      </c>
    </row>
    <row r="56" spans="1:3" s="117" customFormat="1" ht="12" customHeight="1">
      <c r="A56" s="491" t="s">
        <v>98</v>
      </c>
      <c r="B56" s="472" t="s">
        <v>307</v>
      </c>
      <c r="C56" s="346"/>
    </row>
    <row r="57" spans="1:3" s="117" customFormat="1" ht="12" customHeight="1">
      <c r="A57" s="492" t="s">
        <v>99</v>
      </c>
      <c r="B57" s="473" t="s">
        <v>441</v>
      </c>
      <c r="C57" s="345"/>
    </row>
    <row r="58" spans="1:3" s="117" customFormat="1" ht="12" customHeight="1">
      <c r="A58" s="492" t="s">
        <v>310</v>
      </c>
      <c r="B58" s="473" t="s">
        <v>308</v>
      </c>
      <c r="C58" s="345"/>
    </row>
    <row r="59" spans="1:3" s="117" customFormat="1" ht="12" customHeight="1" thickBot="1">
      <c r="A59" s="493" t="s">
        <v>311</v>
      </c>
      <c r="B59" s="474" t="s">
        <v>309</v>
      </c>
      <c r="C59" s="347"/>
    </row>
    <row r="60" spans="1:3" s="117" customFormat="1" ht="12" customHeight="1" thickBot="1">
      <c r="A60" s="37" t="s">
        <v>26</v>
      </c>
      <c r="B60" s="338" t="s">
        <v>312</v>
      </c>
      <c r="C60" s="343">
        <f>SUM(C61:C63)</f>
        <v>0</v>
      </c>
    </row>
    <row r="61" spans="1:3" s="117" customFormat="1" ht="12" customHeight="1">
      <c r="A61" s="491" t="s">
        <v>184</v>
      </c>
      <c r="B61" s="472" t="s">
        <v>314</v>
      </c>
      <c r="C61" s="348"/>
    </row>
    <row r="62" spans="1:3" s="117" customFormat="1" ht="12" customHeight="1">
      <c r="A62" s="492" t="s">
        <v>185</v>
      </c>
      <c r="B62" s="473" t="s">
        <v>442</v>
      </c>
      <c r="C62" s="348"/>
    </row>
    <row r="63" spans="1:3" s="117" customFormat="1" ht="12" customHeight="1">
      <c r="A63" s="492" t="s">
        <v>238</v>
      </c>
      <c r="B63" s="473" t="s">
        <v>315</v>
      </c>
      <c r="C63" s="348"/>
    </row>
    <row r="64" spans="1:3" s="117" customFormat="1" ht="12" customHeight="1" thickBot="1">
      <c r="A64" s="493" t="s">
        <v>313</v>
      </c>
      <c r="B64" s="474" t="s">
        <v>316</v>
      </c>
      <c r="C64" s="348"/>
    </row>
    <row r="65" spans="1:3" s="117" customFormat="1" ht="12" customHeight="1" thickBot="1">
      <c r="A65" s="37" t="s">
        <v>27</v>
      </c>
      <c r="B65" s="21" t="s">
        <v>317</v>
      </c>
      <c r="C65" s="349">
        <f>+C8+C15+C22+C29+C37+C49+C55+C60</f>
        <v>132681906</v>
      </c>
    </row>
    <row r="66" spans="1:3" s="117" customFormat="1" ht="12" customHeight="1" thickBot="1">
      <c r="A66" s="494" t="s">
        <v>408</v>
      </c>
      <c r="B66" s="338" t="s">
        <v>319</v>
      </c>
      <c r="C66" s="343">
        <f>SUM(C67:C69)</f>
        <v>0</v>
      </c>
    </row>
    <row r="67" spans="1:3" s="117" customFormat="1" ht="12" customHeight="1">
      <c r="A67" s="491" t="s">
        <v>350</v>
      </c>
      <c r="B67" s="472" t="s">
        <v>320</v>
      </c>
      <c r="C67" s="348"/>
    </row>
    <row r="68" spans="1:3" s="117" customFormat="1" ht="12" customHeight="1">
      <c r="A68" s="492" t="s">
        <v>359</v>
      </c>
      <c r="B68" s="473" t="s">
        <v>321</v>
      </c>
      <c r="C68" s="348"/>
    </row>
    <row r="69" spans="1:3" s="117" customFormat="1" ht="12" customHeight="1" thickBot="1">
      <c r="A69" s="493" t="s">
        <v>360</v>
      </c>
      <c r="B69" s="475" t="s">
        <v>322</v>
      </c>
      <c r="C69" s="348"/>
    </row>
    <row r="70" spans="1:3" s="117" customFormat="1" ht="12" customHeight="1" thickBot="1">
      <c r="A70" s="494" t="s">
        <v>323</v>
      </c>
      <c r="B70" s="338" t="s">
        <v>324</v>
      </c>
      <c r="C70" s="343">
        <f>SUM(C71:C74)</f>
        <v>0</v>
      </c>
    </row>
    <row r="71" spans="1:3" s="117" customFormat="1" ht="12" customHeight="1">
      <c r="A71" s="491" t="s">
        <v>152</v>
      </c>
      <c r="B71" s="472" t="s">
        <v>325</v>
      </c>
      <c r="C71" s="348"/>
    </row>
    <row r="72" spans="1:3" s="117" customFormat="1" ht="12" customHeight="1">
      <c r="A72" s="492" t="s">
        <v>153</v>
      </c>
      <c r="B72" s="473" t="s">
        <v>326</v>
      </c>
      <c r="C72" s="348"/>
    </row>
    <row r="73" spans="1:3" s="117" customFormat="1" ht="12" customHeight="1">
      <c r="A73" s="492" t="s">
        <v>351</v>
      </c>
      <c r="B73" s="473" t="s">
        <v>327</v>
      </c>
      <c r="C73" s="348"/>
    </row>
    <row r="74" spans="1:3" s="117" customFormat="1" ht="12" customHeight="1" thickBot="1">
      <c r="A74" s="493" t="s">
        <v>352</v>
      </c>
      <c r="B74" s="474" t="s">
        <v>328</v>
      </c>
      <c r="C74" s="348"/>
    </row>
    <row r="75" spans="1:3" s="117" customFormat="1" ht="12" customHeight="1" thickBot="1">
      <c r="A75" s="494" t="s">
        <v>329</v>
      </c>
      <c r="B75" s="338" t="s">
        <v>330</v>
      </c>
      <c r="C75" s="343">
        <f>SUM(C76:C77)</f>
        <v>54070505</v>
      </c>
    </row>
    <row r="76" spans="1:3" s="117" customFormat="1" ht="12" customHeight="1">
      <c r="A76" s="491" t="s">
        <v>353</v>
      </c>
      <c r="B76" s="472" t="s">
        <v>331</v>
      </c>
      <c r="C76" s="348">
        <v>54070505</v>
      </c>
    </row>
    <row r="77" spans="1:3" s="117" customFormat="1" ht="12" customHeight="1" thickBot="1">
      <c r="A77" s="493" t="s">
        <v>354</v>
      </c>
      <c r="B77" s="474" t="s">
        <v>332</v>
      </c>
      <c r="C77" s="348"/>
    </row>
    <row r="78" spans="1:3" s="116" customFormat="1" ht="12" customHeight="1" thickBot="1">
      <c r="A78" s="494" t="s">
        <v>333</v>
      </c>
      <c r="B78" s="338" t="s">
        <v>334</v>
      </c>
      <c r="C78" s="343">
        <f>SUM(C79:C81)</f>
        <v>0</v>
      </c>
    </row>
    <row r="79" spans="1:3" s="117" customFormat="1" ht="12" customHeight="1">
      <c r="A79" s="491" t="s">
        <v>355</v>
      </c>
      <c r="B79" s="472" t="s">
        <v>335</v>
      </c>
      <c r="C79" s="348"/>
    </row>
    <row r="80" spans="1:3" s="117" customFormat="1" ht="12" customHeight="1">
      <c r="A80" s="492" t="s">
        <v>356</v>
      </c>
      <c r="B80" s="473" t="s">
        <v>336</v>
      </c>
      <c r="C80" s="348"/>
    </row>
    <row r="81" spans="1:3" s="117" customFormat="1" ht="12" customHeight="1" thickBot="1">
      <c r="A81" s="493" t="s">
        <v>357</v>
      </c>
      <c r="B81" s="474" t="s">
        <v>337</v>
      </c>
      <c r="C81" s="348"/>
    </row>
    <row r="82" spans="1:3" s="117" customFormat="1" ht="12" customHeight="1" thickBot="1">
      <c r="A82" s="494" t="s">
        <v>338</v>
      </c>
      <c r="B82" s="338" t="s">
        <v>358</v>
      </c>
      <c r="C82" s="343">
        <f>SUM(C83:C86)</f>
        <v>0</v>
      </c>
    </row>
    <row r="83" spans="1:3" s="117" customFormat="1" ht="12" customHeight="1">
      <c r="A83" s="495" t="s">
        <v>339</v>
      </c>
      <c r="B83" s="472" t="s">
        <v>340</v>
      </c>
      <c r="C83" s="348"/>
    </row>
    <row r="84" spans="1:3" s="117" customFormat="1" ht="12" customHeight="1">
      <c r="A84" s="496" t="s">
        <v>341</v>
      </c>
      <c r="B84" s="473" t="s">
        <v>342</v>
      </c>
      <c r="C84" s="348"/>
    </row>
    <row r="85" spans="1:3" s="117" customFormat="1" ht="12" customHeight="1">
      <c r="A85" s="496" t="s">
        <v>343</v>
      </c>
      <c r="B85" s="473" t="s">
        <v>344</v>
      </c>
      <c r="C85" s="348"/>
    </row>
    <row r="86" spans="1:3" s="116" customFormat="1" ht="12" customHeight="1" thickBot="1">
      <c r="A86" s="497" t="s">
        <v>345</v>
      </c>
      <c r="B86" s="474" t="s">
        <v>346</v>
      </c>
      <c r="C86" s="348"/>
    </row>
    <row r="87" spans="1:3" s="116" customFormat="1" ht="12" customHeight="1" thickBot="1">
      <c r="A87" s="494" t="s">
        <v>347</v>
      </c>
      <c r="B87" s="338" t="s">
        <v>490</v>
      </c>
      <c r="C87" s="518"/>
    </row>
    <row r="88" spans="1:3" s="116" customFormat="1" ht="12" customHeight="1" thickBot="1">
      <c r="A88" s="494" t="s">
        <v>522</v>
      </c>
      <c r="B88" s="338" t="s">
        <v>348</v>
      </c>
      <c r="C88" s="518"/>
    </row>
    <row r="89" spans="1:3" s="116" customFormat="1" ht="12" customHeight="1" thickBot="1">
      <c r="A89" s="494" t="s">
        <v>523</v>
      </c>
      <c r="B89" s="479" t="s">
        <v>493</v>
      </c>
      <c r="C89" s="349">
        <f>+C66+C70+C75+C78+C82+C88+C87</f>
        <v>54070505</v>
      </c>
    </row>
    <row r="90" spans="1:3" s="116" customFormat="1" ht="12" customHeight="1" thickBot="1">
      <c r="A90" s="498" t="s">
        <v>524</v>
      </c>
      <c r="B90" s="480" t="s">
        <v>525</v>
      </c>
      <c r="C90" s="349">
        <f>+C65+C89</f>
        <v>186752411</v>
      </c>
    </row>
    <row r="91" spans="1:3" s="117" customFormat="1" ht="15" customHeight="1" thickBot="1">
      <c r="A91" s="280"/>
      <c r="B91" s="281"/>
      <c r="C91" s="413"/>
    </row>
    <row r="92" spans="1:3" s="76" customFormat="1" ht="16.5" customHeight="1" thickBot="1">
      <c r="A92" s="284"/>
      <c r="B92" s="285" t="s">
        <v>59</v>
      </c>
      <c r="C92" s="415"/>
    </row>
    <row r="93" spans="1:3" s="118" customFormat="1" ht="12" customHeight="1" thickBot="1">
      <c r="A93" s="464" t="s">
        <v>19</v>
      </c>
      <c r="B93" s="31" t="s">
        <v>529</v>
      </c>
      <c r="C93" s="342">
        <f>+C94+C95+C96+C97+C98+C111</f>
        <v>148036711</v>
      </c>
    </row>
    <row r="94" spans="1:3" ht="12" customHeight="1">
      <c r="A94" s="499" t="s">
        <v>100</v>
      </c>
      <c r="B94" s="10" t="s">
        <v>50</v>
      </c>
      <c r="C94" s="344">
        <v>25896000</v>
      </c>
    </row>
    <row r="95" spans="1:3" ht="12" customHeight="1">
      <c r="A95" s="492" t="s">
        <v>101</v>
      </c>
      <c r="B95" s="8" t="s">
        <v>186</v>
      </c>
      <c r="C95" s="345">
        <v>6997000</v>
      </c>
    </row>
    <row r="96" spans="1:3" ht="12" customHeight="1">
      <c r="A96" s="492" t="s">
        <v>102</v>
      </c>
      <c r="B96" s="8" t="s">
        <v>142</v>
      </c>
      <c r="C96" s="347">
        <v>46789750</v>
      </c>
    </row>
    <row r="97" spans="1:3" ht="12" customHeight="1">
      <c r="A97" s="492" t="s">
        <v>103</v>
      </c>
      <c r="B97" s="11" t="s">
        <v>187</v>
      </c>
      <c r="C97" s="347">
        <v>8551000</v>
      </c>
    </row>
    <row r="98" spans="1:3" ht="12" customHeight="1">
      <c r="A98" s="492" t="s">
        <v>114</v>
      </c>
      <c r="B98" s="19" t="s">
        <v>188</v>
      </c>
      <c r="C98" s="347">
        <v>4500000</v>
      </c>
    </row>
    <row r="99" spans="1:3" ht="12" customHeight="1">
      <c r="A99" s="492" t="s">
        <v>104</v>
      </c>
      <c r="B99" s="8" t="s">
        <v>526</v>
      </c>
      <c r="C99" s="347"/>
    </row>
    <row r="100" spans="1:3" ht="12" customHeight="1">
      <c r="A100" s="492" t="s">
        <v>105</v>
      </c>
      <c r="B100" s="171" t="s">
        <v>456</v>
      </c>
      <c r="C100" s="347"/>
    </row>
    <row r="101" spans="1:3" ht="12" customHeight="1">
      <c r="A101" s="492" t="s">
        <v>115</v>
      </c>
      <c r="B101" s="171" t="s">
        <v>455</v>
      </c>
      <c r="C101" s="347"/>
    </row>
    <row r="102" spans="1:3" ht="12" customHeight="1">
      <c r="A102" s="492" t="s">
        <v>116</v>
      </c>
      <c r="B102" s="171" t="s">
        <v>364</v>
      </c>
      <c r="C102" s="347"/>
    </row>
    <row r="103" spans="1:3" ht="12" customHeight="1">
      <c r="A103" s="492" t="s">
        <v>117</v>
      </c>
      <c r="B103" s="172" t="s">
        <v>365</v>
      </c>
      <c r="C103" s="347"/>
    </row>
    <row r="104" spans="1:3" ht="12" customHeight="1">
      <c r="A104" s="492" t="s">
        <v>118</v>
      </c>
      <c r="B104" s="172" t="s">
        <v>366</v>
      </c>
      <c r="C104" s="347"/>
    </row>
    <row r="105" spans="1:3" ht="12" customHeight="1">
      <c r="A105" s="492" t="s">
        <v>120</v>
      </c>
      <c r="B105" s="171" t="s">
        <v>367</v>
      </c>
      <c r="C105" s="347">
        <v>4000000</v>
      </c>
    </row>
    <row r="106" spans="1:3" ht="12" customHeight="1">
      <c r="A106" s="492" t="s">
        <v>189</v>
      </c>
      <c r="B106" s="171" t="s">
        <v>368</v>
      </c>
      <c r="C106" s="347"/>
    </row>
    <row r="107" spans="1:3" ht="12" customHeight="1">
      <c r="A107" s="492" t="s">
        <v>362</v>
      </c>
      <c r="B107" s="172" t="s">
        <v>369</v>
      </c>
      <c r="C107" s="347"/>
    </row>
    <row r="108" spans="1:3" ht="12" customHeight="1">
      <c r="A108" s="500" t="s">
        <v>363</v>
      </c>
      <c r="B108" s="173" t="s">
        <v>370</v>
      </c>
      <c r="C108" s="347"/>
    </row>
    <row r="109" spans="1:3" ht="12" customHeight="1">
      <c r="A109" s="492" t="s">
        <v>453</v>
      </c>
      <c r="B109" s="173" t="s">
        <v>371</v>
      </c>
      <c r="C109" s="347"/>
    </row>
    <row r="110" spans="1:3" ht="12" customHeight="1">
      <c r="A110" s="492" t="s">
        <v>454</v>
      </c>
      <c r="B110" s="172" t="s">
        <v>372</v>
      </c>
      <c r="C110" s="345">
        <v>500000</v>
      </c>
    </row>
    <row r="111" spans="1:3" ht="12" customHeight="1">
      <c r="A111" s="492" t="s">
        <v>458</v>
      </c>
      <c r="B111" s="11" t="s">
        <v>51</v>
      </c>
      <c r="C111" s="345">
        <f>SUM(C112:C113)</f>
        <v>55302961</v>
      </c>
    </row>
    <row r="112" spans="1:3" ht="12" customHeight="1">
      <c r="A112" s="493" t="s">
        <v>459</v>
      </c>
      <c r="B112" s="8" t="s">
        <v>527</v>
      </c>
      <c r="C112" s="347"/>
    </row>
    <row r="113" spans="1:3" ht="12" customHeight="1" thickBot="1">
      <c r="A113" s="501" t="s">
        <v>460</v>
      </c>
      <c r="B113" s="174" t="s">
        <v>528</v>
      </c>
      <c r="C113" s="351">
        <v>55302961</v>
      </c>
    </row>
    <row r="114" spans="1:3" ht="12" customHeight="1" thickBot="1">
      <c r="A114" s="37" t="s">
        <v>20</v>
      </c>
      <c r="B114" s="30" t="s">
        <v>373</v>
      </c>
      <c r="C114" s="343">
        <f>+C115+C117+C119</f>
        <v>3808000</v>
      </c>
    </row>
    <row r="115" spans="1:3" ht="12" customHeight="1">
      <c r="A115" s="491" t="s">
        <v>106</v>
      </c>
      <c r="B115" s="8" t="s">
        <v>236</v>
      </c>
      <c r="C115" s="346">
        <v>1268000</v>
      </c>
    </row>
    <row r="116" spans="1:3" ht="12" customHeight="1">
      <c r="A116" s="491" t="s">
        <v>107</v>
      </c>
      <c r="B116" s="12" t="s">
        <v>377</v>
      </c>
      <c r="C116" s="346"/>
    </row>
    <row r="117" spans="1:3" ht="12" customHeight="1">
      <c r="A117" s="491" t="s">
        <v>108</v>
      </c>
      <c r="B117" s="12" t="s">
        <v>190</v>
      </c>
      <c r="C117" s="345">
        <v>2540000</v>
      </c>
    </row>
    <row r="118" spans="1:3" ht="12" customHeight="1">
      <c r="A118" s="491" t="s">
        <v>109</v>
      </c>
      <c r="B118" s="12" t="s">
        <v>378</v>
      </c>
      <c r="C118" s="310"/>
    </row>
    <row r="119" spans="1:3" ht="12" customHeight="1">
      <c r="A119" s="491" t="s">
        <v>110</v>
      </c>
      <c r="B119" s="340" t="s">
        <v>239</v>
      </c>
      <c r="C119" s="310"/>
    </row>
    <row r="120" spans="1:3" ht="12" customHeight="1">
      <c r="A120" s="491" t="s">
        <v>119</v>
      </c>
      <c r="B120" s="339" t="s">
        <v>443</v>
      </c>
      <c r="C120" s="310"/>
    </row>
    <row r="121" spans="1:3" ht="12" customHeight="1">
      <c r="A121" s="491" t="s">
        <v>121</v>
      </c>
      <c r="B121" s="468" t="s">
        <v>383</v>
      </c>
      <c r="C121" s="310"/>
    </row>
    <row r="122" spans="1:3" ht="12" customHeight="1">
      <c r="A122" s="491" t="s">
        <v>191</v>
      </c>
      <c r="B122" s="172" t="s">
        <v>366</v>
      </c>
      <c r="C122" s="310"/>
    </row>
    <row r="123" spans="1:3" ht="12" customHeight="1">
      <c r="A123" s="491" t="s">
        <v>192</v>
      </c>
      <c r="B123" s="172" t="s">
        <v>382</v>
      </c>
      <c r="C123" s="310"/>
    </row>
    <row r="124" spans="1:3" ht="12" customHeight="1">
      <c r="A124" s="491" t="s">
        <v>193</v>
      </c>
      <c r="B124" s="172" t="s">
        <v>381</v>
      </c>
      <c r="C124" s="310"/>
    </row>
    <row r="125" spans="1:3" ht="12" customHeight="1">
      <c r="A125" s="491" t="s">
        <v>374</v>
      </c>
      <c r="B125" s="172" t="s">
        <v>369</v>
      </c>
      <c r="C125" s="310"/>
    </row>
    <row r="126" spans="1:3" ht="12" customHeight="1">
      <c r="A126" s="491" t="s">
        <v>375</v>
      </c>
      <c r="B126" s="172" t="s">
        <v>380</v>
      </c>
      <c r="C126" s="310"/>
    </row>
    <row r="127" spans="1:3" ht="12" customHeight="1" thickBot="1">
      <c r="A127" s="500" t="s">
        <v>376</v>
      </c>
      <c r="B127" s="172" t="s">
        <v>379</v>
      </c>
      <c r="C127" s="312"/>
    </row>
    <row r="128" spans="1:3" ht="12" customHeight="1" thickBot="1">
      <c r="A128" s="37" t="s">
        <v>21</v>
      </c>
      <c r="B128" s="152" t="s">
        <v>463</v>
      </c>
      <c r="C128" s="343">
        <f>+C93+C114</f>
        <v>151844711</v>
      </c>
    </row>
    <row r="129" spans="1:3" ht="12" customHeight="1" thickBot="1">
      <c r="A129" s="37" t="s">
        <v>22</v>
      </c>
      <c r="B129" s="152" t="s">
        <v>464</v>
      </c>
      <c r="C129" s="343">
        <f>+C130+C131+C132</f>
        <v>0</v>
      </c>
    </row>
    <row r="130" spans="1:3" s="118" customFormat="1" ht="12" customHeight="1">
      <c r="A130" s="491" t="s">
        <v>278</v>
      </c>
      <c r="B130" s="9" t="s">
        <v>532</v>
      </c>
      <c r="C130" s="310"/>
    </row>
    <row r="131" spans="1:3" ht="12" customHeight="1">
      <c r="A131" s="491" t="s">
        <v>279</v>
      </c>
      <c r="B131" s="9" t="s">
        <v>472</v>
      </c>
      <c r="C131" s="310"/>
    </row>
    <row r="132" spans="1:3" ht="12" customHeight="1" thickBot="1">
      <c r="A132" s="500" t="s">
        <v>280</v>
      </c>
      <c r="B132" s="7" t="s">
        <v>531</v>
      </c>
      <c r="C132" s="310"/>
    </row>
    <row r="133" spans="1:3" ht="12" customHeight="1" thickBot="1">
      <c r="A133" s="37" t="s">
        <v>23</v>
      </c>
      <c r="B133" s="152" t="s">
        <v>465</v>
      </c>
      <c r="C133" s="343">
        <f>+C134+C135+C136+C137+C138+C139</f>
        <v>0</v>
      </c>
    </row>
    <row r="134" spans="1:3" ht="12" customHeight="1">
      <c r="A134" s="491" t="s">
        <v>93</v>
      </c>
      <c r="B134" s="9" t="s">
        <v>474</v>
      </c>
      <c r="C134" s="310"/>
    </row>
    <row r="135" spans="1:3" ht="12" customHeight="1">
      <c r="A135" s="491" t="s">
        <v>94</v>
      </c>
      <c r="B135" s="9" t="s">
        <v>466</v>
      </c>
      <c r="C135" s="310"/>
    </row>
    <row r="136" spans="1:3" ht="12" customHeight="1">
      <c r="A136" s="491" t="s">
        <v>95</v>
      </c>
      <c r="B136" s="9" t="s">
        <v>467</v>
      </c>
      <c r="C136" s="310"/>
    </row>
    <row r="137" spans="1:3" ht="12" customHeight="1">
      <c r="A137" s="491" t="s">
        <v>178</v>
      </c>
      <c r="B137" s="9" t="s">
        <v>530</v>
      </c>
      <c r="C137" s="310"/>
    </row>
    <row r="138" spans="1:3" ht="12" customHeight="1">
      <c r="A138" s="491" t="s">
        <v>179</v>
      </c>
      <c r="B138" s="9" t="s">
        <v>469</v>
      </c>
      <c r="C138" s="310"/>
    </row>
    <row r="139" spans="1:3" s="118" customFormat="1" ht="12" customHeight="1" thickBot="1">
      <c r="A139" s="500" t="s">
        <v>180</v>
      </c>
      <c r="B139" s="7" t="s">
        <v>470</v>
      </c>
      <c r="C139" s="310"/>
    </row>
    <row r="140" spans="1:11" ht="12" customHeight="1" thickBot="1">
      <c r="A140" s="37" t="s">
        <v>24</v>
      </c>
      <c r="B140" s="152" t="s">
        <v>556</v>
      </c>
      <c r="C140" s="349">
        <f>+C141+C142+C144+C145+C143</f>
        <v>34907700</v>
      </c>
      <c r="K140" s="292"/>
    </row>
    <row r="141" spans="1:3" ht="12.75">
      <c r="A141" s="491" t="s">
        <v>96</v>
      </c>
      <c r="B141" s="9" t="s">
        <v>384</v>
      </c>
      <c r="C141" s="310"/>
    </row>
    <row r="142" spans="1:3" ht="12" customHeight="1">
      <c r="A142" s="491" t="s">
        <v>97</v>
      </c>
      <c r="B142" s="9" t="s">
        <v>385</v>
      </c>
      <c r="C142" s="310"/>
    </row>
    <row r="143" spans="1:3" ht="12" customHeight="1">
      <c r="A143" s="491" t="s">
        <v>298</v>
      </c>
      <c r="B143" s="9" t="s">
        <v>555</v>
      </c>
      <c r="C143" s="310">
        <v>34907700</v>
      </c>
    </row>
    <row r="144" spans="1:3" s="118" customFormat="1" ht="12" customHeight="1">
      <c r="A144" s="491" t="s">
        <v>299</v>
      </c>
      <c r="B144" s="9" t="s">
        <v>479</v>
      </c>
      <c r="C144" s="310"/>
    </row>
    <row r="145" spans="1:3" s="118" customFormat="1" ht="12" customHeight="1" thickBot="1">
      <c r="A145" s="500" t="s">
        <v>300</v>
      </c>
      <c r="B145" s="7" t="s">
        <v>404</v>
      </c>
      <c r="C145" s="310"/>
    </row>
    <row r="146" spans="1:3" s="118" customFormat="1" ht="12" customHeight="1" thickBot="1">
      <c r="A146" s="37" t="s">
        <v>25</v>
      </c>
      <c r="B146" s="152" t="s">
        <v>480</v>
      </c>
      <c r="C146" s="352">
        <f>+C147+C148+C149+C150+C151</f>
        <v>0</v>
      </c>
    </row>
    <row r="147" spans="1:3" s="118" customFormat="1" ht="12" customHeight="1">
      <c r="A147" s="491" t="s">
        <v>98</v>
      </c>
      <c r="B147" s="9" t="s">
        <v>475</v>
      </c>
      <c r="C147" s="310"/>
    </row>
    <row r="148" spans="1:3" s="118" customFormat="1" ht="12" customHeight="1">
      <c r="A148" s="491" t="s">
        <v>99</v>
      </c>
      <c r="B148" s="9" t="s">
        <v>482</v>
      </c>
      <c r="C148" s="310"/>
    </row>
    <row r="149" spans="1:3" s="118" customFormat="1" ht="12" customHeight="1">
      <c r="A149" s="491" t="s">
        <v>310</v>
      </c>
      <c r="B149" s="9" t="s">
        <v>477</v>
      </c>
      <c r="C149" s="310"/>
    </row>
    <row r="150" spans="1:3" s="118" customFormat="1" ht="12" customHeight="1">
      <c r="A150" s="491" t="s">
        <v>311</v>
      </c>
      <c r="B150" s="9" t="s">
        <v>533</v>
      </c>
      <c r="C150" s="310"/>
    </row>
    <row r="151" spans="1:3" ht="12.75" customHeight="1" thickBot="1">
      <c r="A151" s="500" t="s">
        <v>481</v>
      </c>
      <c r="B151" s="7" t="s">
        <v>484</v>
      </c>
      <c r="C151" s="312"/>
    </row>
    <row r="152" spans="1:3" ht="12.75" customHeight="1" thickBot="1">
      <c r="A152" s="555" t="s">
        <v>26</v>
      </c>
      <c r="B152" s="152" t="s">
        <v>485</v>
      </c>
      <c r="C152" s="352"/>
    </row>
    <row r="153" spans="1:3" ht="12.75" customHeight="1" thickBot="1">
      <c r="A153" s="555" t="s">
        <v>27</v>
      </c>
      <c r="B153" s="152" t="s">
        <v>486</v>
      </c>
      <c r="C153" s="352"/>
    </row>
    <row r="154" spans="1:3" ht="12" customHeight="1" thickBot="1">
      <c r="A154" s="37" t="s">
        <v>28</v>
      </c>
      <c r="B154" s="152" t="s">
        <v>488</v>
      </c>
      <c r="C154" s="482">
        <f>+C129+C133+C140+C146+C152+C153</f>
        <v>34907700</v>
      </c>
    </row>
    <row r="155" spans="1:3" ht="15" customHeight="1" thickBot="1">
      <c r="A155" s="502" t="s">
        <v>29</v>
      </c>
      <c r="B155" s="434" t="s">
        <v>487</v>
      </c>
      <c r="C155" s="482">
        <f>+C128+C154</f>
        <v>186752411</v>
      </c>
    </row>
    <row r="156" spans="1:3" ht="13.5" thickBot="1">
      <c r="A156" s="442"/>
      <c r="B156" s="443"/>
      <c r="C156" s="444"/>
    </row>
    <row r="157" spans="1:3" ht="15" customHeight="1" thickBot="1">
      <c r="A157" s="289" t="s">
        <v>534</v>
      </c>
      <c r="B157" s="290"/>
      <c r="C157" s="149"/>
    </row>
    <row r="158" spans="1:3" ht="14.25" customHeight="1" thickBot="1">
      <c r="A158" s="289" t="s">
        <v>209</v>
      </c>
      <c r="B158" s="290"/>
      <c r="C158" s="14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158"/>
  <sheetViews>
    <sheetView zoomScale="130" zoomScaleNormal="130" zoomScaleSheetLayoutView="85" workbookViewId="0" topLeftCell="A1">
      <selection activeCell="C5" sqref="C5"/>
    </sheetView>
  </sheetViews>
  <sheetFormatPr defaultColWidth="9.00390625" defaultRowHeight="12.75"/>
  <cols>
    <col min="1" max="1" width="19.50390625" style="445" customWidth="1"/>
    <col min="2" max="2" width="72.00390625" style="446" customWidth="1"/>
    <col min="3" max="3" width="25.00390625" style="447" customWidth="1"/>
    <col min="4" max="16384" width="9.375" style="3" customWidth="1"/>
  </cols>
  <sheetData>
    <row r="1" spans="1:3" s="2" customFormat="1" ht="16.5" customHeight="1" thickBot="1">
      <c r="A1" s="266"/>
      <c r="B1" s="268"/>
      <c r="C1" s="291" t="str">
        <f>+CONCATENATE("9.1.1. melléklet a ……/",LEFT(ÖSSZEFÜGGÉSEK!A5,4),". (….) önkormányzati rendelethez")</f>
        <v>9.1.1. melléklet a ……/2016. (….) önkormányzati rendelethez</v>
      </c>
    </row>
    <row r="2" spans="1:3" s="114" customFormat="1" ht="21" customHeight="1">
      <c r="A2" s="462" t="s">
        <v>63</v>
      </c>
      <c r="B2" s="404" t="s">
        <v>232</v>
      </c>
      <c r="C2" s="406" t="s">
        <v>55</v>
      </c>
    </row>
    <row r="3" spans="1:3" s="114" customFormat="1" ht="16.5" thickBot="1">
      <c r="A3" s="269" t="s">
        <v>206</v>
      </c>
      <c r="B3" s="405" t="s">
        <v>444</v>
      </c>
      <c r="C3" s="554" t="s">
        <v>61</v>
      </c>
    </row>
    <row r="4" spans="1:3" s="115" customFormat="1" ht="15.75" customHeight="1" thickBot="1">
      <c r="A4" s="270"/>
      <c r="B4" s="270"/>
      <c r="C4" s="271" t="s">
        <v>585</v>
      </c>
    </row>
    <row r="5" spans="1:3" ht="13.5" thickBot="1">
      <c r="A5" s="463" t="s">
        <v>208</v>
      </c>
      <c r="B5" s="272" t="s">
        <v>579</v>
      </c>
      <c r="C5" s="407" t="s">
        <v>57</v>
      </c>
    </row>
    <row r="6" spans="1:3" s="76" customFormat="1" ht="12.75" customHeight="1" thickBot="1">
      <c r="A6" s="233"/>
      <c r="B6" s="234" t="s">
        <v>508</v>
      </c>
      <c r="C6" s="235" t="s">
        <v>509</v>
      </c>
    </row>
    <row r="7" spans="1:3" s="76" customFormat="1" ht="15.75" customHeight="1" thickBot="1">
      <c r="A7" s="274"/>
      <c r="B7" s="275" t="s">
        <v>58</v>
      </c>
      <c r="C7" s="408"/>
    </row>
    <row r="8" spans="1:3" s="76" customFormat="1" ht="12" customHeight="1" thickBot="1">
      <c r="A8" s="37" t="s">
        <v>19</v>
      </c>
      <c r="B8" s="21" t="s">
        <v>262</v>
      </c>
      <c r="C8" s="343">
        <f>+C9+C10+C11+C12+C13+C14</f>
        <v>91574906</v>
      </c>
    </row>
    <row r="9" spans="1:3" s="116" customFormat="1" ht="12" customHeight="1">
      <c r="A9" s="491" t="s">
        <v>100</v>
      </c>
      <c r="B9" s="472" t="s">
        <v>263</v>
      </c>
      <c r="C9" s="346">
        <v>22662149</v>
      </c>
    </row>
    <row r="10" spans="1:3" s="117" customFormat="1" ht="12" customHeight="1">
      <c r="A10" s="492" t="s">
        <v>101</v>
      </c>
      <c r="B10" s="473" t="s">
        <v>264</v>
      </c>
      <c r="C10" s="345">
        <v>35407700</v>
      </c>
    </row>
    <row r="11" spans="1:3" s="117" customFormat="1" ht="12" customHeight="1">
      <c r="A11" s="492" t="s">
        <v>102</v>
      </c>
      <c r="B11" s="473" t="s">
        <v>565</v>
      </c>
      <c r="C11" s="345">
        <v>31678777</v>
      </c>
    </row>
    <row r="12" spans="1:3" s="117" customFormat="1" ht="12" customHeight="1">
      <c r="A12" s="492" t="s">
        <v>103</v>
      </c>
      <c r="B12" s="473" t="s">
        <v>266</v>
      </c>
      <c r="C12" s="345">
        <v>1826280</v>
      </c>
    </row>
    <row r="13" spans="1:3" s="117" customFormat="1" ht="12" customHeight="1">
      <c r="A13" s="492" t="s">
        <v>151</v>
      </c>
      <c r="B13" s="473" t="s">
        <v>521</v>
      </c>
      <c r="C13" s="345"/>
    </row>
    <row r="14" spans="1:3" s="116" customFormat="1" ht="12" customHeight="1" thickBot="1">
      <c r="A14" s="493" t="s">
        <v>104</v>
      </c>
      <c r="B14" s="474" t="s">
        <v>448</v>
      </c>
      <c r="C14" s="345"/>
    </row>
    <row r="15" spans="1:3" s="116" customFormat="1" ht="12" customHeight="1" thickBot="1">
      <c r="A15" s="37" t="s">
        <v>20</v>
      </c>
      <c r="B15" s="338" t="s">
        <v>267</v>
      </c>
      <c r="C15" s="343">
        <f>+C16+C17+C18+C19+C20</f>
        <v>3360000</v>
      </c>
    </row>
    <row r="16" spans="1:3" s="116" customFormat="1" ht="12" customHeight="1">
      <c r="A16" s="491" t="s">
        <v>106</v>
      </c>
      <c r="B16" s="472" t="s">
        <v>268</v>
      </c>
      <c r="C16" s="346"/>
    </row>
    <row r="17" spans="1:3" s="116" customFormat="1" ht="12" customHeight="1">
      <c r="A17" s="492" t="s">
        <v>107</v>
      </c>
      <c r="B17" s="473" t="s">
        <v>269</v>
      </c>
      <c r="C17" s="345"/>
    </row>
    <row r="18" spans="1:3" s="116" customFormat="1" ht="12" customHeight="1">
      <c r="A18" s="492" t="s">
        <v>108</v>
      </c>
      <c r="B18" s="473" t="s">
        <v>437</v>
      </c>
      <c r="C18" s="345"/>
    </row>
    <row r="19" spans="1:3" s="116" customFormat="1" ht="12" customHeight="1">
      <c r="A19" s="492" t="s">
        <v>109</v>
      </c>
      <c r="B19" s="473" t="s">
        <v>438</v>
      </c>
      <c r="C19" s="345"/>
    </row>
    <row r="20" spans="1:3" s="116" customFormat="1" ht="12" customHeight="1">
      <c r="A20" s="492" t="s">
        <v>110</v>
      </c>
      <c r="B20" s="473" t="s">
        <v>270</v>
      </c>
      <c r="C20" s="345">
        <v>3360000</v>
      </c>
    </row>
    <row r="21" spans="1:3" s="117" customFormat="1" ht="12" customHeight="1" thickBot="1">
      <c r="A21" s="493" t="s">
        <v>119</v>
      </c>
      <c r="B21" s="474" t="s">
        <v>271</v>
      </c>
      <c r="C21" s="347"/>
    </row>
    <row r="22" spans="1:3" s="117" customFormat="1" ht="12" customHeight="1" thickBot="1">
      <c r="A22" s="37" t="s">
        <v>21</v>
      </c>
      <c r="B22" s="21" t="s">
        <v>272</v>
      </c>
      <c r="C22" s="343">
        <f>+C23+C24+C25+C26+C27</f>
        <v>0</v>
      </c>
    </row>
    <row r="23" spans="1:3" s="117" customFormat="1" ht="12" customHeight="1">
      <c r="A23" s="491" t="s">
        <v>89</v>
      </c>
      <c r="B23" s="472" t="s">
        <v>273</v>
      </c>
      <c r="C23" s="346"/>
    </row>
    <row r="24" spans="1:3" s="116" customFormat="1" ht="12" customHeight="1">
      <c r="A24" s="492" t="s">
        <v>90</v>
      </c>
      <c r="B24" s="473" t="s">
        <v>274</v>
      </c>
      <c r="C24" s="345"/>
    </row>
    <row r="25" spans="1:3" s="117" customFormat="1" ht="12" customHeight="1">
      <c r="A25" s="492" t="s">
        <v>91</v>
      </c>
      <c r="B25" s="473" t="s">
        <v>439</v>
      </c>
      <c r="C25" s="345"/>
    </row>
    <row r="26" spans="1:3" s="117" customFormat="1" ht="12" customHeight="1">
      <c r="A26" s="492" t="s">
        <v>92</v>
      </c>
      <c r="B26" s="473" t="s">
        <v>440</v>
      </c>
      <c r="C26" s="345"/>
    </row>
    <row r="27" spans="1:3" s="117" customFormat="1" ht="12" customHeight="1">
      <c r="A27" s="492" t="s">
        <v>174</v>
      </c>
      <c r="B27" s="473" t="s">
        <v>275</v>
      </c>
      <c r="C27" s="345"/>
    </row>
    <row r="28" spans="1:3" s="117" customFormat="1" ht="12" customHeight="1" thickBot="1">
      <c r="A28" s="493" t="s">
        <v>175</v>
      </c>
      <c r="B28" s="474" t="s">
        <v>276</v>
      </c>
      <c r="C28" s="347"/>
    </row>
    <row r="29" spans="1:3" s="117" customFormat="1" ht="12" customHeight="1" thickBot="1">
      <c r="A29" s="37" t="s">
        <v>176</v>
      </c>
      <c r="B29" s="21" t="s">
        <v>576</v>
      </c>
      <c r="C29" s="349">
        <f>SUM(C30:C36)</f>
        <v>19000000</v>
      </c>
    </row>
    <row r="30" spans="1:3" s="117" customFormat="1" ht="12" customHeight="1">
      <c r="A30" s="491" t="s">
        <v>278</v>
      </c>
      <c r="B30" s="472" t="s">
        <v>584</v>
      </c>
      <c r="C30" s="346">
        <v>1500000</v>
      </c>
    </row>
    <row r="31" spans="1:3" s="117" customFormat="1" ht="12" customHeight="1">
      <c r="A31" s="492" t="s">
        <v>279</v>
      </c>
      <c r="B31" s="473" t="s">
        <v>571</v>
      </c>
      <c r="C31" s="345"/>
    </row>
    <row r="32" spans="1:3" s="117" customFormat="1" ht="12" customHeight="1">
      <c r="A32" s="492" t="s">
        <v>280</v>
      </c>
      <c r="B32" s="473" t="s">
        <v>572</v>
      </c>
      <c r="C32" s="345">
        <v>15000000</v>
      </c>
    </row>
    <row r="33" spans="1:3" s="117" customFormat="1" ht="12" customHeight="1">
      <c r="A33" s="492" t="s">
        <v>281</v>
      </c>
      <c r="B33" s="473" t="s">
        <v>573</v>
      </c>
      <c r="C33" s="345"/>
    </row>
    <row r="34" spans="1:3" s="117" customFormat="1" ht="12" customHeight="1">
      <c r="A34" s="492" t="s">
        <v>567</v>
      </c>
      <c r="B34" s="473" t="s">
        <v>282</v>
      </c>
      <c r="C34" s="345">
        <v>2500000</v>
      </c>
    </row>
    <row r="35" spans="1:3" s="117" customFormat="1" ht="12" customHeight="1">
      <c r="A35" s="492" t="s">
        <v>568</v>
      </c>
      <c r="B35" s="473" t="s">
        <v>283</v>
      </c>
      <c r="C35" s="345"/>
    </row>
    <row r="36" spans="1:3" s="117" customFormat="1" ht="12" customHeight="1" thickBot="1">
      <c r="A36" s="493" t="s">
        <v>569</v>
      </c>
      <c r="B36" s="580" t="s">
        <v>284</v>
      </c>
      <c r="C36" s="347"/>
    </row>
    <row r="37" spans="1:3" s="117" customFormat="1" ht="12" customHeight="1" thickBot="1">
      <c r="A37" s="37" t="s">
        <v>23</v>
      </c>
      <c r="B37" s="21" t="s">
        <v>449</v>
      </c>
      <c r="C37" s="343">
        <f>SUM(C38:C48)</f>
        <v>9383000</v>
      </c>
    </row>
    <row r="38" spans="1:3" s="117" customFormat="1" ht="12" customHeight="1">
      <c r="A38" s="491" t="s">
        <v>93</v>
      </c>
      <c r="B38" s="472" t="s">
        <v>287</v>
      </c>
      <c r="C38" s="346"/>
    </row>
    <row r="39" spans="1:3" s="117" customFormat="1" ht="12" customHeight="1">
      <c r="A39" s="492" t="s">
        <v>94</v>
      </c>
      <c r="B39" s="473" t="s">
        <v>288</v>
      </c>
      <c r="C39" s="345"/>
    </row>
    <row r="40" spans="1:3" s="117" customFormat="1" ht="12" customHeight="1">
      <c r="A40" s="492" t="s">
        <v>95</v>
      </c>
      <c r="B40" s="473" t="s">
        <v>289</v>
      </c>
      <c r="C40" s="345"/>
    </row>
    <row r="41" spans="1:3" s="117" customFormat="1" ht="12" customHeight="1">
      <c r="A41" s="492" t="s">
        <v>178</v>
      </c>
      <c r="B41" s="473" t="s">
        <v>290</v>
      </c>
      <c r="C41" s="345"/>
    </row>
    <row r="42" spans="1:3" s="117" customFormat="1" ht="12" customHeight="1">
      <c r="A42" s="492" t="s">
        <v>179</v>
      </c>
      <c r="B42" s="473" t="s">
        <v>291</v>
      </c>
      <c r="C42" s="345">
        <v>6400000</v>
      </c>
    </row>
    <row r="43" spans="1:3" s="117" customFormat="1" ht="12" customHeight="1">
      <c r="A43" s="492" t="s">
        <v>180</v>
      </c>
      <c r="B43" s="473" t="s">
        <v>292</v>
      </c>
      <c r="C43" s="345">
        <v>2983000</v>
      </c>
    </row>
    <row r="44" spans="1:3" s="117" customFormat="1" ht="12" customHeight="1">
      <c r="A44" s="492" t="s">
        <v>181</v>
      </c>
      <c r="B44" s="473" t="s">
        <v>293</v>
      </c>
      <c r="C44" s="345"/>
    </row>
    <row r="45" spans="1:3" s="117" customFormat="1" ht="12" customHeight="1">
      <c r="A45" s="492" t="s">
        <v>182</v>
      </c>
      <c r="B45" s="473" t="s">
        <v>575</v>
      </c>
      <c r="C45" s="345"/>
    </row>
    <row r="46" spans="1:3" s="117" customFormat="1" ht="12" customHeight="1">
      <c r="A46" s="492" t="s">
        <v>285</v>
      </c>
      <c r="B46" s="473" t="s">
        <v>295</v>
      </c>
      <c r="C46" s="348"/>
    </row>
    <row r="47" spans="1:3" s="117" customFormat="1" ht="12" customHeight="1">
      <c r="A47" s="493" t="s">
        <v>286</v>
      </c>
      <c r="B47" s="474" t="s">
        <v>451</v>
      </c>
      <c r="C47" s="458"/>
    </row>
    <row r="48" spans="1:3" s="117" customFormat="1" ht="12" customHeight="1" thickBot="1">
      <c r="A48" s="493" t="s">
        <v>450</v>
      </c>
      <c r="B48" s="474" t="s">
        <v>296</v>
      </c>
      <c r="C48" s="458"/>
    </row>
    <row r="49" spans="1:3" s="117" customFormat="1" ht="12" customHeight="1" thickBot="1">
      <c r="A49" s="37" t="s">
        <v>24</v>
      </c>
      <c r="B49" s="21" t="s">
        <v>297</v>
      </c>
      <c r="C49" s="343">
        <f>SUM(C50:C54)</f>
        <v>0</v>
      </c>
    </row>
    <row r="50" spans="1:3" s="117" customFormat="1" ht="12" customHeight="1">
      <c r="A50" s="491" t="s">
        <v>96</v>
      </c>
      <c r="B50" s="472" t="s">
        <v>301</v>
      </c>
      <c r="C50" s="517"/>
    </row>
    <row r="51" spans="1:3" s="117" customFormat="1" ht="12" customHeight="1">
      <c r="A51" s="492" t="s">
        <v>97</v>
      </c>
      <c r="B51" s="473" t="s">
        <v>302</v>
      </c>
      <c r="C51" s="348"/>
    </row>
    <row r="52" spans="1:3" s="117" customFormat="1" ht="12" customHeight="1">
      <c r="A52" s="492" t="s">
        <v>298</v>
      </c>
      <c r="B52" s="473" t="s">
        <v>303</v>
      </c>
      <c r="C52" s="348"/>
    </row>
    <row r="53" spans="1:3" s="117" customFormat="1" ht="12" customHeight="1">
      <c r="A53" s="492" t="s">
        <v>299</v>
      </c>
      <c r="B53" s="473" t="s">
        <v>304</v>
      </c>
      <c r="C53" s="348"/>
    </row>
    <row r="54" spans="1:3" s="117" customFormat="1" ht="12" customHeight="1" thickBot="1">
      <c r="A54" s="493" t="s">
        <v>300</v>
      </c>
      <c r="B54" s="474" t="s">
        <v>305</v>
      </c>
      <c r="C54" s="458"/>
    </row>
    <row r="55" spans="1:3" s="117" customFormat="1" ht="12" customHeight="1" thickBot="1">
      <c r="A55" s="37" t="s">
        <v>183</v>
      </c>
      <c r="B55" s="21" t="s">
        <v>306</v>
      </c>
      <c r="C55" s="343">
        <f>SUM(C56:C58)</f>
        <v>0</v>
      </c>
    </row>
    <row r="56" spans="1:3" s="117" customFormat="1" ht="12" customHeight="1">
      <c r="A56" s="491" t="s">
        <v>98</v>
      </c>
      <c r="B56" s="472" t="s">
        <v>307</v>
      </c>
      <c r="C56" s="346"/>
    </row>
    <row r="57" spans="1:3" s="117" customFormat="1" ht="12" customHeight="1">
      <c r="A57" s="492" t="s">
        <v>99</v>
      </c>
      <c r="B57" s="473" t="s">
        <v>441</v>
      </c>
      <c r="C57" s="345"/>
    </row>
    <row r="58" spans="1:3" s="117" customFormat="1" ht="12" customHeight="1">
      <c r="A58" s="492" t="s">
        <v>310</v>
      </c>
      <c r="B58" s="473" t="s">
        <v>308</v>
      </c>
      <c r="C58" s="345"/>
    </row>
    <row r="59" spans="1:3" s="117" customFormat="1" ht="12" customHeight="1" thickBot="1">
      <c r="A59" s="493" t="s">
        <v>311</v>
      </c>
      <c r="B59" s="474" t="s">
        <v>309</v>
      </c>
      <c r="C59" s="347"/>
    </row>
    <row r="60" spans="1:3" s="117" customFormat="1" ht="12" customHeight="1" thickBot="1">
      <c r="A60" s="37" t="s">
        <v>26</v>
      </c>
      <c r="B60" s="338" t="s">
        <v>312</v>
      </c>
      <c r="C60" s="343">
        <f>SUM(C61:C63)</f>
        <v>0</v>
      </c>
    </row>
    <row r="61" spans="1:3" s="117" customFormat="1" ht="12" customHeight="1">
      <c r="A61" s="491" t="s">
        <v>184</v>
      </c>
      <c r="B61" s="472" t="s">
        <v>314</v>
      </c>
      <c r="C61" s="348"/>
    </row>
    <row r="62" spans="1:3" s="117" customFormat="1" ht="12" customHeight="1">
      <c r="A62" s="492" t="s">
        <v>185</v>
      </c>
      <c r="B62" s="473" t="s">
        <v>442</v>
      </c>
      <c r="C62" s="348"/>
    </row>
    <row r="63" spans="1:3" s="117" customFormat="1" ht="12" customHeight="1">
      <c r="A63" s="492" t="s">
        <v>238</v>
      </c>
      <c r="B63" s="473" t="s">
        <v>315</v>
      </c>
      <c r="C63" s="348"/>
    </row>
    <row r="64" spans="1:3" s="117" customFormat="1" ht="12" customHeight="1" thickBot="1">
      <c r="A64" s="493" t="s">
        <v>313</v>
      </c>
      <c r="B64" s="474" t="s">
        <v>316</v>
      </c>
      <c r="C64" s="348"/>
    </row>
    <row r="65" spans="1:3" s="117" customFormat="1" ht="12" customHeight="1" thickBot="1">
      <c r="A65" s="37" t="s">
        <v>27</v>
      </c>
      <c r="B65" s="21" t="s">
        <v>317</v>
      </c>
      <c r="C65" s="349">
        <f>+C8+C15+C22+C29+C37+C49+C55+C60</f>
        <v>123317906</v>
      </c>
    </row>
    <row r="66" spans="1:3" s="117" customFormat="1" ht="12" customHeight="1" thickBot="1">
      <c r="A66" s="494" t="s">
        <v>408</v>
      </c>
      <c r="B66" s="338" t="s">
        <v>319</v>
      </c>
      <c r="C66" s="343">
        <f>SUM(C67:C69)</f>
        <v>0</v>
      </c>
    </row>
    <row r="67" spans="1:3" s="117" customFormat="1" ht="12" customHeight="1">
      <c r="A67" s="491" t="s">
        <v>350</v>
      </c>
      <c r="B67" s="472" t="s">
        <v>320</v>
      </c>
      <c r="C67" s="348"/>
    </row>
    <row r="68" spans="1:3" s="117" customFormat="1" ht="12" customHeight="1">
      <c r="A68" s="492" t="s">
        <v>359</v>
      </c>
      <c r="B68" s="473" t="s">
        <v>321</v>
      </c>
      <c r="C68" s="348"/>
    </row>
    <row r="69" spans="1:3" s="117" customFormat="1" ht="12" customHeight="1" thickBot="1">
      <c r="A69" s="493" t="s">
        <v>360</v>
      </c>
      <c r="B69" s="475" t="s">
        <v>322</v>
      </c>
      <c r="C69" s="348"/>
    </row>
    <row r="70" spans="1:3" s="117" customFormat="1" ht="12" customHeight="1" thickBot="1">
      <c r="A70" s="494" t="s">
        <v>323</v>
      </c>
      <c r="B70" s="338" t="s">
        <v>324</v>
      </c>
      <c r="C70" s="343">
        <f>SUM(C71:C74)</f>
        <v>0</v>
      </c>
    </row>
    <row r="71" spans="1:3" s="117" customFormat="1" ht="12" customHeight="1">
      <c r="A71" s="491" t="s">
        <v>152</v>
      </c>
      <c r="B71" s="472" t="s">
        <v>325</v>
      </c>
      <c r="C71" s="348"/>
    </row>
    <row r="72" spans="1:3" s="117" customFormat="1" ht="12" customHeight="1">
      <c r="A72" s="492" t="s">
        <v>153</v>
      </c>
      <c r="B72" s="473" t="s">
        <v>326</v>
      </c>
      <c r="C72" s="348"/>
    </row>
    <row r="73" spans="1:3" s="117" customFormat="1" ht="12" customHeight="1">
      <c r="A73" s="492" t="s">
        <v>351</v>
      </c>
      <c r="B73" s="473" t="s">
        <v>327</v>
      </c>
      <c r="C73" s="348"/>
    </row>
    <row r="74" spans="1:3" s="117" customFormat="1" ht="12" customHeight="1" thickBot="1">
      <c r="A74" s="493" t="s">
        <v>352</v>
      </c>
      <c r="B74" s="474" t="s">
        <v>328</v>
      </c>
      <c r="C74" s="348"/>
    </row>
    <row r="75" spans="1:3" s="117" customFormat="1" ht="12" customHeight="1" thickBot="1">
      <c r="A75" s="494" t="s">
        <v>329</v>
      </c>
      <c r="B75" s="338" t="s">
        <v>330</v>
      </c>
      <c r="C75" s="343">
        <f>SUM(C76:C77)</f>
        <v>54070505</v>
      </c>
    </row>
    <row r="76" spans="1:3" s="117" customFormat="1" ht="12" customHeight="1">
      <c r="A76" s="491" t="s">
        <v>353</v>
      </c>
      <c r="B76" s="472" t="s">
        <v>331</v>
      </c>
      <c r="C76" s="348">
        <v>54070505</v>
      </c>
    </row>
    <row r="77" spans="1:3" s="117" customFormat="1" ht="12" customHeight="1" thickBot="1">
      <c r="A77" s="493" t="s">
        <v>354</v>
      </c>
      <c r="B77" s="474" t="s">
        <v>332</v>
      </c>
      <c r="C77" s="348"/>
    </row>
    <row r="78" spans="1:3" s="116" customFormat="1" ht="12" customHeight="1" thickBot="1">
      <c r="A78" s="494" t="s">
        <v>333</v>
      </c>
      <c r="B78" s="338" t="s">
        <v>334</v>
      </c>
      <c r="C78" s="343">
        <f>SUM(C79:C81)</f>
        <v>0</v>
      </c>
    </row>
    <row r="79" spans="1:3" s="117" customFormat="1" ht="12" customHeight="1">
      <c r="A79" s="491" t="s">
        <v>355</v>
      </c>
      <c r="B79" s="472" t="s">
        <v>335</v>
      </c>
      <c r="C79" s="348"/>
    </row>
    <row r="80" spans="1:3" s="117" customFormat="1" ht="12" customHeight="1">
      <c r="A80" s="492" t="s">
        <v>356</v>
      </c>
      <c r="B80" s="473" t="s">
        <v>336</v>
      </c>
      <c r="C80" s="348"/>
    </row>
    <row r="81" spans="1:3" s="117" customFormat="1" ht="12" customHeight="1" thickBot="1">
      <c r="A81" s="493" t="s">
        <v>357</v>
      </c>
      <c r="B81" s="474" t="s">
        <v>337</v>
      </c>
      <c r="C81" s="348"/>
    </row>
    <row r="82" spans="1:3" s="117" customFormat="1" ht="12" customHeight="1" thickBot="1">
      <c r="A82" s="494" t="s">
        <v>338</v>
      </c>
      <c r="B82" s="338" t="s">
        <v>358</v>
      </c>
      <c r="C82" s="343">
        <f>SUM(C83:C86)</f>
        <v>0</v>
      </c>
    </row>
    <row r="83" spans="1:3" s="117" customFormat="1" ht="12" customHeight="1">
      <c r="A83" s="495" t="s">
        <v>339</v>
      </c>
      <c r="B83" s="472" t="s">
        <v>340</v>
      </c>
      <c r="C83" s="348"/>
    </row>
    <row r="84" spans="1:3" s="117" customFormat="1" ht="12" customHeight="1">
      <c r="A84" s="496" t="s">
        <v>341</v>
      </c>
      <c r="B84" s="473" t="s">
        <v>342</v>
      </c>
      <c r="C84" s="348"/>
    </row>
    <row r="85" spans="1:3" s="117" customFormat="1" ht="12" customHeight="1">
      <c r="A85" s="496" t="s">
        <v>343</v>
      </c>
      <c r="B85" s="473" t="s">
        <v>344</v>
      </c>
      <c r="C85" s="348"/>
    </row>
    <row r="86" spans="1:3" s="116" customFormat="1" ht="12" customHeight="1" thickBot="1">
      <c r="A86" s="497" t="s">
        <v>345</v>
      </c>
      <c r="B86" s="474" t="s">
        <v>346</v>
      </c>
      <c r="C86" s="348"/>
    </row>
    <row r="87" spans="1:3" s="116" customFormat="1" ht="12" customHeight="1" thickBot="1">
      <c r="A87" s="494" t="s">
        <v>347</v>
      </c>
      <c r="B87" s="338" t="s">
        <v>490</v>
      </c>
      <c r="C87" s="518"/>
    </row>
    <row r="88" spans="1:3" s="116" customFormat="1" ht="12" customHeight="1" thickBot="1">
      <c r="A88" s="494" t="s">
        <v>522</v>
      </c>
      <c r="B88" s="338" t="s">
        <v>348</v>
      </c>
      <c r="C88" s="518"/>
    </row>
    <row r="89" spans="1:3" s="116" customFormat="1" ht="12" customHeight="1" thickBot="1">
      <c r="A89" s="494" t="s">
        <v>523</v>
      </c>
      <c r="B89" s="479" t="s">
        <v>493</v>
      </c>
      <c r="C89" s="349">
        <f>+C66+C70+C75+C78+C82+C88+C87</f>
        <v>54070505</v>
      </c>
    </row>
    <row r="90" spans="1:3" s="116" customFormat="1" ht="12" customHeight="1" thickBot="1">
      <c r="A90" s="498" t="s">
        <v>524</v>
      </c>
      <c r="B90" s="480" t="s">
        <v>525</v>
      </c>
      <c r="C90" s="349">
        <f>+C65+C89</f>
        <v>177388411</v>
      </c>
    </row>
    <row r="91" spans="1:3" s="117" customFormat="1" ht="15" customHeight="1" thickBot="1">
      <c r="A91" s="280"/>
      <c r="B91" s="281"/>
      <c r="C91" s="413"/>
    </row>
    <row r="92" spans="1:3" s="76" customFormat="1" ht="16.5" customHeight="1" thickBot="1">
      <c r="A92" s="284"/>
      <c r="B92" s="285" t="s">
        <v>59</v>
      </c>
      <c r="C92" s="415"/>
    </row>
    <row r="93" spans="1:3" s="118" customFormat="1" ht="12" customHeight="1" thickBot="1">
      <c r="A93" s="464" t="s">
        <v>19</v>
      </c>
      <c r="B93" s="31" t="s">
        <v>529</v>
      </c>
      <c r="C93" s="342">
        <f>+C94+C95+C96+C97+C98+C111</f>
        <v>147536711</v>
      </c>
    </row>
    <row r="94" spans="1:3" ht="12" customHeight="1">
      <c r="A94" s="499" t="s">
        <v>100</v>
      </c>
      <c r="B94" s="10" t="s">
        <v>50</v>
      </c>
      <c r="C94" s="344">
        <v>25896000</v>
      </c>
    </row>
    <row r="95" spans="1:3" ht="12" customHeight="1">
      <c r="A95" s="492" t="s">
        <v>101</v>
      </c>
      <c r="B95" s="8" t="s">
        <v>186</v>
      </c>
      <c r="C95" s="345">
        <v>6997000</v>
      </c>
    </row>
    <row r="96" spans="1:3" ht="12" customHeight="1">
      <c r="A96" s="492" t="s">
        <v>102</v>
      </c>
      <c r="B96" s="8" t="s">
        <v>142</v>
      </c>
      <c r="C96" s="347">
        <v>46789750</v>
      </c>
    </row>
    <row r="97" spans="1:3" ht="12" customHeight="1">
      <c r="A97" s="492" t="s">
        <v>103</v>
      </c>
      <c r="B97" s="11" t="s">
        <v>187</v>
      </c>
      <c r="C97" s="347">
        <v>8551000</v>
      </c>
    </row>
    <row r="98" spans="1:3" ht="12" customHeight="1">
      <c r="A98" s="492" t="s">
        <v>114</v>
      </c>
      <c r="B98" s="19" t="s">
        <v>188</v>
      </c>
      <c r="C98" s="347">
        <v>4000000</v>
      </c>
    </row>
    <row r="99" spans="1:3" ht="12" customHeight="1">
      <c r="A99" s="492" t="s">
        <v>104</v>
      </c>
      <c r="B99" s="8" t="s">
        <v>526</v>
      </c>
      <c r="C99" s="347"/>
    </row>
    <row r="100" spans="1:3" ht="12" customHeight="1">
      <c r="A100" s="492" t="s">
        <v>105</v>
      </c>
      <c r="B100" s="171" t="s">
        <v>456</v>
      </c>
      <c r="C100" s="347"/>
    </row>
    <row r="101" spans="1:3" ht="12" customHeight="1">
      <c r="A101" s="492" t="s">
        <v>115</v>
      </c>
      <c r="B101" s="171" t="s">
        <v>455</v>
      </c>
      <c r="C101" s="347"/>
    </row>
    <row r="102" spans="1:3" ht="12" customHeight="1">
      <c r="A102" s="492" t="s">
        <v>116</v>
      </c>
      <c r="B102" s="171" t="s">
        <v>364</v>
      </c>
      <c r="C102" s="347"/>
    </row>
    <row r="103" spans="1:3" ht="12" customHeight="1">
      <c r="A103" s="492" t="s">
        <v>117</v>
      </c>
      <c r="B103" s="172" t="s">
        <v>365</v>
      </c>
      <c r="C103" s="347"/>
    </row>
    <row r="104" spans="1:3" ht="12" customHeight="1">
      <c r="A104" s="492" t="s">
        <v>118</v>
      </c>
      <c r="B104" s="172" t="s">
        <v>366</v>
      </c>
      <c r="C104" s="347">
        <v>4000000</v>
      </c>
    </row>
    <row r="105" spans="1:3" ht="12" customHeight="1">
      <c r="A105" s="492" t="s">
        <v>120</v>
      </c>
      <c r="B105" s="171" t="s">
        <v>367</v>
      </c>
      <c r="C105" s="347"/>
    </row>
    <row r="106" spans="1:3" ht="12" customHeight="1">
      <c r="A106" s="492" t="s">
        <v>189</v>
      </c>
      <c r="B106" s="171" t="s">
        <v>368</v>
      </c>
      <c r="C106" s="347"/>
    </row>
    <row r="107" spans="1:3" ht="12" customHeight="1">
      <c r="A107" s="492" t="s">
        <v>362</v>
      </c>
      <c r="B107" s="172" t="s">
        <v>369</v>
      </c>
      <c r="C107" s="347"/>
    </row>
    <row r="108" spans="1:3" ht="12" customHeight="1">
      <c r="A108" s="500" t="s">
        <v>363</v>
      </c>
      <c r="B108" s="173" t="s">
        <v>370</v>
      </c>
      <c r="C108" s="347"/>
    </row>
    <row r="109" spans="1:3" ht="12" customHeight="1">
      <c r="A109" s="492" t="s">
        <v>453</v>
      </c>
      <c r="B109" s="173" t="s">
        <v>371</v>
      </c>
      <c r="C109" s="347"/>
    </row>
    <row r="110" spans="1:3" ht="12" customHeight="1">
      <c r="A110" s="492" t="s">
        <v>454</v>
      </c>
      <c r="B110" s="172" t="s">
        <v>372</v>
      </c>
      <c r="C110" s="345"/>
    </row>
    <row r="111" spans="1:3" ht="12" customHeight="1">
      <c r="A111" s="492" t="s">
        <v>458</v>
      </c>
      <c r="B111" s="11" t="s">
        <v>51</v>
      </c>
      <c r="C111" s="345">
        <f>SUM(C112:C113)</f>
        <v>55302961</v>
      </c>
    </row>
    <row r="112" spans="1:3" ht="12" customHeight="1">
      <c r="A112" s="493" t="s">
        <v>459</v>
      </c>
      <c r="B112" s="8" t="s">
        <v>527</v>
      </c>
      <c r="C112" s="347"/>
    </row>
    <row r="113" spans="1:3" ht="12" customHeight="1" thickBot="1">
      <c r="A113" s="501" t="s">
        <v>460</v>
      </c>
      <c r="B113" s="174" t="s">
        <v>528</v>
      </c>
      <c r="C113" s="351">
        <v>55302961</v>
      </c>
    </row>
    <row r="114" spans="1:3" ht="12" customHeight="1" thickBot="1">
      <c r="A114" s="37" t="s">
        <v>20</v>
      </c>
      <c r="B114" s="30" t="s">
        <v>373</v>
      </c>
      <c r="C114" s="343">
        <f>+C115+C117+C119</f>
        <v>3808000</v>
      </c>
    </row>
    <row r="115" spans="1:3" ht="12" customHeight="1">
      <c r="A115" s="491" t="s">
        <v>106</v>
      </c>
      <c r="B115" s="8" t="s">
        <v>236</v>
      </c>
      <c r="C115" s="346">
        <v>1268000</v>
      </c>
    </row>
    <row r="116" spans="1:3" ht="12" customHeight="1">
      <c r="A116" s="491" t="s">
        <v>107</v>
      </c>
      <c r="B116" s="12" t="s">
        <v>377</v>
      </c>
      <c r="C116" s="346"/>
    </row>
    <row r="117" spans="1:3" ht="12" customHeight="1">
      <c r="A117" s="491" t="s">
        <v>108</v>
      </c>
      <c r="B117" s="12" t="s">
        <v>190</v>
      </c>
      <c r="C117" s="345">
        <v>2540000</v>
      </c>
    </row>
    <row r="118" spans="1:3" ht="12" customHeight="1">
      <c r="A118" s="491" t="s">
        <v>109</v>
      </c>
      <c r="B118" s="12" t="s">
        <v>378</v>
      </c>
      <c r="C118" s="310"/>
    </row>
    <row r="119" spans="1:3" ht="12" customHeight="1">
      <c r="A119" s="491" t="s">
        <v>110</v>
      </c>
      <c r="B119" s="340" t="s">
        <v>239</v>
      </c>
      <c r="C119" s="310"/>
    </row>
    <row r="120" spans="1:3" ht="12" customHeight="1">
      <c r="A120" s="491" t="s">
        <v>119</v>
      </c>
      <c r="B120" s="339" t="s">
        <v>443</v>
      </c>
      <c r="C120" s="310"/>
    </row>
    <row r="121" spans="1:3" ht="12" customHeight="1">
      <c r="A121" s="491" t="s">
        <v>121</v>
      </c>
      <c r="B121" s="468" t="s">
        <v>383</v>
      </c>
      <c r="C121" s="310"/>
    </row>
    <row r="122" spans="1:3" ht="12" customHeight="1">
      <c r="A122" s="491" t="s">
        <v>191</v>
      </c>
      <c r="B122" s="172" t="s">
        <v>366</v>
      </c>
      <c r="C122" s="310"/>
    </row>
    <row r="123" spans="1:3" ht="12" customHeight="1">
      <c r="A123" s="491" t="s">
        <v>192</v>
      </c>
      <c r="B123" s="172" t="s">
        <v>382</v>
      </c>
      <c r="C123" s="310"/>
    </row>
    <row r="124" spans="1:3" ht="12" customHeight="1">
      <c r="A124" s="491" t="s">
        <v>193</v>
      </c>
      <c r="B124" s="172" t="s">
        <v>381</v>
      </c>
      <c r="C124" s="310"/>
    </row>
    <row r="125" spans="1:3" ht="12" customHeight="1">
      <c r="A125" s="491" t="s">
        <v>374</v>
      </c>
      <c r="B125" s="172" t="s">
        <v>369</v>
      </c>
      <c r="C125" s="310"/>
    </row>
    <row r="126" spans="1:3" ht="12" customHeight="1">
      <c r="A126" s="491" t="s">
        <v>375</v>
      </c>
      <c r="B126" s="172" t="s">
        <v>380</v>
      </c>
      <c r="C126" s="310"/>
    </row>
    <row r="127" spans="1:3" ht="12" customHeight="1" thickBot="1">
      <c r="A127" s="500" t="s">
        <v>376</v>
      </c>
      <c r="B127" s="172" t="s">
        <v>379</v>
      </c>
      <c r="C127" s="312"/>
    </row>
    <row r="128" spans="1:3" ht="12" customHeight="1" thickBot="1">
      <c r="A128" s="37" t="s">
        <v>21</v>
      </c>
      <c r="B128" s="152" t="s">
        <v>463</v>
      </c>
      <c r="C128" s="343">
        <f>+C93+C114</f>
        <v>151344711</v>
      </c>
    </row>
    <row r="129" spans="1:3" ht="12" customHeight="1" thickBot="1">
      <c r="A129" s="37" t="s">
        <v>22</v>
      </c>
      <c r="B129" s="152" t="s">
        <v>464</v>
      </c>
      <c r="C129" s="343">
        <f>+C130+C131+C132</f>
        <v>0</v>
      </c>
    </row>
    <row r="130" spans="1:3" s="118" customFormat="1" ht="12" customHeight="1">
      <c r="A130" s="491" t="s">
        <v>278</v>
      </c>
      <c r="B130" s="9" t="s">
        <v>532</v>
      </c>
      <c r="C130" s="310"/>
    </row>
    <row r="131" spans="1:3" ht="12" customHeight="1">
      <c r="A131" s="491" t="s">
        <v>279</v>
      </c>
      <c r="B131" s="9" t="s">
        <v>472</v>
      </c>
      <c r="C131" s="310"/>
    </row>
    <row r="132" spans="1:3" ht="12" customHeight="1" thickBot="1">
      <c r="A132" s="500" t="s">
        <v>280</v>
      </c>
      <c r="B132" s="7" t="s">
        <v>531</v>
      </c>
      <c r="C132" s="310"/>
    </row>
    <row r="133" spans="1:3" ht="12" customHeight="1" thickBot="1">
      <c r="A133" s="37" t="s">
        <v>23</v>
      </c>
      <c r="B133" s="152" t="s">
        <v>465</v>
      </c>
      <c r="C133" s="343">
        <f>+C134+C135+C136+C137+C138+C139</f>
        <v>0</v>
      </c>
    </row>
    <row r="134" spans="1:3" ht="12" customHeight="1">
      <c r="A134" s="491" t="s">
        <v>93</v>
      </c>
      <c r="B134" s="9" t="s">
        <v>474</v>
      </c>
      <c r="C134" s="310"/>
    </row>
    <row r="135" spans="1:3" ht="12" customHeight="1">
      <c r="A135" s="491" t="s">
        <v>94</v>
      </c>
      <c r="B135" s="9" t="s">
        <v>466</v>
      </c>
      <c r="C135" s="310"/>
    </row>
    <row r="136" spans="1:3" ht="12" customHeight="1">
      <c r="A136" s="491" t="s">
        <v>95</v>
      </c>
      <c r="B136" s="9" t="s">
        <v>467</v>
      </c>
      <c r="C136" s="310"/>
    </row>
    <row r="137" spans="1:3" ht="12" customHeight="1">
      <c r="A137" s="491" t="s">
        <v>178</v>
      </c>
      <c r="B137" s="9" t="s">
        <v>530</v>
      </c>
      <c r="C137" s="310"/>
    </row>
    <row r="138" spans="1:3" ht="12" customHeight="1">
      <c r="A138" s="491" t="s">
        <v>179</v>
      </c>
      <c r="B138" s="9" t="s">
        <v>469</v>
      </c>
      <c r="C138" s="310"/>
    </row>
    <row r="139" spans="1:3" s="118" customFormat="1" ht="12" customHeight="1" thickBot="1">
      <c r="A139" s="500" t="s">
        <v>180</v>
      </c>
      <c r="B139" s="7" t="s">
        <v>470</v>
      </c>
      <c r="C139" s="310"/>
    </row>
    <row r="140" spans="1:11" ht="12" customHeight="1" thickBot="1">
      <c r="A140" s="37" t="s">
        <v>24</v>
      </c>
      <c r="B140" s="152" t="s">
        <v>556</v>
      </c>
      <c r="C140" s="349">
        <f>+C141+C142+C144+C145+C143</f>
        <v>34907700</v>
      </c>
      <c r="K140" s="292"/>
    </row>
    <row r="141" spans="1:3" ht="12.75">
      <c r="A141" s="491" t="s">
        <v>96</v>
      </c>
      <c r="B141" s="9" t="s">
        <v>384</v>
      </c>
      <c r="C141" s="310"/>
    </row>
    <row r="142" spans="1:3" ht="12" customHeight="1">
      <c r="A142" s="491" t="s">
        <v>97</v>
      </c>
      <c r="B142" s="9" t="s">
        <v>385</v>
      </c>
      <c r="C142" s="310"/>
    </row>
    <row r="143" spans="1:3" s="118" customFormat="1" ht="12" customHeight="1">
      <c r="A143" s="491" t="s">
        <v>298</v>
      </c>
      <c r="B143" s="9" t="s">
        <v>555</v>
      </c>
      <c r="C143" s="310">
        <v>34907700</v>
      </c>
    </row>
    <row r="144" spans="1:3" s="118" customFormat="1" ht="12" customHeight="1">
      <c r="A144" s="491" t="s">
        <v>299</v>
      </c>
      <c r="B144" s="9" t="s">
        <v>479</v>
      </c>
      <c r="C144" s="310"/>
    </row>
    <row r="145" spans="1:3" s="118" customFormat="1" ht="12" customHeight="1" thickBot="1">
      <c r="A145" s="500" t="s">
        <v>300</v>
      </c>
      <c r="B145" s="7" t="s">
        <v>404</v>
      </c>
      <c r="C145" s="310"/>
    </row>
    <row r="146" spans="1:3" s="118" customFormat="1" ht="12" customHeight="1" thickBot="1">
      <c r="A146" s="37" t="s">
        <v>25</v>
      </c>
      <c r="B146" s="152" t="s">
        <v>480</v>
      </c>
      <c r="C146" s="352">
        <f>+C147+C148+C149+C150+C151</f>
        <v>0</v>
      </c>
    </row>
    <row r="147" spans="1:3" s="118" customFormat="1" ht="12" customHeight="1">
      <c r="A147" s="491" t="s">
        <v>98</v>
      </c>
      <c r="B147" s="9" t="s">
        <v>475</v>
      </c>
      <c r="C147" s="310"/>
    </row>
    <row r="148" spans="1:3" s="118" customFormat="1" ht="12" customHeight="1">
      <c r="A148" s="491" t="s">
        <v>99</v>
      </c>
      <c r="B148" s="9" t="s">
        <v>482</v>
      </c>
      <c r="C148" s="310"/>
    </row>
    <row r="149" spans="1:3" s="118" customFormat="1" ht="12" customHeight="1">
      <c r="A149" s="491" t="s">
        <v>310</v>
      </c>
      <c r="B149" s="9" t="s">
        <v>477</v>
      </c>
      <c r="C149" s="310"/>
    </row>
    <row r="150" spans="1:3" ht="12.75" customHeight="1">
      <c r="A150" s="491" t="s">
        <v>311</v>
      </c>
      <c r="B150" s="9" t="s">
        <v>533</v>
      </c>
      <c r="C150" s="310"/>
    </row>
    <row r="151" spans="1:3" ht="12.75" customHeight="1" thickBot="1">
      <c r="A151" s="500" t="s">
        <v>481</v>
      </c>
      <c r="B151" s="7" t="s">
        <v>484</v>
      </c>
      <c r="C151" s="312"/>
    </row>
    <row r="152" spans="1:3" ht="12.75" customHeight="1" thickBot="1">
      <c r="A152" s="555" t="s">
        <v>26</v>
      </c>
      <c r="B152" s="152" t="s">
        <v>485</v>
      </c>
      <c r="C152" s="352"/>
    </row>
    <row r="153" spans="1:3" ht="12" customHeight="1" thickBot="1">
      <c r="A153" s="555" t="s">
        <v>27</v>
      </c>
      <c r="B153" s="152" t="s">
        <v>486</v>
      </c>
      <c r="C153" s="352"/>
    </row>
    <row r="154" spans="1:3" ht="15" customHeight="1" thickBot="1">
      <c r="A154" s="37" t="s">
        <v>28</v>
      </c>
      <c r="B154" s="152" t="s">
        <v>488</v>
      </c>
      <c r="C154" s="482">
        <f>+C129+C133+C140+C146+C152+C153</f>
        <v>34907700</v>
      </c>
    </row>
    <row r="155" spans="1:3" ht="13.5" thickBot="1">
      <c r="A155" s="502" t="s">
        <v>29</v>
      </c>
      <c r="B155" s="434" t="s">
        <v>487</v>
      </c>
      <c r="C155" s="482">
        <f>+C128+C154</f>
        <v>186252411</v>
      </c>
    </row>
    <row r="156" spans="1:3" ht="15" customHeight="1" thickBot="1">
      <c r="A156" s="442"/>
      <c r="B156" s="443"/>
      <c r="C156" s="444"/>
    </row>
    <row r="157" spans="1:3" ht="14.25" customHeight="1" thickBot="1">
      <c r="A157" s="289" t="s">
        <v>534</v>
      </c>
      <c r="B157" s="290"/>
      <c r="C157" s="149"/>
    </row>
    <row r="158" spans="1:3" ht="13.5" thickBot="1">
      <c r="A158" s="289" t="s">
        <v>209</v>
      </c>
      <c r="B158" s="290"/>
      <c r="C158" s="14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158"/>
  <sheetViews>
    <sheetView zoomScale="130" zoomScaleNormal="130" zoomScaleSheetLayoutView="85" workbookViewId="0" topLeftCell="A152">
      <selection activeCell="B171" sqref="B171"/>
    </sheetView>
  </sheetViews>
  <sheetFormatPr defaultColWidth="9.00390625" defaultRowHeight="12.75"/>
  <cols>
    <col min="1" max="1" width="19.50390625" style="445" customWidth="1"/>
    <col min="2" max="2" width="72.00390625" style="446" customWidth="1"/>
    <col min="3" max="3" width="25.00390625" style="447" customWidth="1"/>
    <col min="4" max="16384" width="9.375" style="3" customWidth="1"/>
  </cols>
  <sheetData>
    <row r="1" spans="1:3" s="2" customFormat="1" ht="16.5" customHeight="1" thickBot="1">
      <c r="A1" s="266"/>
      <c r="B1" s="268"/>
      <c r="C1" s="291" t="str">
        <f>+CONCATENATE("9.1.2. melléklet a ……/",LEFT(ÖSSZEFÜGGÉSEK!A5,4),". (….) önkormányzati rendelethez")</f>
        <v>9.1.2. melléklet a ……/2016. (….) önkormányzati rendelethez</v>
      </c>
    </row>
    <row r="2" spans="1:3" s="114" customFormat="1" ht="21" customHeight="1">
      <c r="A2" s="462" t="s">
        <v>63</v>
      </c>
      <c r="B2" s="404" t="s">
        <v>232</v>
      </c>
      <c r="C2" s="406" t="s">
        <v>55</v>
      </c>
    </row>
    <row r="3" spans="1:3" s="114" customFormat="1" ht="16.5" thickBot="1">
      <c r="A3" s="269" t="s">
        <v>206</v>
      </c>
      <c r="B3" s="405" t="s">
        <v>445</v>
      </c>
      <c r="C3" s="554" t="s">
        <v>62</v>
      </c>
    </row>
    <row r="4" spans="1:3" s="115" customFormat="1" ht="15.75" customHeight="1" thickBot="1">
      <c r="A4" s="270"/>
      <c r="B4" s="270"/>
      <c r="C4" s="271" t="s">
        <v>585</v>
      </c>
    </row>
    <row r="5" spans="1:3" ht="13.5" thickBot="1">
      <c r="A5" s="463" t="s">
        <v>208</v>
      </c>
      <c r="B5" s="272" t="s">
        <v>579</v>
      </c>
      <c r="C5" s="407" t="s">
        <v>57</v>
      </c>
    </row>
    <row r="6" spans="1:3" s="76" customFormat="1" ht="12.75" customHeight="1" thickBot="1">
      <c r="A6" s="233"/>
      <c r="B6" s="234" t="s">
        <v>508</v>
      </c>
      <c r="C6" s="235" t="s">
        <v>509</v>
      </c>
    </row>
    <row r="7" spans="1:3" s="76" customFormat="1" ht="15.75" customHeight="1" thickBot="1">
      <c r="A7" s="274"/>
      <c r="B7" s="275" t="s">
        <v>58</v>
      </c>
      <c r="C7" s="408"/>
    </row>
    <row r="8" spans="1:3" s="76" customFormat="1" ht="12" customHeight="1" thickBot="1">
      <c r="A8" s="37" t="s">
        <v>19</v>
      </c>
      <c r="B8" s="21" t="s">
        <v>262</v>
      </c>
      <c r="C8" s="343">
        <f>+C9+C10+C11+C12+C13+C14</f>
        <v>0</v>
      </c>
    </row>
    <row r="9" spans="1:3" s="116" customFormat="1" ht="12" customHeight="1">
      <c r="A9" s="491" t="s">
        <v>100</v>
      </c>
      <c r="B9" s="472" t="s">
        <v>263</v>
      </c>
      <c r="C9" s="346"/>
    </row>
    <row r="10" spans="1:3" s="117" customFormat="1" ht="12" customHeight="1">
      <c r="A10" s="492" t="s">
        <v>101</v>
      </c>
      <c r="B10" s="473" t="s">
        <v>264</v>
      </c>
      <c r="C10" s="345"/>
    </row>
    <row r="11" spans="1:3" s="117" customFormat="1" ht="12" customHeight="1">
      <c r="A11" s="492" t="s">
        <v>102</v>
      </c>
      <c r="B11" s="473" t="s">
        <v>565</v>
      </c>
      <c r="C11" s="345"/>
    </row>
    <row r="12" spans="1:3" s="117" customFormat="1" ht="12" customHeight="1">
      <c r="A12" s="492" t="s">
        <v>103</v>
      </c>
      <c r="B12" s="473" t="s">
        <v>266</v>
      </c>
      <c r="C12" s="345"/>
    </row>
    <row r="13" spans="1:3" s="117" customFormat="1" ht="12" customHeight="1">
      <c r="A13" s="492" t="s">
        <v>151</v>
      </c>
      <c r="B13" s="473" t="s">
        <v>521</v>
      </c>
      <c r="C13" s="345"/>
    </row>
    <row r="14" spans="1:3" s="116" customFormat="1" ht="12" customHeight="1" thickBot="1">
      <c r="A14" s="493" t="s">
        <v>104</v>
      </c>
      <c r="B14" s="474" t="s">
        <v>448</v>
      </c>
      <c r="C14" s="345"/>
    </row>
    <row r="15" spans="1:3" s="116" customFormat="1" ht="12" customHeight="1" thickBot="1">
      <c r="A15" s="37" t="s">
        <v>20</v>
      </c>
      <c r="B15" s="338" t="s">
        <v>267</v>
      </c>
      <c r="C15" s="343">
        <f>+C16+C17+C18+C19+C20</f>
        <v>0</v>
      </c>
    </row>
    <row r="16" spans="1:3" s="116" customFormat="1" ht="12" customHeight="1">
      <c r="A16" s="491" t="s">
        <v>106</v>
      </c>
      <c r="B16" s="472" t="s">
        <v>268</v>
      </c>
      <c r="C16" s="346"/>
    </row>
    <row r="17" spans="1:3" s="116" customFormat="1" ht="12" customHeight="1">
      <c r="A17" s="492" t="s">
        <v>107</v>
      </c>
      <c r="B17" s="473" t="s">
        <v>269</v>
      </c>
      <c r="C17" s="345"/>
    </row>
    <row r="18" spans="1:3" s="116" customFormat="1" ht="12" customHeight="1">
      <c r="A18" s="492" t="s">
        <v>108</v>
      </c>
      <c r="B18" s="473" t="s">
        <v>437</v>
      </c>
      <c r="C18" s="345"/>
    </row>
    <row r="19" spans="1:3" s="116" customFormat="1" ht="12" customHeight="1">
      <c r="A19" s="492" t="s">
        <v>109</v>
      </c>
      <c r="B19" s="473" t="s">
        <v>438</v>
      </c>
      <c r="C19" s="345"/>
    </row>
    <row r="20" spans="1:3" s="116" customFormat="1" ht="12" customHeight="1">
      <c r="A20" s="492" t="s">
        <v>110</v>
      </c>
      <c r="B20" s="473" t="s">
        <v>270</v>
      </c>
      <c r="C20" s="345"/>
    </row>
    <row r="21" spans="1:3" s="117" customFormat="1" ht="12" customHeight="1" thickBot="1">
      <c r="A21" s="493" t="s">
        <v>119</v>
      </c>
      <c r="B21" s="474" t="s">
        <v>271</v>
      </c>
      <c r="C21" s="347"/>
    </row>
    <row r="22" spans="1:3" s="117" customFormat="1" ht="12" customHeight="1" thickBot="1">
      <c r="A22" s="37" t="s">
        <v>21</v>
      </c>
      <c r="B22" s="21" t="s">
        <v>272</v>
      </c>
      <c r="C22" s="343">
        <f>+C23+C24+C25+C26+C27</f>
        <v>0</v>
      </c>
    </row>
    <row r="23" spans="1:3" s="117" customFormat="1" ht="12" customHeight="1">
      <c r="A23" s="491" t="s">
        <v>89</v>
      </c>
      <c r="B23" s="472" t="s">
        <v>273</v>
      </c>
      <c r="C23" s="346"/>
    </row>
    <row r="24" spans="1:3" s="116" customFormat="1" ht="12" customHeight="1">
      <c r="A24" s="492" t="s">
        <v>90</v>
      </c>
      <c r="B24" s="473" t="s">
        <v>274</v>
      </c>
      <c r="C24" s="345"/>
    </row>
    <row r="25" spans="1:3" s="117" customFormat="1" ht="12" customHeight="1">
      <c r="A25" s="492" t="s">
        <v>91</v>
      </c>
      <c r="B25" s="473" t="s">
        <v>439</v>
      </c>
      <c r="C25" s="345"/>
    </row>
    <row r="26" spans="1:3" s="117" customFormat="1" ht="12" customHeight="1">
      <c r="A26" s="492" t="s">
        <v>92</v>
      </c>
      <c r="B26" s="473" t="s">
        <v>440</v>
      </c>
      <c r="C26" s="345"/>
    </row>
    <row r="27" spans="1:3" s="117" customFormat="1" ht="12" customHeight="1">
      <c r="A27" s="492" t="s">
        <v>174</v>
      </c>
      <c r="B27" s="473" t="s">
        <v>275</v>
      </c>
      <c r="C27" s="345"/>
    </row>
    <row r="28" spans="1:3" s="117" customFormat="1" ht="12" customHeight="1" thickBot="1">
      <c r="A28" s="493" t="s">
        <v>175</v>
      </c>
      <c r="B28" s="474" t="s">
        <v>276</v>
      </c>
      <c r="C28" s="347"/>
    </row>
    <row r="29" spans="1:3" s="117" customFormat="1" ht="12" customHeight="1" thickBot="1">
      <c r="A29" s="37" t="s">
        <v>176</v>
      </c>
      <c r="B29" s="21" t="s">
        <v>277</v>
      </c>
      <c r="C29" s="349">
        <f>SUM(C30:C36)</f>
        <v>0</v>
      </c>
    </row>
    <row r="30" spans="1:3" s="117" customFormat="1" ht="12" customHeight="1">
      <c r="A30" s="491" t="s">
        <v>278</v>
      </c>
      <c r="B30" s="472" t="s">
        <v>570</v>
      </c>
      <c r="C30" s="346"/>
    </row>
    <row r="31" spans="1:3" s="117" customFormat="1" ht="12" customHeight="1">
      <c r="A31" s="492" t="s">
        <v>279</v>
      </c>
      <c r="B31" s="473" t="s">
        <v>571</v>
      </c>
      <c r="C31" s="345"/>
    </row>
    <row r="32" spans="1:3" s="117" customFormat="1" ht="12" customHeight="1">
      <c r="A32" s="492" t="s">
        <v>280</v>
      </c>
      <c r="B32" s="473" t="s">
        <v>572</v>
      </c>
      <c r="C32" s="345"/>
    </row>
    <row r="33" spans="1:3" s="117" customFormat="1" ht="12" customHeight="1">
      <c r="A33" s="492" t="s">
        <v>281</v>
      </c>
      <c r="B33" s="473" t="s">
        <v>573</v>
      </c>
      <c r="C33" s="345"/>
    </row>
    <row r="34" spans="1:3" s="117" customFormat="1" ht="12" customHeight="1">
      <c r="A34" s="492" t="s">
        <v>567</v>
      </c>
      <c r="B34" s="473" t="s">
        <v>282</v>
      </c>
      <c r="C34" s="345"/>
    </row>
    <row r="35" spans="1:3" s="117" customFormat="1" ht="12" customHeight="1">
      <c r="A35" s="492" t="s">
        <v>568</v>
      </c>
      <c r="B35" s="473" t="s">
        <v>283</v>
      </c>
      <c r="C35" s="345"/>
    </row>
    <row r="36" spans="1:3" s="117" customFormat="1" ht="12" customHeight="1" thickBot="1">
      <c r="A36" s="493" t="s">
        <v>569</v>
      </c>
      <c r="B36" s="474" t="s">
        <v>284</v>
      </c>
      <c r="C36" s="347"/>
    </row>
    <row r="37" spans="1:3" s="117" customFormat="1" ht="12" customHeight="1" thickBot="1">
      <c r="A37" s="37" t="s">
        <v>23</v>
      </c>
      <c r="B37" s="21" t="s">
        <v>449</v>
      </c>
      <c r="C37" s="343">
        <f>SUM(C38:C48)</f>
        <v>9364000</v>
      </c>
    </row>
    <row r="38" spans="1:3" s="117" customFormat="1" ht="12" customHeight="1">
      <c r="A38" s="491" t="s">
        <v>93</v>
      </c>
      <c r="B38" s="472" t="s">
        <v>287</v>
      </c>
      <c r="C38" s="346"/>
    </row>
    <row r="39" spans="1:3" s="117" customFormat="1" ht="12" customHeight="1">
      <c r="A39" s="492" t="s">
        <v>94</v>
      </c>
      <c r="B39" s="473" t="s">
        <v>288</v>
      </c>
      <c r="C39" s="345">
        <v>4530000</v>
      </c>
    </row>
    <row r="40" spans="1:3" s="117" customFormat="1" ht="12" customHeight="1">
      <c r="A40" s="492" t="s">
        <v>95</v>
      </c>
      <c r="B40" s="473" t="s">
        <v>289</v>
      </c>
      <c r="C40" s="345">
        <v>2575000</v>
      </c>
    </row>
    <row r="41" spans="1:3" s="117" customFormat="1" ht="12" customHeight="1">
      <c r="A41" s="492" t="s">
        <v>178</v>
      </c>
      <c r="B41" s="473" t="s">
        <v>290</v>
      </c>
      <c r="C41" s="345"/>
    </row>
    <row r="42" spans="1:3" s="117" customFormat="1" ht="12" customHeight="1">
      <c r="A42" s="492" t="s">
        <v>179</v>
      </c>
      <c r="B42" s="473" t="s">
        <v>291</v>
      </c>
      <c r="C42" s="345">
        <v>1700000</v>
      </c>
    </row>
    <row r="43" spans="1:3" s="117" customFormat="1" ht="12" customHeight="1">
      <c r="A43" s="492" t="s">
        <v>180</v>
      </c>
      <c r="B43" s="473" t="s">
        <v>292</v>
      </c>
      <c r="C43" s="345">
        <v>459000</v>
      </c>
    </row>
    <row r="44" spans="1:3" s="117" customFormat="1" ht="12" customHeight="1">
      <c r="A44" s="492" t="s">
        <v>181</v>
      </c>
      <c r="B44" s="473" t="s">
        <v>293</v>
      </c>
      <c r="C44" s="345"/>
    </row>
    <row r="45" spans="1:3" s="117" customFormat="1" ht="12" customHeight="1">
      <c r="A45" s="492" t="s">
        <v>182</v>
      </c>
      <c r="B45" s="473" t="s">
        <v>577</v>
      </c>
      <c r="C45" s="345">
        <v>100000</v>
      </c>
    </row>
    <row r="46" spans="1:3" s="117" customFormat="1" ht="12" customHeight="1">
      <c r="A46" s="492" t="s">
        <v>285</v>
      </c>
      <c r="B46" s="473" t="s">
        <v>295</v>
      </c>
      <c r="C46" s="348"/>
    </row>
    <row r="47" spans="1:3" s="117" customFormat="1" ht="12" customHeight="1">
      <c r="A47" s="493" t="s">
        <v>286</v>
      </c>
      <c r="B47" s="474" t="s">
        <v>451</v>
      </c>
      <c r="C47" s="458"/>
    </row>
    <row r="48" spans="1:3" s="117" customFormat="1" ht="12" customHeight="1" thickBot="1">
      <c r="A48" s="493" t="s">
        <v>450</v>
      </c>
      <c r="B48" s="474" t="s">
        <v>296</v>
      </c>
      <c r="C48" s="458"/>
    </row>
    <row r="49" spans="1:3" s="117" customFormat="1" ht="12" customHeight="1" thickBot="1">
      <c r="A49" s="37" t="s">
        <v>24</v>
      </c>
      <c r="B49" s="21" t="s">
        <v>297</v>
      </c>
      <c r="C49" s="343">
        <f>SUM(C50:C54)</f>
        <v>0</v>
      </c>
    </row>
    <row r="50" spans="1:3" s="117" customFormat="1" ht="12" customHeight="1">
      <c r="A50" s="491" t="s">
        <v>96</v>
      </c>
      <c r="B50" s="472" t="s">
        <v>301</v>
      </c>
      <c r="C50" s="517"/>
    </row>
    <row r="51" spans="1:3" s="117" customFormat="1" ht="12" customHeight="1">
      <c r="A51" s="492" t="s">
        <v>97</v>
      </c>
      <c r="B51" s="473" t="s">
        <v>302</v>
      </c>
      <c r="C51" s="348"/>
    </row>
    <row r="52" spans="1:3" s="117" customFormat="1" ht="12" customHeight="1">
      <c r="A52" s="492" t="s">
        <v>298</v>
      </c>
      <c r="B52" s="473" t="s">
        <v>303</v>
      </c>
      <c r="C52" s="348"/>
    </row>
    <row r="53" spans="1:3" s="117" customFormat="1" ht="12" customHeight="1">
      <c r="A53" s="492" t="s">
        <v>299</v>
      </c>
      <c r="B53" s="473" t="s">
        <v>304</v>
      </c>
      <c r="C53" s="348"/>
    </row>
    <row r="54" spans="1:3" s="117" customFormat="1" ht="12" customHeight="1" thickBot="1">
      <c r="A54" s="493" t="s">
        <v>300</v>
      </c>
      <c r="B54" s="474" t="s">
        <v>305</v>
      </c>
      <c r="C54" s="458"/>
    </row>
    <row r="55" spans="1:3" s="117" customFormat="1" ht="12" customHeight="1" thickBot="1">
      <c r="A55" s="37" t="s">
        <v>183</v>
      </c>
      <c r="B55" s="21" t="s">
        <v>306</v>
      </c>
      <c r="C55" s="343">
        <f>SUM(C56:C58)</f>
        <v>0</v>
      </c>
    </row>
    <row r="56" spans="1:3" s="117" customFormat="1" ht="12" customHeight="1">
      <c r="A56" s="491" t="s">
        <v>98</v>
      </c>
      <c r="B56" s="472" t="s">
        <v>307</v>
      </c>
      <c r="C56" s="346"/>
    </row>
    <row r="57" spans="1:3" s="117" customFormat="1" ht="12" customHeight="1">
      <c r="A57" s="492" t="s">
        <v>99</v>
      </c>
      <c r="B57" s="473" t="s">
        <v>441</v>
      </c>
      <c r="C57" s="345"/>
    </row>
    <row r="58" spans="1:3" s="117" customFormat="1" ht="12" customHeight="1">
      <c r="A58" s="492" t="s">
        <v>310</v>
      </c>
      <c r="B58" s="473" t="s">
        <v>308</v>
      </c>
      <c r="C58" s="345"/>
    </row>
    <row r="59" spans="1:3" s="117" customFormat="1" ht="12" customHeight="1" thickBot="1">
      <c r="A59" s="493" t="s">
        <v>311</v>
      </c>
      <c r="B59" s="474" t="s">
        <v>309</v>
      </c>
      <c r="C59" s="347"/>
    </row>
    <row r="60" spans="1:3" s="117" customFormat="1" ht="12" customHeight="1" thickBot="1">
      <c r="A60" s="37" t="s">
        <v>26</v>
      </c>
      <c r="B60" s="338" t="s">
        <v>312</v>
      </c>
      <c r="C60" s="343">
        <f>SUM(C61:C63)</f>
        <v>0</v>
      </c>
    </row>
    <row r="61" spans="1:3" s="117" customFormat="1" ht="12" customHeight="1">
      <c r="A61" s="491" t="s">
        <v>184</v>
      </c>
      <c r="B61" s="472" t="s">
        <v>314</v>
      </c>
      <c r="C61" s="348"/>
    </row>
    <row r="62" spans="1:3" s="117" customFormat="1" ht="12" customHeight="1">
      <c r="A62" s="492" t="s">
        <v>185</v>
      </c>
      <c r="B62" s="473" t="s">
        <v>442</v>
      </c>
      <c r="C62" s="348"/>
    </row>
    <row r="63" spans="1:3" s="117" customFormat="1" ht="12" customHeight="1">
      <c r="A63" s="492" t="s">
        <v>238</v>
      </c>
      <c r="B63" s="473" t="s">
        <v>315</v>
      </c>
      <c r="C63" s="348"/>
    </row>
    <row r="64" spans="1:3" s="117" customFormat="1" ht="12" customHeight="1" thickBot="1">
      <c r="A64" s="493" t="s">
        <v>313</v>
      </c>
      <c r="B64" s="474" t="s">
        <v>316</v>
      </c>
      <c r="C64" s="348"/>
    </row>
    <row r="65" spans="1:3" s="117" customFormat="1" ht="12" customHeight="1" thickBot="1">
      <c r="A65" s="37" t="s">
        <v>27</v>
      </c>
      <c r="B65" s="21" t="s">
        <v>317</v>
      </c>
      <c r="C65" s="349">
        <f>+C8+C15+C22+C29+C37+C49+C55+C60</f>
        <v>9364000</v>
      </c>
    </row>
    <row r="66" spans="1:3" s="117" customFormat="1" ht="12" customHeight="1" thickBot="1">
      <c r="A66" s="494" t="s">
        <v>408</v>
      </c>
      <c r="B66" s="338" t="s">
        <v>319</v>
      </c>
      <c r="C66" s="343">
        <f>SUM(C67:C69)</f>
        <v>0</v>
      </c>
    </row>
    <row r="67" spans="1:3" s="117" customFormat="1" ht="12" customHeight="1">
      <c r="A67" s="491" t="s">
        <v>350</v>
      </c>
      <c r="B67" s="472" t="s">
        <v>320</v>
      </c>
      <c r="C67" s="348"/>
    </row>
    <row r="68" spans="1:3" s="117" customFormat="1" ht="12" customHeight="1">
      <c r="A68" s="492" t="s">
        <v>359</v>
      </c>
      <c r="B68" s="473" t="s">
        <v>321</v>
      </c>
      <c r="C68" s="348"/>
    </row>
    <row r="69" spans="1:3" s="117" customFormat="1" ht="12" customHeight="1" thickBot="1">
      <c r="A69" s="493" t="s">
        <v>360</v>
      </c>
      <c r="B69" s="475" t="s">
        <v>322</v>
      </c>
      <c r="C69" s="348"/>
    </row>
    <row r="70" spans="1:3" s="117" customFormat="1" ht="12" customHeight="1" thickBot="1">
      <c r="A70" s="494" t="s">
        <v>323</v>
      </c>
      <c r="B70" s="338" t="s">
        <v>324</v>
      </c>
      <c r="C70" s="343">
        <f>SUM(C71:C74)</f>
        <v>0</v>
      </c>
    </row>
    <row r="71" spans="1:3" s="117" customFormat="1" ht="12" customHeight="1">
      <c r="A71" s="491" t="s">
        <v>152</v>
      </c>
      <c r="B71" s="472" t="s">
        <v>325</v>
      </c>
      <c r="C71" s="348"/>
    </row>
    <row r="72" spans="1:3" s="117" customFormat="1" ht="12" customHeight="1">
      <c r="A72" s="492" t="s">
        <v>153</v>
      </c>
      <c r="B72" s="473" t="s">
        <v>326</v>
      </c>
      <c r="C72" s="348"/>
    </row>
    <row r="73" spans="1:3" s="117" customFormat="1" ht="12" customHeight="1">
      <c r="A73" s="492" t="s">
        <v>351</v>
      </c>
      <c r="B73" s="473" t="s">
        <v>327</v>
      </c>
      <c r="C73" s="348"/>
    </row>
    <row r="74" spans="1:3" s="117" customFormat="1" ht="12" customHeight="1" thickBot="1">
      <c r="A74" s="493" t="s">
        <v>352</v>
      </c>
      <c r="B74" s="474" t="s">
        <v>328</v>
      </c>
      <c r="C74" s="348"/>
    </row>
    <row r="75" spans="1:3" s="117" customFormat="1" ht="12" customHeight="1" thickBot="1">
      <c r="A75" s="494" t="s">
        <v>329</v>
      </c>
      <c r="B75" s="338" t="s">
        <v>330</v>
      </c>
      <c r="C75" s="343">
        <f>SUM(C76:C77)</f>
        <v>0</v>
      </c>
    </row>
    <row r="76" spans="1:3" s="117" customFormat="1" ht="12" customHeight="1">
      <c r="A76" s="491" t="s">
        <v>353</v>
      </c>
      <c r="B76" s="472" t="s">
        <v>331</v>
      </c>
      <c r="C76" s="348"/>
    </row>
    <row r="77" spans="1:3" s="117" customFormat="1" ht="12" customHeight="1" thickBot="1">
      <c r="A77" s="493" t="s">
        <v>354</v>
      </c>
      <c r="B77" s="474" t="s">
        <v>332</v>
      </c>
      <c r="C77" s="348"/>
    </row>
    <row r="78" spans="1:3" s="116" customFormat="1" ht="12" customHeight="1" thickBot="1">
      <c r="A78" s="494" t="s">
        <v>333</v>
      </c>
      <c r="B78" s="338" t="s">
        <v>334</v>
      </c>
      <c r="C78" s="343">
        <f>SUM(C79:C81)</f>
        <v>0</v>
      </c>
    </row>
    <row r="79" spans="1:3" s="117" customFormat="1" ht="12" customHeight="1">
      <c r="A79" s="491" t="s">
        <v>355</v>
      </c>
      <c r="B79" s="472" t="s">
        <v>335</v>
      </c>
      <c r="C79" s="348"/>
    </row>
    <row r="80" spans="1:3" s="117" customFormat="1" ht="12" customHeight="1">
      <c r="A80" s="492" t="s">
        <v>356</v>
      </c>
      <c r="B80" s="473" t="s">
        <v>336</v>
      </c>
      <c r="C80" s="348"/>
    </row>
    <row r="81" spans="1:3" s="117" customFormat="1" ht="12" customHeight="1" thickBot="1">
      <c r="A81" s="493" t="s">
        <v>357</v>
      </c>
      <c r="B81" s="474" t="s">
        <v>337</v>
      </c>
      <c r="C81" s="348"/>
    </row>
    <row r="82" spans="1:3" s="117" customFormat="1" ht="12" customHeight="1" thickBot="1">
      <c r="A82" s="494" t="s">
        <v>338</v>
      </c>
      <c r="B82" s="338" t="s">
        <v>358</v>
      </c>
      <c r="C82" s="343">
        <f>SUM(C83:C86)</f>
        <v>0</v>
      </c>
    </row>
    <row r="83" spans="1:3" s="117" customFormat="1" ht="12" customHeight="1">
      <c r="A83" s="495" t="s">
        <v>339</v>
      </c>
      <c r="B83" s="472" t="s">
        <v>340</v>
      </c>
      <c r="C83" s="348"/>
    </row>
    <row r="84" spans="1:3" s="117" customFormat="1" ht="12" customHeight="1">
      <c r="A84" s="496" t="s">
        <v>341</v>
      </c>
      <c r="B84" s="473" t="s">
        <v>342</v>
      </c>
      <c r="C84" s="348"/>
    </row>
    <row r="85" spans="1:3" s="117" customFormat="1" ht="12" customHeight="1">
      <c r="A85" s="496" t="s">
        <v>343</v>
      </c>
      <c r="B85" s="473" t="s">
        <v>344</v>
      </c>
      <c r="C85" s="348"/>
    </row>
    <row r="86" spans="1:3" s="116" customFormat="1" ht="12" customHeight="1" thickBot="1">
      <c r="A86" s="497" t="s">
        <v>345</v>
      </c>
      <c r="B86" s="474" t="s">
        <v>346</v>
      </c>
      <c r="C86" s="348"/>
    </row>
    <row r="87" spans="1:3" s="116" customFormat="1" ht="12" customHeight="1" thickBot="1">
      <c r="A87" s="494" t="s">
        <v>347</v>
      </c>
      <c r="B87" s="338" t="s">
        <v>490</v>
      </c>
      <c r="C87" s="518"/>
    </row>
    <row r="88" spans="1:3" s="116" customFormat="1" ht="12" customHeight="1" thickBot="1">
      <c r="A88" s="494" t="s">
        <v>522</v>
      </c>
      <c r="B88" s="338" t="s">
        <v>348</v>
      </c>
      <c r="C88" s="518"/>
    </row>
    <row r="89" spans="1:3" s="116" customFormat="1" ht="12" customHeight="1" thickBot="1">
      <c r="A89" s="494" t="s">
        <v>523</v>
      </c>
      <c r="B89" s="479" t="s">
        <v>493</v>
      </c>
      <c r="C89" s="349">
        <f>+C66+C70+C75+C78+C82+C88+C87</f>
        <v>0</v>
      </c>
    </row>
    <row r="90" spans="1:3" s="116" customFormat="1" ht="12" customHeight="1" thickBot="1">
      <c r="A90" s="498" t="s">
        <v>524</v>
      </c>
      <c r="B90" s="480" t="s">
        <v>525</v>
      </c>
      <c r="C90" s="349">
        <f>+C65+C89</f>
        <v>9364000</v>
      </c>
    </row>
    <row r="91" spans="1:3" s="117" customFormat="1" ht="15" customHeight="1" thickBot="1">
      <c r="A91" s="280"/>
      <c r="B91" s="281"/>
      <c r="C91" s="413"/>
    </row>
    <row r="92" spans="1:3" s="76" customFormat="1" ht="16.5" customHeight="1" thickBot="1">
      <c r="A92" s="284"/>
      <c r="B92" s="285" t="s">
        <v>59</v>
      </c>
      <c r="C92" s="415"/>
    </row>
    <row r="93" spans="1:3" s="118" customFormat="1" ht="12" customHeight="1" thickBot="1">
      <c r="A93" s="464" t="s">
        <v>19</v>
      </c>
      <c r="B93" s="31" t="s">
        <v>529</v>
      </c>
      <c r="C93" s="342">
        <f>+C94+C95+C96+C97+C98+C111</f>
        <v>500000</v>
      </c>
    </row>
    <row r="94" spans="1:3" ht="12" customHeight="1">
      <c r="A94" s="499" t="s">
        <v>100</v>
      </c>
      <c r="B94" s="10" t="s">
        <v>50</v>
      </c>
      <c r="C94" s="344"/>
    </row>
    <row r="95" spans="1:3" ht="12" customHeight="1">
      <c r="A95" s="492" t="s">
        <v>101</v>
      </c>
      <c r="B95" s="8" t="s">
        <v>186</v>
      </c>
      <c r="C95" s="345"/>
    </row>
    <row r="96" spans="1:3" ht="12" customHeight="1">
      <c r="A96" s="492" t="s">
        <v>102</v>
      </c>
      <c r="B96" s="8" t="s">
        <v>142</v>
      </c>
      <c r="C96" s="347"/>
    </row>
    <row r="97" spans="1:3" ht="12" customHeight="1">
      <c r="A97" s="492" t="s">
        <v>103</v>
      </c>
      <c r="B97" s="11" t="s">
        <v>187</v>
      </c>
      <c r="C97" s="347"/>
    </row>
    <row r="98" spans="1:3" ht="12" customHeight="1">
      <c r="A98" s="492" t="s">
        <v>114</v>
      </c>
      <c r="B98" s="19" t="s">
        <v>188</v>
      </c>
      <c r="C98" s="347">
        <v>500000</v>
      </c>
    </row>
    <row r="99" spans="1:3" ht="12" customHeight="1">
      <c r="A99" s="492" t="s">
        <v>104</v>
      </c>
      <c r="B99" s="8" t="s">
        <v>526</v>
      </c>
      <c r="C99" s="347"/>
    </row>
    <row r="100" spans="1:3" ht="12" customHeight="1">
      <c r="A100" s="492" t="s">
        <v>105</v>
      </c>
      <c r="B100" s="171" t="s">
        <v>456</v>
      </c>
      <c r="C100" s="347"/>
    </row>
    <row r="101" spans="1:3" ht="12" customHeight="1">
      <c r="A101" s="492" t="s">
        <v>115</v>
      </c>
      <c r="B101" s="171" t="s">
        <v>455</v>
      </c>
      <c r="C101" s="347"/>
    </row>
    <row r="102" spans="1:3" ht="12" customHeight="1">
      <c r="A102" s="492" t="s">
        <v>116</v>
      </c>
      <c r="B102" s="171" t="s">
        <v>364</v>
      </c>
      <c r="C102" s="347"/>
    </row>
    <row r="103" spans="1:3" ht="12" customHeight="1">
      <c r="A103" s="492" t="s">
        <v>117</v>
      </c>
      <c r="B103" s="172" t="s">
        <v>365</v>
      </c>
      <c r="C103" s="347"/>
    </row>
    <row r="104" spans="1:3" ht="12" customHeight="1">
      <c r="A104" s="492" t="s">
        <v>118</v>
      </c>
      <c r="B104" s="172" t="s">
        <v>366</v>
      </c>
      <c r="C104" s="347"/>
    </row>
    <row r="105" spans="1:3" ht="12" customHeight="1">
      <c r="A105" s="492" t="s">
        <v>120</v>
      </c>
      <c r="B105" s="171" t="s">
        <v>367</v>
      </c>
      <c r="C105" s="347"/>
    </row>
    <row r="106" spans="1:3" ht="12" customHeight="1">
      <c r="A106" s="492" t="s">
        <v>189</v>
      </c>
      <c r="B106" s="171" t="s">
        <v>368</v>
      </c>
      <c r="C106" s="347"/>
    </row>
    <row r="107" spans="1:3" ht="12" customHeight="1">
      <c r="A107" s="492" t="s">
        <v>362</v>
      </c>
      <c r="B107" s="172" t="s">
        <v>369</v>
      </c>
      <c r="C107" s="347"/>
    </row>
    <row r="108" spans="1:3" ht="12" customHeight="1">
      <c r="A108" s="500" t="s">
        <v>363</v>
      </c>
      <c r="B108" s="173" t="s">
        <v>370</v>
      </c>
      <c r="C108" s="347"/>
    </row>
    <row r="109" spans="1:3" ht="12" customHeight="1">
      <c r="A109" s="492" t="s">
        <v>453</v>
      </c>
      <c r="B109" s="173" t="s">
        <v>371</v>
      </c>
      <c r="C109" s="347"/>
    </row>
    <row r="110" spans="1:3" ht="12" customHeight="1">
      <c r="A110" s="492" t="s">
        <v>454</v>
      </c>
      <c r="B110" s="172" t="s">
        <v>372</v>
      </c>
      <c r="C110" s="345">
        <v>500000</v>
      </c>
    </row>
    <row r="111" spans="1:3" ht="12" customHeight="1">
      <c r="A111" s="492" t="s">
        <v>458</v>
      </c>
      <c r="B111" s="11" t="s">
        <v>51</v>
      </c>
      <c r="C111" s="345"/>
    </row>
    <row r="112" spans="1:3" ht="12" customHeight="1">
      <c r="A112" s="493" t="s">
        <v>459</v>
      </c>
      <c r="B112" s="8" t="s">
        <v>527</v>
      </c>
      <c r="C112" s="347"/>
    </row>
    <row r="113" spans="1:3" ht="12" customHeight="1" thickBot="1">
      <c r="A113" s="501" t="s">
        <v>460</v>
      </c>
      <c r="B113" s="174" t="s">
        <v>528</v>
      </c>
      <c r="C113" s="351"/>
    </row>
    <row r="114" spans="1:3" ht="12" customHeight="1" thickBot="1">
      <c r="A114" s="37" t="s">
        <v>20</v>
      </c>
      <c r="B114" s="30" t="s">
        <v>373</v>
      </c>
      <c r="C114" s="343">
        <f>+C115+C117+C119</f>
        <v>0</v>
      </c>
    </row>
    <row r="115" spans="1:3" ht="12" customHeight="1">
      <c r="A115" s="491" t="s">
        <v>106</v>
      </c>
      <c r="B115" s="8" t="s">
        <v>236</v>
      </c>
      <c r="C115" s="346"/>
    </row>
    <row r="116" spans="1:3" ht="12" customHeight="1">
      <c r="A116" s="491" t="s">
        <v>107</v>
      </c>
      <c r="B116" s="12" t="s">
        <v>377</v>
      </c>
      <c r="C116" s="346"/>
    </row>
    <row r="117" spans="1:3" ht="12" customHeight="1">
      <c r="A117" s="491" t="s">
        <v>108</v>
      </c>
      <c r="B117" s="12" t="s">
        <v>190</v>
      </c>
      <c r="C117" s="345"/>
    </row>
    <row r="118" spans="1:3" ht="12" customHeight="1">
      <c r="A118" s="491" t="s">
        <v>109</v>
      </c>
      <c r="B118" s="12" t="s">
        <v>378</v>
      </c>
      <c r="C118" s="310"/>
    </row>
    <row r="119" spans="1:3" ht="12" customHeight="1">
      <c r="A119" s="491" t="s">
        <v>110</v>
      </c>
      <c r="B119" s="340" t="s">
        <v>239</v>
      </c>
      <c r="C119" s="310"/>
    </row>
    <row r="120" spans="1:3" ht="12" customHeight="1">
      <c r="A120" s="491" t="s">
        <v>119</v>
      </c>
      <c r="B120" s="339" t="s">
        <v>443</v>
      </c>
      <c r="C120" s="310"/>
    </row>
    <row r="121" spans="1:3" ht="12" customHeight="1">
      <c r="A121" s="491" t="s">
        <v>121</v>
      </c>
      <c r="B121" s="468" t="s">
        <v>383</v>
      </c>
      <c r="C121" s="310"/>
    </row>
    <row r="122" spans="1:3" ht="12" customHeight="1">
      <c r="A122" s="491" t="s">
        <v>191</v>
      </c>
      <c r="B122" s="172" t="s">
        <v>366</v>
      </c>
      <c r="C122" s="310"/>
    </row>
    <row r="123" spans="1:3" ht="12" customHeight="1">
      <c r="A123" s="491" t="s">
        <v>192</v>
      </c>
      <c r="B123" s="172" t="s">
        <v>382</v>
      </c>
      <c r="C123" s="310"/>
    </row>
    <row r="124" spans="1:3" ht="12" customHeight="1">
      <c r="A124" s="491" t="s">
        <v>193</v>
      </c>
      <c r="B124" s="172" t="s">
        <v>381</v>
      </c>
      <c r="C124" s="310"/>
    </row>
    <row r="125" spans="1:3" ht="12" customHeight="1">
      <c r="A125" s="491" t="s">
        <v>374</v>
      </c>
      <c r="B125" s="172" t="s">
        <v>369</v>
      </c>
      <c r="C125" s="310"/>
    </row>
    <row r="126" spans="1:3" ht="12" customHeight="1">
      <c r="A126" s="491" t="s">
        <v>375</v>
      </c>
      <c r="B126" s="172" t="s">
        <v>380</v>
      </c>
      <c r="C126" s="310"/>
    </row>
    <row r="127" spans="1:3" ht="12" customHeight="1" thickBot="1">
      <c r="A127" s="500" t="s">
        <v>376</v>
      </c>
      <c r="B127" s="172" t="s">
        <v>379</v>
      </c>
      <c r="C127" s="312"/>
    </row>
    <row r="128" spans="1:3" ht="12" customHeight="1" thickBot="1">
      <c r="A128" s="37" t="s">
        <v>21</v>
      </c>
      <c r="B128" s="152" t="s">
        <v>463</v>
      </c>
      <c r="C128" s="343">
        <f>+C93+C114</f>
        <v>500000</v>
      </c>
    </row>
    <row r="129" spans="1:3" ht="12" customHeight="1" thickBot="1">
      <c r="A129" s="37" t="s">
        <v>22</v>
      </c>
      <c r="B129" s="152" t="s">
        <v>464</v>
      </c>
      <c r="C129" s="343">
        <f>+C130+C131+C132</f>
        <v>0</v>
      </c>
    </row>
    <row r="130" spans="1:3" s="118" customFormat="1" ht="12" customHeight="1">
      <c r="A130" s="491" t="s">
        <v>278</v>
      </c>
      <c r="B130" s="9" t="s">
        <v>532</v>
      </c>
      <c r="C130" s="310"/>
    </row>
    <row r="131" spans="1:3" ht="12" customHeight="1">
      <c r="A131" s="491" t="s">
        <v>279</v>
      </c>
      <c r="B131" s="9" t="s">
        <v>472</v>
      </c>
      <c r="C131" s="310"/>
    </row>
    <row r="132" spans="1:3" ht="12" customHeight="1" thickBot="1">
      <c r="A132" s="500" t="s">
        <v>280</v>
      </c>
      <c r="B132" s="7" t="s">
        <v>531</v>
      </c>
      <c r="C132" s="310"/>
    </row>
    <row r="133" spans="1:3" ht="12" customHeight="1" thickBot="1">
      <c r="A133" s="37" t="s">
        <v>23</v>
      </c>
      <c r="B133" s="152" t="s">
        <v>465</v>
      </c>
      <c r="C133" s="343">
        <f>+C134+C135+C136+C137+C138+C139</f>
        <v>0</v>
      </c>
    </row>
    <row r="134" spans="1:3" ht="12" customHeight="1">
      <c r="A134" s="491" t="s">
        <v>93</v>
      </c>
      <c r="B134" s="9" t="s">
        <v>474</v>
      </c>
      <c r="C134" s="310"/>
    </row>
    <row r="135" spans="1:3" ht="12" customHeight="1">
      <c r="A135" s="491" t="s">
        <v>94</v>
      </c>
      <c r="B135" s="9" t="s">
        <v>466</v>
      </c>
      <c r="C135" s="310"/>
    </row>
    <row r="136" spans="1:3" ht="12" customHeight="1">
      <c r="A136" s="491" t="s">
        <v>95</v>
      </c>
      <c r="B136" s="9" t="s">
        <v>467</v>
      </c>
      <c r="C136" s="310"/>
    </row>
    <row r="137" spans="1:3" ht="12" customHeight="1">
      <c r="A137" s="491" t="s">
        <v>178</v>
      </c>
      <c r="B137" s="9" t="s">
        <v>530</v>
      </c>
      <c r="C137" s="310"/>
    </row>
    <row r="138" spans="1:3" ht="12" customHeight="1">
      <c r="A138" s="491" t="s">
        <v>179</v>
      </c>
      <c r="B138" s="9" t="s">
        <v>469</v>
      </c>
      <c r="C138" s="310"/>
    </row>
    <row r="139" spans="1:3" s="118" customFormat="1" ht="12" customHeight="1" thickBot="1">
      <c r="A139" s="500" t="s">
        <v>180</v>
      </c>
      <c r="B139" s="7" t="s">
        <v>470</v>
      </c>
      <c r="C139" s="310"/>
    </row>
    <row r="140" spans="1:11" ht="12" customHeight="1" thickBot="1">
      <c r="A140" s="37" t="s">
        <v>24</v>
      </c>
      <c r="B140" s="152" t="s">
        <v>556</v>
      </c>
      <c r="C140" s="349">
        <f>+C141+C142+C144+C145+C143</f>
        <v>0</v>
      </c>
      <c r="K140" s="292"/>
    </row>
    <row r="141" spans="1:3" ht="12.75">
      <c r="A141" s="491" t="s">
        <v>96</v>
      </c>
      <c r="B141" s="9" t="s">
        <v>384</v>
      </c>
      <c r="C141" s="310"/>
    </row>
    <row r="142" spans="1:3" ht="12" customHeight="1">
      <c r="A142" s="491" t="s">
        <v>97</v>
      </c>
      <c r="B142" s="9" t="s">
        <v>385</v>
      </c>
      <c r="C142" s="310"/>
    </row>
    <row r="143" spans="1:3" s="118" customFormat="1" ht="12" customHeight="1">
      <c r="A143" s="491" t="s">
        <v>298</v>
      </c>
      <c r="B143" s="9" t="s">
        <v>555</v>
      </c>
      <c r="C143" s="310"/>
    </row>
    <row r="144" spans="1:3" s="118" customFormat="1" ht="12" customHeight="1">
      <c r="A144" s="491" t="s">
        <v>299</v>
      </c>
      <c r="B144" s="9" t="s">
        <v>479</v>
      </c>
      <c r="C144" s="310"/>
    </row>
    <row r="145" spans="1:3" s="118" customFormat="1" ht="12" customHeight="1" thickBot="1">
      <c r="A145" s="500" t="s">
        <v>300</v>
      </c>
      <c r="B145" s="7" t="s">
        <v>404</v>
      </c>
      <c r="C145" s="310"/>
    </row>
    <row r="146" spans="1:3" s="118" customFormat="1" ht="12" customHeight="1" thickBot="1">
      <c r="A146" s="37" t="s">
        <v>25</v>
      </c>
      <c r="B146" s="152" t="s">
        <v>480</v>
      </c>
      <c r="C146" s="352">
        <f>+C147+C148+C149+C150+C151</f>
        <v>0</v>
      </c>
    </row>
    <row r="147" spans="1:3" s="118" customFormat="1" ht="12" customHeight="1">
      <c r="A147" s="491" t="s">
        <v>98</v>
      </c>
      <c r="B147" s="9" t="s">
        <v>475</v>
      </c>
      <c r="C147" s="310"/>
    </row>
    <row r="148" spans="1:3" s="118" customFormat="1" ht="12" customHeight="1">
      <c r="A148" s="491" t="s">
        <v>99</v>
      </c>
      <c r="B148" s="9" t="s">
        <v>482</v>
      </c>
      <c r="C148" s="310"/>
    </row>
    <row r="149" spans="1:3" s="118" customFormat="1" ht="12" customHeight="1">
      <c r="A149" s="491" t="s">
        <v>310</v>
      </c>
      <c r="B149" s="9" t="s">
        <v>477</v>
      </c>
      <c r="C149" s="310"/>
    </row>
    <row r="150" spans="1:3" ht="12.75" customHeight="1">
      <c r="A150" s="491" t="s">
        <v>311</v>
      </c>
      <c r="B150" s="9" t="s">
        <v>533</v>
      </c>
      <c r="C150" s="310"/>
    </row>
    <row r="151" spans="1:3" ht="12.75" customHeight="1" thickBot="1">
      <c r="A151" s="500" t="s">
        <v>481</v>
      </c>
      <c r="B151" s="7" t="s">
        <v>484</v>
      </c>
      <c r="C151" s="312"/>
    </row>
    <row r="152" spans="1:3" ht="12.75" customHeight="1" thickBot="1">
      <c r="A152" s="555" t="s">
        <v>26</v>
      </c>
      <c r="B152" s="152" t="s">
        <v>485</v>
      </c>
      <c r="C152" s="352"/>
    </row>
    <row r="153" spans="1:3" ht="12" customHeight="1" thickBot="1">
      <c r="A153" s="555" t="s">
        <v>27</v>
      </c>
      <c r="B153" s="152" t="s">
        <v>486</v>
      </c>
      <c r="C153" s="352"/>
    </row>
    <row r="154" spans="1:3" ht="15" customHeight="1" thickBot="1">
      <c r="A154" s="37" t="s">
        <v>28</v>
      </c>
      <c r="B154" s="152" t="s">
        <v>488</v>
      </c>
      <c r="C154" s="482">
        <f>+C129+C133+C140+C146+C152+C153</f>
        <v>0</v>
      </c>
    </row>
    <row r="155" spans="1:3" ht="13.5" thickBot="1">
      <c r="A155" s="502" t="s">
        <v>29</v>
      </c>
      <c r="B155" s="434" t="s">
        <v>487</v>
      </c>
      <c r="C155" s="482">
        <f>+C128+C154</f>
        <v>500000</v>
      </c>
    </row>
    <row r="156" spans="1:3" ht="15" customHeight="1" thickBot="1">
      <c r="A156" s="442"/>
      <c r="B156" s="443"/>
      <c r="C156" s="444"/>
    </row>
    <row r="157" spans="1:3" ht="14.25" customHeight="1" thickBot="1">
      <c r="A157" s="289" t="s">
        <v>534</v>
      </c>
      <c r="B157" s="290"/>
      <c r="C157" s="149"/>
    </row>
    <row r="158" spans="1:3" ht="13.5" thickBot="1">
      <c r="A158" s="289" t="s">
        <v>209</v>
      </c>
      <c r="B158" s="290"/>
      <c r="C158" s="14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G16" sqref="G16"/>
    </sheetView>
  </sheetViews>
  <sheetFormatPr defaultColWidth="9.00390625" defaultRowHeight="12.75"/>
  <cols>
    <col min="1" max="1" width="19.50390625" style="445" customWidth="1"/>
    <col min="2" max="2" width="72.00390625" style="446" customWidth="1"/>
    <col min="3" max="3" width="25.00390625" style="447" customWidth="1"/>
    <col min="4" max="16384" width="9.375" style="3" customWidth="1"/>
  </cols>
  <sheetData>
    <row r="1" spans="1:3" s="2" customFormat="1" ht="16.5" customHeight="1" thickBot="1">
      <c r="A1" s="266"/>
      <c r="B1" s="268"/>
      <c r="C1" s="291" t="str">
        <f>+CONCATENATE("9.1.3. melléklet a ……/",LEFT(ÖSSZEFÜGGÉSEK!A5,4),". (….) önkormányzati rendelethez")</f>
        <v>9.1.3. melléklet a ……/2016. (….) önkormányzati rendelethez</v>
      </c>
    </row>
    <row r="2" spans="1:3" s="114" customFormat="1" ht="21" customHeight="1">
      <c r="A2" s="462" t="s">
        <v>63</v>
      </c>
      <c r="B2" s="404" t="s">
        <v>232</v>
      </c>
      <c r="C2" s="406" t="s">
        <v>55</v>
      </c>
    </row>
    <row r="3" spans="1:3" s="114" customFormat="1" ht="16.5" thickBot="1">
      <c r="A3" s="269" t="s">
        <v>206</v>
      </c>
      <c r="B3" s="405" t="s">
        <v>543</v>
      </c>
      <c r="C3" s="554" t="s">
        <v>446</v>
      </c>
    </row>
    <row r="4" spans="1:3" s="115" customFormat="1" ht="15.75" customHeight="1" thickBot="1">
      <c r="A4" s="270"/>
      <c r="B4" s="270"/>
      <c r="C4" s="271" t="s">
        <v>56</v>
      </c>
    </row>
    <row r="5" spans="1:3" ht="13.5" thickBot="1">
      <c r="A5" s="463" t="s">
        <v>208</v>
      </c>
      <c r="B5" s="272" t="s">
        <v>579</v>
      </c>
      <c r="C5" s="407" t="s">
        <v>57</v>
      </c>
    </row>
    <row r="6" spans="1:3" s="76" customFormat="1" ht="12.75" customHeight="1" thickBot="1">
      <c r="A6" s="233"/>
      <c r="B6" s="234" t="s">
        <v>508</v>
      </c>
      <c r="C6" s="235" t="s">
        <v>509</v>
      </c>
    </row>
    <row r="7" spans="1:3" s="76" customFormat="1" ht="15.75" customHeight="1" thickBot="1">
      <c r="A7" s="274"/>
      <c r="B7" s="275" t="s">
        <v>58</v>
      </c>
      <c r="C7" s="408"/>
    </row>
    <row r="8" spans="1:3" s="76" customFormat="1" ht="12" customHeight="1" thickBot="1">
      <c r="A8" s="37" t="s">
        <v>19</v>
      </c>
      <c r="B8" s="21" t="s">
        <v>262</v>
      </c>
      <c r="C8" s="343">
        <f>+C9+C10+C11+C12+C13+C14</f>
        <v>0</v>
      </c>
    </row>
    <row r="9" spans="1:3" s="116" customFormat="1" ht="12" customHeight="1">
      <c r="A9" s="491" t="s">
        <v>100</v>
      </c>
      <c r="B9" s="472" t="s">
        <v>263</v>
      </c>
      <c r="C9" s="346"/>
    </row>
    <row r="10" spans="1:3" s="117" customFormat="1" ht="12" customHeight="1">
      <c r="A10" s="492" t="s">
        <v>101</v>
      </c>
      <c r="B10" s="473" t="s">
        <v>264</v>
      </c>
      <c r="C10" s="345"/>
    </row>
    <row r="11" spans="1:3" s="117" customFormat="1" ht="12" customHeight="1">
      <c r="A11" s="492" t="s">
        <v>102</v>
      </c>
      <c r="B11" s="473" t="s">
        <v>565</v>
      </c>
      <c r="C11" s="345"/>
    </row>
    <row r="12" spans="1:3" s="117" customFormat="1" ht="12" customHeight="1">
      <c r="A12" s="492" t="s">
        <v>103</v>
      </c>
      <c r="B12" s="473" t="s">
        <v>266</v>
      </c>
      <c r="C12" s="345"/>
    </row>
    <row r="13" spans="1:3" s="117" customFormat="1" ht="12" customHeight="1">
      <c r="A13" s="492" t="s">
        <v>151</v>
      </c>
      <c r="B13" s="473" t="s">
        <v>521</v>
      </c>
      <c r="C13" s="345"/>
    </row>
    <row r="14" spans="1:3" s="116" customFormat="1" ht="12" customHeight="1" thickBot="1">
      <c r="A14" s="493" t="s">
        <v>104</v>
      </c>
      <c r="B14" s="474" t="s">
        <v>448</v>
      </c>
      <c r="C14" s="345"/>
    </row>
    <row r="15" spans="1:3" s="116" customFormat="1" ht="12" customHeight="1" thickBot="1">
      <c r="A15" s="37" t="s">
        <v>20</v>
      </c>
      <c r="B15" s="338" t="s">
        <v>267</v>
      </c>
      <c r="C15" s="343">
        <f>+C16+C17+C18+C19+C20</f>
        <v>0</v>
      </c>
    </row>
    <row r="16" spans="1:3" s="116" customFormat="1" ht="12" customHeight="1">
      <c r="A16" s="491" t="s">
        <v>106</v>
      </c>
      <c r="B16" s="472" t="s">
        <v>268</v>
      </c>
      <c r="C16" s="346"/>
    </row>
    <row r="17" spans="1:3" s="116" customFormat="1" ht="12" customHeight="1">
      <c r="A17" s="492" t="s">
        <v>107</v>
      </c>
      <c r="B17" s="473" t="s">
        <v>269</v>
      </c>
      <c r="C17" s="345"/>
    </row>
    <row r="18" spans="1:3" s="116" customFormat="1" ht="12" customHeight="1">
      <c r="A18" s="492" t="s">
        <v>108</v>
      </c>
      <c r="B18" s="473" t="s">
        <v>437</v>
      </c>
      <c r="C18" s="345"/>
    </row>
    <row r="19" spans="1:3" s="116" customFormat="1" ht="12" customHeight="1">
      <c r="A19" s="492" t="s">
        <v>109</v>
      </c>
      <c r="B19" s="473" t="s">
        <v>438</v>
      </c>
      <c r="C19" s="345"/>
    </row>
    <row r="20" spans="1:3" s="116" customFormat="1" ht="12" customHeight="1">
      <c r="A20" s="492" t="s">
        <v>110</v>
      </c>
      <c r="B20" s="473" t="s">
        <v>270</v>
      </c>
      <c r="C20" s="345"/>
    </row>
    <row r="21" spans="1:3" s="117" customFormat="1" ht="12" customHeight="1" thickBot="1">
      <c r="A21" s="493" t="s">
        <v>119</v>
      </c>
      <c r="B21" s="474" t="s">
        <v>271</v>
      </c>
      <c r="C21" s="347"/>
    </row>
    <row r="22" spans="1:3" s="117" customFormat="1" ht="12" customHeight="1" thickBot="1">
      <c r="A22" s="37" t="s">
        <v>21</v>
      </c>
      <c r="B22" s="21" t="s">
        <v>272</v>
      </c>
      <c r="C22" s="343">
        <f>+C23+C24+C25+C26+C27</f>
        <v>0</v>
      </c>
    </row>
    <row r="23" spans="1:3" s="117" customFormat="1" ht="12" customHeight="1">
      <c r="A23" s="491" t="s">
        <v>89</v>
      </c>
      <c r="B23" s="472" t="s">
        <v>273</v>
      </c>
      <c r="C23" s="346"/>
    </row>
    <row r="24" spans="1:3" s="116" customFormat="1" ht="12" customHeight="1">
      <c r="A24" s="492" t="s">
        <v>90</v>
      </c>
      <c r="B24" s="473" t="s">
        <v>274</v>
      </c>
      <c r="C24" s="345"/>
    </row>
    <row r="25" spans="1:3" s="117" customFormat="1" ht="12" customHeight="1">
      <c r="A25" s="492" t="s">
        <v>91</v>
      </c>
      <c r="B25" s="473" t="s">
        <v>439</v>
      </c>
      <c r="C25" s="345"/>
    </row>
    <row r="26" spans="1:3" s="117" customFormat="1" ht="12" customHeight="1">
      <c r="A26" s="492" t="s">
        <v>92</v>
      </c>
      <c r="B26" s="473" t="s">
        <v>440</v>
      </c>
      <c r="C26" s="345"/>
    </row>
    <row r="27" spans="1:3" s="117" customFormat="1" ht="12" customHeight="1">
      <c r="A27" s="492" t="s">
        <v>174</v>
      </c>
      <c r="B27" s="473" t="s">
        <v>275</v>
      </c>
      <c r="C27" s="345"/>
    </row>
    <row r="28" spans="1:3" s="117" customFormat="1" ht="12" customHeight="1" thickBot="1">
      <c r="A28" s="493" t="s">
        <v>175</v>
      </c>
      <c r="B28" s="474" t="s">
        <v>276</v>
      </c>
      <c r="C28" s="347"/>
    </row>
    <row r="29" spans="1:3" s="117" customFormat="1" ht="12" customHeight="1" thickBot="1">
      <c r="A29" s="37" t="s">
        <v>176</v>
      </c>
      <c r="B29" s="21" t="s">
        <v>277</v>
      </c>
      <c r="C29" s="349">
        <f>SUM(C30:C36)</f>
        <v>0</v>
      </c>
    </row>
    <row r="30" spans="1:3" s="117" customFormat="1" ht="12" customHeight="1">
      <c r="A30" s="491" t="s">
        <v>278</v>
      </c>
      <c r="B30" s="472" t="s">
        <v>570</v>
      </c>
      <c r="C30" s="346"/>
    </row>
    <row r="31" spans="1:3" s="117" customFormat="1" ht="12" customHeight="1">
      <c r="A31" s="492" t="s">
        <v>279</v>
      </c>
      <c r="B31" s="473" t="s">
        <v>571</v>
      </c>
      <c r="C31" s="345"/>
    </row>
    <row r="32" spans="1:3" s="117" customFormat="1" ht="12" customHeight="1">
      <c r="A32" s="492" t="s">
        <v>280</v>
      </c>
      <c r="B32" s="473" t="s">
        <v>572</v>
      </c>
      <c r="C32" s="345"/>
    </row>
    <row r="33" spans="1:3" s="117" customFormat="1" ht="12" customHeight="1">
      <c r="A33" s="492" t="s">
        <v>281</v>
      </c>
      <c r="B33" s="473" t="s">
        <v>573</v>
      </c>
      <c r="C33" s="345"/>
    </row>
    <row r="34" spans="1:3" s="117" customFormat="1" ht="12" customHeight="1">
      <c r="A34" s="492" t="s">
        <v>567</v>
      </c>
      <c r="B34" s="473" t="s">
        <v>282</v>
      </c>
      <c r="C34" s="345"/>
    </row>
    <row r="35" spans="1:3" s="117" customFormat="1" ht="12" customHeight="1">
      <c r="A35" s="492" t="s">
        <v>568</v>
      </c>
      <c r="B35" s="473" t="s">
        <v>283</v>
      </c>
      <c r="C35" s="345"/>
    </row>
    <row r="36" spans="1:3" s="117" customFormat="1" ht="12" customHeight="1" thickBot="1">
      <c r="A36" s="493" t="s">
        <v>569</v>
      </c>
      <c r="B36" s="580" t="s">
        <v>284</v>
      </c>
      <c r="C36" s="347"/>
    </row>
    <row r="37" spans="1:3" s="117" customFormat="1" ht="12" customHeight="1" thickBot="1">
      <c r="A37" s="37" t="s">
        <v>23</v>
      </c>
      <c r="B37" s="21" t="s">
        <v>449</v>
      </c>
      <c r="C37" s="343">
        <f>SUM(C38:C48)</f>
        <v>0</v>
      </c>
    </row>
    <row r="38" spans="1:3" s="117" customFormat="1" ht="12" customHeight="1">
      <c r="A38" s="491" t="s">
        <v>93</v>
      </c>
      <c r="B38" s="472" t="s">
        <v>287</v>
      </c>
      <c r="C38" s="346"/>
    </row>
    <row r="39" spans="1:3" s="117" customFormat="1" ht="12" customHeight="1">
      <c r="A39" s="492" t="s">
        <v>94</v>
      </c>
      <c r="B39" s="473" t="s">
        <v>288</v>
      </c>
      <c r="C39" s="345"/>
    </row>
    <row r="40" spans="1:3" s="117" customFormat="1" ht="12" customHeight="1">
      <c r="A40" s="492" t="s">
        <v>95</v>
      </c>
      <c r="B40" s="473" t="s">
        <v>289</v>
      </c>
      <c r="C40" s="345"/>
    </row>
    <row r="41" spans="1:3" s="117" customFormat="1" ht="12" customHeight="1">
      <c r="A41" s="492" t="s">
        <v>178</v>
      </c>
      <c r="B41" s="473" t="s">
        <v>290</v>
      </c>
      <c r="C41" s="345"/>
    </row>
    <row r="42" spans="1:3" s="117" customFormat="1" ht="12" customHeight="1">
      <c r="A42" s="492" t="s">
        <v>179</v>
      </c>
      <c r="B42" s="473" t="s">
        <v>291</v>
      </c>
      <c r="C42" s="345"/>
    </row>
    <row r="43" spans="1:3" s="117" customFormat="1" ht="12" customHeight="1">
      <c r="A43" s="492" t="s">
        <v>180</v>
      </c>
      <c r="B43" s="473" t="s">
        <v>292</v>
      </c>
      <c r="C43" s="345"/>
    </row>
    <row r="44" spans="1:3" s="117" customFormat="1" ht="12" customHeight="1">
      <c r="A44" s="492" t="s">
        <v>181</v>
      </c>
      <c r="B44" s="473" t="s">
        <v>293</v>
      </c>
      <c r="C44" s="345"/>
    </row>
    <row r="45" spans="1:3" s="117" customFormat="1" ht="12" customHeight="1">
      <c r="A45" s="492" t="s">
        <v>182</v>
      </c>
      <c r="B45" s="473" t="s">
        <v>575</v>
      </c>
      <c r="C45" s="345"/>
    </row>
    <row r="46" spans="1:3" s="117" customFormat="1" ht="12" customHeight="1">
      <c r="A46" s="492" t="s">
        <v>285</v>
      </c>
      <c r="B46" s="473" t="s">
        <v>295</v>
      </c>
      <c r="C46" s="348"/>
    </row>
    <row r="47" spans="1:3" s="117" customFormat="1" ht="12" customHeight="1">
      <c r="A47" s="493" t="s">
        <v>286</v>
      </c>
      <c r="B47" s="474" t="s">
        <v>451</v>
      </c>
      <c r="C47" s="458"/>
    </row>
    <row r="48" spans="1:3" s="117" customFormat="1" ht="12" customHeight="1" thickBot="1">
      <c r="A48" s="493" t="s">
        <v>450</v>
      </c>
      <c r="B48" s="474" t="s">
        <v>296</v>
      </c>
      <c r="C48" s="458"/>
    </row>
    <row r="49" spans="1:3" s="117" customFormat="1" ht="12" customHeight="1" thickBot="1">
      <c r="A49" s="37" t="s">
        <v>24</v>
      </c>
      <c r="B49" s="21" t="s">
        <v>297</v>
      </c>
      <c r="C49" s="343">
        <f>SUM(C50:C54)</f>
        <v>0</v>
      </c>
    </row>
    <row r="50" spans="1:3" s="117" customFormat="1" ht="12" customHeight="1">
      <c r="A50" s="491" t="s">
        <v>96</v>
      </c>
      <c r="B50" s="472" t="s">
        <v>301</v>
      </c>
      <c r="C50" s="517"/>
    </row>
    <row r="51" spans="1:3" s="117" customFormat="1" ht="12" customHeight="1">
      <c r="A51" s="492" t="s">
        <v>97</v>
      </c>
      <c r="B51" s="473" t="s">
        <v>302</v>
      </c>
      <c r="C51" s="348"/>
    </row>
    <row r="52" spans="1:3" s="117" customFormat="1" ht="12" customHeight="1">
      <c r="A52" s="492" t="s">
        <v>298</v>
      </c>
      <c r="B52" s="473" t="s">
        <v>303</v>
      </c>
      <c r="C52" s="348"/>
    </row>
    <row r="53" spans="1:3" s="117" customFormat="1" ht="12" customHeight="1">
      <c r="A53" s="492" t="s">
        <v>299</v>
      </c>
      <c r="B53" s="473" t="s">
        <v>304</v>
      </c>
      <c r="C53" s="348"/>
    </row>
    <row r="54" spans="1:3" s="117" customFormat="1" ht="12" customHeight="1" thickBot="1">
      <c r="A54" s="493" t="s">
        <v>300</v>
      </c>
      <c r="B54" s="580" t="s">
        <v>305</v>
      </c>
      <c r="C54" s="458"/>
    </row>
    <row r="55" spans="1:3" s="117" customFormat="1" ht="12" customHeight="1" thickBot="1">
      <c r="A55" s="37" t="s">
        <v>183</v>
      </c>
      <c r="B55" s="21" t="s">
        <v>306</v>
      </c>
      <c r="C55" s="343">
        <f>SUM(C56:C58)</f>
        <v>0</v>
      </c>
    </row>
    <row r="56" spans="1:3" s="117" customFormat="1" ht="12" customHeight="1">
      <c r="A56" s="491" t="s">
        <v>98</v>
      </c>
      <c r="B56" s="472" t="s">
        <v>307</v>
      </c>
      <c r="C56" s="346"/>
    </row>
    <row r="57" spans="1:3" s="117" customFormat="1" ht="12" customHeight="1">
      <c r="A57" s="492" t="s">
        <v>99</v>
      </c>
      <c r="B57" s="473" t="s">
        <v>441</v>
      </c>
      <c r="C57" s="345"/>
    </row>
    <row r="58" spans="1:3" s="117" customFormat="1" ht="12" customHeight="1">
      <c r="A58" s="492" t="s">
        <v>310</v>
      </c>
      <c r="B58" s="473" t="s">
        <v>308</v>
      </c>
      <c r="C58" s="345"/>
    </row>
    <row r="59" spans="1:3" s="117" customFormat="1" ht="12" customHeight="1" thickBot="1">
      <c r="A59" s="493" t="s">
        <v>311</v>
      </c>
      <c r="B59" s="580" t="s">
        <v>309</v>
      </c>
      <c r="C59" s="347"/>
    </row>
    <row r="60" spans="1:3" s="117" customFormat="1" ht="12" customHeight="1" thickBot="1">
      <c r="A60" s="37" t="s">
        <v>26</v>
      </c>
      <c r="B60" s="338" t="s">
        <v>312</v>
      </c>
      <c r="C60" s="343">
        <f>SUM(C61:C63)</f>
        <v>0</v>
      </c>
    </row>
    <row r="61" spans="1:3" s="117" customFormat="1" ht="12" customHeight="1">
      <c r="A61" s="491" t="s">
        <v>184</v>
      </c>
      <c r="B61" s="472" t="s">
        <v>314</v>
      </c>
      <c r="C61" s="348"/>
    </row>
    <row r="62" spans="1:3" s="117" customFormat="1" ht="12" customHeight="1">
      <c r="A62" s="492" t="s">
        <v>185</v>
      </c>
      <c r="B62" s="473" t="s">
        <v>442</v>
      </c>
      <c r="C62" s="348"/>
    </row>
    <row r="63" spans="1:3" s="117" customFormat="1" ht="12" customHeight="1">
      <c r="A63" s="492" t="s">
        <v>238</v>
      </c>
      <c r="B63" s="473" t="s">
        <v>315</v>
      </c>
      <c r="C63" s="348"/>
    </row>
    <row r="64" spans="1:3" s="117" customFormat="1" ht="12" customHeight="1" thickBot="1">
      <c r="A64" s="493" t="s">
        <v>313</v>
      </c>
      <c r="B64" s="580" t="s">
        <v>316</v>
      </c>
      <c r="C64" s="348"/>
    </row>
    <row r="65" spans="1:3" s="117" customFormat="1" ht="12" customHeight="1" thickBot="1">
      <c r="A65" s="37" t="s">
        <v>27</v>
      </c>
      <c r="B65" s="21" t="s">
        <v>317</v>
      </c>
      <c r="C65" s="349">
        <f>+C8+C15+C22+C29+C37+C49+C55+C60</f>
        <v>0</v>
      </c>
    </row>
    <row r="66" spans="1:3" s="117" customFormat="1" ht="12" customHeight="1" thickBot="1">
      <c r="A66" s="494" t="s">
        <v>408</v>
      </c>
      <c r="B66" s="338" t="s">
        <v>319</v>
      </c>
      <c r="C66" s="343">
        <f>SUM(C67:C69)</f>
        <v>0</v>
      </c>
    </row>
    <row r="67" spans="1:3" s="117" customFormat="1" ht="12" customHeight="1">
      <c r="A67" s="491" t="s">
        <v>350</v>
      </c>
      <c r="B67" s="472" t="s">
        <v>320</v>
      </c>
      <c r="C67" s="348"/>
    </row>
    <row r="68" spans="1:3" s="117" customFormat="1" ht="12" customHeight="1">
      <c r="A68" s="492" t="s">
        <v>359</v>
      </c>
      <c r="B68" s="473" t="s">
        <v>321</v>
      </c>
      <c r="C68" s="348"/>
    </row>
    <row r="69" spans="1:3" s="117" customFormat="1" ht="12" customHeight="1" thickBot="1">
      <c r="A69" s="493" t="s">
        <v>360</v>
      </c>
      <c r="B69" s="584" t="s">
        <v>322</v>
      </c>
      <c r="C69" s="348"/>
    </row>
    <row r="70" spans="1:3" s="117" customFormat="1" ht="12" customHeight="1" thickBot="1">
      <c r="A70" s="494" t="s">
        <v>323</v>
      </c>
      <c r="B70" s="338" t="s">
        <v>324</v>
      </c>
      <c r="C70" s="343">
        <f>SUM(C71:C74)</f>
        <v>0</v>
      </c>
    </row>
    <row r="71" spans="1:3" s="117" customFormat="1" ht="12" customHeight="1">
      <c r="A71" s="491" t="s">
        <v>152</v>
      </c>
      <c r="B71" s="472" t="s">
        <v>325</v>
      </c>
      <c r="C71" s="348"/>
    </row>
    <row r="72" spans="1:3" s="117" customFormat="1" ht="12" customHeight="1">
      <c r="A72" s="492" t="s">
        <v>153</v>
      </c>
      <c r="B72" s="473" t="s">
        <v>326</v>
      </c>
      <c r="C72" s="348"/>
    </row>
    <row r="73" spans="1:3" s="117" customFormat="1" ht="12" customHeight="1">
      <c r="A73" s="492" t="s">
        <v>351</v>
      </c>
      <c r="B73" s="473" t="s">
        <v>327</v>
      </c>
      <c r="C73" s="348"/>
    </row>
    <row r="74" spans="1:3" s="117" customFormat="1" ht="12" customHeight="1" thickBot="1">
      <c r="A74" s="493" t="s">
        <v>352</v>
      </c>
      <c r="B74" s="474" t="s">
        <v>328</v>
      </c>
      <c r="C74" s="348"/>
    </row>
    <row r="75" spans="1:3" s="117" customFormat="1" ht="12" customHeight="1" thickBot="1">
      <c r="A75" s="494" t="s">
        <v>329</v>
      </c>
      <c r="B75" s="338" t="s">
        <v>330</v>
      </c>
      <c r="C75" s="343">
        <f>SUM(C76:C77)</f>
        <v>0</v>
      </c>
    </row>
    <row r="76" spans="1:3" s="117" customFormat="1" ht="12" customHeight="1">
      <c r="A76" s="491" t="s">
        <v>353</v>
      </c>
      <c r="B76" s="472" t="s">
        <v>331</v>
      </c>
      <c r="C76" s="348"/>
    </row>
    <row r="77" spans="1:3" s="117" customFormat="1" ht="12" customHeight="1" thickBot="1">
      <c r="A77" s="493" t="s">
        <v>354</v>
      </c>
      <c r="B77" s="474" t="s">
        <v>332</v>
      </c>
      <c r="C77" s="348"/>
    </row>
    <row r="78" spans="1:3" s="116" customFormat="1" ht="12" customHeight="1" thickBot="1">
      <c r="A78" s="494" t="s">
        <v>333</v>
      </c>
      <c r="B78" s="338" t="s">
        <v>334</v>
      </c>
      <c r="C78" s="343">
        <f>SUM(C79:C81)</f>
        <v>0</v>
      </c>
    </row>
    <row r="79" spans="1:3" s="117" customFormat="1" ht="12" customHeight="1">
      <c r="A79" s="491" t="s">
        <v>355</v>
      </c>
      <c r="B79" s="472" t="s">
        <v>335</v>
      </c>
      <c r="C79" s="348"/>
    </row>
    <row r="80" spans="1:3" s="117" customFormat="1" ht="12" customHeight="1">
      <c r="A80" s="492" t="s">
        <v>356</v>
      </c>
      <c r="B80" s="473" t="s">
        <v>336</v>
      </c>
      <c r="C80" s="348"/>
    </row>
    <row r="81" spans="1:3" s="117" customFormat="1" ht="12" customHeight="1" thickBot="1">
      <c r="A81" s="493" t="s">
        <v>357</v>
      </c>
      <c r="B81" s="474" t="s">
        <v>337</v>
      </c>
      <c r="C81" s="348"/>
    </row>
    <row r="82" spans="1:3" s="117" customFormat="1" ht="12" customHeight="1" thickBot="1">
      <c r="A82" s="494" t="s">
        <v>338</v>
      </c>
      <c r="B82" s="338" t="s">
        <v>358</v>
      </c>
      <c r="C82" s="343">
        <f>SUM(C83:C86)</f>
        <v>0</v>
      </c>
    </row>
    <row r="83" spans="1:3" s="117" customFormat="1" ht="12" customHeight="1">
      <c r="A83" s="495" t="s">
        <v>339</v>
      </c>
      <c r="B83" s="472" t="s">
        <v>340</v>
      </c>
      <c r="C83" s="348"/>
    </row>
    <row r="84" spans="1:3" s="117" customFormat="1" ht="12" customHeight="1">
      <c r="A84" s="496" t="s">
        <v>341</v>
      </c>
      <c r="B84" s="473" t="s">
        <v>342</v>
      </c>
      <c r="C84" s="348"/>
    </row>
    <row r="85" spans="1:3" s="117" customFormat="1" ht="12" customHeight="1">
      <c r="A85" s="496" t="s">
        <v>343</v>
      </c>
      <c r="B85" s="473" t="s">
        <v>344</v>
      </c>
      <c r="C85" s="348"/>
    </row>
    <row r="86" spans="1:3" s="116" customFormat="1" ht="12" customHeight="1" thickBot="1">
      <c r="A86" s="497" t="s">
        <v>345</v>
      </c>
      <c r="B86" s="474" t="s">
        <v>346</v>
      </c>
      <c r="C86" s="348"/>
    </row>
    <row r="87" spans="1:3" s="116" customFormat="1" ht="12" customHeight="1" thickBot="1">
      <c r="A87" s="494" t="s">
        <v>347</v>
      </c>
      <c r="B87" s="338" t="s">
        <v>490</v>
      </c>
      <c r="C87" s="518"/>
    </row>
    <row r="88" spans="1:3" s="116" customFormat="1" ht="12" customHeight="1" thickBot="1">
      <c r="A88" s="494" t="s">
        <v>522</v>
      </c>
      <c r="B88" s="338" t="s">
        <v>348</v>
      </c>
      <c r="C88" s="518"/>
    </row>
    <row r="89" spans="1:3" s="116" customFormat="1" ht="12" customHeight="1" thickBot="1">
      <c r="A89" s="494" t="s">
        <v>523</v>
      </c>
      <c r="B89" s="479" t="s">
        <v>493</v>
      </c>
      <c r="C89" s="349">
        <f>+C66+C70+C75+C78+C82+C88+C87</f>
        <v>0</v>
      </c>
    </row>
    <row r="90" spans="1:3" s="116" customFormat="1" ht="12" customHeight="1" thickBot="1">
      <c r="A90" s="498" t="s">
        <v>524</v>
      </c>
      <c r="B90" s="480" t="s">
        <v>525</v>
      </c>
      <c r="C90" s="349">
        <f>+C65+C89</f>
        <v>0</v>
      </c>
    </row>
    <row r="91" spans="1:3" s="117" customFormat="1" ht="15" customHeight="1" thickBot="1">
      <c r="A91" s="280"/>
      <c r="B91" s="281"/>
      <c r="C91" s="413"/>
    </row>
    <row r="92" spans="1:3" s="76" customFormat="1" ht="16.5" customHeight="1" thickBot="1">
      <c r="A92" s="284"/>
      <c r="B92" s="285" t="s">
        <v>59</v>
      </c>
      <c r="C92" s="415"/>
    </row>
    <row r="93" spans="1:3" s="118" customFormat="1" ht="12" customHeight="1" thickBot="1">
      <c r="A93" s="464" t="s">
        <v>19</v>
      </c>
      <c r="B93" s="31" t="s">
        <v>529</v>
      </c>
      <c r="C93" s="342">
        <f>+C94+C95+C96+C97+C98+C111</f>
        <v>0</v>
      </c>
    </row>
    <row r="94" spans="1:3" ht="12" customHeight="1">
      <c r="A94" s="499" t="s">
        <v>100</v>
      </c>
      <c r="B94" s="10" t="s">
        <v>50</v>
      </c>
      <c r="C94" s="344"/>
    </row>
    <row r="95" spans="1:3" ht="12" customHeight="1">
      <c r="A95" s="492" t="s">
        <v>101</v>
      </c>
      <c r="B95" s="8" t="s">
        <v>186</v>
      </c>
      <c r="C95" s="345"/>
    </row>
    <row r="96" spans="1:3" ht="12" customHeight="1">
      <c r="A96" s="492" t="s">
        <v>102</v>
      </c>
      <c r="B96" s="8" t="s">
        <v>142</v>
      </c>
      <c r="C96" s="347"/>
    </row>
    <row r="97" spans="1:3" ht="12" customHeight="1">
      <c r="A97" s="492" t="s">
        <v>103</v>
      </c>
      <c r="B97" s="11" t="s">
        <v>187</v>
      </c>
      <c r="C97" s="347"/>
    </row>
    <row r="98" spans="1:3" ht="12" customHeight="1">
      <c r="A98" s="492" t="s">
        <v>114</v>
      </c>
      <c r="B98" s="19" t="s">
        <v>188</v>
      </c>
      <c r="C98" s="347"/>
    </row>
    <row r="99" spans="1:3" ht="12" customHeight="1">
      <c r="A99" s="492" t="s">
        <v>104</v>
      </c>
      <c r="B99" s="8" t="s">
        <v>526</v>
      </c>
      <c r="C99" s="347"/>
    </row>
    <row r="100" spans="1:3" ht="12" customHeight="1">
      <c r="A100" s="492" t="s">
        <v>105</v>
      </c>
      <c r="B100" s="171" t="s">
        <v>456</v>
      </c>
      <c r="C100" s="347"/>
    </row>
    <row r="101" spans="1:3" ht="12" customHeight="1">
      <c r="A101" s="492" t="s">
        <v>115</v>
      </c>
      <c r="B101" s="171" t="s">
        <v>455</v>
      </c>
      <c r="C101" s="347"/>
    </row>
    <row r="102" spans="1:3" ht="12" customHeight="1">
      <c r="A102" s="492" t="s">
        <v>116</v>
      </c>
      <c r="B102" s="171" t="s">
        <v>364</v>
      </c>
      <c r="C102" s="347"/>
    </row>
    <row r="103" spans="1:3" ht="12" customHeight="1">
      <c r="A103" s="492" t="s">
        <v>117</v>
      </c>
      <c r="B103" s="172" t="s">
        <v>365</v>
      </c>
      <c r="C103" s="347"/>
    </row>
    <row r="104" spans="1:3" ht="12" customHeight="1">
      <c r="A104" s="492" t="s">
        <v>118</v>
      </c>
      <c r="B104" s="172" t="s">
        <v>366</v>
      </c>
      <c r="C104" s="347"/>
    </row>
    <row r="105" spans="1:3" ht="12" customHeight="1">
      <c r="A105" s="492" t="s">
        <v>120</v>
      </c>
      <c r="B105" s="171" t="s">
        <v>367</v>
      </c>
      <c r="C105" s="347"/>
    </row>
    <row r="106" spans="1:3" ht="12" customHeight="1">
      <c r="A106" s="492" t="s">
        <v>189</v>
      </c>
      <c r="B106" s="171" t="s">
        <v>368</v>
      </c>
      <c r="C106" s="347"/>
    </row>
    <row r="107" spans="1:3" ht="12" customHeight="1">
      <c r="A107" s="492" t="s">
        <v>362</v>
      </c>
      <c r="B107" s="172" t="s">
        <v>369</v>
      </c>
      <c r="C107" s="347"/>
    </row>
    <row r="108" spans="1:3" ht="12" customHeight="1">
      <c r="A108" s="500" t="s">
        <v>363</v>
      </c>
      <c r="B108" s="173" t="s">
        <v>370</v>
      </c>
      <c r="C108" s="347"/>
    </row>
    <row r="109" spans="1:3" ht="12" customHeight="1">
      <c r="A109" s="492" t="s">
        <v>453</v>
      </c>
      <c r="B109" s="173" t="s">
        <v>371</v>
      </c>
      <c r="C109" s="347"/>
    </row>
    <row r="110" spans="1:3" ht="12" customHeight="1">
      <c r="A110" s="492" t="s">
        <v>454</v>
      </c>
      <c r="B110" s="172" t="s">
        <v>372</v>
      </c>
      <c r="C110" s="345"/>
    </row>
    <row r="111" spans="1:3" ht="12" customHeight="1">
      <c r="A111" s="492" t="s">
        <v>458</v>
      </c>
      <c r="B111" s="11" t="s">
        <v>51</v>
      </c>
      <c r="C111" s="345"/>
    </row>
    <row r="112" spans="1:3" ht="12" customHeight="1">
      <c r="A112" s="493" t="s">
        <v>459</v>
      </c>
      <c r="B112" s="8" t="s">
        <v>527</v>
      </c>
      <c r="C112" s="347"/>
    </row>
    <row r="113" spans="1:3" ht="12" customHeight="1" thickBot="1">
      <c r="A113" s="501" t="s">
        <v>460</v>
      </c>
      <c r="B113" s="174" t="s">
        <v>528</v>
      </c>
      <c r="C113" s="351"/>
    </row>
    <row r="114" spans="1:3" ht="12" customHeight="1" thickBot="1">
      <c r="A114" s="37" t="s">
        <v>20</v>
      </c>
      <c r="B114" s="30" t="s">
        <v>373</v>
      </c>
      <c r="C114" s="343">
        <f>+C115+C117+C119</f>
        <v>0</v>
      </c>
    </row>
    <row r="115" spans="1:3" ht="12" customHeight="1">
      <c r="A115" s="491" t="s">
        <v>106</v>
      </c>
      <c r="B115" s="8" t="s">
        <v>236</v>
      </c>
      <c r="C115" s="346"/>
    </row>
    <row r="116" spans="1:3" ht="12" customHeight="1">
      <c r="A116" s="491" t="s">
        <v>107</v>
      </c>
      <c r="B116" s="12" t="s">
        <v>377</v>
      </c>
      <c r="C116" s="346"/>
    </row>
    <row r="117" spans="1:3" ht="12" customHeight="1">
      <c r="A117" s="491" t="s">
        <v>108</v>
      </c>
      <c r="B117" s="12" t="s">
        <v>190</v>
      </c>
      <c r="C117" s="345"/>
    </row>
    <row r="118" spans="1:3" ht="12" customHeight="1">
      <c r="A118" s="491" t="s">
        <v>109</v>
      </c>
      <c r="B118" s="12" t="s">
        <v>378</v>
      </c>
      <c r="C118" s="310"/>
    </row>
    <row r="119" spans="1:3" ht="12" customHeight="1">
      <c r="A119" s="491" t="s">
        <v>110</v>
      </c>
      <c r="B119" s="340" t="s">
        <v>239</v>
      </c>
      <c r="C119" s="310"/>
    </row>
    <row r="120" spans="1:3" ht="12" customHeight="1">
      <c r="A120" s="491" t="s">
        <v>119</v>
      </c>
      <c r="B120" s="339" t="s">
        <v>443</v>
      </c>
      <c r="C120" s="310"/>
    </row>
    <row r="121" spans="1:3" ht="12" customHeight="1">
      <c r="A121" s="491" t="s">
        <v>121</v>
      </c>
      <c r="B121" s="468" t="s">
        <v>383</v>
      </c>
      <c r="C121" s="310"/>
    </row>
    <row r="122" spans="1:3" ht="12" customHeight="1">
      <c r="A122" s="491" t="s">
        <v>191</v>
      </c>
      <c r="B122" s="172" t="s">
        <v>366</v>
      </c>
      <c r="C122" s="310"/>
    </row>
    <row r="123" spans="1:3" ht="12" customHeight="1">
      <c r="A123" s="491" t="s">
        <v>192</v>
      </c>
      <c r="B123" s="172" t="s">
        <v>382</v>
      </c>
      <c r="C123" s="310"/>
    </row>
    <row r="124" spans="1:3" ht="12" customHeight="1">
      <c r="A124" s="491" t="s">
        <v>193</v>
      </c>
      <c r="B124" s="172" t="s">
        <v>381</v>
      </c>
      <c r="C124" s="310"/>
    </row>
    <row r="125" spans="1:3" ht="12" customHeight="1">
      <c r="A125" s="491" t="s">
        <v>374</v>
      </c>
      <c r="B125" s="172" t="s">
        <v>369</v>
      </c>
      <c r="C125" s="310"/>
    </row>
    <row r="126" spans="1:3" ht="12" customHeight="1">
      <c r="A126" s="491" t="s">
        <v>375</v>
      </c>
      <c r="B126" s="172" t="s">
        <v>380</v>
      </c>
      <c r="C126" s="310"/>
    </row>
    <row r="127" spans="1:3" ht="12" customHeight="1" thickBot="1">
      <c r="A127" s="500" t="s">
        <v>376</v>
      </c>
      <c r="B127" s="172" t="s">
        <v>379</v>
      </c>
      <c r="C127" s="312"/>
    </row>
    <row r="128" spans="1:3" ht="12" customHeight="1" thickBot="1">
      <c r="A128" s="37" t="s">
        <v>21</v>
      </c>
      <c r="B128" s="152" t="s">
        <v>463</v>
      </c>
      <c r="C128" s="343">
        <f>+C93+C114</f>
        <v>0</v>
      </c>
    </row>
    <row r="129" spans="1:3" ht="12" customHeight="1" thickBot="1">
      <c r="A129" s="37" t="s">
        <v>22</v>
      </c>
      <c r="B129" s="152" t="s">
        <v>464</v>
      </c>
      <c r="C129" s="343">
        <f>+C130+C131+C132</f>
        <v>0</v>
      </c>
    </row>
    <row r="130" spans="1:3" s="118" customFormat="1" ht="12" customHeight="1">
      <c r="A130" s="491" t="s">
        <v>278</v>
      </c>
      <c r="B130" s="9" t="s">
        <v>532</v>
      </c>
      <c r="C130" s="310"/>
    </row>
    <row r="131" spans="1:3" ht="12" customHeight="1">
      <c r="A131" s="491" t="s">
        <v>279</v>
      </c>
      <c r="B131" s="9" t="s">
        <v>472</v>
      </c>
      <c r="C131" s="310"/>
    </row>
    <row r="132" spans="1:3" ht="12" customHeight="1" thickBot="1">
      <c r="A132" s="500" t="s">
        <v>280</v>
      </c>
      <c r="B132" s="7" t="s">
        <v>531</v>
      </c>
      <c r="C132" s="310"/>
    </row>
    <row r="133" spans="1:3" ht="12" customHeight="1" thickBot="1">
      <c r="A133" s="37" t="s">
        <v>23</v>
      </c>
      <c r="B133" s="152" t="s">
        <v>465</v>
      </c>
      <c r="C133" s="343">
        <f>+C134+C135+C136+C137+C138+C139</f>
        <v>0</v>
      </c>
    </row>
    <row r="134" spans="1:3" ht="12" customHeight="1">
      <c r="A134" s="491" t="s">
        <v>93</v>
      </c>
      <c r="B134" s="9" t="s">
        <v>474</v>
      </c>
      <c r="C134" s="310"/>
    </row>
    <row r="135" spans="1:3" ht="12" customHeight="1">
      <c r="A135" s="491" t="s">
        <v>94</v>
      </c>
      <c r="B135" s="9" t="s">
        <v>466</v>
      </c>
      <c r="C135" s="310"/>
    </row>
    <row r="136" spans="1:3" ht="12" customHeight="1">
      <c r="A136" s="491" t="s">
        <v>95</v>
      </c>
      <c r="B136" s="9" t="s">
        <v>467</v>
      </c>
      <c r="C136" s="310"/>
    </row>
    <row r="137" spans="1:3" ht="12" customHeight="1">
      <c r="A137" s="491" t="s">
        <v>178</v>
      </c>
      <c r="B137" s="9" t="s">
        <v>530</v>
      </c>
      <c r="C137" s="310"/>
    </row>
    <row r="138" spans="1:3" ht="12" customHeight="1">
      <c r="A138" s="491" t="s">
        <v>179</v>
      </c>
      <c r="B138" s="9" t="s">
        <v>469</v>
      </c>
      <c r="C138" s="310"/>
    </row>
    <row r="139" spans="1:3" s="118" customFormat="1" ht="12" customHeight="1" thickBot="1">
      <c r="A139" s="500" t="s">
        <v>180</v>
      </c>
      <c r="B139" s="7" t="s">
        <v>470</v>
      </c>
      <c r="C139" s="310"/>
    </row>
    <row r="140" spans="1:11" ht="12" customHeight="1" thickBot="1">
      <c r="A140" s="37" t="s">
        <v>24</v>
      </c>
      <c r="B140" s="152" t="s">
        <v>556</v>
      </c>
      <c r="C140" s="349">
        <f>+C141+C142+C144+C145+C143</f>
        <v>0</v>
      </c>
      <c r="K140" s="292"/>
    </row>
    <row r="141" spans="1:3" ht="12.75">
      <c r="A141" s="491" t="s">
        <v>96</v>
      </c>
      <c r="B141" s="9" t="s">
        <v>384</v>
      </c>
      <c r="C141" s="310"/>
    </row>
    <row r="142" spans="1:3" ht="12" customHeight="1">
      <c r="A142" s="491" t="s">
        <v>97</v>
      </c>
      <c r="B142" s="9" t="s">
        <v>385</v>
      </c>
      <c r="C142" s="310"/>
    </row>
    <row r="143" spans="1:3" s="118" customFormat="1" ht="12" customHeight="1">
      <c r="A143" s="491" t="s">
        <v>298</v>
      </c>
      <c r="B143" s="9" t="s">
        <v>555</v>
      </c>
      <c r="C143" s="310"/>
    </row>
    <row r="144" spans="1:3" s="118" customFormat="1" ht="12" customHeight="1">
      <c r="A144" s="491" t="s">
        <v>299</v>
      </c>
      <c r="B144" s="9" t="s">
        <v>479</v>
      </c>
      <c r="C144" s="310"/>
    </row>
    <row r="145" spans="1:3" s="118" customFormat="1" ht="12" customHeight="1" thickBot="1">
      <c r="A145" s="500" t="s">
        <v>300</v>
      </c>
      <c r="B145" s="7" t="s">
        <v>404</v>
      </c>
      <c r="C145" s="310"/>
    </row>
    <row r="146" spans="1:3" s="118" customFormat="1" ht="12" customHeight="1" thickBot="1">
      <c r="A146" s="37" t="s">
        <v>25</v>
      </c>
      <c r="B146" s="152" t="s">
        <v>480</v>
      </c>
      <c r="C146" s="352">
        <f>+C147+C148+C149+C150+C151</f>
        <v>0</v>
      </c>
    </row>
    <row r="147" spans="1:3" s="118" customFormat="1" ht="12" customHeight="1">
      <c r="A147" s="491" t="s">
        <v>98</v>
      </c>
      <c r="B147" s="9" t="s">
        <v>475</v>
      </c>
      <c r="C147" s="310"/>
    </row>
    <row r="148" spans="1:3" s="118" customFormat="1" ht="12" customHeight="1">
      <c r="A148" s="491" t="s">
        <v>99</v>
      </c>
      <c r="B148" s="9" t="s">
        <v>482</v>
      </c>
      <c r="C148" s="310"/>
    </row>
    <row r="149" spans="1:3" s="118" customFormat="1" ht="12" customHeight="1">
      <c r="A149" s="491" t="s">
        <v>310</v>
      </c>
      <c r="B149" s="9" t="s">
        <v>477</v>
      </c>
      <c r="C149" s="310"/>
    </row>
    <row r="150" spans="1:3" ht="12.75" customHeight="1">
      <c r="A150" s="491" t="s">
        <v>311</v>
      </c>
      <c r="B150" s="9" t="s">
        <v>533</v>
      </c>
      <c r="C150" s="310"/>
    </row>
    <row r="151" spans="1:3" ht="12.75" customHeight="1" thickBot="1">
      <c r="A151" s="500" t="s">
        <v>481</v>
      </c>
      <c r="B151" s="7" t="s">
        <v>484</v>
      </c>
      <c r="C151" s="312"/>
    </row>
    <row r="152" spans="1:3" ht="12.75" customHeight="1" thickBot="1">
      <c r="A152" s="555" t="s">
        <v>26</v>
      </c>
      <c r="B152" s="152" t="s">
        <v>485</v>
      </c>
      <c r="C152" s="352"/>
    </row>
    <row r="153" spans="1:3" ht="12" customHeight="1" thickBot="1">
      <c r="A153" s="555" t="s">
        <v>27</v>
      </c>
      <c r="B153" s="152" t="s">
        <v>486</v>
      </c>
      <c r="C153" s="352"/>
    </row>
    <row r="154" spans="1:3" ht="15" customHeight="1" thickBot="1">
      <c r="A154" s="37" t="s">
        <v>28</v>
      </c>
      <c r="B154" s="152" t="s">
        <v>488</v>
      </c>
      <c r="C154" s="482">
        <f>+C129+C133+C140+C146+C152+C153</f>
        <v>0</v>
      </c>
    </row>
    <row r="155" spans="1:3" ht="13.5" thickBot="1">
      <c r="A155" s="502" t="s">
        <v>29</v>
      </c>
      <c r="B155" s="434" t="s">
        <v>487</v>
      </c>
      <c r="C155" s="482">
        <f>+C128+C154</f>
        <v>0</v>
      </c>
    </row>
    <row r="156" spans="1:3" ht="15" customHeight="1" thickBot="1">
      <c r="A156" s="442"/>
      <c r="B156" s="443"/>
      <c r="C156" s="444"/>
    </row>
    <row r="157" spans="1:3" ht="14.25" customHeight="1" thickBot="1">
      <c r="A157" s="289" t="s">
        <v>534</v>
      </c>
      <c r="B157" s="290"/>
      <c r="C157" s="149"/>
    </row>
    <row r="158" spans="1:3" ht="13.5" thickBot="1">
      <c r="A158" s="289" t="s">
        <v>209</v>
      </c>
      <c r="B158" s="290"/>
      <c r="C158" s="149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C61"/>
  <sheetViews>
    <sheetView tabSelected="1" zoomScale="130" zoomScaleNormal="130" workbookViewId="0" topLeftCell="A40">
      <selection activeCell="C62" sqref="C62"/>
    </sheetView>
  </sheetViews>
  <sheetFormatPr defaultColWidth="9.00390625" defaultRowHeight="12.75"/>
  <cols>
    <col min="1" max="1" width="13.875" style="287" customWidth="1"/>
    <col min="2" max="2" width="79.125" style="288" customWidth="1"/>
    <col min="3" max="3" width="25.00390625" style="288" customWidth="1"/>
    <col min="4" max="16384" width="9.375" style="288" customWidth="1"/>
  </cols>
  <sheetData>
    <row r="1" spans="1:3" s="267" customFormat="1" ht="21" customHeight="1" thickBot="1">
      <c r="A1" s="266"/>
      <c r="B1" s="268"/>
      <c r="C1" s="511" t="str">
        <f>+CONCATENATE("9.2. melléklet a ……/",LEFT(ÖSSZEFÜGGÉSEK!A5,4),". (….) önkormányzati rendelethez")</f>
        <v>9.2. melléklet a ……/2016. (….) önkormányzati rendelethez</v>
      </c>
    </row>
    <row r="2" spans="1:3" s="512" customFormat="1" ht="25.5" customHeight="1">
      <c r="A2" s="462" t="s">
        <v>207</v>
      </c>
      <c r="B2" s="404" t="s">
        <v>582</v>
      </c>
      <c r="C2" s="418" t="s">
        <v>61</v>
      </c>
    </row>
    <row r="3" spans="1:3" s="512" customFormat="1" ht="24.75" thickBot="1">
      <c r="A3" s="505" t="s">
        <v>206</v>
      </c>
      <c r="B3" s="405" t="s">
        <v>412</v>
      </c>
      <c r="C3" s="419"/>
    </row>
    <row r="4" spans="1:3" s="513" customFormat="1" ht="15.75" customHeight="1" thickBot="1">
      <c r="A4" s="270"/>
      <c r="B4" s="270"/>
      <c r="C4" s="271" t="s">
        <v>585</v>
      </c>
    </row>
    <row r="5" spans="1:3" ht="13.5" thickBot="1">
      <c r="A5" s="463" t="s">
        <v>208</v>
      </c>
      <c r="B5" s="272" t="s">
        <v>579</v>
      </c>
      <c r="C5" s="273" t="s">
        <v>57</v>
      </c>
    </row>
    <row r="6" spans="1:3" s="514" customFormat="1" ht="12.75" customHeight="1" thickBot="1">
      <c r="A6" s="233"/>
      <c r="B6" s="234" t="s">
        <v>508</v>
      </c>
      <c r="C6" s="235" t="s">
        <v>509</v>
      </c>
    </row>
    <row r="7" spans="1:3" s="514" customFormat="1" ht="15.75" customHeight="1" thickBot="1">
      <c r="A7" s="274"/>
      <c r="B7" s="275" t="s">
        <v>58</v>
      </c>
      <c r="C7" s="276"/>
    </row>
    <row r="8" spans="1:3" s="420" customFormat="1" ht="12" customHeight="1" thickBot="1">
      <c r="A8" s="233" t="s">
        <v>19</v>
      </c>
      <c r="B8" s="277" t="s">
        <v>535</v>
      </c>
      <c r="C8" s="363">
        <f>SUM(C9:C19)</f>
        <v>0</v>
      </c>
    </row>
    <row r="9" spans="1:3" s="420" customFormat="1" ht="12" customHeight="1">
      <c r="A9" s="506" t="s">
        <v>100</v>
      </c>
      <c r="B9" s="10" t="s">
        <v>287</v>
      </c>
      <c r="C9" s="409"/>
    </row>
    <row r="10" spans="1:3" s="420" customFormat="1" ht="12" customHeight="1">
      <c r="A10" s="507" t="s">
        <v>101</v>
      </c>
      <c r="B10" s="8" t="s">
        <v>288</v>
      </c>
      <c r="C10" s="361"/>
    </row>
    <row r="11" spans="1:3" s="420" customFormat="1" ht="12" customHeight="1">
      <c r="A11" s="507" t="s">
        <v>102</v>
      </c>
      <c r="B11" s="8" t="s">
        <v>289</v>
      </c>
      <c r="C11" s="361"/>
    </row>
    <row r="12" spans="1:3" s="420" customFormat="1" ht="12" customHeight="1">
      <c r="A12" s="507" t="s">
        <v>103</v>
      </c>
      <c r="B12" s="8" t="s">
        <v>290</v>
      </c>
      <c r="C12" s="361"/>
    </row>
    <row r="13" spans="1:3" s="420" customFormat="1" ht="12" customHeight="1">
      <c r="A13" s="507" t="s">
        <v>151</v>
      </c>
      <c r="B13" s="8" t="s">
        <v>291</v>
      </c>
      <c r="C13" s="361"/>
    </row>
    <row r="14" spans="1:3" s="420" customFormat="1" ht="12" customHeight="1">
      <c r="A14" s="507" t="s">
        <v>104</v>
      </c>
      <c r="B14" s="8" t="s">
        <v>414</v>
      </c>
      <c r="C14" s="361"/>
    </row>
    <row r="15" spans="1:3" s="420" customFormat="1" ht="12" customHeight="1">
      <c r="A15" s="507" t="s">
        <v>105</v>
      </c>
      <c r="B15" s="7" t="s">
        <v>415</v>
      </c>
      <c r="C15" s="361"/>
    </row>
    <row r="16" spans="1:3" s="420" customFormat="1" ht="12" customHeight="1">
      <c r="A16" s="507" t="s">
        <v>115</v>
      </c>
      <c r="B16" s="8" t="s">
        <v>294</v>
      </c>
      <c r="C16" s="410"/>
    </row>
    <row r="17" spans="1:3" s="515" customFormat="1" ht="12" customHeight="1">
      <c r="A17" s="507" t="s">
        <v>116</v>
      </c>
      <c r="B17" s="8" t="s">
        <v>295</v>
      </c>
      <c r="C17" s="361"/>
    </row>
    <row r="18" spans="1:3" s="515" customFormat="1" ht="12" customHeight="1">
      <c r="A18" s="507" t="s">
        <v>117</v>
      </c>
      <c r="B18" s="8" t="s">
        <v>451</v>
      </c>
      <c r="C18" s="362"/>
    </row>
    <row r="19" spans="1:3" s="515" customFormat="1" ht="12" customHeight="1" thickBot="1">
      <c r="A19" s="507" t="s">
        <v>118</v>
      </c>
      <c r="B19" s="7" t="s">
        <v>296</v>
      </c>
      <c r="C19" s="362"/>
    </row>
    <row r="20" spans="1:3" s="420" customFormat="1" ht="12" customHeight="1" thickBot="1">
      <c r="A20" s="233" t="s">
        <v>20</v>
      </c>
      <c r="B20" s="277" t="s">
        <v>416</v>
      </c>
      <c r="C20" s="363">
        <f>SUM(C21:C23)</f>
        <v>0</v>
      </c>
    </row>
    <row r="21" spans="1:3" s="515" customFormat="1" ht="12" customHeight="1">
      <c r="A21" s="507" t="s">
        <v>106</v>
      </c>
      <c r="B21" s="9" t="s">
        <v>268</v>
      </c>
      <c r="C21" s="361"/>
    </row>
    <row r="22" spans="1:3" s="515" customFormat="1" ht="12" customHeight="1">
      <c r="A22" s="507" t="s">
        <v>107</v>
      </c>
      <c r="B22" s="8" t="s">
        <v>417</v>
      </c>
      <c r="C22" s="361"/>
    </row>
    <row r="23" spans="1:3" s="515" customFormat="1" ht="12" customHeight="1">
      <c r="A23" s="507" t="s">
        <v>108</v>
      </c>
      <c r="B23" s="8" t="s">
        <v>418</v>
      </c>
      <c r="C23" s="361"/>
    </row>
    <row r="24" spans="1:3" s="515" customFormat="1" ht="12" customHeight="1" thickBot="1">
      <c r="A24" s="507" t="s">
        <v>109</v>
      </c>
      <c r="B24" s="8" t="s">
        <v>536</v>
      </c>
      <c r="C24" s="361"/>
    </row>
    <row r="25" spans="1:3" s="515" customFormat="1" ht="12" customHeight="1" thickBot="1">
      <c r="A25" s="241" t="s">
        <v>21</v>
      </c>
      <c r="B25" s="152" t="s">
        <v>177</v>
      </c>
      <c r="C25" s="390"/>
    </row>
    <row r="26" spans="1:3" s="515" customFormat="1" ht="12" customHeight="1" thickBot="1">
      <c r="A26" s="241" t="s">
        <v>22</v>
      </c>
      <c r="B26" s="152" t="s">
        <v>537</v>
      </c>
      <c r="C26" s="363">
        <f>+C27+C28+C29</f>
        <v>0</v>
      </c>
    </row>
    <row r="27" spans="1:3" s="515" customFormat="1" ht="12" customHeight="1">
      <c r="A27" s="508" t="s">
        <v>278</v>
      </c>
      <c r="B27" s="509" t="s">
        <v>273</v>
      </c>
      <c r="C27" s="95"/>
    </row>
    <row r="28" spans="1:3" s="515" customFormat="1" ht="12" customHeight="1">
      <c r="A28" s="508" t="s">
        <v>279</v>
      </c>
      <c r="B28" s="509" t="s">
        <v>417</v>
      </c>
      <c r="C28" s="361"/>
    </row>
    <row r="29" spans="1:3" s="515" customFormat="1" ht="12" customHeight="1">
      <c r="A29" s="508" t="s">
        <v>280</v>
      </c>
      <c r="B29" s="510" t="s">
        <v>420</v>
      </c>
      <c r="C29" s="361"/>
    </row>
    <row r="30" spans="1:3" s="515" customFormat="1" ht="12" customHeight="1" thickBot="1">
      <c r="A30" s="507" t="s">
        <v>281</v>
      </c>
      <c r="B30" s="170" t="s">
        <v>538</v>
      </c>
      <c r="C30" s="102"/>
    </row>
    <row r="31" spans="1:3" s="515" customFormat="1" ht="12" customHeight="1" thickBot="1">
      <c r="A31" s="241" t="s">
        <v>23</v>
      </c>
      <c r="B31" s="152" t="s">
        <v>421</v>
      </c>
      <c r="C31" s="363">
        <f>+C32+C33+C34</f>
        <v>0</v>
      </c>
    </row>
    <row r="32" spans="1:3" s="515" customFormat="1" ht="12" customHeight="1">
      <c r="A32" s="508" t="s">
        <v>93</v>
      </c>
      <c r="B32" s="509" t="s">
        <v>301</v>
      </c>
      <c r="C32" s="95"/>
    </row>
    <row r="33" spans="1:3" s="515" customFormat="1" ht="12" customHeight="1">
      <c r="A33" s="508" t="s">
        <v>94</v>
      </c>
      <c r="B33" s="510" t="s">
        <v>302</v>
      </c>
      <c r="C33" s="364"/>
    </row>
    <row r="34" spans="1:3" s="515" customFormat="1" ht="12" customHeight="1" thickBot="1">
      <c r="A34" s="507" t="s">
        <v>95</v>
      </c>
      <c r="B34" s="170" t="s">
        <v>303</v>
      </c>
      <c r="C34" s="102"/>
    </row>
    <row r="35" spans="1:3" s="420" customFormat="1" ht="12" customHeight="1" thickBot="1">
      <c r="A35" s="241" t="s">
        <v>24</v>
      </c>
      <c r="B35" s="152" t="s">
        <v>389</v>
      </c>
      <c r="C35" s="390"/>
    </row>
    <row r="36" spans="1:3" s="420" customFormat="1" ht="12" customHeight="1" thickBot="1">
      <c r="A36" s="241" t="s">
        <v>25</v>
      </c>
      <c r="B36" s="152" t="s">
        <v>422</v>
      </c>
      <c r="C36" s="411"/>
    </row>
    <row r="37" spans="1:3" s="420" customFormat="1" ht="12" customHeight="1" thickBot="1">
      <c r="A37" s="233" t="s">
        <v>26</v>
      </c>
      <c r="B37" s="152" t="s">
        <v>423</v>
      </c>
      <c r="C37" s="412">
        <f>+C8+C20+C25+C26+C31+C35+C36</f>
        <v>0</v>
      </c>
    </row>
    <row r="38" spans="1:3" s="420" customFormat="1" ht="12" customHeight="1" thickBot="1">
      <c r="A38" s="278" t="s">
        <v>27</v>
      </c>
      <c r="B38" s="152" t="s">
        <v>424</v>
      </c>
      <c r="C38" s="412">
        <f>+C39+C40+C41</f>
        <v>35143081</v>
      </c>
    </row>
    <row r="39" spans="1:3" s="420" customFormat="1" ht="12" customHeight="1">
      <c r="A39" s="508" t="s">
        <v>425</v>
      </c>
      <c r="B39" s="509" t="s">
        <v>246</v>
      </c>
      <c r="C39" s="95">
        <v>235381</v>
      </c>
    </row>
    <row r="40" spans="1:3" s="420" customFormat="1" ht="12" customHeight="1">
      <c r="A40" s="508" t="s">
        <v>426</v>
      </c>
      <c r="B40" s="510" t="s">
        <v>2</v>
      </c>
      <c r="C40" s="364"/>
    </row>
    <row r="41" spans="1:3" s="515" customFormat="1" ht="12" customHeight="1" thickBot="1">
      <c r="A41" s="507" t="s">
        <v>427</v>
      </c>
      <c r="B41" s="170" t="s">
        <v>428</v>
      </c>
      <c r="C41" s="102">
        <v>34907700</v>
      </c>
    </row>
    <row r="42" spans="1:3" s="515" customFormat="1" ht="15" customHeight="1" thickBot="1">
      <c r="A42" s="278" t="s">
        <v>28</v>
      </c>
      <c r="B42" s="279" t="s">
        <v>429</v>
      </c>
      <c r="C42" s="415">
        <f>+C37+C38</f>
        <v>35143081</v>
      </c>
    </row>
    <row r="43" spans="1:3" s="515" customFormat="1" ht="15" customHeight="1">
      <c r="A43" s="280"/>
      <c r="B43" s="281"/>
      <c r="C43" s="413"/>
    </row>
    <row r="44" spans="1:3" ht="13.5" thickBot="1">
      <c r="A44" s="282"/>
      <c r="B44" s="283"/>
      <c r="C44" s="414"/>
    </row>
    <row r="45" spans="1:3" s="514" customFormat="1" ht="16.5" customHeight="1" thickBot="1">
      <c r="A45" s="284"/>
      <c r="B45" s="285" t="s">
        <v>59</v>
      </c>
      <c r="C45" s="415"/>
    </row>
    <row r="46" spans="1:3" s="516" customFormat="1" ht="12" customHeight="1" thickBot="1">
      <c r="A46" s="241" t="s">
        <v>19</v>
      </c>
      <c r="B46" s="152" t="s">
        <v>430</v>
      </c>
      <c r="C46" s="363">
        <f>SUM(C47:C51)</f>
        <v>35143081</v>
      </c>
    </row>
    <row r="47" spans="1:3" ht="12" customHeight="1">
      <c r="A47" s="507" t="s">
        <v>100</v>
      </c>
      <c r="B47" s="9" t="s">
        <v>50</v>
      </c>
      <c r="C47" s="95">
        <v>26831000</v>
      </c>
    </row>
    <row r="48" spans="1:3" ht="12" customHeight="1">
      <c r="A48" s="507" t="s">
        <v>101</v>
      </c>
      <c r="B48" s="8" t="s">
        <v>186</v>
      </c>
      <c r="C48" s="98">
        <v>7165000</v>
      </c>
    </row>
    <row r="49" spans="1:3" ht="12" customHeight="1">
      <c r="A49" s="507" t="s">
        <v>102</v>
      </c>
      <c r="B49" s="8" t="s">
        <v>142</v>
      </c>
      <c r="C49" s="98">
        <v>1147081</v>
      </c>
    </row>
    <row r="50" spans="1:3" ht="12" customHeight="1">
      <c r="A50" s="507" t="s">
        <v>103</v>
      </c>
      <c r="B50" s="8" t="s">
        <v>187</v>
      </c>
      <c r="C50" s="98"/>
    </row>
    <row r="51" spans="1:3" ht="12" customHeight="1" thickBot="1">
      <c r="A51" s="507" t="s">
        <v>151</v>
      </c>
      <c r="B51" s="8" t="s">
        <v>188</v>
      </c>
      <c r="C51" s="98"/>
    </row>
    <row r="52" spans="1:3" ht="12" customHeight="1" thickBot="1">
      <c r="A52" s="241" t="s">
        <v>20</v>
      </c>
      <c r="B52" s="152" t="s">
        <v>431</v>
      </c>
      <c r="C52" s="363">
        <f>SUM(C53:C55)</f>
        <v>0</v>
      </c>
    </row>
    <row r="53" spans="1:3" s="516" customFormat="1" ht="12" customHeight="1">
      <c r="A53" s="507" t="s">
        <v>106</v>
      </c>
      <c r="B53" s="9" t="s">
        <v>236</v>
      </c>
      <c r="C53" s="95"/>
    </row>
    <row r="54" spans="1:3" ht="12" customHeight="1">
      <c r="A54" s="507" t="s">
        <v>107</v>
      </c>
      <c r="B54" s="8" t="s">
        <v>190</v>
      </c>
      <c r="C54" s="98"/>
    </row>
    <row r="55" spans="1:3" ht="12" customHeight="1">
      <c r="A55" s="507" t="s">
        <v>108</v>
      </c>
      <c r="B55" s="8" t="s">
        <v>60</v>
      </c>
      <c r="C55" s="98"/>
    </row>
    <row r="56" spans="1:3" ht="12" customHeight="1" thickBot="1">
      <c r="A56" s="507" t="s">
        <v>109</v>
      </c>
      <c r="B56" s="8" t="s">
        <v>539</v>
      </c>
      <c r="C56" s="98"/>
    </row>
    <row r="57" spans="1:3" ht="12" customHeight="1" thickBot="1">
      <c r="A57" s="241" t="s">
        <v>21</v>
      </c>
      <c r="B57" s="152" t="s">
        <v>13</v>
      </c>
      <c r="C57" s="390"/>
    </row>
    <row r="58" spans="1:3" ht="15" customHeight="1" thickBot="1">
      <c r="A58" s="241" t="s">
        <v>22</v>
      </c>
      <c r="B58" s="286" t="s">
        <v>544</v>
      </c>
      <c r="C58" s="416">
        <f>+C46+C52+C57</f>
        <v>35143081</v>
      </c>
    </row>
    <row r="59" ht="13.5" thickBot="1">
      <c r="C59" s="417"/>
    </row>
    <row r="60" spans="1:3" ht="15" customHeight="1" thickBot="1">
      <c r="A60" s="289" t="s">
        <v>534</v>
      </c>
      <c r="B60" s="290"/>
      <c r="C60" s="149">
        <v>9</v>
      </c>
    </row>
    <row r="61" spans="1:3" ht="14.25" customHeight="1" thickBot="1">
      <c r="A61" s="289" t="s">
        <v>209</v>
      </c>
      <c r="B61" s="290"/>
      <c r="C61" s="14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59"/>
  <sheetViews>
    <sheetView zoomScale="130" zoomScaleNormal="130" zoomScaleSheetLayoutView="100" workbookViewId="0" topLeftCell="A1">
      <selection activeCell="A1" sqref="A1:C1"/>
    </sheetView>
  </sheetViews>
  <sheetFormatPr defaultColWidth="9.00390625" defaultRowHeight="12.75"/>
  <cols>
    <col min="1" max="1" width="9.50390625" style="435" customWidth="1"/>
    <col min="2" max="2" width="91.625" style="435" customWidth="1"/>
    <col min="3" max="3" width="21.625" style="436" customWidth="1"/>
    <col min="4" max="4" width="9.00390625" style="469" customWidth="1"/>
    <col min="5" max="16384" width="9.375" style="469" customWidth="1"/>
  </cols>
  <sheetData>
    <row r="1" spans="1:3" ht="15.75" customHeight="1">
      <c r="A1" s="592" t="s">
        <v>16</v>
      </c>
      <c r="B1" s="592"/>
      <c r="C1" s="592"/>
    </row>
    <row r="2" spans="1:3" ht="15.75" customHeight="1" thickBot="1">
      <c r="A2" s="593" t="s">
        <v>155</v>
      </c>
      <c r="B2" s="593"/>
      <c r="C2" s="353" t="s">
        <v>580</v>
      </c>
    </row>
    <row r="3" spans="1:3" ht="37.5" customHeight="1" thickBot="1">
      <c r="A3" s="23" t="s">
        <v>71</v>
      </c>
      <c r="B3" s="24" t="s">
        <v>18</v>
      </c>
      <c r="C3" s="45" t="str">
        <f>+CONCATENATE(LEFT(ÖSSZEFÜGGÉSEK!A5,4),". évi előirányzat")</f>
        <v>2016. évi előirányzat</v>
      </c>
    </row>
    <row r="4" spans="1:3" s="470" customFormat="1" ht="12" customHeight="1" thickBot="1">
      <c r="A4" s="464"/>
      <c r="B4" s="465" t="s">
        <v>508</v>
      </c>
      <c r="C4" s="466" t="s">
        <v>509</v>
      </c>
    </row>
    <row r="5" spans="1:3" s="471" customFormat="1" ht="12" customHeight="1" thickBot="1">
      <c r="A5" s="20" t="s">
        <v>19</v>
      </c>
      <c r="B5" s="21" t="s">
        <v>262</v>
      </c>
      <c r="C5" s="343">
        <f>+C6+C7+C8+C9+C10+C11</f>
        <v>91574906</v>
      </c>
    </row>
    <row r="6" spans="1:3" s="471" customFormat="1" ht="12" customHeight="1">
      <c r="A6" s="15" t="s">
        <v>100</v>
      </c>
      <c r="B6" s="472" t="s">
        <v>263</v>
      </c>
      <c r="C6" s="346">
        <v>22662149</v>
      </c>
    </row>
    <row r="7" spans="1:3" s="471" customFormat="1" ht="12" customHeight="1">
      <c r="A7" s="14" t="s">
        <v>101</v>
      </c>
      <c r="B7" s="473" t="s">
        <v>264</v>
      </c>
      <c r="C7" s="345">
        <v>35407700</v>
      </c>
    </row>
    <row r="8" spans="1:3" s="471" customFormat="1" ht="12" customHeight="1">
      <c r="A8" s="14" t="s">
        <v>102</v>
      </c>
      <c r="B8" s="473" t="s">
        <v>565</v>
      </c>
      <c r="C8" s="345">
        <v>31678777</v>
      </c>
    </row>
    <row r="9" spans="1:3" s="471" customFormat="1" ht="12" customHeight="1">
      <c r="A9" s="14" t="s">
        <v>103</v>
      </c>
      <c r="B9" s="473" t="s">
        <v>266</v>
      </c>
      <c r="C9" s="345">
        <v>1826280</v>
      </c>
    </row>
    <row r="10" spans="1:3" s="471" customFormat="1" ht="12" customHeight="1">
      <c r="A10" s="14" t="s">
        <v>151</v>
      </c>
      <c r="B10" s="339" t="s">
        <v>447</v>
      </c>
      <c r="C10" s="345"/>
    </row>
    <row r="11" spans="1:3" s="471" customFormat="1" ht="12" customHeight="1" thickBot="1">
      <c r="A11" s="16" t="s">
        <v>104</v>
      </c>
      <c r="B11" s="340" t="s">
        <v>448</v>
      </c>
      <c r="C11" s="345"/>
    </row>
    <row r="12" spans="1:3" s="471" customFormat="1" ht="12" customHeight="1" thickBot="1">
      <c r="A12" s="20" t="s">
        <v>20</v>
      </c>
      <c r="B12" s="338" t="s">
        <v>267</v>
      </c>
      <c r="C12" s="343">
        <f>+C13+C14+C15+C16+C17</f>
        <v>3360000</v>
      </c>
    </row>
    <row r="13" spans="1:3" s="471" customFormat="1" ht="12" customHeight="1">
      <c r="A13" s="15" t="s">
        <v>106</v>
      </c>
      <c r="B13" s="472" t="s">
        <v>268</v>
      </c>
      <c r="C13" s="346"/>
    </row>
    <row r="14" spans="1:3" s="471" customFormat="1" ht="12" customHeight="1">
      <c r="A14" s="14" t="s">
        <v>107</v>
      </c>
      <c r="B14" s="473" t="s">
        <v>269</v>
      </c>
      <c r="C14" s="345"/>
    </row>
    <row r="15" spans="1:3" s="471" customFormat="1" ht="12" customHeight="1">
      <c r="A15" s="14" t="s">
        <v>108</v>
      </c>
      <c r="B15" s="473" t="s">
        <v>437</v>
      </c>
      <c r="C15" s="345"/>
    </row>
    <row r="16" spans="1:3" s="471" customFormat="1" ht="12" customHeight="1">
      <c r="A16" s="14" t="s">
        <v>109</v>
      </c>
      <c r="B16" s="473" t="s">
        <v>438</v>
      </c>
      <c r="C16" s="345"/>
    </row>
    <row r="17" spans="1:3" s="471" customFormat="1" ht="12" customHeight="1">
      <c r="A17" s="14" t="s">
        <v>110</v>
      </c>
      <c r="B17" s="473" t="s">
        <v>270</v>
      </c>
      <c r="C17" s="345">
        <v>3360000</v>
      </c>
    </row>
    <row r="18" spans="1:3" s="471" customFormat="1" ht="12" customHeight="1" thickBot="1">
      <c r="A18" s="16" t="s">
        <v>119</v>
      </c>
      <c r="B18" s="340" t="s">
        <v>271</v>
      </c>
      <c r="C18" s="347"/>
    </row>
    <row r="19" spans="1:3" s="471" customFormat="1" ht="12" customHeight="1" thickBot="1">
      <c r="A19" s="20" t="s">
        <v>21</v>
      </c>
      <c r="B19" s="21" t="s">
        <v>272</v>
      </c>
      <c r="C19" s="343">
        <f>+C20+C21+C22+C23+C24</f>
        <v>0</v>
      </c>
    </row>
    <row r="20" spans="1:3" s="471" customFormat="1" ht="12" customHeight="1">
      <c r="A20" s="15" t="s">
        <v>89</v>
      </c>
      <c r="B20" s="472" t="s">
        <v>273</v>
      </c>
      <c r="C20" s="346"/>
    </row>
    <row r="21" spans="1:3" s="471" customFormat="1" ht="12" customHeight="1">
      <c r="A21" s="14" t="s">
        <v>90</v>
      </c>
      <c r="B21" s="473" t="s">
        <v>274</v>
      </c>
      <c r="C21" s="345"/>
    </row>
    <row r="22" spans="1:3" s="471" customFormat="1" ht="12" customHeight="1">
      <c r="A22" s="14" t="s">
        <v>91</v>
      </c>
      <c r="B22" s="473" t="s">
        <v>439</v>
      </c>
      <c r="C22" s="345"/>
    </row>
    <row r="23" spans="1:3" s="471" customFormat="1" ht="12" customHeight="1">
      <c r="A23" s="14" t="s">
        <v>92</v>
      </c>
      <c r="B23" s="473" t="s">
        <v>440</v>
      </c>
      <c r="C23" s="345"/>
    </row>
    <row r="24" spans="1:3" s="471" customFormat="1" ht="12" customHeight="1">
      <c r="A24" s="14" t="s">
        <v>174</v>
      </c>
      <c r="B24" s="473" t="s">
        <v>275</v>
      </c>
      <c r="C24" s="345"/>
    </row>
    <row r="25" spans="1:3" s="471" customFormat="1" ht="12" customHeight="1" thickBot="1">
      <c r="A25" s="16" t="s">
        <v>175</v>
      </c>
      <c r="B25" s="474" t="s">
        <v>276</v>
      </c>
      <c r="C25" s="347"/>
    </row>
    <row r="26" spans="1:3" s="471" customFormat="1" ht="12" customHeight="1" thickBot="1">
      <c r="A26" s="20" t="s">
        <v>176</v>
      </c>
      <c r="B26" s="21" t="s">
        <v>566</v>
      </c>
      <c r="C26" s="349">
        <f>SUM(C27:C33)</f>
        <v>19000000</v>
      </c>
    </row>
    <row r="27" spans="1:3" s="471" customFormat="1" ht="12" customHeight="1">
      <c r="A27" s="15" t="s">
        <v>278</v>
      </c>
      <c r="B27" s="472" t="s">
        <v>581</v>
      </c>
      <c r="C27" s="346">
        <v>1500000</v>
      </c>
    </row>
    <row r="28" spans="1:3" s="471" customFormat="1" ht="12" customHeight="1">
      <c r="A28" s="14" t="s">
        <v>279</v>
      </c>
      <c r="B28" s="473" t="s">
        <v>571</v>
      </c>
      <c r="C28" s="345"/>
    </row>
    <row r="29" spans="1:3" s="471" customFormat="1" ht="12" customHeight="1">
      <c r="A29" s="14" t="s">
        <v>280</v>
      </c>
      <c r="B29" s="473" t="s">
        <v>572</v>
      </c>
      <c r="C29" s="345">
        <v>15000000</v>
      </c>
    </row>
    <row r="30" spans="1:3" s="471" customFormat="1" ht="12" customHeight="1">
      <c r="A30" s="14" t="s">
        <v>281</v>
      </c>
      <c r="B30" s="473" t="s">
        <v>573</v>
      </c>
      <c r="C30" s="345"/>
    </row>
    <row r="31" spans="1:3" s="471" customFormat="1" ht="12" customHeight="1">
      <c r="A31" s="14" t="s">
        <v>567</v>
      </c>
      <c r="B31" s="473" t="s">
        <v>282</v>
      </c>
      <c r="C31" s="345">
        <v>2500000</v>
      </c>
    </row>
    <row r="32" spans="1:3" s="471" customFormat="1" ht="12" customHeight="1">
      <c r="A32" s="14" t="s">
        <v>568</v>
      </c>
      <c r="B32" s="473" t="s">
        <v>283</v>
      </c>
      <c r="C32" s="345"/>
    </row>
    <row r="33" spans="1:3" s="471" customFormat="1" ht="12" customHeight="1" thickBot="1">
      <c r="A33" s="16" t="s">
        <v>569</v>
      </c>
      <c r="B33" s="580" t="s">
        <v>284</v>
      </c>
      <c r="C33" s="347"/>
    </row>
    <row r="34" spans="1:3" s="471" customFormat="1" ht="12" customHeight="1" thickBot="1">
      <c r="A34" s="20" t="s">
        <v>23</v>
      </c>
      <c r="B34" s="21" t="s">
        <v>449</v>
      </c>
      <c r="C34" s="343">
        <f>SUM(C35:C45)</f>
        <v>18747000</v>
      </c>
    </row>
    <row r="35" spans="1:3" s="471" customFormat="1" ht="12" customHeight="1">
      <c r="A35" s="15" t="s">
        <v>93</v>
      </c>
      <c r="B35" s="472" t="s">
        <v>287</v>
      </c>
      <c r="C35" s="346"/>
    </row>
    <row r="36" spans="1:3" s="471" customFormat="1" ht="12" customHeight="1">
      <c r="A36" s="14" t="s">
        <v>94</v>
      </c>
      <c r="B36" s="473" t="s">
        <v>288</v>
      </c>
      <c r="C36" s="345">
        <v>4530000</v>
      </c>
    </row>
    <row r="37" spans="1:3" s="471" customFormat="1" ht="12" customHeight="1">
      <c r="A37" s="14" t="s">
        <v>95</v>
      </c>
      <c r="B37" s="473" t="s">
        <v>289</v>
      </c>
      <c r="C37" s="345">
        <v>2575000</v>
      </c>
    </row>
    <row r="38" spans="1:3" s="471" customFormat="1" ht="12" customHeight="1">
      <c r="A38" s="14" t="s">
        <v>178</v>
      </c>
      <c r="B38" s="473" t="s">
        <v>290</v>
      </c>
      <c r="C38" s="345"/>
    </row>
    <row r="39" spans="1:3" s="471" customFormat="1" ht="12" customHeight="1">
      <c r="A39" s="14" t="s">
        <v>179</v>
      </c>
      <c r="B39" s="473" t="s">
        <v>291</v>
      </c>
      <c r="C39" s="345">
        <v>8100000</v>
      </c>
    </row>
    <row r="40" spans="1:3" s="471" customFormat="1" ht="12" customHeight="1">
      <c r="A40" s="14" t="s">
        <v>180</v>
      </c>
      <c r="B40" s="473" t="s">
        <v>292</v>
      </c>
      <c r="C40" s="345">
        <v>3442000</v>
      </c>
    </row>
    <row r="41" spans="1:3" s="471" customFormat="1" ht="12" customHeight="1">
      <c r="A41" s="14" t="s">
        <v>181</v>
      </c>
      <c r="B41" s="473" t="s">
        <v>293</v>
      </c>
      <c r="C41" s="345"/>
    </row>
    <row r="42" spans="1:3" s="471" customFormat="1" ht="12" customHeight="1">
      <c r="A42" s="14" t="s">
        <v>182</v>
      </c>
      <c r="B42" s="473" t="s">
        <v>575</v>
      </c>
      <c r="C42" s="345">
        <v>100000</v>
      </c>
    </row>
    <row r="43" spans="1:3" s="471" customFormat="1" ht="12" customHeight="1">
      <c r="A43" s="14" t="s">
        <v>285</v>
      </c>
      <c r="B43" s="473" t="s">
        <v>295</v>
      </c>
      <c r="C43" s="348"/>
    </row>
    <row r="44" spans="1:3" s="471" customFormat="1" ht="12" customHeight="1">
      <c r="A44" s="16" t="s">
        <v>286</v>
      </c>
      <c r="B44" s="474" t="s">
        <v>451</v>
      </c>
      <c r="C44" s="458"/>
    </row>
    <row r="45" spans="1:3" s="471" customFormat="1" ht="12" customHeight="1" thickBot="1">
      <c r="A45" s="16" t="s">
        <v>450</v>
      </c>
      <c r="B45" s="340" t="s">
        <v>296</v>
      </c>
      <c r="C45" s="458"/>
    </row>
    <row r="46" spans="1:3" s="471" customFormat="1" ht="12" customHeight="1" thickBot="1">
      <c r="A46" s="20" t="s">
        <v>24</v>
      </c>
      <c r="B46" s="21" t="s">
        <v>297</v>
      </c>
      <c r="C46" s="343">
        <f>SUM(C47:C51)</f>
        <v>0</v>
      </c>
    </row>
    <row r="47" spans="1:3" s="471" customFormat="1" ht="12" customHeight="1">
      <c r="A47" s="15" t="s">
        <v>96</v>
      </c>
      <c r="B47" s="472" t="s">
        <v>301</v>
      </c>
      <c r="C47" s="517"/>
    </row>
    <row r="48" spans="1:3" s="471" customFormat="1" ht="12" customHeight="1">
      <c r="A48" s="14" t="s">
        <v>97</v>
      </c>
      <c r="B48" s="473" t="s">
        <v>302</v>
      </c>
      <c r="C48" s="348"/>
    </row>
    <row r="49" spans="1:3" s="471" customFormat="1" ht="12" customHeight="1">
      <c r="A49" s="14" t="s">
        <v>298</v>
      </c>
      <c r="B49" s="473" t="s">
        <v>303</v>
      </c>
      <c r="C49" s="348"/>
    </row>
    <row r="50" spans="1:3" s="471" customFormat="1" ht="12" customHeight="1">
      <c r="A50" s="14" t="s">
        <v>299</v>
      </c>
      <c r="B50" s="473" t="s">
        <v>304</v>
      </c>
      <c r="C50" s="348"/>
    </row>
    <row r="51" spans="1:3" s="471" customFormat="1" ht="12" customHeight="1" thickBot="1">
      <c r="A51" s="16" t="s">
        <v>300</v>
      </c>
      <c r="B51" s="340" t="s">
        <v>305</v>
      </c>
      <c r="C51" s="458"/>
    </row>
    <row r="52" spans="1:3" s="471" customFormat="1" ht="12" customHeight="1" thickBot="1">
      <c r="A52" s="20" t="s">
        <v>183</v>
      </c>
      <c r="B52" s="21" t="s">
        <v>306</v>
      </c>
      <c r="C52" s="343">
        <f>SUM(C53:C55)</f>
        <v>0</v>
      </c>
    </row>
    <row r="53" spans="1:3" s="471" customFormat="1" ht="12" customHeight="1">
      <c r="A53" s="15" t="s">
        <v>98</v>
      </c>
      <c r="B53" s="472" t="s">
        <v>307</v>
      </c>
      <c r="C53" s="346"/>
    </row>
    <row r="54" spans="1:3" s="471" customFormat="1" ht="12" customHeight="1">
      <c r="A54" s="14" t="s">
        <v>99</v>
      </c>
      <c r="B54" s="473" t="s">
        <v>441</v>
      </c>
      <c r="C54" s="345"/>
    </row>
    <row r="55" spans="1:3" s="471" customFormat="1" ht="12" customHeight="1">
      <c r="A55" s="14" t="s">
        <v>310</v>
      </c>
      <c r="B55" s="473" t="s">
        <v>308</v>
      </c>
      <c r="C55" s="345"/>
    </row>
    <row r="56" spans="1:3" s="471" customFormat="1" ht="12" customHeight="1" thickBot="1">
      <c r="A56" s="16" t="s">
        <v>311</v>
      </c>
      <c r="B56" s="340" t="s">
        <v>309</v>
      </c>
      <c r="C56" s="347"/>
    </row>
    <row r="57" spans="1:3" s="471" customFormat="1" ht="12" customHeight="1" thickBot="1">
      <c r="A57" s="20" t="s">
        <v>26</v>
      </c>
      <c r="B57" s="338" t="s">
        <v>312</v>
      </c>
      <c r="C57" s="343">
        <f>SUM(C58:C60)</f>
        <v>0</v>
      </c>
    </row>
    <row r="58" spans="1:3" s="471" customFormat="1" ht="12" customHeight="1">
      <c r="A58" s="15" t="s">
        <v>184</v>
      </c>
      <c r="B58" s="472" t="s">
        <v>314</v>
      </c>
      <c r="C58" s="348"/>
    </row>
    <row r="59" spans="1:3" s="471" customFormat="1" ht="12" customHeight="1">
      <c r="A59" s="14" t="s">
        <v>185</v>
      </c>
      <c r="B59" s="473" t="s">
        <v>442</v>
      </c>
      <c r="C59" s="348"/>
    </row>
    <row r="60" spans="1:3" s="471" customFormat="1" ht="12" customHeight="1">
      <c r="A60" s="14" t="s">
        <v>238</v>
      </c>
      <c r="B60" s="473" t="s">
        <v>315</v>
      </c>
      <c r="C60" s="348"/>
    </row>
    <row r="61" spans="1:3" s="471" customFormat="1" ht="12" customHeight="1" thickBot="1">
      <c r="A61" s="16" t="s">
        <v>313</v>
      </c>
      <c r="B61" s="340" t="s">
        <v>316</v>
      </c>
      <c r="C61" s="348"/>
    </row>
    <row r="62" spans="1:3" s="471" customFormat="1" ht="12" customHeight="1" thickBot="1">
      <c r="A62" s="552" t="s">
        <v>491</v>
      </c>
      <c r="B62" s="21" t="s">
        <v>317</v>
      </c>
      <c r="C62" s="349">
        <f>+C5+C12+C19+C26+C34+C46+C52+C57</f>
        <v>132681906</v>
      </c>
    </row>
    <row r="63" spans="1:3" s="471" customFormat="1" ht="12" customHeight="1" thickBot="1">
      <c r="A63" s="520" t="s">
        <v>318</v>
      </c>
      <c r="B63" s="338" t="s">
        <v>319</v>
      </c>
      <c r="C63" s="343">
        <f>SUM(C64:C66)</f>
        <v>0</v>
      </c>
    </row>
    <row r="64" spans="1:3" s="471" customFormat="1" ht="12" customHeight="1">
      <c r="A64" s="15" t="s">
        <v>350</v>
      </c>
      <c r="B64" s="472" t="s">
        <v>320</v>
      </c>
      <c r="C64" s="348"/>
    </row>
    <row r="65" spans="1:3" s="471" customFormat="1" ht="12" customHeight="1">
      <c r="A65" s="14" t="s">
        <v>359</v>
      </c>
      <c r="B65" s="473" t="s">
        <v>321</v>
      </c>
      <c r="C65" s="348"/>
    </row>
    <row r="66" spans="1:3" s="471" customFormat="1" ht="12" customHeight="1" thickBot="1">
      <c r="A66" s="16" t="s">
        <v>360</v>
      </c>
      <c r="B66" s="546" t="s">
        <v>476</v>
      </c>
      <c r="C66" s="348"/>
    </row>
    <row r="67" spans="1:3" s="471" customFormat="1" ht="12" customHeight="1" thickBot="1">
      <c r="A67" s="520" t="s">
        <v>323</v>
      </c>
      <c r="B67" s="338" t="s">
        <v>324</v>
      </c>
      <c r="C67" s="343">
        <f>SUM(C68:C71)</f>
        <v>0</v>
      </c>
    </row>
    <row r="68" spans="1:3" s="471" customFormat="1" ht="12" customHeight="1">
      <c r="A68" s="15" t="s">
        <v>152</v>
      </c>
      <c r="B68" s="472" t="s">
        <v>325</v>
      </c>
      <c r="C68" s="348"/>
    </row>
    <row r="69" spans="1:3" s="471" customFormat="1" ht="12" customHeight="1">
      <c r="A69" s="14" t="s">
        <v>153</v>
      </c>
      <c r="B69" s="473" t="s">
        <v>326</v>
      </c>
      <c r="C69" s="348"/>
    </row>
    <row r="70" spans="1:3" s="471" customFormat="1" ht="12" customHeight="1">
      <c r="A70" s="14" t="s">
        <v>351</v>
      </c>
      <c r="B70" s="473" t="s">
        <v>327</v>
      </c>
      <c r="C70" s="348"/>
    </row>
    <row r="71" spans="1:3" s="471" customFormat="1" ht="12" customHeight="1" thickBot="1">
      <c r="A71" s="16" t="s">
        <v>352</v>
      </c>
      <c r="B71" s="340" t="s">
        <v>328</v>
      </c>
      <c r="C71" s="348"/>
    </row>
    <row r="72" spans="1:3" s="471" customFormat="1" ht="12" customHeight="1" thickBot="1">
      <c r="A72" s="520" t="s">
        <v>329</v>
      </c>
      <c r="B72" s="338" t="s">
        <v>330</v>
      </c>
      <c r="C72" s="343">
        <f>SUM(C73:C74)</f>
        <v>54305886</v>
      </c>
    </row>
    <row r="73" spans="1:3" s="471" customFormat="1" ht="13.5" customHeight="1">
      <c r="A73" s="15" t="s">
        <v>353</v>
      </c>
      <c r="B73" s="472" t="s">
        <v>587</v>
      </c>
      <c r="C73" s="348">
        <v>54305886</v>
      </c>
    </row>
    <row r="74" spans="1:3" s="471" customFormat="1" ht="12" customHeight="1" thickBot="1">
      <c r="A74" s="16" t="s">
        <v>354</v>
      </c>
      <c r="B74" s="340" t="s">
        <v>332</v>
      </c>
      <c r="C74" s="348"/>
    </row>
    <row r="75" spans="1:3" s="471" customFormat="1" ht="12" customHeight="1" thickBot="1">
      <c r="A75" s="520" t="s">
        <v>333</v>
      </c>
      <c r="B75" s="338" t="s">
        <v>334</v>
      </c>
      <c r="C75" s="343">
        <f>SUM(C76:C78)</f>
        <v>0</v>
      </c>
    </row>
    <row r="76" spans="1:3" s="471" customFormat="1" ht="12" customHeight="1">
      <c r="A76" s="15" t="s">
        <v>355</v>
      </c>
      <c r="B76" s="472" t="s">
        <v>335</v>
      </c>
      <c r="C76" s="348"/>
    </row>
    <row r="77" spans="1:3" s="471" customFormat="1" ht="12" customHeight="1">
      <c r="A77" s="14" t="s">
        <v>356</v>
      </c>
      <c r="B77" s="473" t="s">
        <v>336</v>
      </c>
      <c r="C77" s="348"/>
    </row>
    <row r="78" spans="1:3" s="471" customFormat="1" ht="12" customHeight="1" thickBot="1">
      <c r="A78" s="16" t="s">
        <v>357</v>
      </c>
      <c r="B78" s="340" t="s">
        <v>337</v>
      </c>
      <c r="C78" s="348"/>
    </row>
    <row r="79" spans="1:3" s="471" customFormat="1" ht="12" customHeight="1" thickBot="1">
      <c r="A79" s="520" t="s">
        <v>338</v>
      </c>
      <c r="B79" s="338" t="s">
        <v>358</v>
      </c>
      <c r="C79" s="343">
        <f>SUM(C80:C83)</f>
        <v>0</v>
      </c>
    </row>
    <row r="80" spans="1:3" s="471" customFormat="1" ht="12" customHeight="1">
      <c r="A80" s="476" t="s">
        <v>339</v>
      </c>
      <c r="B80" s="472" t="s">
        <v>340</v>
      </c>
      <c r="C80" s="348"/>
    </row>
    <row r="81" spans="1:3" s="471" customFormat="1" ht="12" customHeight="1">
      <c r="A81" s="477" t="s">
        <v>341</v>
      </c>
      <c r="B81" s="473" t="s">
        <v>342</v>
      </c>
      <c r="C81" s="348"/>
    </row>
    <row r="82" spans="1:3" s="471" customFormat="1" ht="12" customHeight="1">
      <c r="A82" s="477" t="s">
        <v>343</v>
      </c>
      <c r="B82" s="473" t="s">
        <v>344</v>
      </c>
      <c r="C82" s="348"/>
    </row>
    <row r="83" spans="1:3" s="471" customFormat="1" ht="12" customHeight="1" thickBot="1">
      <c r="A83" s="478" t="s">
        <v>345</v>
      </c>
      <c r="B83" s="340" t="s">
        <v>346</v>
      </c>
      <c r="C83" s="348"/>
    </row>
    <row r="84" spans="1:3" s="471" customFormat="1" ht="12" customHeight="1" thickBot="1">
      <c r="A84" s="520" t="s">
        <v>347</v>
      </c>
      <c r="B84" s="338" t="s">
        <v>490</v>
      </c>
      <c r="C84" s="518"/>
    </row>
    <row r="85" spans="1:3" s="471" customFormat="1" ht="13.5" customHeight="1" thickBot="1">
      <c r="A85" s="520" t="s">
        <v>349</v>
      </c>
      <c r="B85" s="338" t="s">
        <v>348</v>
      </c>
      <c r="C85" s="518"/>
    </row>
    <row r="86" spans="1:3" s="471" customFormat="1" ht="15.75" customHeight="1" thickBot="1">
      <c r="A86" s="520" t="s">
        <v>361</v>
      </c>
      <c r="B86" s="479" t="s">
        <v>493</v>
      </c>
      <c r="C86" s="349">
        <f>+C63+C67+C72+C75+C79+C85+C84</f>
        <v>54305886</v>
      </c>
    </row>
    <row r="87" spans="1:3" s="471" customFormat="1" ht="16.5" customHeight="1" thickBot="1">
      <c r="A87" s="521" t="s">
        <v>492</v>
      </c>
      <c r="B87" s="480" t="s">
        <v>494</v>
      </c>
      <c r="C87" s="349">
        <f>+C62+C86</f>
        <v>186987792</v>
      </c>
    </row>
    <row r="88" spans="1:3" s="471" customFormat="1" ht="83.25" customHeight="1">
      <c r="A88" s="5"/>
      <c r="B88" s="6" t="s">
        <v>586</v>
      </c>
      <c r="C88" s="350"/>
    </row>
    <row r="89" spans="1:3" ht="16.5" customHeight="1">
      <c r="A89" s="592" t="s">
        <v>48</v>
      </c>
      <c r="B89" s="592"/>
      <c r="C89" s="592"/>
    </row>
    <row r="90" spans="1:3" s="481" customFormat="1" ht="16.5" customHeight="1" thickBot="1">
      <c r="A90" s="594" t="s">
        <v>156</v>
      </c>
      <c r="B90" s="594"/>
      <c r="C90" s="168" t="s">
        <v>580</v>
      </c>
    </row>
    <row r="91" spans="1:3" ht="37.5" customHeight="1" thickBot="1">
      <c r="A91" s="23" t="s">
        <v>71</v>
      </c>
      <c r="B91" s="24" t="s">
        <v>49</v>
      </c>
      <c r="C91" s="45" t="str">
        <f>+C3</f>
        <v>2016. évi előirányzat</v>
      </c>
    </row>
    <row r="92" spans="1:3" s="470" customFormat="1" ht="12" customHeight="1" thickBot="1">
      <c r="A92" s="37"/>
      <c r="B92" s="38" t="s">
        <v>508</v>
      </c>
      <c r="C92" s="39" t="s">
        <v>509</v>
      </c>
    </row>
    <row r="93" spans="1:3" ht="12" customHeight="1" thickBot="1">
      <c r="A93" s="22" t="s">
        <v>19</v>
      </c>
      <c r="B93" s="31" t="s">
        <v>452</v>
      </c>
      <c r="C93" s="342">
        <f>C94+C95+C96+C97+C98+C111</f>
        <v>183179792</v>
      </c>
    </row>
    <row r="94" spans="1:3" ht="12" customHeight="1">
      <c r="A94" s="17" t="s">
        <v>100</v>
      </c>
      <c r="B94" s="10" t="s">
        <v>50</v>
      </c>
      <c r="C94" s="344">
        <v>52727000</v>
      </c>
    </row>
    <row r="95" spans="1:3" ht="12" customHeight="1">
      <c r="A95" s="14" t="s">
        <v>101</v>
      </c>
      <c r="B95" s="8" t="s">
        <v>186</v>
      </c>
      <c r="C95" s="345">
        <v>14162000</v>
      </c>
    </row>
    <row r="96" spans="1:3" ht="12" customHeight="1">
      <c r="A96" s="14" t="s">
        <v>102</v>
      </c>
      <c r="B96" s="8" t="s">
        <v>142</v>
      </c>
      <c r="C96" s="347">
        <v>47936831</v>
      </c>
    </row>
    <row r="97" spans="1:3" ht="12" customHeight="1">
      <c r="A97" s="14" t="s">
        <v>103</v>
      </c>
      <c r="B97" s="11" t="s">
        <v>187</v>
      </c>
      <c r="C97" s="347">
        <v>8551000</v>
      </c>
    </row>
    <row r="98" spans="1:3" ht="12" customHeight="1">
      <c r="A98" s="14" t="s">
        <v>114</v>
      </c>
      <c r="B98" s="19" t="s">
        <v>188</v>
      </c>
      <c r="C98" s="347">
        <v>4500000</v>
      </c>
    </row>
    <row r="99" spans="1:3" ht="12" customHeight="1">
      <c r="A99" s="14" t="s">
        <v>104</v>
      </c>
      <c r="B99" s="8" t="s">
        <v>457</v>
      </c>
      <c r="C99" s="347"/>
    </row>
    <row r="100" spans="1:3" ht="12" customHeight="1">
      <c r="A100" s="14" t="s">
        <v>105</v>
      </c>
      <c r="B100" s="173" t="s">
        <v>456</v>
      </c>
      <c r="C100" s="347"/>
    </row>
    <row r="101" spans="1:3" ht="12" customHeight="1">
      <c r="A101" s="14" t="s">
        <v>115</v>
      </c>
      <c r="B101" s="173" t="s">
        <v>455</v>
      </c>
      <c r="C101" s="347"/>
    </row>
    <row r="102" spans="1:3" ht="12" customHeight="1">
      <c r="A102" s="14" t="s">
        <v>116</v>
      </c>
      <c r="B102" s="171" t="s">
        <v>364</v>
      </c>
      <c r="C102" s="347"/>
    </row>
    <row r="103" spans="1:3" ht="12" customHeight="1">
      <c r="A103" s="14" t="s">
        <v>117</v>
      </c>
      <c r="B103" s="172" t="s">
        <v>365</v>
      </c>
      <c r="C103" s="347"/>
    </row>
    <row r="104" spans="1:3" ht="12" customHeight="1">
      <c r="A104" s="14" t="s">
        <v>118</v>
      </c>
      <c r="B104" s="172" t="s">
        <v>366</v>
      </c>
      <c r="C104" s="347"/>
    </row>
    <row r="105" spans="1:3" ht="12" customHeight="1">
      <c r="A105" s="14" t="s">
        <v>120</v>
      </c>
      <c r="B105" s="171" t="s">
        <v>367</v>
      </c>
      <c r="C105" s="347">
        <v>4000000</v>
      </c>
    </row>
    <row r="106" spans="1:3" ht="12" customHeight="1">
      <c r="A106" s="14" t="s">
        <v>189</v>
      </c>
      <c r="B106" s="171" t="s">
        <v>368</v>
      </c>
      <c r="C106" s="347"/>
    </row>
    <row r="107" spans="1:3" ht="12" customHeight="1">
      <c r="A107" s="14" t="s">
        <v>362</v>
      </c>
      <c r="B107" s="172" t="s">
        <v>369</v>
      </c>
      <c r="C107" s="347"/>
    </row>
    <row r="108" spans="1:3" ht="12" customHeight="1">
      <c r="A108" s="13" t="s">
        <v>363</v>
      </c>
      <c r="B108" s="173" t="s">
        <v>370</v>
      </c>
      <c r="C108" s="347"/>
    </row>
    <row r="109" spans="1:3" ht="12" customHeight="1">
      <c r="A109" s="14" t="s">
        <v>453</v>
      </c>
      <c r="B109" s="173" t="s">
        <v>371</v>
      </c>
      <c r="C109" s="347"/>
    </row>
    <row r="110" spans="1:3" ht="12" customHeight="1">
      <c r="A110" s="16" t="s">
        <v>454</v>
      </c>
      <c r="B110" s="173" t="s">
        <v>372</v>
      </c>
      <c r="C110" s="347">
        <v>500000</v>
      </c>
    </row>
    <row r="111" spans="1:3" ht="12" customHeight="1">
      <c r="A111" s="14" t="s">
        <v>458</v>
      </c>
      <c r="B111" s="11" t="s">
        <v>51</v>
      </c>
      <c r="C111" s="345">
        <f>SUM(C112:C113)</f>
        <v>55302961</v>
      </c>
    </row>
    <row r="112" spans="1:3" ht="12" customHeight="1">
      <c r="A112" s="14" t="s">
        <v>459</v>
      </c>
      <c r="B112" s="8" t="s">
        <v>461</v>
      </c>
      <c r="C112" s="345"/>
    </row>
    <row r="113" spans="1:3" ht="12" customHeight="1" thickBot="1">
      <c r="A113" s="18" t="s">
        <v>460</v>
      </c>
      <c r="B113" s="550" t="s">
        <v>462</v>
      </c>
      <c r="C113" s="351">
        <v>55302961</v>
      </c>
    </row>
    <row r="114" spans="1:3" ht="12" customHeight="1" thickBot="1">
      <c r="A114" s="547" t="s">
        <v>20</v>
      </c>
      <c r="B114" s="548" t="s">
        <v>373</v>
      </c>
      <c r="C114" s="549">
        <f>+C115+C117+C119</f>
        <v>3808000</v>
      </c>
    </row>
    <row r="115" spans="1:3" ht="12" customHeight="1">
      <c r="A115" s="15" t="s">
        <v>106</v>
      </c>
      <c r="B115" s="8" t="s">
        <v>236</v>
      </c>
      <c r="C115" s="346">
        <v>1268000</v>
      </c>
    </row>
    <row r="116" spans="1:3" ht="12" customHeight="1">
      <c r="A116" s="15" t="s">
        <v>107</v>
      </c>
      <c r="B116" s="12" t="s">
        <v>377</v>
      </c>
      <c r="C116" s="346"/>
    </row>
    <row r="117" spans="1:3" ht="12" customHeight="1">
      <c r="A117" s="15" t="s">
        <v>108</v>
      </c>
      <c r="B117" s="12" t="s">
        <v>190</v>
      </c>
      <c r="C117" s="345">
        <v>2540000</v>
      </c>
    </row>
    <row r="118" spans="1:3" ht="12" customHeight="1">
      <c r="A118" s="15" t="s">
        <v>109</v>
      </c>
      <c r="B118" s="12" t="s">
        <v>378</v>
      </c>
      <c r="C118" s="310"/>
    </row>
    <row r="119" spans="1:3" ht="12" customHeight="1">
      <c r="A119" s="15" t="s">
        <v>110</v>
      </c>
      <c r="B119" s="340" t="s">
        <v>239</v>
      </c>
      <c r="C119" s="310"/>
    </row>
    <row r="120" spans="1:3" ht="12" customHeight="1">
      <c r="A120" s="15" t="s">
        <v>119</v>
      </c>
      <c r="B120" s="339" t="s">
        <v>443</v>
      </c>
      <c r="C120" s="310"/>
    </row>
    <row r="121" spans="1:3" ht="12" customHeight="1">
      <c r="A121" s="15" t="s">
        <v>121</v>
      </c>
      <c r="B121" s="468" t="s">
        <v>383</v>
      </c>
      <c r="C121" s="310"/>
    </row>
    <row r="122" spans="1:3" ht="15.75">
      <c r="A122" s="15" t="s">
        <v>191</v>
      </c>
      <c r="B122" s="172" t="s">
        <v>366</v>
      </c>
      <c r="C122" s="310"/>
    </row>
    <row r="123" spans="1:3" ht="12" customHeight="1">
      <c r="A123" s="15" t="s">
        <v>192</v>
      </c>
      <c r="B123" s="172" t="s">
        <v>382</v>
      </c>
      <c r="C123" s="310"/>
    </row>
    <row r="124" spans="1:3" ht="12" customHeight="1">
      <c r="A124" s="15" t="s">
        <v>193</v>
      </c>
      <c r="B124" s="172" t="s">
        <v>381</v>
      </c>
      <c r="C124" s="310"/>
    </row>
    <row r="125" spans="1:3" ht="12" customHeight="1">
      <c r="A125" s="15" t="s">
        <v>374</v>
      </c>
      <c r="B125" s="172" t="s">
        <v>369</v>
      </c>
      <c r="C125" s="310"/>
    </row>
    <row r="126" spans="1:3" ht="12" customHeight="1">
      <c r="A126" s="15" t="s">
        <v>375</v>
      </c>
      <c r="B126" s="172" t="s">
        <v>380</v>
      </c>
      <c r="C126" s="310"/>
    </row>
    <row r="127" spans="1:3" ht="16.5" thickBot="1">
      <c r="A127" s="13" t="s">
        <v>376</v>
      </c>
      <c r="B127" s="172" t="s">
        <v>379</v>
      </c>
      <c r="C127" s="312"/>
    </row>
    <row r="128" spans="1:3" ht="12" customHeight="1" thickBot="1">
      <c r="A128" s="20" t="s">
        <v>21</v>
      </c>
      <c r="B128" s="152" t="s">
        <v>463</v>
      </c>
      <c r="C128" s="343">
        <f>+C93+C114</f>
        <v>186987792</v>
      </c>
    </row>
    <row r="129" spans="1:3" ht="12" customHeight="1" thickBot="1">
      <c r="A129" s="20" t="s">
        <v>22</v>
      </c>
      <c r="B129" s="152" t="s">
        <v>464</v>
      </c>
      <c r="C129" s="343">
        <f>+C130+C131+C132</f>
        <v>0</v>
      </c>
    </row>
    <row r="130" spans="1:3" ht="12" customHeight="1">
      <c r="A130" s="15" t="s">
        <v>278</v>
      </c>
      <c r="B130" s="12" t="s">
        <v>471</v>
      </c>
      <c r="C130" s="310"/>
    </row>
    <row r="131" spans="1:3" ht="12" customHeight="1">
      <c r="A131" s="15" t="s">
        <v>279</v>
      </c>
      <c r="B131" s="12" t="s">
        <v>472</v>
      </c>
      <c r="C131" s="310"/>
    </row>
    <row r="132" spans="1:3" ht="12" customHeight="1" thickBot="1">
      <c r="A132" s="13" t="s">
        <v>280</v>
      </c>
      <c r="B132" s="12" t="s">
        <v>473</v>
      </c>
      <c r="C132" s="310"/>
    </row>
    <row r="133" spans="1:3" ht="12" customHeight="1" thickBot="1">
      <c r="A133" s="20" t="s">
        <v>23</v>
      </c>
      <c r="B133" s="152" t="s">
        <v>465</v>
      </c>
      <c r="C133" s="343">
        <f>SUM(C134:C139)</f>
        <v>0</v>
      </c>
    </row>
    <row r="134" spans="1:3" ht="12" customHeight="1">
      <c r="A134" s="15" t="s">
        <v>93</v>
      </c>
      <c r="B134" s="9" t="s">
        <v>474</v>
      </c>
      <c r="C134" s="310"/>
    </row>
    <row r="135" spans="1:3" ht="12" customHeight="1">
      <c r="A135" s="15" t="s">
        <v>94</v>
      </c>
      <c r="B135" s="9" t="s">
        <v>466</v>
      </c>
      <c r="C135" s="310"/>
    </row>
    <row r="136" spans="1:3" ht="12" customHeight="1">
      <c r="A136" s="15" t="s">
        <v>95</v>
      </c>
      <c r="B136" s="9" t="s">
        <v>467</v>
      </c>
      <c r="C136" s="310"/>
    </row>
    <row r="137" spans="1:3" ht="12" customHeight="1">
      <c r="A137" s="15" t="s">
        <v>178</v>
      </c>
      <c r="B137" s="9" t="s">
        <v>468</v>
      </c>
      <c r="C137" s="310"/>
    </row>
    <row r="138" spans="1:3" ht="12" customHeight="1">
      <c r="A138" s="15" t="s">
        <v>179</v>
      </c>
      <c r="B138" s="9" t="s">
        <v>469</v>
      </c>
      <c r="C138" s="310"/>
    </row>
    <row r="139" spans="1:3" ht="12" customHeight="1" thickBot="1">
      <c r="A139" s="13" t="s">
        <v>180</v>
      </c>
      <c r="B139" s="9" t="s">
        <v>470</v>
      </c>
      <c r="C139" s="310"/>
    </row>
    <row r="140" spans="1:3" ht="12" customHeight="1" thickBot="1">
      <c r="A140" s="20" t="s">
        <v>24</v>
      </c>
      <c r="B140" s="152" t="s">
        <v>478</v>
      </c>
      <c r="C140" s="349">
        <f>+C141+C142+C143+C144</f>
        <v>0</v>
      </c>
    </row>
    <row r="141" spans="1:3" ht="12" customHeight="1">
      <c r="A141" s="15" t="s">
        <v>96</v>
      </c>
      <c r="B141" s="9" t="s">
        <v>384</v>
      </c>
      <c r="C141" s="310"/>
    </row>
    <row r="142" spans="1:3" ht="12" customHeight="1">
      <c r="A142" s="15" t="s">
        <v>97</v>
      </c>
      <c r="B142" s="9" t="s">
        <v>385</v>
      </c>
      <c r="C142" s="310"/>
    </row>
    <row r="143" spans="1:3" ht="12" customHeight="1">
      <c r="A143" s="15" t="s">
        <v>298</v>
      </c>
      <c r="B143" s="9" t="s">
        <v>479</v>
      </c>
      <c r="C143" s="310"/>
    </row>
    <row r="144" spans="1:3" ht="12" customHeight="1" thickBot="1">
      <c r="A144" s="13" t="s">
        <v>299</v>
      </c>
      <c r="B144" s="7" t="s">
        <v>404</v>
      </c>
      <c r="C144" s="310"/>
    </row>
    <row r="145" spans="1:3" ht="12" customHeight="1" thickBot="1">
      <c r="A145" s="20" t="s">
        <v>25</v>
      </c>
      <c r="B145" s="152" t="s">
        <v>480</v>
      </c>
      <c r="C145" s="352">
        <f>SUM(C146:C150)</f>
        <v>0</v>
      </c>
    </row>
    <row r="146" spans="1:3" ht="12" customHeight="1">
      <c r="A146" s="15" t="s">
        <v>98</v>
      </c>
      <c r="B146" s="9" t="s">
        <v>475</v>
      </c>
      <c r="C146" s="310"/>
    </row>
    <row r="147" spans="1:3" ht="12" customHeight="1">
      <c r="A147" s="15" t="s">
        <v>99</v>
      </c>
      <c r="B147" s="9" t="s">
        <v>482</v>
      </c>
      <c r="C147" s="310"/>
    </row>
    <row r="148" spans="1:3" ht="12" customHeight="1">
      <c r="A148" s="15" t="s">
        <v>310</v>
      </c>
      <c r="B148" s="9" t="s">
        <v>477</v>
      </c>
      <c r="C148" s="310"/>
    </row>
    <row r="149" spans="1:3" ht="12" customHeight="1">
      <c r="A149" s="15" t="s">
        <v>311</v>
      </c>
      <c r="B149" s="9" t="s">
        <v>483</v>
      </c>
      <c r="C149" s="310"/>
    </row>
    <row r="150" spans="1:3" ht="12" customHeight="1" thickBot="1">
      <c r="A150" s="15" t="s">
        <v>481</v>
      </c>
      <c r="B150" s="9" t="s">
        <v>484</v>
      </c>
      <c r="C150" s="310"/>
    </row>
    <row r="151" spans="1:3" ht="12" customHeight="1" thickBot="1">
      <c r="A151" s="20" t="s">
        <v>26</v>
      </c>
      <c r="B151" s="152" t="s">
        <v>485</v>
      </c>
      <c r="C151" s="551"/>
    </row>
    <row r="152" spans="1:3" ht="12" customHeight="1" thickBot="1">
      <c r="A152" s="20" t="s">
        <v>27</v>
      </c>
      <c r="B152" s="152" t="s">
        <v>486</v>
      </c>
      <c r="C152" s="551"/>
    </row>
    <row r="153" spans="1:9" ht="15" customHeight="1" thickBot="1">
      <c r="A153" s="20" t="s">
        <v>28</v>
      </c>
      <c r="B153" s="152" t="s">
        <v>488</v>
      </c>
      <c r="C153" s="482">
        <f>+C129+C133+C140+C145+C151+C152</f>
        <v>0</v>
      </c>
      <c r="F153" s="483"/>
      <c r="G153" s="484"/>
      <c r="H153" s="484"/>
      <c r="I153" s="484"/>
    </row>
    <row r="154" spans="1:3" s="471" customFormat="1" ht="12.75" customHeight="1" thickBot="1">
      <c r="A154" s="341" t="s">
        <v>29</v>
      </c>
      <c r="B154" s="434" t="s">
        <v>487</v>
      </c>
      <c r="C154" s="482">
        <f>+C128+C153</f>
        <v>186987792</v>
      </c>
    </row>
    <row r="155" ht="7.5" customHeight="1"/>
    <row r="156" spans="1:3" ht="15.75">
      <c r="A156" s="595" t="s">
        <v>386</v>
      </c>
      <c r="B156" s="595"/>
      <c r="C156" s="595"/>
    </row>
    <row r="157" spans="1:3" ht="15" customHeight="1" thickBot="1">
      <c r="A157" s="593" t="s">
        <v>157</v>
      </c>
      <c r="B157" s="593"/>
      <c r="C157" s="353" t="s">
        <v>237</v>
      </c>
    </row>
    <row r="158" spans="1:4" ht="13.5" customHeight="1" thickBot="1">
      <c r="A158" s="20">
        <v>1</v>
      </c>
      <c r="B158" s="30" t="s">
        <v>489</v>
      </c>
      <c r="C158" s="343">
        <f>+C62-C128</f>
        <v>-54305886</v>
      </c>
      <c r="D158" s="485"/>
    </row>
    <row r="159" spans="1:3" ht="27.75" customHeight="1" thickBot="1">
      <c r="A159" s="20" t="s">
        <v>20</v>
      </c>
      <c r="B159" s="30" t="s">
        <v>495</v>
      </c>
      <c r="C159" s="343">
        <f>+C86-C153</f>
        <v>54305886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0" r:id="rId1"/>
  <headerFooter alignWithMargins="0">
    <oddHeader>&amp;C&amp;"Times New Roman CE,Félkövér"&amp;12
Pusztamonostor Községi Önkormányzat
2016. ÉVI KÖLTSÉGVETÉSÉNEK ÖSSZEVONT MÉRLEGE&amp;10
&amp;R&amp;"Times New Roman CE,Félkövér dőlt"&amp;11 1.1. melléklet a ........./2016. (.......) önkormányzati rendelethez</oddHeader>
  </headerFooter>
  <rowBreaks count="2" manualBreakCount="2">
    <brk id="61" max="2" man="1"/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C61"/>
  <sheetViews>
    <sheetView zoomScale="130" zoomScaleNormal="130" workbookViewId="0" topLeftCell="A43">
      <selection activeCell="C62" sqref="C62"/>
    </sheetView>
  </sheetViews>
  <sheetFormatPr defaultColWidth="9.00390625" defaultRowHeight="12.75"/>
  <cols>
    <col min="1" max="1" width="13.875" style="287" customWidth="1"/>
    <col min="2" max="2" width="79.125" style="288" customWidth="1"/>
    <col min="3" max="3" width="25.00390625" style="288" customWidth="1"/>
    <col min="4" max="16384" width="9.375" style="288" customWidth="1"/>
  </cols>
  <sheetData>
    <row r="1" spans="1:3" s="267" customFormat="1" ht="21" customHeight="1" thickBot="1">
      <c r="A1" s="266"/>
      <c r="B1" s="268"/>
      <c r="C1" s="511" t="str">
        <f>+CONCATENATE("9.2.1. melléklet a ……/",LEFT(ÖSSZEFÜGGÉSEK!A5,4),". (….) önkormányzati rendelethez")</f>
        <v>9.2.1. melléklet a ……/2016. (….) önkormányzati rendelethez</v>
      </c>
    </row>
    <row r="2" spans="1:3" s="512" customFormat="1" ht="25.5" customHeight="1">
      <c r="A2" s="462" t="s">
        <v>207</v>
      </c>
      <c r="B2" s="404" t="s">
        <v>582</v>
      </c>
      <c r="C2" s="418" t="s">
        <v>61</v>
      </c>
    </row>
    <row r="3" spans="1:3" s="512" customFormat="1" ht="24.75" thickBot="1">
      <c r="A3" s="505" t="s">
        <v>206</v>
      </c>
      <c r="B3" s="405" t="s">
        <v>432</v>
      </c>
      <c r="C3" s="419" t="s">
        <v>55</v>
      </c>
    </row>
    <row r="4" spans="1:3" s="513" customFormat="1" ht="15.75" customHeight="1" thickBot="1">
      <c r="A4" s="270"/>
      <c r="B4" s="270"/>
      <c r="C4" s="271" t="s">
        <v>585</v>
      </c>
    </row>
    <row r="5" spans="1:3" ht="13.5" thickBot="1">
      <c r="A5" s="463" t="s">
        <v>208</v>
      </c>
      <c r="B5" s="272" t="s">
        <v>579</v>
      </c>
      <c r="C5" s="273" t="s">
        <v>57</v>
      </c>
    </row>
    <row r="6" spans="1:3" s="514" customFormat="1" ht="12.75" customHeight="1" thickBot="1">
      <c r="A6" s="233"/>
      <c r="B6" s="234" t="s">
        <v>508</v>
      </c>
      <c r="C6" s="235" t="s">
        <v>509</v>
      </c>
    </row>
    <row r="7" spans="1:3" s="514" customFormat="1" ht="15.75" customHeight="1" thickBot="1">
      <c r="A7" s="274"/>
      <c r="B7" s="275" t="s">
        <v>58</v>
      </c>
      <c r="C7" s="276"/>
    </row>
    <row r="8" spans="1:3" s="420" customFormat="1" ht="12" customHeight="1" thickBot="1">
      <c r="A8" s="233" t="s">
        <v>19</v>
      </c>
      <c r="B8" s="277" t="s">
        <v>535</v>
      </c>
      <c r="C8" s="363">
        <f>SUM(C9:C19)</f>
        <v>0</v>
      </c>
    </row>
    <row r="9" spans="1:3" s="420" customFormat="1" ht="12" customHeight="1">
      <c r="A9" s="506" t="s">
        <v>100</v>
      </c>
      <c r="B9" s="10" t="s">
        <v>287</v>
      </c>
      <c r="C9" s="409"/>
    </row>
    <row r="10" spans="1:3" s="420" customFormat="1" ht="12" customHeight="1">
      <c r="A10" s="507" t="s">
        <v>101</v>
      </c>
      <c r="B10" s="8" t="s">
        <v>288</v>
      </c>
      <c r="C10" s="361"/>
    </row>
    <row r="11" spans="1:3" s="420" customFormat="1" ht="12" customHeight="1">
      <c r="A11" s="507" t="s">
        <v>102</v>
      </c>
      <c r="B11" s="8" t="s">
        <v>289</v>
      </c>
      <c r="C11" s="361"/>
    </row>
    <row r="12" spans="1:3" s="420" customFormat="1" ht="12" customHeight="1">
      <c r="A12" s="507" t="s">
        <v>103</v>
      </c>
      <c r="B12" s="8" t="s">
        <v>290</v>
      </c>
      <c r="C12" s="361"/>
    </row>
    <row r="13" spans="1:3" s="420" customFormat="1" ht="12" customHeight="1">
      <c r="A13" s="507" t="s">
        <v>151</v>
      </c>
      <c r="B13" s="8" t="s">
        <v>291</v>
      </c>
      <c r="C13" s="361"/>
    </row>
    <row r="14" spans="1:3" s="420" customFormat="1" ht="12" customHeight="1">
      <c r="A14" s="507" t="s">
        <v>104</v>
      </c>
      <c r="B14" s="8" t="s">
        <v>414</v>
      </c>
      <c r="C14" s="361"/>
    </row>
    <row r="15" spans="1:3" s="420" customFormat="1" ht="12" customHeight="1">
      <c r="A15" s="507" t="s">
        <v>105</v>
      </c>
      <c r="B15" s="7" t="s">
        <v>415</v>
      </c>
      <c r="C15" s="361"/>
    </row>
    <row r="16" spans="1:3" s="420" customFormat="1" ht="12" customHeight="1">
      <c r="A16" s="507" t="s">
        <v>115</v>
      </c>
      <c r="B16" s="8" t="s">
        <v>294</v>
      </c>
      <c r="C16" s="410"/>
    </row>
    <row r="17" spans="1:3" s="515" customFormat="1" ht="12" customHeight="1">
      <c r="A17" s="507" t="s">
        <v>116</v>
      </c>
      <c r="B17" s="8" t="s">
        <v>295</v>
      </c>
      <c r="C17" s="361"/>
    </row>
    <row r="18" spans="1:3" s="515" customFormat="1" ht="12" customHeight="1">
      <c r="A18" s="507" t="s">
        <v>117</v>
      </c>
      <c r="B18" s="8" t="s">
        <v>451</v>
      </c>
      <c r="C18" s="362"/>
    </row>
    <row r="19" spans="1:3" s="515" customFormat="1" ht="12" customHeight="1" thickBot="1">
      <c r="A19" s="507" t="s">
        <v>118</v>
      </c>
      <c r="B19" s="7" t="s">
        <v>296</v>
      </c>
      <c r="C19" s="362"/>
    </row>
    <row r="20" spans="1:3" s="420" customFormat="1" ht="12" customHeight="1" thickBot="1">
      <c r="A20" s="233" t="s">
        <v>20</v>
      </c>
      <c r="B20" s="277" t="s">
        <v>416</v>
      </c>
      <c r="C20" s="363">
        <f>SUM(C21:C23)</f>
        <v>0</v>
      </c>
    </row>
    <row r="21" spans="1:3" s="515" customFormat="1" ht="12" customHeight="1">
      <c r="A21" s="507" t="s">
        <v>106</v>
      </c>
      <c r="B21" s="9" t="s">
        <v>268</v>
      </c>
      <c r="C21" s="361"/>
    </row>
    <row r="22" spans="1:3" s="515" customFormat="1" ht="12" customHeight="1">
      <c r="A22" s="507" t="s">
        <v>107</v>
      </c>
      <c r="B22" s="8" t="s">
        <v>417</v>
      </c>
      <c r="C22" s="361"/>
    </row>
    <row r="23" spans="1:3" s="515" customFormat="1" ht="12" customHeight="1">
      <c r="A23" s="507" t="s">
        <v>108</v>
      </c>
      <c r="B23" s="8" t="s">
        <v>418</v>
      </c>
      <c r="C23" s="361"/>
    </row>
    <row r="24" spans="1:3" s="515" customFormat="1" ht="12" customHeight="1" thickBot="1">
      <c r="A24" s="507" t="s">
        <v>109</v>
      </c>
      <c r="B24" s="8" t="s">
        <v>536</v>
      </c>
      <c r="C24" s="361"/>
    </row>
    <row r="25" spans="1:3" s="515" customFormat="1" ht="12" customHeight="1" thickBot="1">
      <c r="A25" s="241" t="s">
        <v>21</v>
      </c>
      <c r="B25" s="152" t="s">
        <v>177</v>
      </c>
      <c r="C25" s="390"/>
    </row>
    <row r="26" spans="1:3" s="515" customFormat="1" ht="12" customHeight="1" thickBot="1">
      <c r="A26" s="241" t="s">
        <v>22</v>
      </c>
      <c r="B26" s="152" t="s">
        <v>537</v>
      </c>
      <c r="C26" s="363">
        <f>+C27+C28+C29</f>
        <v>0</v>
      </c>
    </row>
    <row r="27" spans="1:3" s="515" customFormat="1" ht="12" customHeight="1">
      <c r="A27" s="508" t="s">
        <v>278</v>
      </c>
      <c r="B27" s="509" t="s">
        <v>273</v>
      </c>
      <c r="C27" s="95"/>
    </row>
    <row r="28" spans="1:3" s="515" customFormat="1" ht="12" customHeight="1">
      <c r="A28" s="508" t="s">
        <v>279</v>
      </c>
      <c r="B28" s="509" t="s">
        <v>417</v>
      </c>
      <c r="C28" s="361"/>
    </row>
    <row r="29" spans="1:3" s="515" customFormat="1" ht="12" customHeight="1">
      <c r="A29" s="508" t="s">
        <v>280</v>
      </c>
      <c r="B29" s="510" t="s">
        <v>420</v>
      </c>
      <c r="C29" s="361"/>
    </row>
    <row r="30" spans="1:3" s="515" customFormat="1" ht="12" customHeight="1" thickBot="1">
      <c r="A30" s="507" t="s">
        <v>281</v>
      </c>
      <c r="B30" s="170" t="s">
        <v>538</v>
      </c>
      <c r="C30" s="102"/>
    </row>
    <row r="31" spans="1:3" s="515" customFormat="1" ht="12" customHeight="1" thickBot="1">
      <c r="A31" s="241" t="s">
        <v>23</v>
      </c>
      <c r="B31" s="152" t="s">
        <v>421</v>
      </c>
      <c r="C31" s="363">
        <f>+C32+C33+C34</f>
        <v>0</v>
      </c>
    </row>
    <row r="32" spans="1:3" s="515" customFormat="1" ht="12" customHeight="1">
      <c r="A32" s="508" t="s">
        <v>93</v>
      </c>
      <c r="B32" s="509" t="s">
        <v>301</v>
      </c>
      <c r="C32" s="95"/>
    </row>
    <row r="33" spans="1:3" s="515" customFormat="1" ht="12" customHeight="1">
      <c r="A33" s="508" t="s">
        <v>94</v>
      </c>
      <c r="B33" s="510" t="s">
        <v>302</v>
      </c>
      <c r="C33" s="364"/>
    </row>
    <row r="34" spans="1:3" s="515" customFormat="1" ht="12" customHeight="1" thickBot="1">
      <c r="A34" s="507" t="s">
        <v>95</v>
      </c>
      <c r="B34" s="170" t="s">
        <v>303</v>
      </c>
      <c r="C34" s="102"/>
    </row>
    <row r="35" spans="1:3" s="420" customFormat="1" ht="12" customHeight="1" thickBot="1">
      <c r="A35" s="241" t="s">
        <v>24</v>
      </c>
      <c r="B35" s="152" t="s">
        <v>389</v>
      </c>
      <c r="C35" s="390"/>
    </row>
    <row r="36" spans="1:3" s="420" customFormat="1" ht="12" customHeight="1" thickBot="1">
      <c r="A36" s="241" t="s">
        <v>25</v>
      </c>
      <c r="B36" s="152" t="s">
        <v>422</v>
      </c>
      <c r="C36" s="411"/>
    </row>
    <row r="37" spans="1:3" s="420" customFormat="1" ht="12" customHeight="1" thickBot="1">
      <c r="A37" s="233" t="s">
        <v>26</v>
      </c>
      <c r="B37" s="152" t="s">
        <v>423</v>
      </c>
      <c r="C37" s="412">
        <f>+C8+C20+C25+C26+C31+C35+C36</f>
        <v>0</v>
      </c>
    </row>
    <row r="38" spans="1:3" s="420" customFormat="1" ht="12" customHeight="1" thickBot="1">
      <c r="A38" s="278" t="s">
        <v>27</v>
      </c>
      <c r="B38" s="152" t="s">
        <v>424</v>
      </c>
      <c r="C38" s="412">
        <f>+C39+C40+C41</f>
        <v>35143081</v>
      </c>
    </row>
    <row r="39" spans="1:3" s="420" customFormat="1" ht="12" customHeight="1">
      <c r="A39" s="508" t="s">
        <v>425</v>
      </c>
      <c r="B39" s="509" t="s">
        <v>246</v>
      </c>
      <c r="C39" s="95">
        <v>235381</v>
      </c>
    </row>
    <row r="40" spans="1:3" s="420" customFormat="1" ht="12" customHeight="1">
      <c r="A40" s="508" t="s">
        <v>426</v>
      </c>
      <c r="B40" s="510" t="s">
        <v>2</v>
      </c>
      <c r="C40" s="364"/>
    </row>
    <row r="41" spans="1:3" s="515" customFormat="1" ht="12" customHeight="1" thickBot="1">
      <c r="A41" s="507" t="s">
        <v>427</v>
      </c>
      <c r="B41" s="170" t="s">
        <v>428</v>
      </c>
      <c r="C41" s="102">
        <v>34907700</v>
      </c>
    </row>
    <row r="42" spans="1:3" s="515" customFormat="1" ht="15" customHeight="1" thickBot="1">
      <c r="A42" s="278" t="s">
        <v>28</v>
      </c>
      <c r="B42" s="279" t="s">
        <v>429</v>
      </c>
      <c r="C42" s="415">
        <f>+C37+C38</f>
        <v>35143081</v>
      </c>
    </row>
    <row r="43" spans="1:3" s="515" customFormat="1" ht="15" customHeight="1">
      <c r="A43" s="280"/>
      <c r="B43" s="281"/>
      <c r="C43" s="413"/>
    </row>
    <row r="44" spans="1:3" ht="13.5" thickBot="1">
      <c r="A44" s="282"/>
      <c r="B44" s="283"/>
      <c r="C44" s="414"/>
    </row>
    <row r="45" spans="1:3" s="514" customFormat="1" ht="16.5" customHeight="1" thickBot="1">
      <c r="A45" s="284"/>
      <c r="B45" s="285" t="s">
        <v>59</v>
      </c>
      <c r="C45" s="415"/>
    </row>
    <row r="46" spans="1:3" s="516" customFormat="1" ht="12" customHeight="1" thickBot="1">
      <c r="A46" s="241" t="s">
        <v>19</v>
      </c>
      <c r="B46" s="152" t="s">
        <v>430</v>
      </c>
      <c r="C46" s="363">
        <f>SUM(C47:C51)</f>
        <v>35143081</v>
      </c>
    </row>
    <row r="47" spans="1:3" ht="12" customHeight="1">
      <c r="A47" s="507" t="s">
        <v>100</v>
      </c>
      <c r="B47" s="9" t="s">
        <v>50</v>
      </c>
      <c r="C47" s="95">
        <v>26831000</v>
      </c>
    </row>
    <row r="48" spans="1:3" ht="12" customHeight="1">
      <c r="A48" s="507" t="s">
        <v>101</v>
      </c>
      <c r="B48" s="8" t="s">
        <v>186</v>
      </c>
      <c r="C48" s="98">
        <v>7165000</v>
      </c>
    </row>
    <row r="49" spans="1:3" ht="12" customHeight="1">
      <c r="A49" s="507" t="s">
        <v>102</v>
      </c>
      <c r="B49" s="8" t="s">
        <v>142</v>
      </c>
      <c r="C49" s="98">
        <v>1147081</v>
      </c>
    </row>
    <row r="50" spans="1:3" ht="12" customHeight="1">
      <c r="A50" s="507" t="s">
        <v>103</v>
      </c>
      <c r="B50" s="8" t="s">
        <v>187</v>
      </c>
      <c r="C50" s="98"/>
    </row>
    <row r="51" spans="1:3" ht="12" customHeight="1" thickBot="1">
      <c r="A51" s="507" t="s">
        <v>151</v>
      </c>
      <c r="B51" s="8" t="s">
        <v>188</v>
      </c>
      <c r="C51" s="98"/>
    </row>
    <row r="52" spans="1:3" ht="12" customHeight="1" thickBot="1">
      <c r="A52" s="241" t="s">
        <v>20</v>
      </c>
      <c r="B52" s="152" t="s">
        <v>431</v>
      </c>
      <c r="C52" s="363">
        <f>SUM(C53:C55)</f>
        <v>0</v>
      </c>
    </row>
    <row r="53" spans="1:3" s="516" customFormat="1" ht="12" customHeight="1">
      <c r="A53" s="507" t="s">
        <v>106</v>
      </c>
      <c r="B53" s="9" t="s">
        <v>236</v>
      </c>
      <c r="C53" s="95"/>
    </row>
    <row r="54" spans="1:3" ht="12" customHeight="1">
      <c r="A54" s="507" t="s">
        <v>107</v>
      </c>
      <c r="B54" s="8" t="s">
        <v>190</v>
      </c>
      <c r="C54" s="98"/>
    </row>
    <row r="55" spans="1:3" ht="12" customHeight="1">
      <c r="A55" s="507" t="s">
        <v>108</v>
      </c>
      <c r="B55" s="8" t="s">
        <v>60</v>
      </c>
      <c r="C55" s="98"/>
    </row>
    <row r="56" spans="1:3" ht="12" customHeight="1" thickBot="1">
      <c r="A56" s="507" t="s">
        <v>109</v>
      </c>
      <c r="B56" s="8" t="s">
        <v>539</v>
      </c>
      <c r="C56" s="98"/>
    </row>
    <row r="57" spans="1:3" ht="15" customHeight="1" thickBot="1">
      <c r="A57" s="241" t="s">
        <v>21</v>
      </c>
      <c r="B57" s="152" t="s">
        <v>13</v>
      </c>
      <c r="C57" s="390"/>
    </row>
    <row r="58" spans="1:3" ht="13.5" thickBot="1">
      <c r="A58" s="241" t="s">
        <v>22</v>
      </c>
      <c r="B58" s="286" t="s">
        <v>544</v>
      </c>
      <c r="C58" s="416">
        <f>+C46+C52+C57</f>
        <v>35143081</v>
      </c>
    </row>
    <row r="59" ht="15" customHeight="1" thickBot="1">
      <c r="C59" s="417"/>
    </row>
    <row r="60" spans="1:3" ht="14.25" customHeight="1" thickBot="1">
      <c r="A60" s="289" t="s">
        <v>534</v>
      </c>
      <c r="B60" s="290"/>
      <c r="C60" s="149">
        <v>9</v>
      </c>
    </row>
    <row r="61" spans="1:3" ht="13.5" thickBot="1">
      <c r="A61" s="289" t="s">
        <v>209</v>
      </c>
      <c r="B61" s="290"/>
      <c r="C61" s="14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zoomScale="130" zoomScaleNormal="130" workbookViewId="0" topLeftCell="B34">
      <selection activeCell="C41" sqref="C41"/>
    </sheetView>
  </sheetViews>
  <sheetFormatPr defaultColWidth="9.00390625" defaultRowHeight="12.75"/>
  <cols>
    <col min="1" max="1" width="13.875" style="287" customWidth="1"/>
    <col min="2" max="2" width="79.125" style="288" customWidth="1"/>
    <col min="3" max="3" width="25.00390625" style="288" customWidth="1"/>
    <col min="4" max="16384" width="9.375" style="288" customWidth="1"/>
  </cols>
  <sheetData>
    <row r="1" spans="1:3" s="267" customFormat="1" ht="21" customHeight="1" thickBot="1">
      <c r="A1" s="266"/>
      <c r="B1" s="268"/>
      <c r="C1" s="511" t="str">
        <f>+CONCATENATE("9.2.2. melléklet a ……/",LEFT(ÖSSZEFÜGGÉSEK!A5,4),". (….) önkormányzati rendelethez")</f>
        <v>9.2.2. melléklet a ……/2016. (….) önkormányzati rendelethez</v>
      </c>
    </row>
    <row r="2" spans="1:3" s="512" customFormat="1" ht="25.5" customHeight="1">
      <c r="A2" s="462" t="s">
        <v>207</v>
      </c>
      <c r="B2" s="404" t="s">
        <v>582</v>
      </c>
      <c r="C2" s="418" t="s">
        <v>61</v>
      </c>
    </row>
    <row r="3" spans="1:3" s="512" customFormat="1" ht="24.75" thickBot="1">
      <c r="A3" s="505" t="s">
        <v>206</v>
      </c>
      <c r="B3" s="405" t="s">
        <v>433</v>
      </c>
      <c r="C3" s="419" t="s">
        <v>61</v>
      </c>
    </row>
    <row r="4" spans="1:3" s="513" customFormat="1" ht="15.75" customHeight="1" thickBot="1">
      <c r="A4" s="270"/>
      <c r="B4" s="270"/>
      <c r="C4" s="271" t="s">
        <v>56</v>
      </c>
    </row>
    <row r="5" spans="1:3" ht="13.5" thickBot="1">
      <c r="A5" s="463" t="s">
        <v>208</v>
      </c>
      <c r="B5" s="272" t="s">
        <v>579</v>
      </c>
      <c r="C5" s="273" t="s">
        <v>57</v>
      </c>
    </row>
    <row r="6" spans="1:3" s="514" customFormat="1" ht="12.75" customHeight="1" thickBot="1">
      <c r="A6" s="233"/>
      <c r="B6" s="234" t="s">
        <v>508</v>
      </c>
      <c r="C6" s="235" t="s">
        <v>509</v>
      </c>
    </row>
    <row r="7" spans="1:3" s="514" customFormat="1" ht="15.75" customHeight="1" thickBot="1">
      <c r="A7" s="274"/>
      <c r="B7" s="275" t="s">
        <v>58</v>
      </c>
      <c r="C7" s="276"/>
    </row>
    <row r="8" spans="1:3" s="420" customFormat="1" ht="12" customHeight="1" thickBot="1">
      <c r="A8" s="233" t="s">
        <v>19</v>
      </c>
      <c r="B8" s="277" t="s">
        <v>535</v>
      </c>
      <c r="C8" s="363">
        <f>SUM(C9:C19)</f>
        <v>0</v>
      </c>
    </row>
    <row r="9" spans="1:3" s="420" customFormat="1" ht="12" customHeight="1">
      <c r="A9" s="506" t="s">
        <v>100</v>
      </c>
      <c r="B9" s="10" t="s">
        <v>287</v>
      </c>
      <c r="C9" s="409"/>
    </row>
    <row r="10" spans="1:3" s="420" customFormat="1" ht="12" customHeight="1">
      <c r="A10" s="507" t="s">
        <v>101</v>
      </c>
      <c r="B10" s="8" t="s">
        <v>288</v>
      </c>
      <c r="C10" s="361"/>
    </row>
    <row r="11" spans="1:3" s="420" customFormat="1" ht="12" customHeight="1">
      <c r="A11" s="507" t="s">
        <v>102</v>
      </c>
      <c r="B11" s="8" t="s">
        <v>289</v>
      </c>
      <c r="C11" s="361"/>
    </row>
    <row r="12" spans="1:3" s="420" customFormat="1" ht="12" customHeight="1">
      <c r="A12" s="507" t="s">
        <v>103</v>
      </c>
      <c r="B12" s="8" t="s">
        <v>290</v>
      </c>
      <c r="C12" s="361"/>
    </row>
    <row r="13" spans="1:3" s="420" customFormat="1" ht="12" customHeight="1">
      <c r="A13" s="507" t="s">
        <v>151</v>
      </c>
      <c r="B13" s="8" t="s">
        <v>291</v>
      </c>
      <c r="C13" s="361"/>
    </row>
    <row r="14" spans="1:3" s="420" customFormat="1" ht="12" customHeight="1">
      <c r="A14" s="507" t="s">
        <v>104</v>
      </c>
      <c r="B14" s="8" t="s">
        <v>414</v>
      </c>
      <c r="C14" s="361"/>
    </row>
    <row r="15" spans="1:3" s="420" customFormat="1" ht="12" customHeight="1">
      <c r="A15" s="507" t="s">
        <v>105</v>
      </c>
      <c r="B15" s="7" t="s">
        <v>415</v>
      </c>
      <c r="C15" s="361"/>
    </row>
    <row r="16" spans="1:3" s="420" customFormat="1" ht="12" customHeight="1">
      <c r="A16" s="507" t="s">
        <v>115</v>
      </c>
      <c r="B16" s="8" t="s">
        <v>294</v>
      </c>
      <c r="C16" s="410"/>
    </row>
    <row r="17" spans="1:3" s="515" customFormat="1" ht="12" customHeight="1">
      <c r="A17" s="507" t="s">
        <v>116</v>
      </c>
      <c r="B17" s="8" t="s">
        <v>295</v>
      </c>
      <c r="C17" s="361"/>
    </row>
    <row r="18" spans="1:3" s="515" customFormat="1" ht="12" customHeight="1">
      <c r="A18" s="507" t="s">
        <v>117</v>
      </c>
      <c r="B18" s="8" t="s">
        <v>451</v>
      </c>
      <c r="C18" s="362"/>
    </row>
    <row r="19" spans="1:3" s="515" customFormat="1" ht="12" customHeight="1" thickBot="1">
      <c r="A19" s="507" t="s">
        <v>118</v>
      </c>
      <c r="B19" s="7" t="s">
        <v>296</v>
      </c>
      <c r="C19" s="362"/>
    </row>
    <row r="20" spans="1:3" s="420" customFormat="1" ht="12" customHeight="1" thickBot="1">
      <c r="A20" s="233" t="s">
        <v>20</v>
      </c>
      <c r="B20" s="277" t="s">
        <v>416</v>
      </c>
      <c r="C20" s="363">
        <f>SUM(C21:C23)</f>
        <v>0</v>
      </c>
    </row>
    <row r="21" spans="1:3" s="515" customFormat="1" ht="12" customHeight="1">
      <c r="A21" s="507" t="s">
        <v>106</v>
      </c>
      <c r="B21" s="9" t="s">
        <v>268</v>
      </c>
      <c r="C21" s="361"/>
    </row>
    <row r="22" spans="1:3" s="515" customFormat="1" ht="12" customHeight="1">
      <c r="A22" s="507" t="s">
        <v>107</v>
      </c>
      <c r="B22" s="8" t="s">
        <v>417</v>
      </c>
      <c r="C22" s="361"/>
    </row>
    <row r="23" spans="1:3" s="515" customFormat="1" ht="12" customHeight="1">
      <c r="A23" s="507" t="s">
        <v>108</v>
      </c>
      <c r="B23" s="8" t="s">
        <v>418</v>
      </c>
      <c r="C23" s="361"/>
    </row>
    <row r="24" spans="1:3" s="515" customFormat="1" ht="12" customHeight="1" thickBot="1">
      <c r="A24" s="507" t="s">
        <v>109</v>
      </c>
      <c r="B24" s="8" t="s">
        <v>536</v>
      </c>
      <c r="C24" s="361"/>
    </row>
    <row r="25" spans="1:3" s="515" customFormat="1" ht="12" customHeight="1" thickBot="1">
      <c r="A25" s="241" t="s">
        <v>21</v>
      </c>
      <c r="B25" s="152" t="s">
        <v>177</v>
      </c>
      <c r="C25" s="390"/>
    </row>
    <row r="26" spans="1:3" s="515" customFormat="1" ht="12" customHeight="1" thickBot="1">
      <c r="A26" s="241" t="s">
        <v>22</v>
      </c>
      <c r="B26" s="152" t="s">
        <v>537</v>
      </c>
      <c r="C26" s="363">
        <f>+C27+C28+C29</f>
        <v>0</v>
      </c>
    </row>
    <row r="27" spans="1:3" s="515" customFormat="1" ht="12" customHeight="1">
      <c r="A27" s="508" t="s">
        <v>278</v>
      </c>
      <c r="B27" s="509" t="s">
        <v>273</v>
      </c>
      <c r="C27" s="95"/>
    </row>
    <row r="28" spans="1:3" s="515" customFormat="1" ht="12" customHeight="1">
      <c r="A28" s="508" t="s">
        <v>279</v>
      </c>
      <c r="B28" s="509" t="s">
        <v>417</v>
      </c>
      <c r="C28" s="361"/>
    </row>
    <row r="29" spans="1:3" s="515" customFormat="1" ht="12" customHeight="1">
      <c r="A29" s="508" t="s">
        <v>280</v>
      </c>
      <c r="B29" s="510" t="s">
        <v>420</v>
      </c>
      <c r="C29" s="361"/>
    </row>
    <row r="30" spans="1:3" s="515" customFormat="1" ht="12" customHeight="1" thickBot="1">
      <c r="A30" s="507" t="s">
        <v>281</v>
      </c>
      <c r="B30" s="170" t="s">
        <v>538</v>
      </c>
      <c r="C30" s="102"/>
    </row>
    <row r="31" spans="1:3" s="515" customFormat="1" ht="12" customHeight="1" thickBot="1">
      <c r="A31" s="241" t="s">
        <v>23</v>
      </c>
      <c r="B31" s="152" t="s">
        <v>421</v>
      </c>
      <c r="C31" s="363">
        <f>+C32+C33+C34</f>
        <v>0</v>
      </c>
    </row>
    <row r="32" spans="1:3" s="515" customFormat="1" ht="12" customHeight="1">
      <c r="A32" s="508" t="s">
        <v>93</v>
      </c>
      <c r="B32" s="509" t="s">
        <v>301</v>
      </c>
      <c r="C32" s="95"/>
    </row>
    <row r="33" spans="1:3" s="515" customFormat="1" ht="12" customHeight="1">
      <c r="A33" s="508" t="s">
        <v>94</v>
      </c>
      <c r="B33" s="510" t="s">
        <v>302</v>
      </c>
      <c r="C33" s="364"/>
    </row>
    <row r="34" spans="1:3" s="515" customFormat="1" ht="12" customHeight="1" thickBot="1">
      <c r="A34" s="507" t="s">
        <v>95</v>
      </c>
      <c r="B34" s="170" t="s">
        <v>303</v>
      </c>
      <c r="C34" s="102"/>
    </row>
    <row r="35" spans="1:3" s="420" customFormat="1" ht="12" customHeight="1" thickBot="1">
      <c r="A35" s="241" t="s">
        <v>24</v>
      </c>
      <c r="B35" s="152" t="s">
        <v>389</v>
      </c>
      <c r="C35" s="390"/>
    </row>
    <row r="36" spans="1:3" s="420" customFormat="1" ht="12" customHeight="1" thickBot="1">
      <c r="A36" s="241" t="s">
        <v>25</v>
      </c>
      <c r="B36" s="152" t="s">
        <v>422</v>
      </c>
      <c r="C36" s="411"/>
    </row>
    <row r="37" spans="1:3" s="420" customFormat="1" ht="12" customHeight="1" thickBot="1">
      <c r="A37" s="233" t="s">
        <v>26</v>
      </c>
      <c r="B37" s="152" t="s">
        <v>423</v>
      </c>
      <c r="C37" s="412">
        <f>+C8+C20+C25+C26+C31+C35+C36</f>
        <v>0</v>
      </c>
    </row>
    <row r="38" spans="1:3" s="420" customFormat="1" ht="12" customHeight="1" thickBot="1">
      <c r="A38" s="278" t="s">
        <v>27</v>
      </c>
      <c r="B38" s="152" t="s">
        <v>424</v>
      </c>
      <c r="C38" s="412">
        <f>+C39+C40+C41</f>
        <v>0</v>
      </c>
    </row>
    <row r="39" spans="1:3" s="420" customFormat="1" ht="12" customHeight="1">
      <c r="A39" s="508" t="s">
        <v>425</v>
      </c>
      <c r="B39" s="509" t="s">
        <v>246</v>
      </c>
      <c r="C39" s="95"/>
    </row>
    <row r="40" spans="1:3" s="420" customFormat="1" ht="12" customHeight="1">
      <c r="A40" s="508" t="s">
        <v>426</v>
      </c>
      <c r="B40" s="510" t="s">
        <v>2</v>
      </c>
      <c r="C40" s="364"/>
    </row>
    <row r="41" spans="1:3" s="515" customFormat="1" ht="12" customHeight="1" thickBot="1">
      <c r="A41" s="507" t="s">
        <v>427</v>
      </c>
      <c r="B41" s="170" t="s">
        <v>428</v>
      </c>
      <c r="C41" s="102"/>
    </row>
    <row r="42" spans="1:3" s="515" customFormat="1" ht="15" customHeight="1" thickBot="1">
      <c r="A42" s="278" t="s">
        <v>28</v>
      </c>
      <c r="B42" s="279" t="s">
        <v>429</v>
      </c>
      <c r="C42" s="415">
        <f>+C37+C38</f>
        <v>0</v>
      </c>
    </row>
    <row r="43" spans="1:3" s="515" customFormat="1" ht="15" customHeight="1">
      <c r="A43" s="280"/>
      <c r="B43" s="281"/>
      <c r="C43" s="413"/>
    </row>
    <row r="44" spans="1:3" ht="13.5" thickBot="1">
      <c r="A44" s="282"/>
      <c r="B44" s="283"/>
      <c r="C44" s="414"/>
    </row>
    <row r="45" spans="1:3" s="514" customFormat="1" ht="16.5" customHeight="1" thickBot="1">
      <c r="A45" s="284"/>
      <c r="B45" s="285" t="s">
        <v>59</v>
      </c>
      <c r="C45" s="415"/>
    </row>
    <row r="46" spans="1:3" s="516" customFormat="1" ht="12" customHeight="1" thickBot="1">
      <c r="A46" s="241" t="s">
        <v>19</v>
      </c>
      <c r="B46" s="152" t="s">
        <v>430</v>
      </c>
      <c r="C46" s="363">
        <f>SUM(C47:C51)</f>
        <v>0</v>
      </c>
    </row>
    <row r="47" spans="1:3" ht="12" customHeight="1">
      <c r="A47" s="507" t="s">
        <v>100</v>
      </c>
      <c r="B47" s="9" t="s">
        <v>50</v>
      </c>
      <c r="C47" s="95"/>
    </row>
    <row r="48" spans="1:3" ht="12" customHeight="1">
      <c r="A48" s="507" t="s">
        <v>101</v>
      </c>
      <c r="B48" s="8" t="s">
        <v>186</v>
      </c>
      <c r="C48" s="98"/>
    </row>
    <row r="49" spans="1:3" ht="12" customHeight="1">
      <c r="A49" s="507" t="s">
        <v>102</v>
      </c>
      <c r="B49" s="8" t="s">
        <v>142</v>
      </c>
      <c r="C49" s="98"/>
    </row>
    <row r="50" spans="1:3" ht="12" customHeight="1">
      <c r="A50" s="507" t="s">
        <v>103</v>
      </c>
      <c r="B50" s="8" t="s">
        <v>187</v>
      </c>
      <c r="C50" s="98"/>
    </row>
    <row r="51" spans="1:3" ht="12" customHeight="1" thickBot="1">
      <c r="A51" s="507" t="s">
        <v>151</v>
      </c>
      <c r="B51" s="8" t="s">
        <v>188</v>
      </c>
      <c r="C51" s="98"/>
    </row>
    <row r="52" spans="1:3" ht="12" customHeight="1" thickBot="1">
      <c r="A52" s="241" t="s">
        <v>20</v>
      </c>
      <c r="B52" s="152" t="s">
        <v>431</v>
      </c>
      <c r="C52" s="363">
        <f>SUM(C53:C55)</f>
        <v>0</v>
      </c>
    </row>
    <row r="53" spans="1:3" s="516" customFormat="1" ht="12" customHeight="1">
      <c r="A53" s="507" t="s">
        <v>106</v>
      </c>
      <c r="B53" s="9" t="s">
        <v>236</v>
      </c>
      <c r="C53" s="95"/>
    </row>
    <row r="54" spans="1:3" ht="12" customHeight="1">
      <c r="A54" s="507" t="s">
        <v>107</v>
      </c>
      <c r="B54" s="8" t="s">
        <v>190</v>
      </c>
      <c r="C54" s="98"/>
    </row>
    <row r="55" spans="1:3" ht="12" customHeight="1">
      <c r="A55" s="507" t="s">
        <v>108</v>
      </c>
      <c r="B55" s="8" t="s">
        <v>60</v>
      </c>
      <c r="C55" s="98"/>
    </row>
    <row r="56" spans="1:3" ht="12" customHeight="1" thickBot="1">
      <c r="A56" s="507" t="s">
        <v>109</v>
      </c>
      <c r="B56" s="8" t="s">
        <v>539</v>
      </c>
      <c r="C56" s="98"/>
    </row>
    <row r="57" spans="1:3" ht="15" customHeight="1" thickBot="1">
      <c r="A57" s="241" t="s">
        <v>21</v>
      </c>
      <c r="B57" s="152" t="s">
        <v>13</v>
      </c>
      <c r="C57" s="390"/>
    </row>
    <row r="58" spans="1:3" ht="13.5" thickBot="1">
      <c r="A58" s="241" t="s">
        <v>22</v>
      </c>
      <c r="B58" s="286" t="s">
        <v>544</v>
      </c>
      <c r="C58" s="416">
        <f>+C46+C52+C57</f>
        <v>0</v>
      </c>
    </row>
    <row r="59" ht="15" customHeight="1" thickBot="1">
      <c r="C59" s="417"/>
    </row>
    <row r="60" spans="1:3" ht="14.25" customHeight="1" thickBot="1">
      <c r="A60" s="289" t="s">
        <v>534</v>
      </c>
      <c r="B60" s="290"/>
      <c r="C60" s="149"/>
    </row>
    <row r="61" spans="1:3" ht="13.5" thickBot="1">
      <c r="A61" s="289" t="s">
        <v>209</v>
      </c>
      <c r="B61" s="290"/>
      <c r="C61" s="14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B6" sqref="B6"/>
    </sheetView>
  </sheetViews>
  <sheetFormatPr defaultColWidth="9.00390625" defaultRowHeight="12.75"/>
  <cols>
    <col min="1" max="1" width="13.875" style="287" customWidth="1"/>
    <col min="2" max="2" width="79.125" style="288" customWidth="1"/>
    <col min="3" max="3" width="25.00390625" style="288" customWidth="1"/>
    <col min="4" max="16384" width="9.375" style="288" customWidth="1"/>
  </cols>
  <sheetData>
    <row r="1" spans="1:3" s="267" customFormat="1" ht="21" customHeight="1" thickBot="1">
      <c r="A1" s="266"/>
      <c r="B1" s="268"/>
      <c r="C1" s="511" t="str">
        <f>+CONCATENATE("9.2.3. melléklet a ……/",LEFT(ÖSSZEFÜGGÉSEK!A5,4),". (….) önkormányzati rendelethez")</f>
        <v>9.2.3. melléklet a ……/2016. (….) önkormányzati rendelethez</v>
      </c>
    </row>
    <row r="2" spans="1:3" s="512" customFormat="1" ht="25.5" customHeight="1">
      <c r="A2" s="462" t="s">
        <v>207</v>
      </c>
      <c r="B2" s="404" t="s">
        <v>413</v>
      </c>
      <c r="C2" s="418" t="s">
        <v>61</v>
      </c>
    </row>
    <row r="3" spans="1:3" s="512" customFormat="1" ht="24.75" thickBot="1">
      <c r="A3" s="505" t="s">
        <v>206</v>
      </c>
      <c r="B3" s="405" t="s">
        <v>545</v>
      </c>
      <c r="C3" s="419" t="s">
        <v>62</v>
      </c>
    </row>
    <row r="4" spans="1:3" s="513" customFormat="1" ht="15.75" customHeight="1" thickBot="1">
      <c r="A4" s="270"/>
      <c r="B4" s="270"/>
      <c r="C4" s="271" t="s">
        <v>56</v>
      </c>
    </row>
    <row r="5" spans="1:3" ht="13.5" thickBot="1">
      <c r="A5" s="463" t="s">
        <v>208</v>
      </c>
      <c r="B5" s="272" t="s">
        <v>579</v>
      </c>
      <c r="C5" s="273" t="s">
        <v>57</v>
      </c>
    </row>
    <row r="6" spans="1:3" s="514" customFormat="1" ht="12.75" customHeight="1" thickBot="1">
      <c r="A6" s="233"/>
      <c r="B6" s="234" t="s">
        <v>508</v>
      </c>
      <c r="C6" s="235" t="s">
        <v>509</v>
      </c>
    </row>
    <row r="7" spans="1:3" s="514" customFormat="1" ht="15.75" customHeight="1" thickBot="1">
      <c r="A7" s="274"/>
      <c r="B7" s="275" t="s">
        <v>58</v>
      </c>
      <c r="C7" s="276"/>
    </row>
    <row r="8" spans="1:3" s="420" customFormat="1" ht="12" customHeight="1" thickBot="1">
      <c r="A8" s="233" t="s">
        <v>19</v>
      </c>
      <c r="B8" s="277" t="s">
        <v>535</v>
      </c>
      <c r="C8" s="363">
        <f>SUM(C9:C19)</f>
        <v>0</v>
      </c>
    </row>
    <row r="9" spans="1:3" s="420" customFormat="1" ht="12" customHeight="1">
      <c r="A9" s="506" t="s">
        <v>100</v>
      </c>
      <c r="B9" s="10" t="s">
        <v>287</v>
      </c>
      <c r="C9" s="409"/>
    </row>
    <row r="10" spans="1:3" s="420" customFormat="1" ht="12" customHeight="1">
      <c r="A10" s="507" t="s">
        <v>101</v>
      </c>
      <c r="B10" s="8" t="s">
        <v>288</v>
      </c>
      <c r="C10" s="361"/>
    </row>
    <row r="11" spans="1:3" s="420" customFormat="1" ht="12" customHeight="1">
      <c r="A11" s="507" t="s">
        <v>102</v>
      </c>
      <c r="B11" s="8" t="s">
        <v>289</v>
      </c>
      <c r="C11" s="361"/>
    </row>
    <row r="12" spans="1:3" s="420" customFormat="1" ht="12" customHeight="1">
      <c r="A12" s="507" t="s">
        <v>103</v>
      </c>
      <c r="B12" s="8" t="s">
        <v>290</v>
      </c>
      <c r="C12" s="361"/>
    </row>
    <row r="13" spans="1:3" s="420" customFormat="1" ht="12" customHeight="1">
      <c r="A13" s="507" t="s">
        <v>151</v>
      </c>
      <c r="B13" s="8" t="s">
        <v>291</v>
      </c>
      <c r="C13" s="361"/>
    </row>
    <row r="14" spans="1:3" s="420" customFormat="1" ht="12" customHeight="1">
      <c r="A14" s="507" t="s">
        <v>104</v>
      </c>
      <c r="B14" s="8" t="s">
        <v>414</v>
      </c>
      <c r="C14" s="361"/>
    </row>
    <row r="15" spans="1:3" s="420" customFormat="1" ht="12" customHeight="1">
      <c r="A15" s="507" t="s">
        <v>105</v>
      </c>
      <c r="B15" s="7" t="s">
        <v>415</v>
      </c>
      <c r="C15" s="361"/>
    </row>
    <row r="16" spans="1:3" s="420" customFormat="1" ht="12" customHeight="1">
      <c r="A16" s="507" t="s">
        <v>115</v>
      </c>
      <c r="B16" s="8" t="s">
        <v>294</v>
      </c>
      <c r="C16" s="410"/>
    </row>
    <row r="17" spans="1:3" s="515" customFormat="1" ht="12" customHeight="1">
      <c r="A17" s="507" t="s">
        <v>116</v>
      </c>
      <c r="B17" s="8" t="s">
        <v>295</v>
      </c>
      <c r="C17" s="361"/>
    </row>
    <row r="18" spans="1:3" s="515" customFormat="1" ht="12" customHeight="1">
      <c r="A18" s="507" t="s">
        <v>117</v>
      </c>
      <c r="B18" s="8" t="s">
        <v>451</v>
      </c>
      <c r="C18" s="362"/>
    </row>
    <row r="19" spans="1:3" s="515" customFormat="1" ht="12" customHeight="1" thickBot="1">
      <c r="A19" s="507" t="s">
        <v>118</v>
      </c>
      <c r="B19" s="7" t="s">
        <v>296</v>
      </c>
      <c r="C19" s="362"/>
    </row>
    <row r="20" spans="1:3" s="420" customFormat="1" ht="12" customHeight="1" thickBot="1">
      <c r="A20" s="233" t="s">
        <v>20</v>
      </c>
      <c r="B20" s="277" t="s">
        <v>416</v>
      </c>
      <c r="C20" s="363">
        <f>SUM(C21:C23)</f>
        <v>0</v>
      </c>
    </row>
    <row r="21" spans="1:3" s="515" customFormat="1" ht="12" customHeight="1">
      <c r="A21" s="507" t="s">
        <v>106</v>
      </c>
      <c r="B21" s="9" t="s">
        <v>268</v>
      </c>
      <c r="C21" s="361"/>
    </row>
    <row r="22" spans="1:3" s="515" customFormat="1" ht="12" customHeight="1">
      <c r="A22" s="507" t="s">
        <v>107</v>
      </c>
      <c r="B22" s="8" t="s">
        <v>417</v>
      </c>
      <c r="C22" s="361"/>
    </row>
    <row r="23" spans="1:3" s="515" customFormat="1" ht="12" customHeight="1">
      <c r="A23" s="507" t="s">
        <v>108</v>
      </c>
      <c r="B23" s="8" t="s">
        <v>418</v>
      </c>
      <c r="C23" s="361"/>
    </row>
    <row r="24" spans="1:3" s="515" customFormat="1" ht="12" customHeight="1" thickBot="1">
      <c r="A24" s="507" t="s">
        <v>109</v>
      </c>
      <c r="B24" s="8" t="s">
        <v>536</v>
      </c>
      <c r="C24" s="361"/>
    </row>
    <row r="25" spans="1:3" s="515" customFormat="1" ht="12" customHeight="1" thickBot="1">
      <c r="A25" s="241" t="s">
        <v>21</v>
      </c>
      <c r="B25" s="152" t="s">
        <v>177</v>
      </c>
      <c r="C25" s="390"/>
    </row>
    <row r="26" spans="1:3" s="515" customFormat="1" ht="12" customHeight="1" thickBot="1">
      <c r="A26" s="241" t="s">
        <v>22</v>
      </c>
      <c r="B26" s="152" t="s">
        <v>537</v>
      </c>
      <c r="C26" s="363">
        <f>+C27+C28+C29</f>
        <v>0</v>
      </c>
    </row>
    <row r="27" spans="1:3" s="515" customFormat="1" ht="12" customHeight="1">
      <c r="A27" s="508" t="s">
        <v>278</v>
      </c>
      <c r="B27" s="509" t="s">
        <v>273</v>
      </c>
      <c r="C27" s="95"/>
    </row>
    <row r="28" spans="1:3" s="515" customFormat="1" ht="12" customHeight="1">
      <c r="A28" s="508" t="s">
        <v>279</v>
      </c>
      <c r="B28" s="509" t="s">
        <v>417</v>
      </c>
      <c r="C28" s="361"/>
    </row>
    <row r="29" spans="1:3" s="515" customFormat="1" ht="12" customHeight="1">
      <c r="A29" s="508" t="s">
        <v>280</v>
      </c>
      <c r="B29" s="510" t="s">
        <v>420</v>
      </c>
      <c r="C29" s="361"/>
    </row>
    <row r="30" spans="1:3" s="515" customFormat="1" ht="12" customHeight="1" thickBot="1">
      <c r="A30" s="507" t="s">
        <v>281</v>
      </c>
      <c r="B30" s="170" t="s">
        <v>538</v>
      </c>
      <c r="C30" s="102"/>
    </row>
    <row r="31" spans="1:3" s="515" customFormat="1" ht="12" customHeight="1" thickBot="1">
      <c r="A31" s="241" t="s">
        <v>23</v>
      </c>
      <c r="B31" s="152" t="s">
        <v>421</v>
      </c>
      <c r="C31" s="363">
        <f>+C32+C33+C34</f>
        <v>0</v>
      </c>
    </row>
    <row r="32" spans="1:3" s="515" customFormat="1" ht="12" customHeight="1">
      <c r="A32" s="508" t="s">
        <v>93</v>
      </c>
      <c r="B32" s="509" t="s">
        <v>301</v>
      </c>
      <c r="C32" s="95"/>
    </row>
    <row r="33" spans="1:3" s="515" customFormat="1" ht="12" customHeight="1">
      <c r="A33" s="508" t="s">
        <v>94</v>
      </c>
      <c r="B33" s="510" t="s">
        <v>302</v>
      </c>
      <c r="C33" s="364"/>
    </row>
    <row r="34" spans="1:3" s="515" customFormat="1" ht="12" customHeight="1" thickBot="1">
      <c r="A34" s="507" t="s">
        <v>95</v>
      </c>
      <c r="B34" s="170" t="s">
        <v>303</v>
      </c>
      <c r="C34" s="102"/>
    </row>
    <row r="35" spans="1:3" s="420" customFormat="1" ht="12" customHeight="1" thickBot="1">
      <c r="A35" s="241" t="s">
        <v>24</v>
      </c>
      <c r="B35" s="152" t="s">
        <v>389</v>
      </c>
      <c r="C35" s="390"/>
    </row>
    <row r="36" spans="1:3" s="420" customFormat="1" ht="12" customHeight="1" thickBot="1">
      <c r="A36" s="241" t="s">
        <v>25</v>
      </c>
      <c r="B36" s="152" t="s">
        <v>422</v>
      </c>
      <c r="C36" s="411"/>
    </row>
    <row r="37" spans="1:3" s="420" customFormat="1" ht="12" customHeight="1" thickBot="1">
      <c r="A37" s="233" t="s">
        <v>26</v>
      </c>
      <c r="B37" s="152" t="s">
        <v>423</v>
      </c>
      <c r="C37" s="412">
        <f>+C8+C20+C25+C26+C31+C35+C36</f>
        <v>0</v>
      </c>
    </row>
    <row r="38" spans="1:3" s="420" customFormat="1" ht="12" customHeight="1" thickBot="1">
      <c r="A38" s="278" t="s">
        <v>27</v>
      </c>
      <c r="B38" s="152" t="s">
        <v>424</v>
      </c>
      <c r="C38" s="412">
        <f>+C39+C40+C41</f>
        <v>0</v>
      </c>
    </row>
    <row r="39" spans="1:3" s="420" customFormat="1" ht="12" customHeight="1">
      <c r="A39" s="508" t="s">
        <v>425</v>
      </c>
      <c r="B39" s="509" t="s">
        <v>246</v>
      </c>
      <c r="C39" s="95"/>
    </row>
    <row r="40" spans="1:3" s="420" customFormat="1" ht="12" customHeight="1">
      <c r="A40" s="508" t="s">
        <v>426</v>
      </c>
      <c r="B40" s="510" t="s">
        <v>2</v>
      </c>
      <c r="C40" s="364"/>
    </row>
    <row r="41" spans="1:3" s="515" customFormat="1" ht="12" customHeight="1" thickBot="1">
      <c r="A41" s="507" t="s">
        <v>427</v>
      </c>
      <c r="B41" s="170" t="s">
        <v>428</v>
      </c>
      <c r="C41" s="102"/>
    </row>
    <row r="42" spans="1:3" s="515" customFormat="1" ht="15" customHeight="1" thickBot="1">
      <c r="A42" s="278" t="s">
        <v>28</v>
      </c>
      <c r="B42" s="279" t="s">
        <v>429</v>
      </c>
      <c r="C42" s="415">
        <f>+C37+C38</f>
        <v>0</v>
      </c>
    </row>
    <row r="43" spans="1:3" s="515" customFormat="1" ht="15" customHeight="1">
      <c r="A43" s="280"/>
      <c r="B43" s="281"/>
      <c r="C43" s="413"/>
    </row>
    <row r="44" spans="1:3" ht="13.5" thickBot="1">
      <c r="A44" s="282"/>
      <c r="B44" s="283"/>
      <c r="C44" s="414"/>
    </row>
    <row r="45" spans="1:3" s="514" customFormat="1" ht="16.5" customHeight="1" thickBot="1">
      <c r="A45" s="284"/>
      <c r="B45" s="285" t="s">
        <v>59</v>
      </c>
      <c r="C45" s="415"/>
    </row>
    <row r="46" spans="1:3" s="516" customFormat="1" ht="12" customHeight="1" thickBot="1">
      <c r="A46" s="241" t="s">
        <v>19</v>
      </c>
      <c r="B46" s="152" t="s">
        <v>430</v>
      </c>
      <c r="C46" s="363">
        <f>SUM(C47:C51)</f>
        <v>0</v>
      </c>
    </row>
    <row r="47" spans="1:3" ht="12" customHeight="1">
      <c r="A47" s="507" t="s">
        <v>100</v>
      </c>
      <c r="B47" s="9" t="s">
        <v>50</v>
      </c>
      <c r="C47" s="95"/>
    </row>
    <row r="48" spans="1:3" ht="12" customHeight="1">
      <c r="A48" s="507" t="s">
        <v>101</v>
      </c>
      <c r="B48" s="8" t="s">
        <v>186</v>
      </c>
      <c r="C48" s="98"/>
    </row>
    <row r="49" spans="1:3" ht="12" customHeight="1">
      <c r="A49" s="507" t="s">
        <v>102</v>
      </c>
      <c r="B49" s="8" t="s">
        <v>142</v>
      </c>
      <c r="C49" s="98"/>
    </row>
    <row r="50" spans="1:3" ht="12" customHeight="1">
      <c r="A50" s="507" t="s">
        <v>103</v>
      </c>
      <c r="B50" s="8" t="s">
        <v>187</v>
      </c>
      <c r="C50" s="98"/>
    </row>
    <row r="51" spans="1:3" ht="12" customHeight="1" thickBot="1">
      <c r="A51" s="507" t="s">
        <v>151</v>
      </c>
      <c r="B51" s="8" t="s">
        <v>188</v>
      </c>
      <c r="C51" s="98"/>
    </row>
    <row r="52" spans="1:3" ht="12" customHeight="1" thickBot="1">
      <c r="A52" s="241" t="s">
        <v>20</v>
      </c>
      <c r="B52" s="152" t="s">
        <v>431</v>
      </c>
      <c r="C52" s="363">
        <f>SUM(C53:C55)</f>
        <v>0</v>
      </c>
    </row>
    <row r="53" spans="1:3" s="516" customFormat="1" ht="12" customHeight="1">
      <c r="A53" s="507" t="s">
        <v>106</v>
      </c>
      <c r="B53" s="9" t="s">
        <v>236</v>
      </c>
      <c r="C53" s="95"/>
    </row>
    <row r="54" spans="1:3" ht="12" customHeight="1">
      <c r="A54" s="507" t="s">
        <v>107</v>
      </c>
      <c r="B54" s="8" t="s">
        <v>190</v>
      </c>
      <c r="C54" s="98"/>
    </row>
    <row r="55" spans="1:3" ht="12" customHeight="1">
      <c r="A55" s="507" t="s">
        <v>108</v>
      </c>
      <c r="B55" s="8" t="s">
        <v>60</v>
      </c>
      <c r="C55" s="98"/>
    </row>
    <row r="56" spans="1:3" ht="12" customHeight="1" thickBot="1">
      <c r="A56" s="507" t="s">
        <v>109</v>
      </c>
      <c r="B56" s="8" t="s">
        <v>539</v>
      </c>
      <c r="C56" s="98"/>
    </row>
    <row r="57" spans="1:3" ht="15" customHeight="1" thickBot="1">
      <c r="A57" s="241" t="s">
        <v>21</v>
      </c>
      <c r="B57" s="152" t="s">
        <v>13</v>
      </c>
      <c r="C57" s="390"/>
    </row>
    <row r="58" spans="1:3" ht="13.5" thickBot="1">
      <c r="A58" s="241" t="s">
        <v>22</v>
      </c>
      <c r="B58" s="286" t="s">
        <v>544</v>
      </c>
      <c r="C58" s="416">
        <f>+C46+C52+C57</f>
        <v>0</v>
      </c>
    </row>
    <row r="59" ht="15" customHeight="1" thickBot="1">
      <c r="C59" s="417"/>
    </row>
    <row r="60" spans="1:3" ht="14.25" customHeight="1" thickBot="1">
      <c r="A60" s="289" t="s">
        <v>534</v>
      </c>
      <c r="B60" s="290"/>
      <c r="C60" s="149"/>
    </row>
    <row r="61" spans="1:3" ht="13.5" thickBot="1">
      <c r="A61" s="289" t="s">
        <v>209</v>
      </c>
      <c r="B61" s="290"/>
      <c r="C61" s="149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B6" sqref="B6"/>
    </sheetView>
  </sheetViews>
  <sheetFormatPr defaultColWidth="9.00390625" defaultRowHeight="12.75"/>
  <cols>
    <col min="1" max="1" width="13.875" style="287" customWidth="1"/>
    <col min="2" max="2" width="79.125" style="288" customWidth="1"/>
    <col min="3" max="3" width="25.00390625" style="288" customWidth="1"/>
    <col min="4" max="16384" width="9.375" style="288" customWidth="1"/>
  </cols>
  <sheetData>
    <row r="1" spans="1:3" s="267" customFormat="1" ht="21" customHeight="1" thickBot="1">
      <c r="A1" s="266"/>
      <c r="B1" s="268"/>
      <c r="C1" s="511" t="str">
        <f>+CONCATENATE("9.3. melléklet a ……/",LEFT(ÖSSZEFÜGGÉSEK!A5,4),". (….) önkormányzati rendelethez")</f>
        <v>9.3. melléklet a ……/2016. (….) önkormányzati rendelethez</v>
      </c>
    </row>
    <row r="2" spans="1:3" s="512" customFormat="1" ht="25.5" customHeight="1">
      <c r="A2" s="462" t="s">
        <v>207</v>
      </c>
      <c r="B2" s="404" t="s">
        <v>210</v>
      </c>
      <c r="C2" s="418" t="s">
        <v>62</v>
      </c>
    </row>
    <row r="3" spans="1:3" s="512" customFormat="1" ht="24.75" thickBot="1">
      <c r="A3" s="505" t="s">
        <v>206</v>
      </c>
      <c r="B3" s="405" t="s">
        <v>412</v>
      </c>
      <c r="C3" s="419"/>
    </row>
    <row r="4" spans="1:3" s="513" customFormat="1" ht="15.75" customHeight="1" thickBot="1">
      <c r="A4" s="270"/>
      <c r="B4" s="270"/>
      <c r="C4" s="271" t="s">
        <v>56</v>
      </c>
    </row>
    <row r="5" spans="1:3" ht="13.5" thickBot="1">
      <c r="A5" s="463" t="s">
        <v>208</v>
      </c>
      <c r="B5" s="272" t="s">
        <v>579</v>
      </c>
      <c r="C5" s="273" t="s">
        <v>57</v>
      </c>
    </row>
    <row r="6" spans="1:3" s="514" customFormat="1" ht="12.75" customHeight="1" thickBot="1">
      <c r="A6" s="233"/>
      <c r="B6" s="234" t="s">
        <v>508</v>
      </c>
      <c r="C6" s="235" t="s">
        <v>509</v>
      </c>
    </row>
    <row r="7" spans="1:3" s="514" customFormat="1" ht="15.75" customHeight="1" thickBot="1">
      <c r="A7" s="274"/>
      <c r="B7" s="275" t="s">
        <v>58</v>
      </c>
      <c r="C7" s="276"/>
    </row>
    <row r="8" spans="1:3" s="420" customFormat="1" ht="12" customHeight="1" thickBot="1">
      <c r="A8" s="233" t="s">
        <v>19</v>
      </c>
      <c r="B8" s="277" t="s">
        <v>535</v>
      </c>
      <c r="C8" s="363">
        <f>SUM(C9:C19)</f>
        <v>0</v>
      </c>
    </row>
    <row r="9" spans="1:3" s="420" customFormat="1" ht="12" customHeight="1">
      <c r="A9" s="506" t="s">
        <v>100</v>
      </c>
      <c r="B9" s="10" t="s">
        <v>287</v>
      </c>
      <c r="C9" s="409"/>
    </row>
    <row r="10" spans="1:3" s="420" customFormat="1" ht="12" customHeight="1">
      <c r="A10" s="507" t="s">
        <v>101</v>
      </c>
      <c r="B10" s="8" t="s">
        <v>288</v>
      </c>
      <c r="C10" s="361"/>
    </row>
    <row r="11" spans="1:3" s="420" customFormat="1" ht="12" customHeight="1">
      <c r="A11" s="507" t="s">
        <v>102</v>
      </c>
      <c r="B11" s="8" t="s">
        <v>289</v>
      </c>
      <c r="C11" s="361"/>
    </row>
    <row r="12" spans="1:3" s="420" customFormat="1" ht="12" customHeight="1">
      <c r="A12" s="507" t="s">
        <v>103</v>
      </c>
      <c r="B12" s="8" t="s">
        <v>290</v>
      </c>
      <c r="C12" s="361"/>
    </row>
    <row r="13" spans="1:3" s="420" customFormat="1" ht="12" customHeight="1">
      <c r="A13" s="507" t="s">
        <v>151</v>
      </c>
      <c r="B13" s="8" t="s">
        <v>291</v>
      </c>
      <c r="C13" s="361"/>
    </row>
    <row r="14" spans="1:3" s="420" customFormat="1" ht="12" customHeight="1">
      <c r="A14" s="507" t="s">
        <v>104</v>
      </c>
      <c r="B14" s="8" t="s">
        <v>414</v>
      </c>
      <c r="C14" s="361"/>
    </row>
    <row r="15" spans="1:3" s="420" customFormat="1" ht="12" customHeight="1">
      <c r="A15" s="507" t="s">
        <v>105</v>
      </c>
      <c r="B15" s="7" t="s">
        <v>415</v>
      </c>
      <c r="C15" s="361"/>
    </row>
    <row r="16" spans="1:3" s="420" customFormat="1" ht="12" customHeight="1">
      <c r="A16" s="507" t="s">
        <v>115</v>
      </c>
      <c r="B16" s="8" t="s">
        <v>294</v>
      </c>
      <c r="C16" s="410"/>
    </row>
    <row r="17" spans="1:3" s="515" customFormat="1" ht="12" customHeight="1">
      <c r="A17" s="507" t="s">
        <v>116</v>
      </c>
      <c r="B17" s="8" t="s">
        <v>295</v>
      </c>
      <c r="C17" s="361"/>
    </row>
    <row r="18" spans="1:3" s="515" customFormat="1" ht="12" customHeight="1">
      <c r="A18" s="507" t="s">
        <v>117</v>
      </c>
      <c r="B18" s="8" t="s">
        <v>451</v>
      </c>
      <c r="C18" s="362"/>
    </row>
    <row r="19" spans="1:3" s="515" customFormat="1" ht="12" customHeight="1" thickBot="1">
      <c r="A19" s="507" t="s">
        <v>118</v>
      </c>
      <c r="B19" s="7" t="s">
        <v>296</v>
      </c>
      <c r="C19" s="362"/>
    </row>
    <row r="20" spans="1:3" s="420" customFormat="1" ht="12" customHeight="1" thickBot="1">
      <c r="A20" s="233" t="s">
        <v>20</v>
      </c>
      <c r="B20" s="277" t="s">
        <v>416</v>
      </c>
      <c r="C20" s="363">
        <f>SUM(C21:C23)</f>
        <v>0</v>
      </c>
    </row>
    <row r="21" spans="1:3" s="515" customFormat="1" ht="12" customHeight="1">
      <c r="A21" s="507" t="s">
        <v>106</v>
      </c>
      <c r="B21" s="9" t="s">
        <v>268</v>
      </c>
      <c r="C21" s="361"/>
    </row>
    <row r="22" spans="1:3" s="515" customFormat="1" ht="12" customHeight="1">
      <c r="A22" s="507" t="s">
        <v>107</v>
      </c>
      <c r="B22" s="8" t="s">
        <v>417</v>
      </c>
      <c r="C22" s="361"/>
    </row>
    <row r="23" spans="1:3" s="515" customFormat="1" ht="12" customHeight="1">
      <c r="A23" s="507" t="s">
        <v>108</v>
      </c>
      <c r="B23" s="8" t="s">
        <v>418</v>
      </c>
      <c r="C23" s="361"/>
    </row>
    <row r="24" spans="1:3" s="515" customFormat="1" ht="12" customHeight="1" thickBot="1">
      <c r="A24" s="507" t="s">
        <v>109</v>
      </c>
      <c r="B24" s="8" t="s">
        <v>540</v>
      </c>
      <c r="C24" s="361"/>
    </row>
    <row r="25" spans="1:3" s="515" customFormat="1" ht="12" customHeight="1" thickBot="1">
      <c r="A25" s="241" t="s">
        <v>21</v>
      </c>
      <c r="B25" s="152" t="s">
        <v>177</v>
      </c>
      <c r="C25" s="390"/>
    </row>
    <row r="26" spans="1:3" s="515" customFormat="1" ht="12" customHeight="1" thickBot="1">
      <c r="A26" s="241" t="s">
        <v>22</v>
      </c>
      <c r="B26" s="152" t="s">
        <v>419</v>
      </c>
      <c r="C26" s="363">
        <f>+C27+C28</f>
        <v>0</v>
      </c>
    </row>
    <row r="27" spans="1:3" s="515" customFormat="1" ht="12" customHeight="1">
      <c r="A27" s="508" t="s">
        <v>278</v>
      </c>
      <c r="B27" s="509" t="s">
        <v>417</v>
      </c>
      <c r="C27" s="95"/>
    </row>
    <row r="28" spans="1:3" s="515" customFormat="1" ht="12" customHeight="1">
      <c r="A28" s="508" t="s">
        <v>279</v>
      </c>
      <c r="B28" s="510" t="s">
        <v>420</v>
      </c>
      <c r="C28" s="364"/>
    </row>
    <row r="29" spans="1:3" s="515" customFormat="1" ht="12" customHeight="1" thickBot="1">
      <c r="A29" s="507" t="s">
        <v>280</v>
      </c>
      <c r="B29" s="170" t="s">
        <v>541</v>
      </c>
      <c r="C29" s="102"/>
    </row>
    <row r="30" spans="1:3" s="515" customFormat="1" ht="12" customHeight="1" thickBot="1">
      <c r="A30" s="241" t="s">
        <v>23</v>
      </c>
      <c r="B30" s="152" t="s">
        <v>421</v>
      </c>
      <c r="C30" s="363">
        <f>+C31+C32+C33</f>
        <v>0</v>
      </c>
    </row>
    <row r="31" spans="1:3" s="515" customFormat="1" ht="12" customHeight="1">
      <c r="A31" s="508" t="s">
        <v>93</v>
      </c>
      <c r="B31" s="509" t="s">
        <v>301</v>
      </c>
      <c r="C31" s="95"/>
    </row>
    <row r="32" spans="1:3" s="515" customFormat="1" ht="12" customHeight="1">
      <c r="A32" s="508" t="s">
        <v>94</v>
      </c>
      <c r="B32" s="510" t="s">
        <v>302</v>
      </c>
      <c r="C32" s="364"/>
    </row>
    <row r="33" spans="1:3" s="515" customFormat="1" ht="12" customHeight="1" thickBot="1">
      <c r="A33" s="507" t="s">
        <v>95</v>
      </c>
      <c r="B33" s="170" t="s">
        <v>303</v>
      </c>
      <c r="C33" s="102"/>
    </row>
    <row r="34" spans="1:3" s="420" customFormat="1" ht="12" customHeight="1" thickBot="1">
      <c r="A34" s="241" t="s">
        <v>24</v>
      </c>
      <c r="B34" s="152" t="s">
        <v>389</v>
      </c>
      <c r="C34" s="390"/>
    </row>
    <row r="35" spans="1:3" s="420" customFormat="1" ht="12" customHeight="1" thickBot="1">
      <c r="A35" s="241" t="s">
        <v>25</v>
      </c>
      <c r="B35" s="152" t="s">
        <v>422</v>
      </c>
      <c r="C35" s="411"/>
    </row>
    <row r="36" spans="1:3" s="420" customFormat="1" ht="12" customHeight="1" thickBot="1">
      <c r="A36" s="233" t="s">
        <v>26</v>
      </c>
      <c r="B36" s="152" t="s">
        <v>542</v>
      </c>
      <c r="C36" s="412">
        <f>+C8+C20+C25+C26+C30+C34+C35</f>
        <v>0</v>
      </c>
    </row>
    <row r="37" spans="1:3" s="420" customFormat="1" ht="12" customHeight="1" thickBot="1">
      <c r="A37" s="278" t="s">
        <v>27</v>
      </c>
      <c r="B37" s="152" t="s">
        <v>424</v>
      </c>
      <c r="C37" s="412">
        <f>+C38+C39+C40</f>
        <v>0</v>
      </c>
    </row>
    <row r="38" spans="1:3" s="420" customFormat="1" ht="12" customHeight="1">
      <c r="A38" s="508" t="s">
        <v>425</v>
      </c>
      <c r="B38" s="509" t="s">
        <v>246</v>
      </c>
      <c r="C38" s="95"/>
    </row>
    <row r="39" spans="1:3" s="420" customFormat="1" ht="12" customHeight="1">
      <c r="A39" s="508" t="s">
        <v>426</v>
      </c>
      <c r="B39" s="510" t="s">
        <v>2</v>
      </c>
      <c r="C39" s="364"/>
    </row>
    <row r="40" spans="1:3" s="515" customFormat="1" ht="12" customHeight="1" thickBot="1">
      <c r="A40" s="507" t="s">
        <v>427</v>
      </c>
      <c r="B40" s="170" t="s">
        <v>428</v>
      </c>
      <c r="C40" s="102"/>
    </row>
    <row r="41" spans="1:3" s="515" customFormat="1" ht="15" customHeight="1" thickBot="1">
      <c r="A41" s="278" t="s">
        <v>28</v>
      </c>
      <c r="B41" s="279" t="s">
        <v>429</v>
      </c>
      <c r="C41" s="415">
        <f>+C36+C37</f>
        <v>0</v>
      </c>
    </row>
    <row r="42" spans="1:3" s="515" customFormat="1" ht="15" customHeight="1">
      <c r="A42" s="280"/>
      <c r="B42" s="281"/>
      <c r="C42" s="413"/>
    </row>
    <row r="43" spans="1:3" ht="13.5" thickBot="1">
      <c r="A43" s="282"/>
      <c r="B43" s="283"/>
      <c r="C43" s="414"/>
    </row>
    <row r="44" spans="1:3" s="514" customFormat="1" ht="16.5" customHeight="1" thickBot="1">
      <c r="A44" s="284"/>
      <c r="B44" s="285" t="s">
        <v>59</v>
      </c>
      <c r="C44" s="415"/>
    </row>
    <row r="45" spans="1:3" s="516" customFormat="1" ht="12" customHeight="1" thickBot="1">
      <c r="A45" s="241" t="s">
        <v>19</v>
      </c>
      <c r="B45" s="152" t="s">
        <v>430</v>
      </c>
      <c r="C45" s="363">
        <f>SUM(C46:C50)</f>
        <v>0</v>
      </c>
    </row>
    <row r="46" spans="1:3" ht="12" customHeight="1">
      <c r="A46" s="507" t="s">
        <v>100</v>
      </c>
      <c r="B46" s="9" t="s">
        <v>50</v>
      </c>
      <c r="C46" s="95"/>
    </row>
    <row r="47" spans="1:3" ht="12" customHeight="1">
      <c r="A47" s="507" t="s">
        <v>101</v>
      </c>
      <c r="B47" s="8" t="s">
        <v>186</v>
      </c>
      <c r="C47" s="98"/>
    </row>
    <row r="48" spans="1:3" ht="12" customHeight="1">
      <c r="A48" s="507" t="s">
        <v>102</v>
      </c>
      <c r="B48" s="8" t="s">
        <v>142</v>
      </c>
      <c r="C48" s="98"/>
    </row>
    <row r="49" spans="1:3" ht="12" customHeight="1">
      <c r="A49" s="507" t="s">
        <v>103</v>
      </c>
      <c r="B49" s="8" t="s">
        <v>187</v>
      </c>
      <c r="C49" s="98"/>
    </row>
    <row r="50" spans="1:3" ht="12" customHeight="1" thickBot="1">
      <c r="A50" s="507" t="s">
        <v>151</v>
      </c>
      <c r="B50" s="8" t="s">
        <v>188</v>
      </c>
      <c r="C50" s="98"/>
    </row>
    <row r="51" spans="1:3" ht="12" customHeight="1" thickBot="1">
      <c r="A51" s="241" t="s">
        <v>20</v>
      </c>
      <c r="B51" s="152" t="s">
        <v>431</v>
      </c>
      <c r="C51" s="363">
        <f>SUM(C52:C54)</f>
        <v>0</v>
      </c>
    </row>
    <row r="52" spans="1:3" s="516" customFormat="1" ht="12" customHeight="1">
      <c r="A52" s="507" t="s">
        <v>106</v>
      </c>
      <c r="B52" s="9" t="s">
        <v>236</v>
      </c>
      <c r="C52" s="95"/>
    </row>
    <row r="53" spans="1:3" ht="12" customHeight="1">
      <c r="A53" s="507" t="s">
        <v>107</v>
      </c>
      <c r="B53" s="8" t="s">
        <v>190</v>
      </c>
      <c r="C53" s="98"/>
    </row>
    <row r="54" spans="1:3" ht="12" customHeight="1">
      <c r="A54" s="507" t="s">
        <v>108</v>
      </c>
      <c r="B54" s="8" t="s">
        <v>60</v>
      </c>
      <c r="C54" s="98"/>
    </row>
    <row r="55" spans="1:3" ht="12" customHeight="1" thickBot="1">
      <c r="A55" s="507" t="s">
        <v>109</v>
      </c>
      <c r="B55" s="8" t="s">
        <v>539</v>
      </c>
      <c r="C55" s="98"/>
    </row>
    <row r="56" spans="1:3" ht="15" customHeight="1" thickBot="1">
      <c r="A56" s="241" t="s">
        <v>21</v>
      </c>
      <c r="B56" s="152" t="s">
        <v>13</v>
      </c>
      <c r="C56" s="390"/>
    </row>
    <row r="57" spans="1:3" ht="13.5" thickBot="1">
      <c r="A57" s="241" t="s">
        <v>22</v>
      </c>
      <c r="B57" s="286" t="s">
        <v>544</v>
      </c>
      <c r="C57" s="416">
        <f>+C45+C51+C56</f>
        <v>0</v>
      </c>
    </row>
    <row r="58" ht="15" customHeight="1" thickBot="1">
      <c r="C58" s="417"/>
    </row>
    <row r="59" spans="1:3" ht="14.25" customHeight="1" thickBot="1">
      <c r="A59" s="289" t="s">
        <v>534</v>
      </c>
      <c r="B59" s="290"/>
      <c r="C59" s="149"/>
    </row>
    <row r="60" spans="1:3" ht="13.5" thickBot="1">
      <c r="A60" s="289" t="s">
        <v>209</v>
      </c>
      <c r="B60" s="290"/>
      <c r="C60" s="149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B6" sqref="B6"/>
    </sheetView>
  </sheetViews>
  <sheetFormatPr defaultColWidth="9.00390625" defaultRowHeight="12.75"/>
  <cols>
    <col min="1" max="1" width="13.875" style="287" customWidth="1"/>
    <col min="2" max="2" width="79.125" style="288" customWidth="1"/>
    <col min="3" max="3" width="25.00390625" style="288" customWidth="1"/>
    <col min="4" max="16384" width="9.375" style="288" customWidth="1"/>
  </cols>
  <sheetData>
    <row r="1" spans="1:3" s="267" customFormat="1" ht="21" customHeight="1" thickBot="1">
      <c r="A1" s="266"/>
      <c r="B1" s="268"/>
      <c r="C1" s="511" t="str">
        <f>+CONCATENATE("9.3.1. melléklet a ……/",LEFT(ÖSSZEFÜGGÉSEK!A5,4),". (….) önkormányzati rendelethez")</f>
        <v>9.3.1. melléklet a ……/2016. (….) önkormányzati rendelethez</v>
      </c>
    </row>
    <row r="2" spans="1:3" s="512" customFormat="1" ht="25.5" customHeight="1">
      <c r="A2" s="462" t="s">
        <v>207</v>
      </c>
      <c r="B2" s="404" t="s">
        <v>210</v>
      </c>
      <c r="C2" s="418" t="s">
        <v>62</v>
      </c>
    </row>
    <row r="3" spans="1:3" s="512" customFormat="1" ht="24.75" thickBot="1">
      <c r="A3" s="505" t="s">
        <v>206</v>
      </c>
      <c r="B3" s="405" t="s">
        <v>432</v>
      </c>
      <c r="C3" s="419" t="s">
        <v>55</v>
      </c>
    </row>
    <row r="4" spans="1:3" s="513" customFormat="1" ht="15.75" customHeight="1" thickBot="1">
      <c r="A4" s="270"/>
      <c r="B4" s="270"/>
      <c r="C4" s="271" t="s">
        <v>56</v>
      </c>
    </row>
    <row r="5" spans="1:3" ht="13.5" thickBot="1">
      <c r="A5" s="463" t="s">
        <v>208</v>
      </c>
      <c r="B5" s="272" t="s">
        <v>579</v>
      </c>
      <c r="C5" s="273" t="s">
        <v>57</v>
      </c>
    </row>
    <row r="6" spans="1:3" s="514" customFormat="1" ht="12.75" customHeight="1" thickBot="1">
      <c r="A6" s="233"/>
      <c r="B6" s="234" t="s">
        <v>508</v>
      </c>
      <c r="C6" s="235" t="s">
        <v>509</v>
      </c>
    </row>
    <row r="7" spans="1:3" s="514" customFormat="1" ht="15.75" customHeight="1" thickBot="1">
      <c r="A7" s="274"/>
      <c r="B7" s="275" t="s">
        <v>58</v>
      </c>
      <c r="C7" s="276"/>
    </row>
    <row r="8" spans="1:3" s="420" customFormat="1" ht="12" customHeight="1" thickBot="1">
      <c r="A8" s="233" t="s">
        <v>19</v>
      </c>
      <c r="B8" s="277" t="s">
        <v>535</v>
      </c>
      <c r="C8" s="363">
        <f>SUM(C9:C19)</f>
        <v>0</v>
      </c>
    </row>
    <row r="9" spans="1:3" s="420" customFormat="1" ht="12" customHeight="1">
      <c r="A9" s="506" t="s">
        <v>100</v>
      </c>
      <c r="B9" s="10" t="s">
        <v>287</v>
      </c>
      <c r="C9" s="409"/>
    </row>
    <row r="10" spans="1:3" s="420" customFormat="1" ht="12" customHeight="1">
      <c r="A10" s="507" t="s">
        <v>101</v>
      </c>
      <c r="B10" s="8" t="s">
        <v>288</v>
      </c>
      <c r="C10" s="361"/>
    </row>
    <row r="11" spans="1:3" s="420" customFormat="1" ht="12" customHeight="1">
      <c r="A11" s="507" t="s">
        <v>102</v>
      </c>
      <c r="B11" s="8" t="s">
        <v>289</v>
      </c>
      <c r="C11" s="361"/>
    </row>
    <row r="12" spans="1:3" s="420" customFormat="1" ht="12" customHeight="1">
      <c r="A12" s="507" t="s">
        <v>103</v>
      </c>
      <c r="B12" s="8" t="s">
        <v>290</v>
      </c>
      <c r="C12" s="361"/>
    </row>
    <row r="13" spans="1:3" s="420" customFormat="1" ht="12" customHeight="1">
      <c r="A13" s="507" t="s">
        <v>151</v>
      </c>
      <c r="B13" s="8" t="s">
        <v>291</v>
      </c>
      <c r="C13" s="361"/>
    </row>
    <row r="14" spans="1:3" s="420" customFormat="1" ht="12" customHeight="1">
      <c r="A14" s="507" t="s">
        <v>104</v>
      </c>
      <c r="B14" s="8" t="s">
        <v>414</v>
      </c>
      <c r="C14" s="361"/>
    </row>
    <row r="15" spans="1:3" s="420" customFormat="1" ht="12" customHeight="1">
      <c r="A15" s="507" t="s">
        <v>105</v>
      </c>
      <c r="B15" s="7" t="s">
        <v>415</v>
      </c>
      <c r="C15" s="361"/>
    </row>
    <row r="16" spans="1:3" s="420" customFormat="1" ht="12" customHeight="1">
      <c r="A16" s="507" t="s">
        <v>115</v>
      </c>
      <c r="B16" s="8" t="s">
        <v>294</v>
      </c>
      <c r="C16" s="410"/>
    </row>
    <row r="17" spans="1:3" s="515" customFormat="1" ht="12" customHeight="1">
      <c r="A17" s="507" t="s">
        <v>116</v>
      </c>
      <c r="B17" s="8" t="s">
        <v>295</v>
      </c>
      <c r="C17" s="361"/>
    </row>
    <row r="18" spans="1:3" s="515" customFormat="1" ht="12" customHeight="1">
      <c r="A18" s="507" t="s">
        <v>117</v>
      </c>
      <c r="B18" s="8" t="s">
        <v>451</v>
      </c>
      <c r="C18" s="362"/>
    </row>
    <row r="19" spans="1:3" s="515" customFormat="1" ht="12" customHeight="1" thickBot="1">
      <c r="A19" s="507" t="s">
        <v>118</v>
      </c>
      <c r="B19" s="7" t="s">
        <v>296</v>
      </c>
      <c r="C19" s="362"/>
    </row>
    <row r="20" spans="1:3" s="420" customFormat="1" ht="12" customHeight="1" thickBot="1">
      <c r="A20" s="233" t="s">
        <v>20</v>
      </c>
      <c r="B20" s="277" t="s">
        <v>416</v>
      </c>
      <c r="C20" s="363">
        <f>SUM(C21:C23)</f>
        <v>0</v>
      </c>
    </row>
    <row r="21" spans="1:3" s="515" customFormat="1" ht="12" customHeight="1">
      <c r="A21" s="507" t="s">
        <v>106</v>
      </c>
      <c r="B21" s="9" t="s">
        <v>268</v>
      </c>
      <c r="C21" s="361"/>
    </row>
    <row r="22" spans="1:3" s="515" customFormat="1" ht="12" customHeight="1">
      <c r="A22" s="507" t="s">
        <v>107</v>
      </c>
      <c r="B22" s="8" t="s">
        <v>417</v>
      </c>
      <c r="C22" s="361"/>
    </row>
    <row r="23" spans="1:3" s="515" customFormat="1" ht="12" customHeight="1">
      <c r="A23" s="507" t="s">
        <v>108</v>
      </c>
      <c r="B23" s="8" t="s">
        <v>418</v>
      </c>
      <c r="C23" s="361"/>
    </row>
    <row r="24" spans="1:3" s="515" customFormat="1" ht="12" customHeight="1" thickBot="1">
      <c r="A24" s="507" t="s">
        <v>109</v>
      </c>
      <c r="B24" s="8" t="s">
        <v>540</v>
      </c>
      <c r="C24" s="361"/>
    </row>
    <row r="25" spans="1:3" s="515" customFormat="1" ht="12" customHeight="1" thickBot="1">
      <c r="A25" s="241" t="s">
        <v>21</v>
      </c>
      <c r="B25" s="152" t="s">
        <v>177</v>
      </c>
      <c r="C25" s="390"/>
    </row>
    <row r="26" spans="1:3" s="515" customFormat="1" ht="12" customHeight="1" thickBot="1">
      <c r="A26" s="241" t="s">
        <v>22</v>
      </c>
      <c r="B26" s="152" t="s">
        <v>419</v>
      </c>
      <c r="C26" s="363">
        <f>+C27+C28</f>
        <v>0</v>
      </c>
    </row>
    <row r="27" spans="1:3" s="515" customFormat="1" ht="12" customHeight="1">
      <c r="A27" s="508" t="s">
        <v>278</v>
      </c>
      <c r="B27" s="509" t="s">
        <v>417</v>
      </c>
      <c r="C27" s="95"/>
    </row>
    <row r="28" spans="1:3" s="515" customFormat="1" ht="12" customHeight="1">
      <c r="A28" s="508" t="s">
        <v>279</v>
      </c>
      <c r="B28" s="510" t="s">
        <v>420</v>
      </c>
      <c r="C28" s="364"/>
    </row>
    <row r="29" spans="1:3" s="515" customFormat="1" ht="12" customHeight="1" thickBot="1">
      <c r="A29" s="507" t="s">
        <v>280</v>
      </c>
      <c r="B29" s="170" t="s">
        <v>541</v>
      </c>
      <c r="C29" s="102"/>
    </row>
    <row r="30" spans="1:3" s="515" customFormat="1" ht="12" customHeight="1" thickBot="1">
      <c r="A30" s="241" t="s">
        <v>23</v>
      </c>
      <c r="B30" s="152" t="s">
        <v>421</v>
      </c>
      <c r="C30" s="363">
        <f>+C31+C32+C33</f>
        <v>0</v>
      </c>
    </row>
    <row r="31" spans="1:3" s="515" customFormat="1" ht="12" customHeight="1">
      <c r="A31" s="508" t="s">
        <v>93</v>
      </c>
      <c r="B31" s="509" t="s">
        <v>301</v>
      </c>
      <c r="C31" s="95"/>
    </row>
    <row r="32" spans="1:3" s="515" customFormat="1" ht="12" customHeight="1">
      <c r="A32" s="508" t="s">
        <v>94</v>
      </c>
      <c r="B32" s="510" t="s">
        <v>302</v>
      </c>
      <c r="C32" s="364"/>
    </row>
    <row r="33" spans="1:3" s="515" customFormat="1" ht="12" customHeight="1" thickBot="1">
      <c r="A33" s="507" t="s">
        <v>95</v>
      </c>
      <c r="B33" s="170" t="s">
        <v>303</v>
      </c>
      <c r="C33" s="102"/>
    </row>
    <row r="34" spans="1:3" s="420" customFormat="1" ht="12" customHeight="1" thickBot="1">
      <c r="A34" s="241" t="s">
        <v>24</v>
      </c>
      <c r="B34" s="152" t="s">
        <v>389</v>
      </c>
      <c r="C34" s="390"/>
    </row>
    <row r="35" spans="1:3" s="420" customFormat="1" ht="12" customHeight="1" thickBot="1">
      <c r="A35" s="241" t="s">
        <v>25</v>
      </c>
      <c r="B35" s="152" t="s">
        <v>422</v>
      </c>
      <c r="C35" s="411"/>
    </row>
    <row r="36" spans="1:3" s="420" customFormat="1" ht="12" customHeight="1" thickBot="1">
      <c r="A36" s="233" t="s">
        <v>26</v>
      </c>
      <c r="B36" s="152" t="s">
        <v>542</v>
      </c>
      <c r="C36" s="412">
        <f>+C8+C20+C25+C26+C30+C34+C35</f>
        <v>0</v>
      </c>
    </row>
    <row r="37" spans="1:3" s="420" customFormat="1" ht="12" customHeight="1" thickBot="1">
      <c r="A37" s="278" t="s">
        <v>27</v>
      </c>
      <c r="B37" s="152" t="s">
        <v>424</v>
      </c>
      <c r="C37" s="412">
        <f>+C38+C39+C40</f>
        <v>0</v>
      </c>
    </row>
    <row r="38" spans="1:3" s="420" customFormat="1" ht="12" customHeight="1">
      <c r="A38" s="508" t="s">
        <v>425</v>
      </c>
      <c r="B38" s="509" t="s">
        <v>246</v>
      </c>
      <c r="C38" s="95"/>
    </row>
    <row r="39" spans="1:3" s="420" customFormat="1" ht="12" customHeight="1">
      <c r="A39" s="508" t="s">
        <v>426</v>
      </c>
      <c r="B39" s="510" t="s">
        <v>2</v>
      </c>
      <c r="C39" s="364"/>
    </row>
    <row r="40" spans="1:3" s="515" customFormat="1" ht="12" customHeight="1" thickBot="1">
      <c r="A40" s="507" t="s">
        <v>427</v>
      </c>
      <c r="B40" s="170" t="s">
        <v>428</v>
      </c>
      <c r="C40" s="102"/>
    </row>
    <row r="41" spans="1:3" s="515" customFormat="1" ht="15" customHeight="1" thickBot="1">
      <c r="A41" s="278" t="s">
        <v>28</v>
      </c>
      <c r="B41" s="279" t="s">
        <v>429</v>
      </c>
      <c r="C41" s="415">
        <f>+C36+C37</f>
        <v>0</v>
      </c>
    </row>
    <row r="42" spans="1:3" s="515" customFormat="1" ht="15" customHeight="1">
      <c r="A42" s="280"/>
      <c r="B42" s="281"/>
      <c r="C42" s="413"/>
    </row>
    <row r="43" spans="1:3" ht="13.5" thickBot="1">
      <c r="A43" s="282"/>
      <c r="B43" s="283"/>
      <c r="C43" s="414"/>
    </row>
    <row r="44" spans="1:3" s="514" customFormat="1" ht="16.5" customHeight="1" thickBot="1">
      <c r="A44" s="284"/>
      <c r="B44" s="285" t="s">
        <v>59</v>
      </c>
      <c r="C44" s="415"/>
    </row>
    <row r="45" spans="1:3" s="516" customFormat="1" ht="12" customHeight="1" thickBot="1">
      <c r="A45" s="241" t="s">
        <v>19</v>
      </c>
      <c r="B45" s="152" t="s">
        <v>430</v>
      </c>
      <c r="C45" s="363">
        <f>SUM(C46:C50)</f>
        <v>0</v>
      </c>
    </row>
    <row r="46" spans="1:3" ht="12" customHeight="1">
      <c r="A46" s="507" t="s">
        <v>100</v>
      </c>
      <c r="B46" s="9" t="s">
        <v>50</v>
      </c>
      <c r="C46" s="95"/>
    </row>
    <row r="47" spans="1:3" ht="12" customHeight="1">
      <c r="A47" s="507" t="s">
        <v>101</v>
      </c>
      <c r="B47" s="8" t="s">
        <v>186</v>
      </c>
      <c r="C47" s="98"/>
    </row>
    <row r="48" spans="1:3" ht="12" customHeight="1">
      <c r="A48" s="507" t="s">
        <v>102</v>
      </c>
      <c r="B48" s="8" t="s">
        <v>142</v>
      </c>
      <c r="C48" s="98"/>
    </row>
    <row r="49" spans="1:3" ht="12" customHeight="1">
      <c r="A49" s="507" t="s">
        <v>103</v>
      </c>
      <c r="B49" s="8" t="s">
        <v>187</v>
      </c>
      <c r="C49" s="98"/>
    </row>
    <row r="50" spans="1:3" ht="12" customHeight="1" thickBot="1">
      <c r="A50" s="507" t="s">
        <v>151</v>
      </c>
      <c r="B50" s="8" t="s">
        <v>188</v>
      </c>
      <c r="C50" s="98"/>
    </row>
    <row r="51" spans="1:3" ht="12" customHeight="1" thickBot="1">
      <c r="A51" s="241" t="s">
        <v>20</v>
      </c>
      <c r="B51" s="152" t="s">
        <v>431</v>
      </c>
      <c r="C51" s="363">
        <f>SUM(C52:C54)</f>
        <v>0</v>
      </c>
    </row>
    <row r="52" spans="1:3" s="516" customFormat="1" ht="12" customHeight="1">
      <c r="A52" s="507" t="s">
        <v>106</v>
      </c>
      <c r="B52" s="9" t="s">
        <v>236</v>
      </c>
      <c r="C52" s="95"/>
    </row>
    <row r="53" spans="1:3" ht="12" customHeight="1">
      <c r="A53" s="507" t="s">
        <v>107</v>
      </c>
      <c r="B53" s="8" t="s">
        <v>190</v>
      </c>
      <c r="C53" s="98"/>
    </row>
    <row r="54" spans="1:3" ht="12" customHeight="1">
      <c r="A54" s="507" t="s">
        <v>108</v>
      </c>
      <c r="B54" s="8" t="s">
        <v>60</v>
      </c>
      <c r="C54" s="98"/>
    </row>
    <row r="55" spans="1:3" ht="12" customHeight="1" thickBot="1">
      <c r="A55" s="507" t="s">
        <v>109</v>
      </c>
      <c r="B55" s="8" t="s">
        <v>539</v>
      </c>
      <c r="C55" s="98"/>
    </row>
    <row r="56" spans="1:3" ht="15" customHeight="1" thickBot="1">
      <c r="A56" s="241" t="s">
        <v>21</v>
      </c>
      <c r="B56" s="152" t="s">
        <v>13</v>
      </c>
      <c r="C56" s="390"/>
    </row>
    <row r="57" spans="1:3" ht="13.5" thickBot="1">
      <c r="A57" s="241" t="s">
        <v>22</v>
      </c>
      <c r="B57" s="286" t="s">
        <v>544</v>
      </c>
      <c r="C57" s="416">
        <f>+C45+C51+C56</f>
        <v>0</v>
      </c>
    </row>
    <row r="58" ht="15" customHeight="1" thickBot="1">
      <c r="C58" s="417"/>
    </row>
    <row r="59" spans="1:3" ht="14.25" customHeight="1" thickBot="1">
      <c r="A59" s="289" t="s">
        <v>534</v>
      </c>
      <c r="B59" s="290"/>
      <c r="C59" s="149"/>
    </row>
    <row r="60" spans="1:3" ht="13.5" thickBot="1">
      <c r="A60" s="289" t="s">
        <v>209</v>
      </c>
      <c r="B60" s="290"/>
      <c r="C60" s="149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B6" sqref="B6"/>
    </sheetView>
  </sheetViews>
  <sheetFormatPr defaultColWidth="9.00390625" defaultRowHeight="12.75"/>
  <cols>
    <col min="1" max="1" width="13.875" style="287" customWidth="1"/>
    <col min="2" max="2" width="79.125" style="288" customWidth="1"/>
    <col min="3" max="3" width="25.00390625" style="288" customWidth="1"/>
    <col min="4" max="16384" width="9.375" style="288" customWidth="1"/>
  </cols>
  <sheetData>
    <row r="1" spans="1:3" s="267" customFormat="1" ht="21" customHeight="1" thickBot="1">
      <c r="A1" s="266"/>
      <c r="B1" s="268"/>
      <c r="C1" s="511" t="str">
        <f>+CONCATENATE("9.3.2. melléklet a ……/",LEFT(ÖSSZEFÜGGÉSEK!A5,4),". (….) önkormányzati rendelethez")</f>
        <v>9.3.2. melléklet a ……/2016. (….) önkormányzati rendelethez</v>
      </c>
    </row>
    <row r="2" spans="1:3" s="512" customFormat="1" ht="25.5" customHeight="1">
      <c r="A2" s="462" t="s">
        <v>207</v>
      </c>
      <c r="B2" s="404" t="s">
        <v>210</v>
      </c>
      <c r="C2" s="418" t="s">
        <v>62</v>
      </c>
    </row>
    <row r="3" spans="1:3" s="512" customFormat="1" ht="24.75" thickBot="1">
      <c r="A3" s="505" t="s">
        <v>206</v>
      </c>
      <c r="B3" s="405" t="s">
        <v>433</v>
      </c>
      <c r="C3" s="419" t="s">
        <v>61</v>
      </c>
    </row>
    <row r="4" spans="1:3" s="513" customFormat="1" ht="15.75" customHeight="1" thickBot="1">
      <c r="A4" s="270"/>
      <c r="B4" s="270"/>
      <c r="C4" s="271" t="s">
        <v>56</v>
      </c>
    </row>
    <row r="5" spans="1:3" ht="13.5" thickBot="1">
      <c r="A5" s="463" t="s">
        <v>208</v>
      </c>
      <c r="B5" s="272" t="s">
        <v>579</v>
      </c>
      <c r="C5" s="273" t="s">
        <v>57</v>
      </c>
    </row>
    <row r="6" spans="1:3" s="514" customFormat="1" ht="12.75" customHeight="1" thickBot="1">
      <c r="A6" s="233"/>
      <c r="B6" s="234" t="s">
        <v>508</v>
      </c>
      <c r="C6" s="235" t="s">
        <v>509</v>
      </c>
    </row>
    <row r="7" spans="1:3" s="514" customFormat="1" ht="15.75" customHeight="1" thickBot="1">
      <c r="A7" s="274"/>
      <c r="B7" s="275" t="s">
        <v>58</v>
      </c>
      <c r="C7" s="276"/>
    </row>
    <row r="8" spans="1:3" s="420" customFormat="1" ht="12" customHeight="1" thickBot="1">
      <c r="A8" s="233" t="s">
        <v>19</v>
      </c>
      <c r="B8" s="277" t="s">
        <v>535</v>
      </c>
      <c r="C8" s="363">
        <f>SUM(C9:C19)</f>
        <v>0</v>
      </c>
    </row>
    <row r="9" spans="1:3" s="420" customFormat="1" ht="12" customHeight="1">
      <c r="A9" s="506" t="s">
        <v>100</v>
      </c>
      <c r="B9" s="10" t="s">
        <v>287</v>
      </c>
      <c r="C9" s="409"/>
    </row>
    <row r="10" spans="1:3" s="420" customFormat="1" ht="12" customHeight="1">
      <c r="A10" s="507" t="s">
        <v>101</v>
      </c>
      <c r="B10" s="8" t="s">
        <v>288</v>
      </c>
      <c r="C10" s="361"/>
    </row>
    <row r="11" spans="1:3" s="420" customFormat="1" ht="12" customHeight="1">
      <c r="A11" s="507" t="s">
        <v>102</v>
      </c>
      <c r="B11" s="8" t="s">
        <v>289</v>
      </c>
      <c r="C11" s="361"/>
    </row>
    <row r="12" spans="1:3" s="420" customFormat="1" ht="12" customHeight="1">
      <c r="A12" s="507" t="s">
        <v>103</v>
      </c>
      <c r="B12" s="8" t="s">
        <v>290</v>
      </c>
      <c r="C12" s="361"/>
    </row>
    <row r="13" spans="1:3" s="420" customFormat="1" ht="12" customHeight="1">
      <c r="A13" s="507" t="s">
        <v>151</v>
      </c>
      <c r="B13" s="8" t="s">
        <v>291</v>
      </c>
      <c r="C13" s="361"/>
    </row>
    <row r="14" spans="1:3" s="420" customFormat="1" ht="12" customHeight="1">
      <c r="A14" s="507" t="s">
        <v>104</v>
      </c>
      <c r="B14" s="8" t="s">
        <v>414</v>
      </c>
      <c r="C14" s="361"/>
    </row>
    <row r="15" spans="1:3" s="420" customFormat="1" ht="12" customHeight="1">
      <c r="A15" s="507" t="s">
        <v>105</v>
      </c>
      <c r="B15" s="7" t="s">
        <v>415</v>
      </c>
      <c r="C15" s="361"/>
    </row>
    <row r="16" spans="1:3" s="420" customFormat="1" ht="12" customHeight="1">
      <c r="A16" s="507" t="s">
        <v>115</v>
      </c>
      <c r="B16" s="8" t="s">
        <v>294</v>
      </c>
      <c r="C16" s="410"/>
    </row>
    <row r="17" spans="1:3" s="515" customFormat="1" ht="12" customHeight="1">
      <c r="A17" s="507" t="s">
        <v>116</v>
      </c>
      <c r="B17" s="8" t="s">
        <v>295</v>
      </c>
      <c r="C17" s="361"/>
    </row>
    <row r="18" spans="1:3" s="515" customFormat="1" ht="12" customHeight="1">
      <c r="A18" s="507" t="s">
        <v>117</v>
      </c>
      <c r="B18" s="8" t="s">
        <v>451</v>
      </c>
      <c r="C18" s="362"/>
    </row>
    <row r="19" spans="1:3" s="515" customFormat="1" ht="12" customHeight="1" thickBot="1">
      <c r="A19" s="507" t="s">
        <v>118</v>
      </c>
      <c r="B19" s="7" t="s">
        <v>296</v>
      </c>
      <c r="C19" s="362"/>
    </row>
    <row r="20" spans="1:3" s="420" customFormat="1" ht="12" customHeight="1" thickBot="1">
      <c r="A20" s="233" t="s">
        <v>20</v>
      </c>
      <c r="B20" s="277" t="s">
        <v>416</v>
      </c>
      <c r="C20" s="363">
        <f>SUM(C21:C23)</f>
        <v>0</v>
      </c>
    </row>
    <row r="21" spans="1:3" s="515" customFormat="1" ht="12" customHeight="1">
      <c r="A21" s="507" t="s">
        <v>106</v>
      </c>
      <c r="B21" s="9" t="s">
        <v>268</v>
      </c>
      <c r="C21" s="361"/>
    </row>
    <row r="22" spans="1:3" s="515" customFormat="1" ht="12" customHeight="1">
      <c r="A22" s="507" t="s">
        <v>107</v>
      </c>
      <c r="B22" s="8" t="s">
        <v>417</v>
      </c>
      <c r="C22" s="361"/>
    </row>
    <row r="23" spans="1:3" s="515" customFormat="1" ht="12" customHeight="1">
      <c r="A23" s="507" t="s">
        <v>108</v>
      </c>
      <c r="B23" s="8" t="s">
        <v>418</v>
      </c>
      <c r="C23" s="361"/>
    </row>
    <row r="24" spans="1:3" s="515" customFormat="1" ht="12" customHeight="1" thickBot="1">
      <c r="A24" s="507" t="s">
        <v>109</v>
      </c>
      <c r="B24" s="8" t="s">
        <v>540</v>
      </c>
      <c r="C24" s="361"/>
    </row>
    <row r="25" spans="1:3" s="515" customFormat="1" ht="12" customHeight="1" thickBot="1">
      <c r="A25" s="241" t="s">
        <v>21</v>
      </c>
      <c r="B25" s="152" t="s">
        <v>177</v>
      </c>
      <c r="C25" s="390"/>
    </row>
    <row r="26" spans="1:3" s="515" customFormat="1" ht="12" customHeight="1" thickBot="1">
      <c r="A26" s="241" t="s">
        <v>22</v>
      </c>
      <c r="B26" s="152" t="s">
        <v>419</v>
      </c>
      <c r="C26" s="363">
        <f>+C27+C28</f>
        <v>0</v>
      </c>
    </row>
    <row r="27" spans="1:3" s="515" customFormat="1" ht="12" customHeight="1">
      <c r="A27" s="508" t="s">
        <v>278</v>
      </c>
      <c r="B27" s="509" t="s">
        <v>417</v>
      </c>
      <c r="C27" s="95"/>
    </row>
    <row r="28" spans="1:3" s="515" customFormat="1" ht="12" customHeight="1">
      <c r="A28" s="508" t="s">
        <v>279</v>
      </c>
      <c r="B28" s="510" t="s">
        <v>420</v>
      </c>
      <c r="C28" s="364"/>
    </row>
    <row r="29" spans="1:3" s="515" customFormat="1" ht="12" customHeight="1" thickBot="1">
      <c r="A29" s="507" t="s">
        <v>280</v>
      </c>
      <c r="B29" s="170" t="s">
        <v>541</v>
      </c>
      <c r="C29" s="102"/>
    </row>
    <row r="30" spans="1:3" s="515" customFormat="1" ht="12" customHeight="1" thickBot="1">
      <c r="A30" s="241" t="s">
        <v>23</v>
      </c>
      <c r="B30" s="152" t="s">
        <v>421</v>
      </c>
      <c r="C30" s="363">
        <f>+C31+C32+C33</f>
        <v>0</v>
      </c>
    </row>
    <row r="31" spans="1:3" s="515" customFormat="1" ht="12" customHeight="1">
      <c r="A31" s="508" t="s">
        <v>93</v>
      </c>
      <c r="B31" s="509" t="s">
        <v>301</v>
      </c>
      <c r="C31" s="95"/>
    </row>
    <row r="32" spans="1:3" s="515" customFormat="1" ht="12" customHeight="1">
      <c r="A32" s="508" t="s">
        <v>94</v>
      </c>
      <c r="B32" s="510" t="s">
        <v>302</v>
      </c>
      <c r="C32" s="364"/>
    </row>
    <row r="33" spans="1:3" s="515" customFormat="1" ht="12" customHeight="1" thickBot="1">
      <c r="A33" s="507" t="s">
        <v>95</v>
      </c>
      <c r="B33" s="170" t="s">
        <v>303</v>
      </c>
      <c r="C33" s="102"/>
    </row>
    <row r="34" spans="1:3" s="420" customFormat="1" ht="12" customHeight="1" thickBot="1">
      <c r="A34" s="241" t="s">
        <v>24</v>
      </c>
      <c r="B34" s="152" t="s">
        <v>389</v>
      </c>
      <c r="C34" s="390"/>
    </row>
    <row r="35" spans="1:3" s="420" customFormat="1" ht="12" customHeight="1" thickBot="1">
      <c r="A35" s="241" t="s">
        <v>25</v>
      </c>
      <c r="B35" s="152" t="s">
        <v>422</v>
      </c>
      <c r="C35" s="411"/>
    </row>
    <row r="36" spans="1:3" s="420" customFormat="1" ht="12" customHeight="1" thickBot="1">
      <c r="A36" s="233" t="s">
        <v>26</v>
      </c>
      <c r="B36" s="152" t="s">
        <v>542</v>
      </c>
      <c r="C36" s="412">
        <f>+C8+C20+C25+C26+C30+C34+C35</f>
        <v>0</v>
      </c>
    </row>
    <row r="37" spans="1:3" s="420" customFormat="1" ht="12" customHeight="1" thickBot="1">
      <c r="A37" s="278" t="s">
        <v>27</v>
      </c>
      <c r="B37" s="152" t="s">
        <v>424</v>
      </c>
      <c r="C37" s="412">
        <f>+C38+C39+C40</f>
        <v>0</v>
      </c>
    </row>
    <row r="38" spans="1:3" s="420" customFormat="1" ht="12" customHeight="1">
      <c r="A38" s="508" t="s">
        <v>425</v>
      </c>
      <c r="B38" s="509" t="s">
        <v>246</v>
      </c>
      <c r="C38" s="95"/>
    </row>
    <row r="39" spans="1:3" s="420" customFormat="1" ht="12" customHeight="1">
      <c r="A39" s="508" t="s">
        <v>426</v>
      </c>
      <c r="B39" s="510" t="s">
        <v>2</v>
      </c>
      <c r="C39" s="364"/>
    </row>
    <row r="40" spans="1:3" s="515" customFormat="1" ht="12" customHeight="1" thickBot="1">
      <c r="A40" s="507" t="s">
        <v>427</v>
      </c>
      <c r="B40" s="170" t="s">
        <v>428</v>
      </c>
      <c r="C40" s="102"/>
    </row>
    <row r="41" spans="1:3" s="515" customFormat="1" ht="15" customHeight="1" thickBot="1">
      <c r="A41" s="278" t="s">
        <v>28</v>
      </c>
      <c r="B41" s="279" t="s">
        <v>429</v>
      </c>
      <c r="C41" s="415">
        <f>+C36+C37</f>
        <v>0</v>
      </c>
    </row>
    <row r="42" spans="1:3" s="515" customFormat="1" ht="15" customHeight="1">
      <c r="A42" s="280"/>
      <c r="B42" s="281"/>
      <c r="C42" s="413"/>
    </row>
    <row r="43" spans="1:3" ht="13.5" thickBot="1">
      <c r="A43" s="282"/>
      <c r="B43" s="283"/>
      <c r="C43" s="414"/>
    </row>
    <row r="44" spans="1:3" s="514" customFormat="1" ht="16.5" customHeight="1" thickBot="1">
      <c r="A44" s="284"/>
      <c r="B44" s="285" t="s">
        <v>59</v>
      </c>
      <c r="C44" s="415"/>
    </row>
    <row r="45" spans="1:3" s="516" customFormat="1" ht="12" customHeight="1" thickBot="1">
      <c r="A45" s="241" t="s">
        <v>19</v>
      </c>
      <c r="B45" s="152" t="s">
        <v>430</v>
      </c>
      <c r="C45" s="363">
        <f>SUM(C46:C50)</f>
        <v>0</v>
      </c>
    </row>
    <row r="46" spans="1:3" ht="12" customHeight="1">
      <c r="A46" s="507" t="s">
        <v>100</v>
      </c>
      <c r="B46" s="9" t="s">
        <v>50</v>
      </c>
      <c r="C46" s="95"/>
    </row>
    <row r="47" spans="1:3" ht="12" customHeight="1">
      <c r="A47" s="507" t="s">
        <v>101</v>
      </c>
      <c r="B47" s="8" t="s">
        <v>186</v>
      </c>
      <c r="C47" s="98"/>
    </row>
    <row r="48" spans="1:3" ht="12" customHeight="1">
      <c r="A48" s="507" t="s">
        <v>102</v>
      </c>
      <c r="B48" s="8" t="s">
        <v>142</v>
      </c>
      <c r="C48" s="98"/>
    </row>
    <row r="49" spans="1:3" ht="12" customHeight="1">
      <c r="A49" s="507" t="s">
        <v>103</v>
      </c>
      <c r="B49" s="8" t="s">
        <v>187</v>
      </c>
      <c r="C49" s="98"/>
    </row>
    <row r="50" spans="1:3" ht="12" customHeight="1" thickBot="1">
      <c r="A50" s="507" t="s">
        <v>151</v>
      </c>
      <c r="B50" s="8" t="s">
        <v>188</v>
      </c>
      <c r="C50" s="98"/>
    </row>
    <row r="51" spans="1:3" ht="12" customHeight="1" thickBot="1">
      <c r="A51" s="241" t="s">
        <v>20</v>
      </c>
      <c r="B51" s="152" t="s">
        <v>431</v>
      </c>
      <c r="C51" s="363">
        <f>SUM(C52:C54)</f>
        <v>0</v>
      </c>
    </row>
    <row r="52" spans="1:3" s="516" customFormat="1" ht="12" customHeight="1">
      <c r="A52" s="507" t="s">
        <v>106</v>
      </c>
      <c r="B52" s="9" t="s">
        <v>236</v>
      </c>
      <c r="C52" s="95"/>
    </row>
    <row r="53" spans="1:3" ht="12" customHeight="1">
      <c r="A53" s="507" t="s">
        <v>107</v>
      </c>
      <c r="B53" s="8" t="s">
        <v>190</v>
      </c>
      <c r="C53" s="98"/>
    </row>
    <row r="54" spans="1:3" ht="12" customHeight="1">
      <c r="A54" s="507" t="s">
        <v>108</v>
      </c>
      <c r="B54" s="8" t="s">
        <v>60</v>
      </c>
      <c r="C54" s="98"/>
    </row>
    <row r="55" spans="1:3" ht="12" customHeight="1" thickBot="1">
      <c r="A55" s="507" t="s">
        <v>109</v>
      </c>
      <c r="B55" s="8" t="s">
        <v>539</v>
      </c>
      <c r="C55" s="98"/>
    </row>
    <row r="56" spans="1:3" ht="15" customHeight="1" thickBot="1">
      <c r="A56" s="241" t="s">
        <v>21</v>
      </c>
      <c r="B56" s="152" t="s">
        <v>13</v>
      </c>
      <c r="C56" s="390"/>
    </row>
    <row r="57" spans="1:3" ht="13.5" thickBot="1">
      <c r="A57" s="241" t="s">
        <v>22</v>
      </c>
      <c r="B57" s="286" t="s">
        <v>544</v>
      </c>
      <c r="C57" s="416">
        <f>+C45+C51+C56</f>
        <v>0</v>
      </c>
    </row>
    <row r="58" ht="15" customHeight="1" thickBot="1">
      <c r="C58" s="417"/>
    </row>
    <row r="59" spans="1:3" ht="14.25" customHeight="1" thickBot="1">
      <c r="A59" s="289" t="s">
        <v>534</v>
      </c>
      <c r="B59" s="290"/>
      <c r="C59" s="149"/>
    </row>
    <row r="60" spans="1:3" ht="13.5" thickBot="1">
      <c r="A60" s="289" t="s">
        <v>209</v>
      </c>
      <c r="B60" s="290"/>
      <c r="C60" s="149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B6" sqref="B6"/>
    </sheetView>
  </sheetViews>
  <sheetFormatPr defaultColWidth="9.00390625" defaultRowHeight="12.75"/>
  <cols>
    <col min="1" max="1" width="13.875" style="287" customWidth="1"/>
    <col min="2" max="2" width="79.125" style="288" customWidth="1"/>
    <col min="3" max="3" width="25.00390625" style="288" customWidth="1"/>
    <col min="4" max="16384" width="9.375" style="288" customWidth="1"/>
  </cols>
  <sheetData>
    <row r="1" spans="1:3" s="267" customFormat="1" ht="21" customHeight="1" thickBot="1">
      <c r="A1" s="266"/>
      <c r="B1" s="268"/>
      <c r="C1" s="511" t="str">
        <f>+CONCATENATE("9.3.3. melléklet a ……/",LEFT(ÖSSZEFÜGGÉSEK!A5,4),". (….) önkormányzati rendelethez")</f>
        <v>9.3.3. melléklet a ……/2016. (….) önkormányzati rendelethez</v>
      </c>
    </row>
    <row r="2" spans="1:3" s="512" customFormat="1" ht="25.5" customHeight="1">
      <c r="A2" s="462" t="s">
        <v>207</v>
      </c>
      <c r="B2" s="404" t="s">
        <v>210</v>
      </c>
      <c r="C2" s="418" t="s">
        <v>62</v>
      </c>
    </row>
    <row r="3" spans="1:3" s="512" customFormat="1" ht="24.75" thickBot="1">
      <c r="A3" s="505" t="s">
        <v>206</v>
      </c>
      <c r="B3" s="405" t="s">
        <v>545</v>
      </c>
      <c r="C3" s="419" t="s">
        <v>62</v>
      </c>
    </row>
    <row r="4" spans="1:3" s="513" customFormat="1" ht="15.75" customHeight="1" thickBot="1">
      <c r="A4" s="270"/>
      <c r="B4" s="270"/>
      <c r="C4" s="271" t="s">
        <v>56</v>
      </c>
    </row>
    <row r="5" spans="1:3" ht="13.5" thickBot="1">
      <c r="A5" s="463" t="s">
        <v>208</v>
      </c>
      <c r="B5" s="272" t="s">
        <v>579</v>
      </c>
      <c r="C5" s="273" t="s">
        <v>57</v>
      </c>
    </row>
    <row r="6" spans="1:3" s="514" customFormat="1" ht="12.75" customHeight="1" thickBot="1">
      <c r="A6" s="233"/>
      <c r="B6" s="234" t="s">
        <v>508</v>
      </c>
      <c r="C6" s="235" t="s">
        <v>509</v>
      </c>
    </row>
    <row r="7" spans="1:3" s="514" customFormat="1" ht="15.75" customHeight="1" thickBot="1">
      <c r="A7" s="274"/>
      <c r="B7" s="275" t="s">
        <v>58</v>
      </c>
      <c r="C7" s="276"/>
    </row>
    <row r="8" spans="1:3" s="420" customFormat="1" ht="12" customHeight="1" thickBot="1">
      <c r="A8" s="233" t="s">
        <v>19</v>
      </c>
      <c r="B8" s="277" t="s">
        <v>535</v>
      </c>
      <c r="C8" s="363">
        <f>SUM(C9:C19)</f>
        <v>0</v>
      </c>
    </row>
    <row r="9" spans="1:3" s="420" customFormat="1" ht="12" customHeight="1">
      <c r="A9" s="506" t="s">
        <v>100</v>
      </c>
      <c r="B9" s="10" t="s">
        <v>287</v>
      </c>
      <c r="C9" s="409"/>
    </row>
    <row r="10" spans="1:3" s="420" customFormat="1" ht="12" customHeight="1">
      <c r="A10" s="507" t="s">
        <v>101</v>
      </c>
      <c r="B10" s="8" t="s">
        <v>288</v>
      </c>
      <c r="C10" s="361"/>
    </row>
    <row r="11" spans="1:3" s="420" customFormat="1" ht="12" customHeight="1">
      <c r="A11" s="507" t="s">
        <v>102</v>
      </c>
      <c r="B11" s="8" t="s">
        <v>289</v>
      </c>
      <c r="C11" s="361"/>
    </row>
    <row r="12" spans="1:3" s="420" customFormat="1" ht="12" customHeight="1">
      <c r="A12" s="507" t="s">
        <v>103</v>
      </c>
      <c r="B12" s="8" t="s">
        <v>290</v>
      </c>
      <c r="C12" s="361"/>
    </row>
    <row r="13" spans="1:3" s="420" customFormat="1" ht="12" customHeight="1">
      <c r="A13" s="507" t="s">
        <v>151</v>
      </c>
      <c r="B13" s="8" t="s">
        <v>291</v>
      </c>
      <c r="C13" s="361"/>
    </row>
    <row r="14" spans="1:3" s="420" customFormat="1" ht="12" customHeight="1">
      <c r="A14" s="507" t="s">
        <v>104</v>
      </c>
      <c r="B14" s="8" t="s">
        <v>414</v>
      </c>
      <c r="C14" s="361"/>
    </row>
    <row r="15" spans="1:3" s="420" customFormat="1" ht="12" customHeight="1">
      <c r="A15" s="507" t="s">
        <v>105</v>
      </c>
      <c r="B15" s="7" t="s">
        <v>415</v>
      </c>
      <c r="C15" s="361"/>
    </row>
    <row r="16" spans="1:3" s="420" customFormat="1" ht="12" customHeight="1">
      <c r="A16" s="507" t="s">
        <v>115</v>
      </c>
      <c r="B16" s="8" t="s">
        <v>294</v>
      </c>
      <c r="C16" s="410"/>
    </row>
    <row r="17" spans="1:3" s="515" customFormat="1" ht="12" customHeight="1">
      <c r="A17" s="507" t="s">
        <v>116</v>
      </c>
      <c r="B17" s="8" t="s">
        <v>295</v>
      </c>
      <c r="C17" s="361"/>
    </row>
    <row r="18" spans="1:3" s="515" customFormat="1" ht="12" customHeight="1">
      <c r="A18" s="507" t="s">
        <v>117</v>
      </c>
      <c r="B18" s="8" t="s">
        <v>451</v>
      </c>
      <c r="C18" s="362"/>
    </row>
    <row r="19" spans="1:3" s="515" customFormat="1" ht="12" customHeight="1" thickBot="1">
      <c r="A19" s="507" t="s">
        <v>118</v>
      </c>
      <c r="B19" s="7" t="s">
        <v>296</v>
      </c>
      <c r="C19" s="362"/>
    </row>
    <row r="20" spans="1:3" s="420" customFormat="1" ht="12" customHeight="1" thickBot="1">
      <c r="A20" s="233" t="s">
        <v>20</v>
      </c>
      <c r="B20" s="277" t="s">
        <v>416</v>
      </c>
      <c r="C20" s="363">
        <f>SUM(C21:C23)</f>
        <v>0</v>
      </c>
    </row>
    <row r="21" spans="1:3" s="515" customFormat="1" ht="12" customHeight="1">
      <c r="A21" s="507" t="s">
        <v>106</v>
      </c>
      <c r="B21" s="9" t="s">
        <v>268</v>
      </c>
      <c r="C21" s="361"/>
    </row>
    <row r="22" spans="1:3" s="515" customFormat="1" ht="12" customHeight="1">
      <c r="A22" s="507" t="s">
        <v>107</v>
      </c>
      <c r="B22" s="8" t="s">
        <v>417</v>
      </c>
      <c r="C22" s="361"/>
    </row>
    <row r="23" spans="1:3" s="515" customFormat="1" ht="12" customHeight="1">
      <c r="A23" s="507" t="s">
        <v>108</v>
      </c>
      <c r="B23" s="8" t="s">
        <v>418</v>
      </c>
      <c r="C23" s="361"/>
    </row>
    <row r="24" spans="1:3" s="515" customFormat="1" ht="12" customHeight="1" thickBot="1">
      <c r="A24" s="507" t="s">
        <v>109</v>
      </c>
      <c r="B24" s="8" t="s">
        <v>540</v>
      </c>
      <c r="C24" s="361"/>
    </row>
    <row r="25" spans="1:3" s="515" customFormat="1" ht="12" customHeight="1" thickBot="1">
      <c r="A25" s="241" t="s">
        <v>21</v>
      </c>
      <c r="B25" s="152" t="s">
        <v>177</v>
      </c>
      <c r="C25" s="390"/>
    </row>
    <row r="26" spans="1:3" s="515" customFormat="1" ht="12" customHeight="1" thickBot="1">
      <c r="A26" s="241" t="s">
        <v>22</v>
      </c>
      <c r="B26" s="152" t="s">
        <v>419</v>
      </c>
      <c r="C26" s="363">
        <f>+C27+C28</f>
        <v>0</v>
      </c>
    </row>
    <row r="27" spans="1:3" s="515" customFormat="1" ht="12" customHeight="1">
      <c r="A27" s="508" t="s">
        <v>278</v>
      </c>
      <c r="B27" s="509" t="s">
        <v>417</v>
      </c>
      <c r="C27" s="95"/>
    </row>
    <row r="28" spans="1:3" s="515" customFormat="1" ht="12" customHeight="1">
      <c r="A28" s="508" t="s">
        <v>279</v>
      </c>
      <c r="B28" s="510" t="s">
        <v>420</v>
      </c>
      <c r="C28" s="364"/>
    </row>
    <row r="29" spans="1:3" s="515" customFormat="1" ht="12" customHeight="1" thickBot="1">
      <c r="A29" s="507" t="s">
        <v>280</v>
      </c>
      <c r="B29" s="170" t="s">
        <v>541</v>
      </c>
      <c r="C29" s="102"/>
    </row>
    <row r="30" spans="1:3" s="515" customFormat="1" ht="12" customHeight="1" thickBot="1">
      <c r="A30" s="241" t="s">
        <v>23</v>
      </c>
      <c r="B30" s="152" t="s">
        <v>421</v>
      </c>
      <c r="C30" s="363">
        <f>+C31+C32+C33</f>
        <v>0</v>
      </c>
    </row>
    <row r="31" spans="1:3" s="515" customFormat="1" ht="12" customHeight="1">
      <c r="A31" s="508" t="s">
        <v>93</v>
      </c>
      <c r="B31" s="509" t="s">
        <v>301</v>
      </c>
      <c r="C31" s="95"/>
    </row>
    <row r="32" spans="1:3" s="515" customFormat="1" ht="12" customHeight="1">
      <c r="A32" s="508" t="s">
        <v>94</v>
      </c>
      <c r="B32" s="510" t="s">
        <v>302</v>
      </c>
      <c r="C32" s="364"/>
    </row>
    <row r="33" spans="1:3" s="515" customFormat="1" ht="12" customHeight="1" thickBot="1">
      <c r="A33" s="507" t="s">
        <v>95</v>
      </c>
      <c r="B33" s="170" t="s">
        <v>303</v>
      </c>
      <c r="C33" s="102"/>
    </row>
    <row r="34" spans="1:3" s="420" customFormat="1" ht="12" customHeight="1" thickBot="1">
      <c r="A34" s="241" t="s">
        <v>24</v>
      </c>
      <c r="B34" s="152" t="s">
        <v>389</v>
      </c>
      <c r="C34" s="390"/>
    </row>
    <row r="35" spans="1:3" s="420" customFormat="1" ht="12" customHeight="1" thickBot="1">
      <c r="A35" s="241" t="s">
        <v>25</v>
      </c>
      <c r="B35" s="152" t="s">
        <v>422</v>
      </c>
      <c r="C35" s="411"/>
    </row>
    <row r="36" spans="1:3" s="420" customFormat="1" ht="12" customHeight="1" thickBot="1">
      <c r="A36" s="233" t="s">
        <v>26</v>
      </c>
      <c r="B36" s="152" t="s">
        <v>542</v>
      </c>
      <c r="C36" s="412">
        <f>+C8+C20+C25+C26+C30+C34+C35</f>
        <v>0</v>
      </c>
    </row>
    <row r="37" spans="1:3" s="420" customFormat="1" ht="12" customHeight="1" thickBot="1">
      <c r="A37" s="278" t="s">
        <v>27</v>
      </c>
      <c r="B37" s="152" t="s">
        <v>424</v>
      </c>
      <c r="C37" s="412">
        <f>+C38+C39+C40</f>
        <v>0</v>
      </c>
    </row>
    <row r="38" spans="1:3" s="420" customFormat="1" ht="12" customHeight="1">
      <c r="A38" s="508" t="s">
        <v>425</v>
      </c>
      <c r="B38" s="509" t="s">
        <v>246</v>
      </c>
      <c r="C38" s="95"/>
    </row>
    <row r="39" spans="1:3" s="420" customFormat="1" ht="12" customHeight="1">
      <c r="A39" s="508" t="s">
        <v>426</v>
      </c>
      <c r="B39" s="510" t="s">
        <v>2</v>
      </c>
      <c r="C39" s="364"/>
    </row>
    <row r="40" spans="1:3" s="515" customFormat="1" ht="12" customHeight="1" thickBot="1">
      <c r="A40" s="507" t="s">
        <v>427</v>
      </c>
      <c r="B40" s="170" t="s">
        <v>428</v>
      </c>
      <c r="C40" s="102"/>
    </row>
    <row r="41" spans="1:3" s="515" customFormat="1" ht="15" customHeight="1" thickBot="1">
      <c r="A41" s="278" t="s">
        <v>28</v>
      </c>
      <c r="B41" s="279" t="s">
        <v>429</v>
      </c>
      <c r="C41" s="415">
        <f>+C36+C37</f>
        <v>0</v>
      </c>
    </row>
    <row r="42" spans="1:3" s="515" customFormat="1" ht="15" customHeight="1">
      <c r="A42" s="280"/>
      <c r="B42" s="281"/>
      <c r="C42" s="413"/>
    </row>
    <row r="43" spans="1:3" ht="13.5" thickBot="1">
      <c r="A43" s="282"/>
      <c r="B43" s="283"/>
      <c r="C43" s="414"/>
    </row>
    <row r="44" spans="1:3" s="514" customFormat="1" ht="16.5" customHeight="1" thickBot="1">
      <c r="A44" s="284"/>
      <c r="B44" s="285" t="s">
        <v>59</v>
      </c>
      <c r="C44" s="415"/>
    </row>
    <row r="45" spans="1:3" s="516" customFormat="1" ht="12" customHeight="1" thickBot="1">
      <c r="A45" s="241" t="s">
        <v>19</v>
      </c>
      <c r="B45" s="152" t="s">
        <v>430</v>
      </c>
      <c r="C45" s="363">
        <f>SUM(C46:C50)</f>
        <v>0</v>
      </c>
    </row>
    <row r="46" spans="1:3" ht="12" customHeight="1">
      <c r="A46" s="507" t="s">
        <v>100</v>
      </c>
      <c r="B46" s="9" t="s">
        <v>50</v>
      </c>
      <c r="C46" s="95"/>
    </row>
    <row r="47" spans="1:3" ht="12" customHeight="1">
      <c r="A47" s="507" t="s">
        <v>101</v>
      </c>
      <c r="B47" s="8" t="s">
        <v>186</v>
      </c>
      <c r="C47" s="98"/>
    </row>
    <row r="48" spans="1:3" ht="12" customHeight="1">
      <c r="A48" s="507" t="s">
        <v>102</v>
      </c>
      <c r="B48" s="8" t="s">
        <v>142</v>
      </c>
      <c r="C48" s="98"/>
    </row>
    <row r="49" spans="1:3" ht="12" customHeight="1">
      <c r="A49" s="507" t="s">
        <v>103</v>
      </c>
      <c r="B49" s="8" t="s">
        <v>187</v>
      </c>
      <c r="C49" s="98"/>
    </row>
    <row r="50" spans="1:3" ht="12" customHeight="1" thickBot="1">
      <c r="A50" s="507" t="s">
        <v>151</v>
      </c>
      <c r="B50" s="8" t="s">
        <v>188</v>
      </c>
      <c r="C50" s="98"/>
    </row>
    <row r="51" spans="1:3" ht="12" customHeight="1" thickBot="1">
      <c r="A51" s="241" t="s">
        <v>20</v>
      </c>
      <c r="B51" s="152" t="s">
        <v>431</v>
      </c>
      <c r="C51" s="363">
        <f>SUM(C52:C54)</f>
        <v>0</v>
      </c>
    </row>
    <row r="52" spans="1:3" s="516" customFormat="1" ht="12" customHeight="1">
      <c r="A52" s="507" t="s">
        <v>106</v>
      </c>
      <c r="B52" s="9" t="s">
        <v>236</v>
      </c>
      <c r="C52" s="95"/>
    </row>
    <row r="53" spans="1:3" ht="12" customHeight="1">
      <c r="A53" s="507" t="s">
        <v>107</v>
      </c>
      <c r="B53" s="8" t="s">
        <v>190</v>
      </c>
      <c r="C53" s="98"/>
    </row>
    <row r="54" spans="1:3" ht="12" customHeight="1">
      <c r="A54" s="507" t="s">
        <v>108</v>
      </c>
      <c r="B54" s="8" t="s">
        <v>60</v>
      </c>
      <c r="C54" s="98"/>
    </row>
    <row r="55" spans="1:3" ht="12" customHeight="1" thickBot="1">
      <c r="A55" s="507" t="s">
        <v>109</v>
      </c>
      <c r="B55" s="8" t="s">
        <v>539</v>
      </c>
      <c r="C55" s="98"/>
    </row>
    <row r="56" spans="1:3" ht="15" customHeight="1" thickBot="1">
      <c r="A56" s="241" t="s">
        <v>21</v>
      </c>
      <c r="B56" s="152" t="s">
        <v>13</v>
      </c>
      <c r="C56" s="390"/>
    </row>
    <row r="57" spans="1:3" ht="13.5" thickBot="1">
      <c r="A57" s="241" t="s">
        <v>22</v>
      </c>
      <c r="B57" s="286" t="s">
        <v>544</v>
      </c>
      <c r="C57" s="416">
        <f>+C45+C51+C56</f>
        <v>0</v>
      </c>
    </row>
    <row r="58" ht="15" customHeight="1" thickBot="1">
      <c r="C58" s="417"/>
    </row>
    <row r="59" spans="1:3" ht="14.25" customHeight="1" thickBot="1">
      <c r="A59" s="289" t="s">
        <v>534</v>
      </c>
      <c r="B59" s="290"/>
      <c r="C59" s="149"/>
    </row>
    <row r="60" spans="1:3" ht="13.5" thickBot="1">
      <c r="A60" s="289" t="s">
        <v>209</v>
      </c>
      <c r="B60" s="290"/>
      <c r="C60" s="149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E7" sqref="E7"/>
    </sheetView>
  </sheetViews>
  <sheetFormatPr defaultColWidth="9.00390625" defaultRowHeight="12.75"/>
  <cols>
    <col min="1" max="1" width="5.50390625" style="53" customWidth="1"/>
    <col min="2" max="2" width="33.125" style="53" customWidth="1"/>
    <col min="3" max="3" width="12.375" style="53" customWidth="1"/>
    <col min="4" max="4" width="11.50390625" style="53" customWidth="1"/>
    <col min="5" max="5" width="11.375" style="53" customWidth="1"/>
    <col min="6" max="6" width="11.00390625" style="53" customWidth="1"/>
    <col min="7" max="7" width="14.375" style="53" customWidth="1"/>
    <col min="8" max="16384" width="9.375" style="53" customWidth="1"/>
  </cols>
  <sheetData>
    <row r="1" spans="1:7" ht="43.5" customHeight="1">
      <c r="A1" s="639" t="s">
        <v>3</v>
      </c>
      <c r="B1" s="639"/>
      <c r="C1" s="639"/>
      <c r="D1" s="639"/>
      <c r="E1" s="639"/>
      <c r="F1" s="639"/>
      <c r="G1" s="639"/>
    </row>
    <row r="3" spans="1:7" s="194" customFormat="1" ht="27" customHeight="1">
      <c r="A3" s="192" t="s">
        <v>214</v>
      </c>
      <c r="B3" s="193"/>
      <c r="C3" s="638" t="s">
        <v>215</v>
      </c>
      <c r="D3" s="638"/>
      <c r="E3" s="638"/>
      <c r="F3" s="638"/>
      <c r="G3" s="638"/>
    </row>
    <row r="4" spans="1:7" s="194" customFormat="1" ht="15.75">
      <c r="A4" s="193"/>
      <c r="B4" s="193"/>
      <c r="C4" s="193"/>
      <c r="D4" s="193"/>
      <c r="E4" s="193"/>
      <c r="F4" s="193"/>
      <c r="G4" s="193"/>
    </row>
    <row r="5" spans="1:7" s="194" customFormat="1" ht="24.75" customHeight="1">
      <c r="A5" s="192" t="s">
        <v>216</v>
      </c>
      <c r="B5" s="193"/>
      <c r="C5" s="638" t="s">
        <v>215</v>
      </c>
      <c r="D5" s="638"/>
      <c r="E5" s="638"/>
      <c r="F5" s="638"/>
      <c r="G5" s="193"/>
    </row>
    <row r="6" spans="1:7" s="195" customFormat="1" ht="12.75">
      <c r="A6" s="251"/>
      <c r="B6" s="251"/>
      <c r="C6" s="251"/>
      <c r="D6" s="251"/>
      <c r="E6" s="251"/>
      <c r="F6" s="251"/>
      <c r="G6" s="251"/>
    </row>
    <row r="7" spans="1:7" s="196" customFormat="1" ht="15" customHeight="1">
      <c r="A7" s="308" t="s">
        <v>217</v>
      </c>
      <c r="B7" s="307"/>
      <c r="C7" s="307"/>
      <c r="D7" s="293"/>
      <c r="E7" s="293"/>
      <c r="F7" s="293"/>
      <c r="G7" s="293"/>
    </row>
    <row r="8" spans="1:7" s="196" customFormat="1" ht="15" customHeight="1" thickBot="1">
      <c r="A8" s="308" t="s">
        <v>218</v>
      </c>
      <c r="B8" s="293"/>
      <c r="C8" s="293"/>
      <c r="D8" s="293"/>
      <c r="E8" s="293"/>
      <c r="F8" s="293"/>
      <c r="G8" s="293"/>
    </row>
    <row r="9" spans="1:7" s="94" customFormat="1" ht="42" customHeight="1" thickBot="1">
      <c r="A9" s="230" t="s">
        <v>17</v>
      </c>
      <c r="B9" s="231" t="s">
        <v>219</v>
      </c>
      <c r="C9" s="231" t="s">
        <v>220</v>
      </c>
      <c r="D9" s="231" t="s">
        <v>221</v>
      </c>
      <c r="E9" s="231" t="s">
        <v>222</v>
      </c>
      <c r="F9" s="231" t="s">
        <v>223</v>
      </c>
      <c r="G9" s="232" t="s">
        <v>54</v>
      </c>
    </row>
    <row r="10" spans="1:7" ht="24" customHeight="1">
      <c r="A10" s="294" t="s">
        <v>19</v>
      </c>
      <c r="B10" s="239" t="s">
        <v>224</v>
      </c>
      <c r="C10" s="197"/>
      <c r="D10" s="197"/>
      <c r="E10" s="197"/>
      <c r="F10" s="197"/>
      <c r="G10" s="295">
        <f>SUM(C10:F10)</f>
        <v>0</v>
      </c>
    </row>
    <row r="11" spans="1:7" ht="24" customHeight="1">
      <c r="A11" s="296" t="s">
        <v>20</v>
      </c>
      <c r="B11" s="240" t="s">
        <v>225</v>
      </c>
      <c r="C11" s="198"/>
      <c r="D11" s="198"/>
      <c r="E11" s="198"/>
      <c r="F11" s="198"/>
      <c r="G11" s="297">
        <f aca="true" t="shared" si="0" ref="G11:G16">SUM(C11:F11)</f>
        <v>0</v>
      </c>
    </row>
    <row r="12" spans="1:7" ht="24" customHeight="1">
      <c r="A12" s="296" t="s">
        <v>21</v>
      </c>
      <c r="B12" s="240" t="s">
        <v>226</v>
      </c>
      <c r="C12" s="198"/>
      <c r="D12" s="198"/>
      <c r="E12" s="198"/>
      <c r="F12" s="198"/>
      <c r="G12" s="297">
        <f t="shared" si="0"/>
        <v>0</v>
      </c>
    </row>
    <row r="13" spans="1:7" ht="24" customHeight="1">
      <c r="A13" s="296" t="s">
        <v>22</v>
      </c>
      <c r="B13" s="240" t="s">
        <v>227</v>
      </c>
      <c r="C13" s="198"/>
      <c r="D13" s="198"/>
      <c r="E13" s="198"/>
      <c r="F13" s="198"/>
      <c r="G13" s="297">
        <f t="shared" si="0"/>
        <v>0</v>
      </c>
    </row>
    <row r="14" spans="1:7" ht="24" customHeight="1">
      <c r="A14" s="296" t="s">
        <v>23</v>
      </c>
      <c r="B14" s="240" t="s">
        <v>228</v>
      </c>
      <c r="C14" s="198"/>
      <c r="D14" s="198"/>
      <c r="E14" s="198"/>
      <c r="F14" s="198"/>
      <c r="G14" s="297">
        <f t="shared" si="0"/>
        <v>0</v>
      </c>
    </row>
    <row r="15" spans="1:7" ht="24" customHeight="1" thickBot="1">
      <c r="A15" s="298" t="s">
        <v>24</v>
      </c>
      <c r="B15" s="299" t="s">
        <v>229</v>
      </c>
      <c r="C15" s="199"/>
      <c r="D15" s="199"/>
      <c r="E15" s="199"/>
      <c r="F15" s="199"/>
      <c r="G15" s="300">
        <f t="shared" si="0"/>
        <v>0</v>
      </c>
    </row>
    <row r="16" spans="1:7" s="200" customFormat="1" ht="24" customHeight="1" thickBot="1">
      <c r="A16" s="301" t="s">
        <v>25</v>
      </c>
      <c r="B16" s="302" t="s">
        <v>54</v>
      </c>
      <c r="C16" s="303">
        <f>SUM(C10:C15)</f>
        <v>0</v>
      </c>
      <c r="D16" s="303">
        <f>SUM(D10:D15)</f>
        <v>0</v>
      </c>
      <c r="E16" s="303">
        <f>SUM(E10:E15)</f>
        <v>0</v>
      </c>
      <c r="F16" s="303">
        <f>SUM(F10:F15)</f>
        <v>0</v>
      </c>
      <c r="G16" s="304">
        <f t="shared" si="0"/>
        <v>0</v>
      </c>
    </row>
    <row r="17" spans="1:7" s="195" customFormat="1" ht="12.75">
      <c r="A17" s="251"/>
      <c r="B17" s="251"/>
      <c r="C17" s="251"/>
      <c r="D17" s="251"/>
      <c r="E17" s="251"/>
      <c r="F17" s="251"/>
      <c r="G17" s="251"/>
    </row>
    <row r="18" spans="1:7" s="195" customFormat="1" ht="12.75">
      <c r="A18" s="251"/>
      <c r="B18" s="251"/>
      <c r="C18" s="251"/>
      <c r="D18" s="251"/>
      <c r="E18" s="251"/>
      <c r="F18" s="251"/>
      <c r="G18" s="251"/>
    </row>
    <row r="19" spans="1:7" s="195" customFormat="1" ht="12.75">
      <c r="A19" s="251"/>
      <c r="B19" s="251"/>
      <c r="C19" s="251"/>
      <c r="D19" s="251"/>
      <c r="E19" s="251"/>
      <c r="F19" s="251"/>
      <c r="G19" s="251"/>
    </row>
    <row r="20" spans="1:7" s="195" customFormat="1" ht="15.75">
      <c r="A20" s="194" t="str">
        <f>+CONCATENATE("......................, ",LEFT(ÖSSZEFÜGGÉSEK!A5,4),". .......................... hó ..... nap")</f>
        <v>......................, 2016. .......................... hó ..... nap</v>
      </c>
      <c r="B20" s="251"/>
      <c r="C20" s="251"/>
      <c r="D20" s="251"/>
      <c r="E20" s="251"/>
      <c r="F20" s="251"/>
      <c r="G20" s="251"/>
    </row>
    <row r="21" spans="1:7" s="195" customFormat="1" ht="12.75">
      <c r="A21" s="251"/>
      <c r="B21" s="251"/>
      <c r="C21" s="251"/>
      <c r="D21" s="251"/>
      <c r="E21" s="251"/>
      <c r="F21" s="251"/>
      <c r="G21" s="251"/>
    </row>
    <row r="22" spans="1:7" ht="12.75">
      <c r="A22" s="251"/>
      <c r="B22" s="251"/>
      <c r="C22" s="251"/>
      <c r="D22" s="251"/>
      <c r="E22" s="251"/>
      <c r="F22" s="251"/>
      <c r="G22" s="251"/>
    </row>
    <row r="23" spans="1:7" ht="12.75">
      <c r="A23" s="251"/>
      <c r="B23" s="251"/>
      <c r="C23" s="195"/>
      <c r="D23" s="195"/>
      <c r="E23" s="195"/>
      <c r="F23" s="195"/>
      <c r="G23" s="251"/>
    </row>
    <row r="24" spans="1:7" ht="13.5">
      <c r="A24" s="251"/>
      <c r="B24" s="251"/>
      <c r="C24" s="305"/>
      <c r="D24" s="306" t="s">
        <v>230</v>
      </c>
      <c r="E24" s="306"/>
      <c r="F24" s="305"/>
      <c r="G24" s="251"/>
    </row>
    <row r="25" spans="3:6" ht="13.5">
      <c r="C25" s="201"/>
      <c r="D25" s="202"/>
      <c r="E25" s="202"/>
      <c r="F25" s="201"/>
    </row>
    <row r="26" spans="3:6" ht="13.5">
      <c r="C26" s="201"/>
      <c r="D26" s="202"/>
      <c r="E26" s="202"/>
      <c r="F26" s="201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……/2016. (….)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167"/>
  <sheetViews>
    <sheetView zoomScale="120" zoomScaleNormal="120" zoomScaleSheetLayoutView="100" workbookViewId="0" topLeftCell="A1">
      <selection activeCell="E2" sqref="E2"/>
    </sheetView>
  </sheetViews>
  <sheetFormatPr defaultColWidth="9.00390625" defaultRowHeight="12.75"/>
  <cols>
    <col min="1" max="1" width="9.00390625" style="437" customWidth="1"/>
    <col min="2" max="2" width="75.875" style="437" customWidth="1"/>
    <col min="3" max="3" width="15.50390625" style="438" customWidth="1"/>
    <col min="4" max="5" width="15.50390625" style="437" customWidth="1"/>
    <col min="6" max="6" width="9.00390625" style="44" customWidth="1"/>
    <col min="7" max="16384" width="9.375" style="44" customWidth="1"/>
  </cols>
  <sheetData>
    <row r="1" spans="1:5" ht="15.75" customHeight="1">
      <c r="A1" s="592" t="s">
        <v>16</v>
      </c>
      <c r="B1" s="592"/>
      <c r="C1" s="592"/>
      <c r="D1" s="592"/>
      <c r="E1" s="592"/>
    </row>
    <row r="2" spans="1:5" ht="15.75" customHeight="1" thickBot="1">
      <c r="A2" s="593" t="s">
        <v>155</v>
      </c>
      <c r="B2" s="593"/>
      <c r="D2" s="169"/>
      <c r="E2" s="353" t="s">
        <v>580</v>
      </c>
    </row>
    <row r="3" spans="1:5" ht="37.5" customHeight="1" thickBot="1">
      <c r="A3" s="23" t="s">
        <v>71</v>
      </c>
      <c r="B3" s="24" t="s">
        <v>18</v>
      </c>
      <c r="C3" s="24" t="str">
        <f>+CONCATENATE(LEFT(ÖSSZEFÜGGÉSEK!A5,4)-2,". évi tény")</f>
        <v>2014. évi tény</v>
      </c>
      <c r="D3" s="460" t="str">
        <f>+CONCATENATE(LEFT(ÖSSZEFÜGGÉSEK!A5,4)-1,". évi várható")</f>
        <v>2015. évi várható</v>
      </c>
      <c r="E3" s="191" t="str">
        <f>+'1.1.sz.mell. ÖNK összesen'!C3</f>
        <v>2016. évi előirányzat</v>
      </c>
    </row>
    <row r="4" spans="1:5" s="46" customFormat="1" ht="12" customHeight="1" thickBot="1">
      <c r="A4" s="37" t="s">
        <v>508</v>
      </c>
      <c r="B4" s="38" t="s">
        <v>509</v>
      </c>
      <c r="C4" s="38" t="s">
        <v>510</v>
      </c>
      <c r="D4" s="38" t="s">
        <v>512</v>
      </c>
      <c r="E4" s="504" t="s">
        <v>511</v>
      </c>
    </row>
    <row r="5" spans="1:5" s="1" customFormat="1" ht="12" customHeight="1" thickBot="1">
      <c r="A5" s="20" t="s">
        <v>19</v>
      </c>
      <c r="B5" s="21" t="s">
        <v>262</v>
      </c>
      <c r="C5" s="452">
        <f>+C6+C7+C8+C9+C10+C11</f>
        <v>89849000</v>
      </c>
      <c r="D5" s="452">
        <f>+D6+D7+D8+D9+D10+D11</f>
        <v>92677000</v>
      </c>
      <c r="E5" s="309">
        <f>+E6+E7+E8+E9+E10+E11</f>
        <v>91574906</v>
      </c>
    </row>
    <row r="6" spans="1:5" s="1" customFormat="1" ht="12" customHeight="1">
      <c r="A6" s="15" t="s">
        <v>100</v>
      </c>
      <c r="B6" s="472" t="s">
        <v>263</v>
      </c>
      <c r="C6" s="454">
        <v>22963000</v>
      </c>
      <c r="D6" s="454">
        <v>21643000</v>
      </c>
      <c r="E6" s="311">
        <v>22662149</v>
      </c>
    </row>
    <row r="7" spans="1:5" s="1" customFormat="1" ht="12" customHeight="1">
      <c r="A7" s="14" t="s">
        <v>101</v>
      </c>
      <c r="B7" s="473" t="s">
        <v>264</v>
      </c>
      <c r="C7" s="453">
        <v>31245000</v>
      </c>
      <c r="D7" s="453">
        <v>34745000</v>
      </c>
      <c r="E7" s="310">
        <v>35407700</v>
      </c>
    </row>
    <row r="8" spans="1:5" s="1" customFormat="1" ht="12" customHeight="1">
      <c r="A8" s="14" t="s">
        <v>102</v>
      </c>
      <c r="B8" s="473" t="s">
        <v>265</v>
      </c>
      <c r="C8" s="453">
        <v>26947000</v>
      </c>
      <c r="D8" s="453">
        <v>26802000</v>
      </c>
      <c r="E8" s="310">
        <v>31678777</v>
      </c>
    </row>
    <row r="9" spans="1:5" s="1" customFormat="1" ht="12" customHeight="1">
      <c r="A9" s="14" t="s">
        <v>103</v>
      </c>
      <c r="B9" s="473" t="s">
        <v>266</v>
      </c>
      <c r="C9" s="453">
        <v>1848000</v>
      </c>
      <c r="D9" s="453">
        <v>1851000</v>
      </c>
      <c r="E9" s="310">
        <v>1826280</v>
      </c>
    </row>
    <row r="10" spans="1:5" s="1" customFormat="1" ht="12" customHeight="1">
      <c r="A10" s="14" t="s">
        <v>151</v>
      </c>
      <c r="B10" s="339" t="s">
        <v>447</v>
      </c>
      <c r="C10" s="453">
        <v>299000</v>
      </c>
      <c r="D10" s="453">
        <v>6234000</v>
      </c>
      <c r="E10" s="310"/>
    </row>
    <row r="11" spans="1:5" s="1" customFormat="1" ht="12" customHeight="1" thickBot="1">
      <c r="A11" s="16" t="s">
        <v>104</v>
      </c>
      <c r="B11" s="340" t="s">
        <v>448</v>
      </c>
      <c r="C11" s="453">
        <v>6547000</v>
      </c>
      <c r="D11" s="453">
        <v>1402000</v>
      </c>
      <c r="E11" s="310"/>
    </row>
    <row r="12" spans="1:5" s="1" customFormat="1" ht="12" customHeight="1" thickBot="1">
      <c r="A12" s="20" t="s">
        <v>20</v>
      </c>
      <c r="B12" s="338" t="s">
        <v>267</v>
      </c>
      <c r="C12" s="452">
        <f>+C13+C14+C15+C16+C17</f>
        <v>26193000</v>
      </c>
      <c r="D12" s="452">
        <f>+D13+D14+D15+D16+D17</f>
        <v>19461000</v>
      </c>
      <c r="E12" s="309">
        <f>+E13+E14+E15+E16+E17</f>
        <v>3360000</v>
      </c>
    </row>
    <row r="13" spans="1:5" s="1" customFormat="1" ht="12" customHeight="1">
      <c r="A13" s="15" t="s">
        <v>106</v>
      </c>
      <c r="B13" s="472" t="s">
        <v>268</v>
      </c>
      <c r="C13" s="454"/>
      <c r="D13" s="454"/>
      <c r="E13" s="311"/>
    </row>
    <row r="14" spans="1:5" s="1" customFormat="1" ht="12" customHeight="1">
      <c r="A14" s="14" t="s">
        <v>107</v>
      </c>
      <c r="B14" s="473" t="s">
        <v>269</v>
      </c>
      <c r="C14" s="453"/>
      <c r="D14" s="453"/>
      <c r="E14" s="310"/>
    </row>
    <row r="15" spans="1:5" s="1" customFormat="1" ht="12" customHeight="1">
      <c r="A15" s="14" t="s">
        <v>108</v>
      </c>
      <c r="B15" s="473" t="s">
        <v>437</v>
      </c>
      <c r="C15" s="453"/>
      <c r="D15" s="453"/>
      <c r="E15" s="310"/>
    </row>
    <row r="16" spans="1:5" s="1" customFormat="1" ht="12" customHeight="1">
      <c r="A16" s="14" t="s">
        <v>109</v>
      </c>
      <c r="B16" s="473" t="s">
        <v>438</v>
      </c>
      <c r="C16" s="453"/>
      <c r="D16" s="453"/>
      <c r="E16" s="310"/>
    </row>
    <row r="17" spans="1:5" s="1" customFormat="1" ht="12" customHeight="1">
      <c r="A17" s="14" t="s">
        <v>110</v>
      </c>
      <c r="B17" s="473" t="s">
        <v>270</v>
      </c>
      <c r="C17" s="453">
        <v>26193000</v>
      </c>
      <c r="D17" s="453">
        <v>19461000</v>
      </c>
      <c r="E17" s="310">
        <v>3360000</v>
      </c>
    </row>
    <row r="18" spans="1:5" s="1" customFormat="1" ht="12" customHeight="1" thickBot="1">
      <c r="A18" s="16" t="s">
        <v>119</v>
      </c>
      <c r="B18" s="340" t="s">
        <v>271</v>
      </c>
      <c r="C18" s="455"/>
      <c r="D18" s="455"/>
      <c r="E18" s="312"/>
    </row>
    <row r="19" spans="1:5" s="1" customFormat="1" ht="12" customHeight="1" thickBot="1">
      <c r="A19" s="20" t="s">
        <v>21</v>
      </c>
      <c r="B19" s="21" t="s">
        <v>272</v>
      </c>
      <c r="C19" s="452">
        <f>+C20+C21+C22+C23+C24</f>
        <v>0</v>
      </c>
      <c r="D19" s="452">
        <f>+D20+D21+D22+D23+D24</f>
        <v>36087000</v>
      </c>
      <c r="E19" s="309">
        <f>+E20+E21+E22+E23+E24</f>
        <v>0</v>
      </c>
    </row>
    <row r="20" spans="1:5" s="1" customFormat="1" ht="12" customHeight="1">
      <c r="A20" s="15" t="s">
        <v>89</v>
      </c>
      <c r="B20" s="472" t="s">
        <v>273</v>
      </c>
      <c r="C20" s="454"/>
      <c r="D20" s="454">
        <v>34889000</v>
      </c>
      <c r="E20" s="311"/>
    </row>
    <row r="21" spans="1:5" s="1" customFormat="1" ht="12" customHeight="1">
      <c r="A21" s="14" t="s">
        <v>90</v>
      </c>
      <c r="B21" s="473" t="s">
        <v>274</v>
      </c>
      <c r="C21" s="453"/>
      <c r="D21" s="453"/>
      <c r="E21" s="310"/>
    </row>
    <row r="22" spans="1:5" s="1" customFormat="1" ht="12" customHeight="1">
      <c r="A22" s="14" t="s">
        <v>91</v>
      </c>
      <c r="B22" s="473" t="s">
        <v>439</v>
      </c>
      <c r="C22" s="453"/>
      <c r="D22" s="453"/>
      <c r="E22" s="310"/>
    </row>
    <row r="23" spans="1:5" s="1" customFormat="1" ht="12" customHeight="1">
      <c r="A23" s="14" t="s">
        <v>92</v>
      </c>
      <c r="B23" s="473" t="s">
        <v>440</v>
      </c>
      <c r="C23" s="453"/>
      <c r="D23" s="453"/>
      <c r="E23" s="310"/>
    </row>
    <row r="24" spans="1:5" s="1" customFormat="1" ht="12" customHeight="1">
      <c r="A24" s="14" t="s">
        <v>174</v>
      </c>
      <c r="B24" s="473" t="s">
        <v>275</v>
      </c>
      <c r="C24" s="453"/>
      <c r="D24" s="453">
        <v>1198000</v>
      </c>
      <c r="E24" s="310"/>
    </row>
    <row r="25" spans="1:5" s="1" customFormat="1" ht="12" customHeight="1" thickBot="1">
      <c r="A25" s="16" t="s">
        <v>175</v>
      </c>
      <c r="B25" s="474" t="s">
        <v>276</v>
      </c>
      <c r="C25" s="455"/>
      <c r="D25" s="455"/>
      <c r="E25" s="312"/>
    </row>
    <row r="26" spans="1:5" s="1" customFormat="1" ht="12" customHeight="1" thickBot="1">
      <c r="A26" s="20" t="s">
        <v>176</v>
      </c>
      <c r="B26" s="21" t="s">
        <v>277</v>
      </c>
      <c r="C26" s="459">
        <f>SUM(C27:C33)</f>
        <v>20320000</v>
      </c>
      <c r="D26" s="459">
        <f>SUM(D27:D33)</f>
        <v>21383000</v>
      </c>
      <c r="E26" s="503">
        <f>SUM(E27:E33)</f>
        <v>19000000</v>
      </c>
    </row>
    <row r="27" spans="1:5" s="1" customFormat="1" ht="12" customHeight="1">
      <c r="A27" s="15" t="s">
        <v>278</v>
      </c>
      <c r="B27" s="472" t="s">
        <v>581</v>
      </c>
      <c r="C27" s="454">
        <v>2005000</v>
      </c>
      <c r="D27" s="454">
        <v>633000</v>
      </c>
      <c r="E27" s="344">
        <v>1500000</v>
      </c>
    </row>
    <row r="28" spans="1:5" s="1" customFormat="1" ht="12" customHeight="1">
      <c r="A28" s="14" t="s">
        <v>279</v>
      </c>
      <c r="B28" s="473" t="s">
        <v>571</v>
      </c>
      <c r="C28" s="453"/>
      <c r="D28" s="453"/>
      <c r="E28" s="345"/>
    </row>
    <row r="29" spans="1:5" s="1" customFormat="1" ht="12" customHeight="1">
      <c r="A29" s="14" t="s">
        <v>280</v>
      </c>
      <c r="B29" s="473" t="s">
        <v>572</v>
      </c>
      <c r="C29" s="453">
        <v>15348000</v>
      </c>
      <c r="D29" s="453">
        <v>17044000</v>
      </c>
      <c r="E29" s="345">
        <v>15000000</v>
      </c>
    </row>
    <row r="30" spans="1:5" s="1" customFormat="1" ht="12" customHeight="1">
      <c r="A30" s="14" t="s">
        <v>281</v>
      </c>
      <c r="B30" s="473" t="s">
        <v>573</v>
      </c>
      <c r="C30" s="453"/>
      <c r="D30" s="453"/>
      <c r="E30" s="345"/>
    </row>
    <row r="31" spans="1:5" s="1" customFormat="1" ht="12" customHeight="1">
      <c r="A31" s="14" t="s">
        <v>567</v>
      </c>
      <c r="B31" s="473" t="s">
        <v>282</v>
      </c>
      <c r="C31" s="453">
        <v>2785000</v>
      </c>
      <c r="D31" s="453">
        <v>2653000</v>
      </c>
      <c r="E31" s="345">
        <v>2500000</v>
      </c>
    </row>
    <row r="32" spans="1:5" s="1" customFormat="1" ht="12" customHeight="1">
      <c r="A32" s="14" t="s">
        <v>568</v>
      </c>
      <c r="B32" s="473" t="s">
        <v>283</v>
      </c>
      <c r="C32" s="453"/>
      <c r="D32" s="453"/>
      <c r="E32" s="345"/>
    </row>
    <row r="33" spans="1:5" s="1" customFormat="1" ht="12" customHeight="1" thickBot="1">
      <c r="A33" s="16" t="s">
        <v>569</v>
      </c>
      <c r="B33" s="474" t="s">
        <v>284</v>
      </c>
      <c r="C33" s="455">
        <v>182000</v>
      </c>
      <c r="D33" s="455">
        <v>1053000</v>
      </c>
      <c r="E33" s="351"/>
    </row>
    <row r="34" spans="1:5" s="1" customFormat="1" ht="12" customHeight="1" thickBot="1">
      <c r="A34" s="20" t="s">
        <v>23</v>
      </c>
      <c r="B34" s="21" t="s">
        <v>449</v>
      </c>
      <c r="C34" s="452">
        <f>SUM(C35:C45)</f>
        <v>19673000</v>
      </c>
      <c r="D34" s="452">
        <f>SUM(D35:D45)</f>
        <v>22003000</v>
      </c>
      <c r="E34" s="309">
        <f>SUM(E35:E45)</f>
        <v>18747000</v>
      </c>
    </row>
    <row r="35" spans="1:5" s="1" customFormat="1" ht="12" customHeight="1">
      <c r="A35" s="15" t="s">
        <v>93</v>
      </c>
      <c r="B35" s="472" t="s">
        <v>287</v>
      </c>
      <c r="C35" s="454"/>
      <c r="D35" s="454"/>
      <c r="E35" s="311"/>
    </row>
    <row r="36" spans="1:5" s="1" customFormat="1" ht="12" customHeight="1">
      <c r="A36" s="14" t="s">
        <v>94</v>
      </c>
      <c r="B36" s="473" t="s">
        <v>288</v>
      </c>
      <c r="C36" s="453">
        <v>3137000</v>
      </c>
      <c r="D36" s="453">
        <v>3929000</v>
      </c>
      <c r="E36" s="310">
        <v>4530000</v>
      </c>
    </row>
    <row r="37" spans="1:5" s="1" customFormat="1" ht="12" customHeight="1">
      <c r="A37" s="14" t="s">
        <v>95</v>
      </c>
      <c r="B37" s="473" t="s">
        <v>289</v>
      </c>
      <c r="C37" s="453">
        <v>28000</v>
      </c>
      <c r="D37" s="453">
        <v>2458000</v>
      </c>
      <c r="E37" s="310">
        <v>2575000</v>
      </c>
    </row>
    <row r="38" spans="1:5" s="1" customFormat="1" ht="12" customHeight="1">
      <c r="A38" s="14" t="s">
        <v>178</v>
      </c>
      <c r="B38" s="473" t="s">
        <v>290</v>
      </c>
      <c r="C38" s="453"/>
      <c r="D38" s="453">
        <v>251000</v>
      </c>
      <c r="E38" s="310"/>
    </row>
    <row r="39" spans="1:5" s="1" customFormat="1" ht="12" customHeight="1">
      <c r="A39" s="14" t="s">
        <v>179</v>
      </c>
      <c r="B39" s="473" t="s">
        <v>291</v>
      </c>
      <c r="C39" s="453">
        <v>12102000</v>
      </c>
      <c r="D39" s="453">
        <v>8988000</v>
      </c>
      <c r="E39" s="310">
        <v>8100000</v>
      </c>
    </row>
    <row r="40" spans="1:5" s="1" customFormat="1" ht="12" customHeight="1">
      <c r="A40" s="14" t="s">
        <v>180</v>
      </c>
      <c r="B40" s="473" t="s">
        <v>292</v>
      </c>
      <c r="C40" s="453">
        <v>2633000</v>
      </c>
      <c r="D40" s="453">
        <v>3537000</v>
      </c>
      <c r="E40" s="310">
        <v>3442000</v>
      </c>
    </row>
    <row r="41" spans="1:5" s="1" customFormat="1" ht="12" customHeight="1">
      <c r="A41" s="14" t="s">
        <v>181</v>
      </c>
      <c r="B41" s="473" t="s">
        <v>293</v>
      </c>
      <c r="C41" s="453"/>
      <c r="D41" s="453"/>
      <c r="E41" s="310"/>
    </row>
    <row r="42" spans="1:5" s="1" customFormat="1" ht="12" customHeight="1">
      <c r="A42" s="14" t="s">
        <v>182</v>
      </c>
      <c r="B42" s="473" t="s">
        <v>575</v>
      </c>
      <c r="C42" s="453">
        <v>52000</v>
      </c>
      <c r="D42" s="453">
        <v>64000</v>
      </c>
      <c r="E42" s="310">
        <v>100000</v>
      </c>
    </row>
    <row r="43" spans="1:5" s="1" customFormat="1" ht="12" customHeight="1">
      <c r="A43" s="14" t="s">
        <v>285</v>
      </c>
      <c r="B43" s="473" t="s">
        <v>295</v>
      </c>
      <c r="C43" s="456"/>
      <c r="D43" s="456"/>
      <c r="E43" s="313"/>
    </row>
    <row r="44" spans="1:5" s="1" customFormat="1" ht="12" customHeight="1">
      <c r="A44" s="16" t="s">
        <v>286</v>
      </c>
      <c r="B44" s="474" t="s">
        <v>451</v>
      </c>
      <c r="C44" s="457">
        <v>62000</v>
      </c>
      <c r="D44" s="457">
        <v>1036000</v>
      </c>
      <c r="E44" s="314"/>
    </row>
    <row r="45" spans="1:5" s="1" customFormat="1" ht="12" customHeight="1" thickBot="1">
      <c r="A45" s="16" t="s">
        <v>450</v>
      </c>
      <c r="B45" s="340" t="s">
        <v>296</v>
      </c>
      <c r="C45" s="457">
        <v>1659000</v>
      </c>
      <c r="D45" s="457">
        <v>1740000</v>
      </c>
      <c r="E45" s="314"/>
    </row>
    <row r="46" spans="1:5" s="1" customFormat="1" ht="12" customHeight="1" thickBot="1">
      <c r="A46" s="20" t="s">
        <v>24</v>
      </c>
      <c r="B46" s="21" t="s">
        <v>297</v>
      </c>
      <c r="C46" s="452">
        <f>SUM(C47:C51)</f>
        <v>0</v>
      </c>
      <c r="D46" s="452">
        <f>SUM(D47:D51)</f>
        <v>0</v>
      </c>
      <c r="E46" s="309">
        <f>SUM(E47:E51)</f>
        <v>0</v>
      </c>
    </row>
    <row r="47" spans="1:5" s="1" customFormat="1" ht="12" customHeight="1">
      <c r="A47" s="15" t="s">
        <v>96</v>
      </c>
      <c r="B47" s="472" t="s">
        <v>301</v>
      </c>
      <c r="C47" s="519"/>
      <c r="D47" s="519"/>
      <c r="E47" s="336"/>
    </row>
    <row r="48" spans="1:5" s="1" customFormat="1" ht="12" customHeight="1">
      <c r="A48" s="14" t="s">
        <v>97</v>
      </c>
      <c r="B48" s="473" t="s">
        <v>302</v>
      </c>
      <c r="C48" s="456"/>
      <c r="D48" s="456"/>
      <c r="E48" s="313"/>
    </row>
    <row r="49" spans="1:5" s="1" customFormat="1" ht="12" customHeight="1">
      <c r="A49" s="14" t="s">
        <v>298</v>
      </c>
      <c r="B49" s="473" t="s">
        <v>303</v>
      </c>
      <c r="C49" s="456"/>
      <c r="D49" s="456"/>
      <c r="E49" s="313"/>
    </row>
    <row r="50" spans="1:5" s="1" customFormat="1" ht="12" customHeight="1">
      <c r="A50" s="14" t="s">
        <v>299</v>
      </c>
      <c r="B50" s="473" t="s">
        <v>304</v>
      </c>
      <c r="C50" s="456"/>
      <c r="D50" s="456"/>
      <c r="E50" s="313"/>
    </row>
    <row r="51" spans="1:5" s="1" customFormat="1" ht="12" customHeight="1" thickBot="1">
      <c r="A51" s="16" t="s">
        <v>300</v>
      </c>
      <c r="B51" s="340" t="s">
        <v>305</v>
      </c>
      <c r="C51" s="457"/>
      <c r="D51" s="457"/>
      <c r="E51" s="314"/>
    </row>
    <row r="52" spans="1:5" s="1" customFormat="1" ht="12" customHeight="1" thickBot="1">
      <c r="A52" s="20" t="s">
        <v>183</v>
      </c>
      <c r="B52" s="21" t="s">
        <v>306</v>
      </c>
      <c r="C52" s="452">
        <f>SUM(C53:C55)</f>
        <v>204000</v>
      </c>
      <c r="D52" s="452">
        <f>SUM(D53:D55)</f>
        <v>0</v>
      </c>
      <c r="E52" s="309">
        <f>SUM(E53:E55)</f>
        <v>0</v>
      </c>
    </row>
    <row r="53" spans="1:5" s="1" customFormat="1" ht="12" customHeight="1">
      <c r="A53" s="15" t="s">
        <v>98</v>
      </c>
      <c r="B53" s="472" t="s">
        <v>307</v>
      </c>
      <c r="C53" s="454"/>
      <c r="D53" s="454"/>
      <c r="E53" s="311"/>
    </row>
    <row r="54" spans="1:5" s="1" customFormat="1" ht="12" customHeight="1">
      <c r="A54" s="14" t="s">
        <v>99</v>
      </c>
      <c r="B54" s="473" t="s">
        <v>441</v>
      </c>
      <c r="C54" s="453"/>
      <c r="D54" s="453"/>
      <c r="E54" s="310"/>
    </row>
    <row r="55" spans="1:5" s="1" customFormat="1" ht="12" customHeight="1">
      <c r="A55" s="14" t="s">
        <v>310</v>
      </c>
      <c r="B55" s="473" t="s">
        <v>308</v>
      </c>
      <c r="C55" s="453">
        <v>204000</v>
      </c>
      <c r="D55" s="453"/>
      <c r="E55" s="310"/>
    </row>
    <row r="56" spans="1:5" s="1" customFormat="1" ht="12" customHeight="1" thickBot="1">
      <c r="A56" s="16" t="s">
        <v>311</v>
      </c>
      <c r="B56" s="340" t="s">
        <v>309</v>
      </c>
      <c r="C56" s="455"/>
      <c r="D56" s="455"/>
      <c r="E56" s="312"/>
    </row>
    <row r="57" spans="1:5" s="1" customFormat="1" ht="12" customHeight="1" thickBot="1">
      <c r="A57" s="20" t="s">
        <v>26</v>
      </c>
      <c r="B57" s="338" t="s">
        <v>312</v>
      </c>
      <c r="C57" s="452">
        <f>SUM(C58:C60)</f>
        <v>0</v>
      </c>
      <c r="D57" s="452">
        <f>SUM(D58:D60)</f>
        <v>0</v>
      </c>
      <c r="E57" s="309">
        <f>SUM(E58:E60)</f>
        <v>0</v>
      </c>
    </row>
    <row r="58" spans="1:5" s="1" customFormat="1" ht="12" customHeight="1">
      <c r="A58" s="15" t="s">
        <v>184</v>
      </c>
      <c r="B58" s="472" t="s">
        <v>314</v>
      </c>
      <c r="C58" s="456"/>
      <c r="D58" s="456"/>
      <c r="E58" s="313"/>
    </row>
    <row r="59" spans="1:5" s="1" customFormat="1" ht="12" customHeight="1">
      <c r="A59" s="14" t="s">
        <v>185</v>
      </c>
      <c r="B59" s="473" t="s">
        <v>442</v>
      </c>
      <c r="C59" s="456"/>
      <c r="D59" s="456"/>
      <c r="E59" s="313"/>
    </row>
    <row r="60" spans="1:5" s="1" customFormat="1" ht="12" customHeight="1">
      <c r="A60" s="14" t="s">
        <v>238</v>
      </c>
      <c r="B60" s="473" t="s">
        <v>315</v>
      </c>
      <c r="C60" s="456"/>
      <c r="D60" s="456"/>
      <c r="E60" s="313"/>
    </row>
    <row r="61" spans="1:5" s="1" customFormat="1" ht="12" customHeight="1" thickBot="1">
      <c r="A61" s="16" t="s">
        <v>313</v>
      </c>
      <c r="B61" s="340" t="s">
        <v>316</v>
      </c>
      <c r="C61" s="456"/>
      <c r="D61" s="456"/>
      <c r="E61" s="313"/>
    </row>
    <row r="62" spans="1:5" s="1" customFormat="1" ht="12" customHeight="1" thickBot="1">
      <c r="A62" s="552" t="s">
        <v>491</v>
      </c>
      <c r="B62" s="21" t="s">
        <v>317</v>
      </c>
      <c r="C62" s="459">
        <f>+C5+C12+C19+C26+C34+C46+C52+C57</f>
        <v>156239000</v>
      </c>
      <c r="D62" s="459">
        <f>+D5+D12+D19+D26+D34+D46+D52+D57</f>
        <v>191611000</v>
      </c>
      <c r="E62" s="503">
        <f>+E5+E12+E19+E26+E34+E46+E52+E57</f>
        <v>132681906</v>
      </c>
    </row>
    <row r="63" spans="1:5" s="1" customFormat="1" ht="12" customHeight="1" thickBot="1">
      <c r="A63" s="520" t="s">
        <v>318</v>
      </c>
      <c r="B63" s="338" t="s">
        <v>558</v>
      </c>
      <c r="C63" s="452">
        <f>SUM(C64:C66)</f>
        <v>0</v>
      </c>
      <c r="D63" s="452">
        <f>SUM(D64:D66)</f>
        <v>0</v>
      </c>
      <c r="E63" s="309">
        <f>SUM(E64:E66)</f>
        <v>0</v>
      </c>
    </row>
    <row r="64" spans="1:5" s="1" customFormat="1" ht="12" customHeight="1">
      <c r="A64" s="15" t="s">
        <v>350</v>
      </c>
      <c r="B64" s="472" t="s">
        <v>320</v>
      </c>
      <c r="C64" s="456"/>
      <c r="D64" s="456"/>
      <c r="E64" s="313"/>
    </row>
    <row r="65" spans="1:5" s="1" customFormat="1" ht="12" customHeight="1">
      <c r="A65" s="14" t="s">
        <v>359</v>
      </c>
      <c r="B65" s="473" t="s">
        <v>321</v>
      </c>
      <c r="C65" s="456"/>
      <c r="D65" s="456"/>
      <c r="E65" s="313"/>
    </row>
    <row r="66" spans="1:5" s="1" customFormat="1" ht="12" customHeight="1" thickBot="1">
      <c r="A66" s="16" t="s">
        <v>360</v>
      </c>
      <c r="B66" s="546" t="s">
        <v>476</v>
      </c>
      <c r="C66" s="456"/>
      <c r="D66" s="456"/>
      <c r="E66" s="313"/>
    </row>
    <row r="67" spans="1:5" s="1" customFormat="1" ht="12" customHeight="1" thickBot="1">
      <c r="A67" s="520" t="s">
        <v>323</v>
      </c>
      <c r="B67" s="338" t="s">
        <v>324</v>
      </c>
      <c r="C67" s="452">
        <f>SUM(C68:C71)</f>
        <v>0</v>
      </c>
      <c r="D67" s="452">
        <f>SUM(D68:D71)</f>
        <v>0</v>
      </c>
      <c r="E67" s="309">
        <f>SUM(E68:E71)</f>
        <v>0</v>
      </c>
    </row>
    <row r="68" spans="1:5" s="1" customFormat="1" ht="12" customHeight="1">
      <c r="A68" s="15" t="s">
        <v>152</v>
      </c>
      <c r="B68" s="472" t="s">
        <v>325</v>
      </c>
      <c r="C68" s="456"/>
      <c r="D68" s="456"/>
      <c r="E68" s="313"/>
    </row>
    <row r="69" spans="1:7" s="1" customFormat="1" ht="17.25" customHeight="1">
      <c r="A69" s="14" t="s">
        <v>153</v>
      </c>
      <c r="B69" s="473" t="s">
        <v>326</v>
      </c>
      <c r="C69" s="456"/>
      <c r="D69" s="456"/>
      <c r="E69" s="313"/>
      <c r="G69" s="47"/>
    </row>
    <row r="70" spans="1:5" s="1" customFormat="1" ht="12" customHeight="1">
      <c r="A70" s="14" t="s">
        <v>351</v>
      </c>
      <c r="B70" s="473" t="s">
        <v>327</v>
      </c>
      <c r="C70" s="456"/>
      <c r="D70" s="456"/>
      <c r="E70" s="313"/>
    </row>
    <row r="71" spans="1:5" s="1" customFormat="1" ht="12" customHeight="1" thickBot="1">
      <c r="A71" s="16" t="s">
        <v>352</v>
      </c>
      <c r="B71" s="340" t="s">
        <v>328</v>
      </c>
      <c r="C71" s="456"/>
      <c r="D71" s="456"/>
      <c r="E71" s="313"/>
    </row>
    <row r="72" spans="1:5" s="1" customFormat="1" ht="12" customHeight="1" thickBot="1">
      <c r="A72" s="520" t="s">
        <v>329</v>
      </c>
      <c r="B72" s="338" t="s">
        <v>330</v>
      </c>
      <c r="C72" s="452">
        <f>SUM(C73:C74)</f>
        <v>22738000</v>
      </c>
      <c r="D72" s="452">
        <f>SUM(D73:D74)</f>
        <v>36510000</v>
      </c>
      <c r="E72" s="309">
        <f>SUM(E73:E74)</f>
        <v>54305886</v>
      </c>
    </row>
    <row r="73" spans="1:5" s="1" customFormat="1" ht="12" customHeight="1">
      <c r="A73" s="15" t="s">
        <v>353</v>
      </c>
      <c r="B73" s="472" t="s">
        <v>331</v>
      </c>
      <c r="C73" s="456">
        <v>22738000</v>
      </c>
      <c r="D73" s="456">
        <v>36510000</v>
      </c>
      <c r="E73" s="313">
        <v>54305886</v>
      </c>
    </row>
    <row r="74" spans="1:5" s="1" customFormat="1" ht="12" customHeight="1" thickBot="1">
      <c r="A74" s="16" t="s">
        <v>354</v>
      </c>
      <c r="B74" s="340" t="s">
        <v>332</v>
      </c>
      <c r="C74" s="456"/>
      <c r="D74" s="456"/>
      <c r="E74" s="313"/>
    </row>
    <row r="75" spans="1:5" s="1" customFormat="1" ht="12" customHeight="1" thickBot="1">
      <c r="A75" s="520" t="s">
        <v>333</v>
      </c>
      <c r="B75" s="338" t="s">
        <v>334</v>
      </c>
      <c r="C75" s="452">
        <f>SUM(C76:C78)</f>
        <v>2615000</v>
      </c>
      <c r="D75" s="452">
        <f>SUM(D76:D78)</f>
        <v>3110000</v>
      </c>
      <c r="E75" s="309">
        <f>SUM(E76:E78)</f>
        <v>0</v>
      </c>
    </row>
    <row r="76" spans="1:5" s="1" customFormat="1" ht="12" customHeight="1">
      <c r="A76" s="15" t="s">
        <v>355</v>
      </c>
      <c r="B76" s="472" t="s">
        <v>335</v>
      </c>
      <c r="C76" s="456">
        <v>2615000</v>
      </c>
      <c r="D76" s="456">
        <v>3110000</v>
      </c>
      <c r="E76" s="313"/>
    </row>
    <row r="77" spans="1:5" s="1" customFormat="1" ht="12" customHeight="1">
      <c r="A77" s="14" t="s">
        <v>356</v>
      </c>
      <c r="B77" s="473" t="s">
        <v>336</v>
      </c>
      <c r="C77" s="456"/>
      <c r="D77" s="456"/>
      <c r="E77" s="313"/>
    </row>
    <row r="78" spans="1:5" s="1" customFormat="1" ht="12" customHeight="1" thickBot="1">
      <c r="A78" s="16" t="s">
        <v>357</v>
      </c>
      <c r="B78" s="340" t="s">
        <v>337</v>
      </c>
      <c r="C78" s="456"/>
      <c r="D78" s="456"/>
      <c r="E78" s="313"/>
    </row>
    <row r="79" spans="1:5" s="1" customFormat="1" ht="12" customHeight="1" thickBot="1">
      <c r="A79" s="520" t="s">
        <v>338</v>
      </c>
      <c r="B79" s="338" t="s">
        <v>358</v>
      </c>
      <c r="C79" s="452">
        <f>SUM(C80:C83)</f>
        <v>0</v>
      </c>
      <c r="D79" s="452">
        <f>SUM(D80:D83)</f>
        <v>0</v>
      </c>
      <c r="E79" s="309">
        <f>SUM(E80:E83)</f>
        <v>0</v>
      </c>
    </row>
    <row r="80" spans="1:5" s="1" customFormat="1" ht="12" customHeight="1">
      <c r="A80" s="476" t="s">
        <v>339</v>
      </c>
      <c r="B80" s="472" t="s">
        <v>340</v>
      </c>
      <c r="C80" s="456"/>
      <c r="D80" s="456"/>
      <c r="E80" s="313"/>
    </row>
    <row r="81" spans="1:5" s="1" customFormat="1" ht="12" customHeight="1">
      <c r="A81" s="477" t="s">
        <v>341</v>
      </c>
      <c r="B81" s="473" t="s">
        <v>342</v>
      </c>
      <c r="C81" s="456"/>
      <c r="D81" s="456"/>
      <c r="E81" s="313"/>
    </row>
    <row r="82" spans="1:5" s="1" customFormat="1" ht="12" customHeight="1">
      <c r="A82" s="477" t="s">
        <v>343</v>
      </c>
      <c r="B82" s="473" t="s">
        <v>344</v>
      </c>
      <c r="C82" s="456"/>
      <c r="D82" s="456"/>
      <c r="E82" s="313"/>
    </row>
    <row r="83" spans="1:5" s="1" customFormat="1" ht="12" customHeight="1" thickBot="1">
      <c r="A83" s="478" t="s">
        <v>345</v>
      </c>
      <c r="B83" s="340" t="s">
        <v>346</v>
      </c>
      <c r="C83" s="456"/>
      <c r="D83" s="456"/>
      <c r="E83" s="313"/>
    </row>
    <row r="84" spans="1:5" s="1" customFormat="1" ht="12" customHeight="1" thickBot="1">
      <c r="A84" s="520" t="s">
        <v>347</v>
      </c>
      <c r="B84" s="338" t="s">
        <v>490</v>
      </c>
      <c r="C84" s="522"/>
      <c r="D84" s="522"/>
      <c r="E84" s="523"/>
    </row>
    <row r="85" spans="1:5" s="1" customFormat="1" ht="12" customHeight="1" thickBot="1">
      <c r="A85" s="520" t="s">
        <v>349</v>
      </c>
      <c r="B85" s="338" t="s">
        <v>348</v>
      </c>
      <c r="C85" s="522"/>
      <c r="D85" s="522"/>
      <c r="E85" s="523"/>
    </row>
    <row r="86" spans="1:5" s="1" customFormat="1" ht="12" customHeight="1" thickBot="1">
      <c r="A86" s="520" t="s">
        <v>361</v>
      </c>
      <c r="B86" s="479" t="s">
        <v>493</v>
      </c>
      <c r="C86" s="459">
        <f>+C63+C67+C72+C75+C79+C85+C84</f>
        <v>25353000</v>
      </c>
      <c r="D86" s="459">
        <f>+D63+D67+D72+D75+D79+D85+D84</f>
        <v>39620000</v>
      </c>
      <c r="E86" s="503">
        <f>+E63+E67+E72+E75+E79+E85+E84</f>
        <v>54305886</v>
      </c>
    </row>
    <row r="87" spans="1:5" s="1" customFormat="1" ht="12" customHeight="1" thickBot="1">
      <c r="A87" s="521" t="s">
        <v>492</v>
      </c>
      <c r="B87" s="480" t="s">
        <v>494</v>
      </c>
      <c r="C87" s="459">
        <f>+C62+C86</f>
        <v>181592000</v>
      </c>
      <c r="D87" s="459">
        <f>+D62+D86</f>
        <v>231231000</v>
      </c>
      <c r="E87" s="503">
        <f>+E62+E86</f>
        <v>186987792</v>
      </c>
    </row>
    <row r="88" spans="1:5" s="1" customFormat="1" ht="12" customHeight="1">
      <c r="A88" s="421"/>
      <c r="B88" s="422"/>
      <c r="C88" s="423"/>
      <c r="D88" s="424"/>
      <c r="E88" s="425"/>
    </row>
    <row r="89" spans="1:5" s="1" customFormat="1" ht="12" customHeight="1">
      <c r="A89" s="592" t="s">
        <v>48</v>
      </c>
      <c r="B89" s="592"/>
      <c r="C89" s="592"/>
      <c r="D89" s="592"/>
      <c r="E89" s="592"/>
    </row>
    <row r="90" spans="1:5" s="1" customFormat="1" ht="12" customHeight="1" thickBot="1">
      <c r="A90" s="594" t="s">
        <v>156</v>
      </c>
      <c r="B90" s="594"/>
      <c r="C90" s="438"/>
      <c r="D90" s="169"/>
      <c r="E90" s="353" t="s">
        <v>580</v>
      </c>
    </row>
    <row r="91" spans="1:6" s="1" customFormat="1" ht="24" customHeight="1" thickBot="1">
      <c r="A91" s="23" t="s">
        <v>17</v>
      </c>
      <c r="B91" s="24" t="s">
        <v>49</v>
      </c>
      <c r="C91" s="24" t="str">
        <f>+C3</f>
        <v>2014. évi tény</v>
      </c>
      <c r="D91" s="24" t="str">
        <f>+D3</f>
        <v>2015. évi várható</v>
      </c>
      <c r="E91" s="191" t="str">
        <f>+E3</f>
        <v>2016. évi előirányzat</v>
      </c>
      <c r="F91" s="177"/>
    </row>
    <row r="92" spans="1:6" s="1" customFormat="1" ht="12" customHeight="1" thickBot="1">
      <c r="A92" s="37" t="s">
        <v>508</v>
      </c>
      <c r="B92" s="38" t="s">
        <v>509</v>
      </c>
      <c r="C92" s="38" t="s">
        <v>510</v>
      </c>
      <c r="D92" s="38" t="s">
        <v>512</v>
      </c>
      <c r="E92" s="504" t="s">
        <v>511</v>
      </c>
      <c r="F92" s="177"/>
    </row>
    <row r="93" spans="1:6" s="1" customFormat="1" ht="15" customHeight="1" thickBot="1">
      <c r="A93" s="22" t="s">
        <v>19</v>
      </c>
      <c r="B93" s="31" t="s">
        <v>452</v>
      </c>
      <c r="C93" s="451">
        <f>C94+C95+C96+C97+C98+C111</f>
        <v>142193000</v>
      </c>
      <c r="D93" s="451">
        <f>D94+D95+D96+D97+D98+D111</f>
        <v>151381000</v>
      </c>
      <c r="E93" s="556">
        <f>E94+E95+E96+E97+E98+E111</f>
        <v>183179792</v>
      </c>
      <c r="F93" s="177"/>
    </row>
    <row r="94" spans="1:5" s="1" customFormat="1" ht="12.75" customHeight="1">
      <c r="A94" s="17" t="s">
        <v>100</v>
      </c>
      <c r="B94" s="10" t="s">
        <v>50</v>
      </c>
      <c r="C94" s="563">
        <v>66141000</v>
      </c>
      <c r="D94" s="563">
        <v>69247000</v>
      </c>
      <c r="E94" s="557">
        <v>52727000</v>
      </c>
    </row>
    <row r="95" spans="1:5" ht="16.5" customHeight="1">
      <c r="A95" s="14" t="s">
        <v>101</v>
      </c>
      <c r="B95" s="8" t="s">
        <v>186</v>
      </c>
      <c r="C95" s="453">
        <v>14613000</v>
      </c>
      <c r="D95" s="453">
        <v>16224000</v>
      </c>
      <c r="E95" s="310">
        <v>14162000</v>
      </c>
    </row>
    <row r="96" spans="1:5" ht="15.75">
      <c r="A96" s="14" t="s">
        <v>102</v>
      </c>
      <c r="B96" s="8" t="s">
        <v>142</v>
      </c>
      <c r="C96" s="455">
        <v>40481000</v>
      </c>
      <c r="D96" s="455">
        <v>42566000</v>
      </c>
      <c r="E96" s="312">
        <v>47936831</v>
      </c>
    </row>
    <row r="97" spans="1:5" s="46" customFormat="1" ht="12" customHeight="1">
      <c r="A97" s="14" t="s">
        <v>103</v>
      </c>
      <c r="B97" s="11" t="s">
        <v>187</v>
      </c>
      <c r="C97" s="455">
        <v>15378000</v>
      </c>
      <c r="D97" s="455">
        <v>7007000</v>
      </c>
      <c r="E97" s="312">
        <v>8551000</v>
      </c>
    </row>
    <row r="98" spans="1:5" ht="12" customHeight="1">
      <c r="A98" s="14" t="s">
        <v>114</v>
      </c>
      <c r="B98" s="19" t="s">
        <v>188</v>
      </c>
      <c r="C98" s="455">
        <f>SUM(C99:C110)</f>
        <v>5580000</v>
      </c>
      <c r="D98" s="455">
        <f>SUM(D99:D110)</f>
        <v>16337000</v>
      </c>
      <c r="E98" s="312">
        <v>4500000</v>
      </c>
    </row>
    <row r="99" spans="1:5" ht="12" customHeight="1">
      <c r="A99" s="14" t="s">
        <v>104</v>
      </c>
      <c r="B99" s="8" t="s">
        <v>457</v>
      </c>
      <c r="C99" s="455">
        <v>1298000</v>
      </c>
      <c r="D99" s="455">
        <v>11889000</v>
      </c>
      <c r="E99" s="312"/>
    </row>
    <row r="100" spans="1:5" ht="12" customHeight="1">
      <c r="A100" s="14" t="s">
        <v>105</v>
      </c>
      <c r="B100" s="173" t="s">
        <v>456</v>
      </c>
      <c r="C100" s="455"/>
      <c r="D100" s="455"/>
      <c r="E100" s="312"/>
    </row>
    <row r="101" spans="1:5" ht="12" customHeight="1">
      <c r="A101" s="14" t="s">
        <v>115</v>
      </c>
      <c r="B101" s="173" t="s">
        <v>455</v>
      </c>
      <c r="C101" s="455"/>
      <c r="D101" s="455">
        <v>20000</v>
      </c>
      <c r="E101" s="312"/>
    </row>
    <row r="102" spans="1:5" ht="12" customHeight="1">
      <c r="A102" s="14" t="s">
        <v>116</v>
      </c>
      <c r="B102" s="171" t="s">
        <v>364</v>
      </c>
      <c r="C102" s="455"/>
      <c r="D102" s="455"/>
      <c r="E102" s="312"/>
    </row>
    <row r="103" spans="1:5" ht="12" customHeight="1">
      <c r="A103" s="14" t="s">
        <v>117</v>
      </c>
      <c r="B103" s="172" t="s">
        <v>365</v>
      </c>
      <c r="C103" s="455"/>
      <c r="D103" s="455"/>
      <c r="E103" s="312"/>
    </row>
    <row r="104" spans="1:5" ht="12" customHeight="1">
      <c r="A104" s="14" t="s">
        <v>118</v>
      </c>
      <c r="B104" s="172" t="s">
        <v>366</v>
      </c>
      <c r="C104" s="455">
        <v>3436000</v>
      </c>
      <c r="D104" s="455"/>
      <c r="E104" s="312">
        <v>4000000</v>
      </c>
    </row>
    <row r="105" spans="1:5" ht="12" customHeight="1">
      <c r="A105" s="14" t="s">
        <v>120</v>
      </c>
      <c r="B105" s="171" t="s">
        <v>367</v>
      </c>
      <c r="C105" s="455">
        <v>246000</v>
      </c>
      <c r="D105" s="455">
        <v>4287000</v>
      </c>
      <c r="E105" s="312"/>
    </row>
    <row r="106" spans="1:5" ht="12" customHeight="1">
      <c r="A106" s="14" t="s">
        <v>189</v>
      </c>
      <c r="B106" s="171" t="s">
        <v>368</v>
      </c>
      <c r="C106" s="455"/>
      <c r="D106" s="455"/>
      <c r="E106" s="312"/>
    </row>
    <row r="107" spans="1:5" ht="12" customHeight="1">
      <c r="A107" s="14" t="s">
        <v>362</v>
      </c>
      <c r="B107" s="172" t="s">
        <v>369</v>
      </c>
      <c r="C107" s="455"/>
      <c r="D107" s="455"/>
      <c r="E107" s="312"/>
    </row>
    <row r="108" spans="1:5" ht="12" customHeight="1">
      <c r="A108" s="13" t="s">
        <v>363</v>
      </c>
      <c r="B108" s="173" t="s">
        <v>370</v>
      </c>
      <c r="C108" s="455"/>
      <c r="D108" s="455"/>
      <c r="E108" s="312"/>
    </row>
    <row r="109" spans="1:5" ht="12" customHeight="1">
      <c r="A109" s="14" t="s">
        <v>453</v>
      </c>
      <c r="B109" s="173" t="s">
        <v>371</v>
      </c>
      <c r="C109" s="455"/>
      <c r="D109" s="455"/>
      <c r="E109" s="312"/>
    </row>
    <row r="110" spans="1:5" ht="12" customHeight="1">
      <c r="A110" s="16" t="s">
        <v>454</v>
      </c>
      <c r="B110" s="173" t="s">
        <v>372</v>
      </c>
      <c r="C110" s="455">
        <v>600000</v>
      </c>
      <c r="D110" s="455">
        <v>141000</v>
      </c>
      <c r="E110" s="312">
        <v>500000</v>
      </c>
    </row>
    <row r="111" spans="1:5" ht="12" customHeight="1">
      <c r="A111" s="14" t="s">
        <v>458</v>
      </c>
      <c r="B111" s="11" t="s">
        <v>51</v>
      </c>
      <c r="C111" s="453"/>
      <c r="D111" s="453"/>
      <c r="E111" s="310">
        <v>55302961</v>
      </c>
    </row>
    <row r="112" spans="1:5" ht="12" customHeight="1">
      <c r="A112" s="14" t="s">
        <v>459</v>
      </c>
      <c r="B112" s="8" t="s">
        <v>461</v>
      </c>
      <c r="C112" s="453"/>
      <c r="D112" s="453"/>
      <c r="E112" s="310"/>
    </row>
    <row r="113" spans="1:5" ht="12" customHeight="1" thickBot="1">
      <c r="A113" s="18" t="s">
        <v>460</v>
      </c>
      <c r="B113" s="550" t="s">
        <v>462</v>
      </c>
      <c r="C113" s="564"/>
      <c r="D113" s="564"/>
      <c r="E113" s="558">
        <v>55302961</v>
      </c>
    </row>
    <row r="114" spans="1:5" ht="12" customHeight="1" thickBot="1">
      <c r="A114" s="547" t="s">
        <v>20</v>
      </c>
      <c r="B114" s="548" t="s">
        <v>373</v>
      </c>
      <c r="C114" s="565">
        <f>+C115+C117+C119</f>
        <v>2915000</v>
      </c>
      <c r="D114" s="565">
        <f>+D115+D117+D119</f>
        <v>12815000</v>
      </c>
      <c r="E114" s="559">
        <f>+E115+E117+E119</f>
        <v>3808000</v>
      </c>
    </row>
    <row r="115" spans="1:5" ht="12" customHeight="1">
      <c r="A115" s="15" t="s">
        <v>106</v>
      </c>
      <c r="B115" s="8" t="s">
        <v>236</v>
      </c>
      <c r="C115" s="454">
        <v>1434000</v>
      </c>
      <c r="D115" s="454">
        <v>8936000</v>
      </c>
      <c r="E115" s="311">
        <v>1268000</v>
      </c>
    </row>
    <row r="116" spans="1:5" ht="15.75">
      <c r="A116" s="15" t="s">
        <v>107</v>
      </c>
      <c r="B116" s="12" t="s">
        <v>377</v>
      </c>
      <c r="C116" s="454"/>
      <c r="D116" s="454"/>
      <c r="E116" s="311"/>
    </row>
    <row r="117" spans="1:5" ht="12" customHeight="1">
      <c r="A117" s="15" t="s">
        <v>108</v>
      </c>
      <c r="B117" s="12" t="s">
        <v>190</v>
      </c>
      <c r="C117" s="453">
        <v>1481000</v>
      </c>
      <c r="D117" s="453">
        <v>1127000</v>
      </c>
      <c r="E117" s="310">
        <v>2540000</v>
      </c>
    </row>
    <row r="118" spans="1:5" ht="12" customHeight="1">
      <c r="A118" s="15" t="s">
        <v>109</v>
      </c>
      <c r="B118" s="12" t="s">
        <v>378</v>
      </c>
      <c r="C118" s="453"/>
      <c r="D118" s="453"/>
      <c r="E118" s="310"/>
    </row>
    <row r="119" spans="1:5" ht="12" customHeight="1">
      <c r="A119" s="15" t="s">
        <v>110</v>
      </c>
      <c r="B119" s="340" t="s">
        <v>239</v>
      </c>
      <c r="C119" s="453"/>
      <c r="D119" s="453">
        <v>2752000</v>
      </c>
      <c r="E119" s="310"/>
    </row>
    <row r="120" spans="1:5" ht="12" customHeight="1">
      <c r="A120" s="15" t="s">
        <v>119</v>
      </c>
      <c r="B120" s="339" t="s">
        <v>443</v>
      </c>
      <c r="C120" s="453"/>
      <c r="D120" s="453"/>
      <c r="E120" s="310"/>
    </row>
    <row r="121" spans="1:5" ht="12" customHeight="1">
      <c r="A121" s="15" t="s">
        <v>121</v>
      </c>
      <c r="B121" s="468" t="s">
        <v>383</v>
      </c>
      <c r="C121" s="453"/>
      <c r="D121" s="453"/>
      <c r="E121" s="310"/>
    </row>
    <row r="122" spans="1:5" ht="12" customHeight="1">
      <c r="A122" s="15" t="s">
        <v>191</v>
      </c>
      <c r="B122" s="172" t="s">
        <v>366</v>
      </c>
      <c r="C122" s="453"/>
      <c r="D122" s="453"/>
      <c r="E122" s="310"/>
    </row>
    <row r="123" spans="1:5" ht="12" customHeight="1">
      <c r="A123" s="15" t="s">
        <v>192</v>
      </c>
      <c r="B123" s="172" t="s">
        <v>382</v>
      </c>
      <c r="C123" s="453"/>
      <c r="D123" s="453">
        <v>2752000</v>
      </c>
      <c r="E123" s="310"/>
    </row>
    <row r="124" spans="1:5" ht="12" customHeight="1">
      <c r="A124" s="15" t="s">
        <v>193</v>
      </c>
      <c r="B124" s="172" t="s">
        <v>381</v>
      </c>
      <c r="C124" s="453"/>
      <c r="D124" s="453"/>
      <c r="E124" s="310"/>
    </row>
    <row r="125" spans="1:5" ht="12" customHeight="1">
      <c r="A125" s="15" t="s">
        <v>374</v>
      </c>
      <c r="B125" s="172" t="s">
        <v>369</v>
      </c>
      <c r="C125" s="453"/>
      <c r="D125" s="453"/>
      <c r="E125" s="310"/>
    </row>
    <row r="126" spans="1:5" ht="12" customHeight="1">
      <c r="A126" s="15" t="s">
        <v>375</v>
      </c>
      <c r="B126" s="172" t="s">
        <v>380</v>
      </c>
      <c r="C126" s="453"/>
      <c r="D126" s="453"/>
      <c r="E126" s="310"/>
    </row>
    <row r="127" spans="1:5" ht="12" customHeight="1" thickBot="1">
      <c r="A127" s="13" t="s">
        <v>376</v>
      </c>
      <c r="B127" s="172" t="s">
        <v>379</v>
      </c>
      <c r="C127" s="455"/>
      <c r="D127" s="455"/>
      <c r="E127" s="312"/>
    </row>
    <row r="128" spans="1:5" ht="12" customHeight="1" thickBot="1">
      <c r="A128" s="20" t="s">
        <v>21</v>
      </c>
      <c r="B128" s="152" t="s">
        <v>463</v>
      </c>
      <c r="C128" s="452">
        <f>+C93+C114</f>
        <v>145108000</v>
      </c>
      <c r="D128" s="452">
        <f>+D93+D114</f>
        <v>164196000</v>
      </c>
      <c r="E128" s="309">
        <f>+E93+E114</f>
        <v>186987792</v>
      </c>
    </row>
    <row r="129" spans="1:5" ht="12" customHeight="1" thickBot="1">
      <c r="A129" s="20" t="s">
        <v>22</v>
      </c>
      <c r="B129" s="152" t="s">
        <v>464</v>
      </c>
      <c r="C129" s="452">
        <f>+C130+C131+C132</f>
        <v>0</v>
      </c>
      <c r="D129" s="452">
        <f>+D130+D131+D132</f>
        <v>0</v>
      </c>
      <c r="E129" s="309">
        <f>+E130+E131+E132</f>
        <v>0</v>
      </c>
    </row>
    <row r="130" spans="1:5" ht="12" customHeight="1">
      <c r="A130" s="15" t="s">
        <v>278</v>
      </c>
      <c r="B130" s="12" t="s">
        <v>471</v>
      </c>
      <c r="C130" s="453"/>
      <c r="D130" s="453"/>
      <c r="E130" s="310"/>
    </row>
    <row r="131" spans="1:5" ht="12" customHeight="1">
      <c r="A131" s="15" t="s">
        <v>279</v>
      </c>
      <c r="B131" s="12" t="s">
        <v>472</v>
      </c>
      <c r="C131" s="453"/>
      <c r="D131" s="453"/>
      <c r="E131" s="310"/>
    </row>
    <row r="132" spans="1:5" ht="12" customHeight="1" thickBot="1">
      <c r="A132" s="13" t="s">
        <v>280</v>
      </c>
      <c r="B132" s="12" t="s">
        <v>473</v>
      </c>
      <c r="C132" s="453"/>
      <c r="D132" s="453"/>
      <c r="E132" s="310"/>
    </row>
    <row r="133" spans="1:5" ht="12" customHeight="1" thickBot="1">
      <c r="A133" s="20" t="s">
        <v>23</v>
      </c>
      <c r="B133" s="152" t="s">
        <v>465</v>
      </c>
      <c r="C133" s="452">
        <f>SUM(C134:C139)</f>
        <v>0</v>
      </c>
      <c r="D133" s="452">
        <f>SUM(D134:D139)</f>
        <v>0</v>
      </c>
      <c r="E133" s="309">
        <f>SUM(E134:E139)</f>
        <v>0</v>
      </c>
    </row>
    <row r="134" spans="1:5" ht="12" customHeight="1">
      <c r="A134" s="15" t="s">
        <v>93</v>
      </c>
      <c r="B134" s="9" t="s">
        <v>474</v>
      </c>
      <c r="C134" s="453"/>
      <c r="D134" s="453"/>
      <c r="E134" s="310"/>
    </row>
    <row r="135" spans="1:5" ht="12" customHeight="1">
      <c r="A135" s="15" t="s">
        <v>94</v>
      </c>
      <c r="B135" s="9" t="s">
        <v>466</v>
      </c>
      <c r="C135" s="453"/>
      <c r="D135" s="453"/>
      <c r="E135" s="310"/>
    </row>
    <row r="136" spans="1:5" ht="12" customHeight="1">
      <c r="A136" s="15" t="s">
        <v>95</v>
      </c>
      <c r="B136" s="9" t="s">
        <v>467</v>
      </c>
      <c r="C136" s="453"/>
      <c r="D136" s="453"/>
      <c r="E136" s="310"/>
    </row>
    <row r="137" spans="1:5" ht="12" customHeight="1">
      <c r="A137" s="15" t="s">
        <v>178</v>
      </c>
      <c r="B137" s="9" t="s">
        <v>468</v>
      </c>
      <c r="C137" s="453"/>
      <c r="D137" s="453"/>
      <c r="E137" s="310"/>
    </row>
    <row r="138" spans="1:5" ht="12" customHeight="1">
      <c r="A138" s="15" t="s">
        <v>179</v>
      </c>
      <c r="B138" s="9" t="s">
        <v>469</v>
      </c>
      <c r="C138" s="453"/>
      <c r="D138" s="453"/>
      <c r="E138" s="310"/>
    </row>
    <row r="139" spans="1:5" ht="12" customHeight="1" thickBot="1">
      <c r="A139" s="13" t="s">
        <v>180</v>
      </c>
      <c r="B139" s="9" t="s">
        <v>470</v>
      </c>
      <c r="C139" s="453"/>
      <c r="D139" s="453"/>
      <c r="E139" s="310"/>
    </row>
    <row r="140" spans="1:5" ht="12" customHeight="1" thickBot="1">
      <c r="A140" s="20" t="s">
        <v>24</v>
      </c>
      <c r="B140" s="152" t="s">
        <v>478</v>
      </c>
      <c r="C140" s="459">
        <f>+C141+C142+C143+C144</f>
        <v>0</v>
      </c>
      <c r="D140" s="459">
        <f>+D141+D142+D143+D144</f>
        <v>12726000</v>
      </c>
      <c r="E140" s="503">
        <f>+E141+E142+E143+E144</f>
        <v>0</v>
      </c>
    </row>
    <row r="141" spans="1:5" ht="12" customHeight="1">
      <c r="A141" s="15" t="s">
        <v>96</v>
      </c>
      <c r="B141" s="9" t="s">
        <v>384</v>
      </c>
      <c r="C141" s="453"/>
      <c r="D141" s="453"/>
      <c r="E141" s="310"/>
    </row>
    <row r="142" spans="1:5" ht="12" customHeight="1">
      <c r="A142" s="15" t="s">
        <v>97</v>
      </c>
      <c r="B142" s="9" t="s">
        <v>385</v>
      </c>
      <c r="C142" s="453"/>
      <c r="D142" s="453">
        <v>2615000</v>
      </c>
      <c r="E142" s="310"/>
    </row>
    <row r="143" spans="1:5" ht="12" customHeight="1">
      <c r="A143" s="15" t="s">
        <v>298</v>
      </c>
      <c r="B143" s="9" t="s">
        <v>479</v>
      </c>
      <c r="C143" s="453"/>
      <c r="D143" s="453">
        <v>10111000</v>
      </c>
      <c r="E143" s="310"/>
    </row>
    <row r="144" spans="1:5" ht="12" customHeight="1" thickBot="1">
      <c r="A144" s="13" t="s">
        <v>299</v>
      </c>
      <c r="B144" s="7" t="s">
        <v>404</v>
      </c>
      <c r="C144" s="453"/>
      <c r="D144" s="453"/>
      <c r="E144" s="310"/>
    </row>
    <row r="145" spans="1:5" ht="12" customHeight="1" thickBot="1">
      <c r="A145" s="20" t="s">
        <v>25</v>
      </c>
      <c r="B145" s="152" t="s">
        <v>480</v>
      </c>
      <c r="C145" s="566">
        <f>SUM(C146:C150)</f>
        <v>0</v>
      </c>
      <c r="D145" s="566">
        <f>SUM(D146:D150)</f>
        <v>0</v>
      </c>
      <c r="E145" s="560">
        <f>SUM(E146:E150)</f>
        <v>0</v>
      </c>
    </row>
    <row r="146" spans="1:5" ht="12" customHeight="1">
      <c r="A146" s="15" t="s">
        <v>98</v>
      </c>
      <c r="B146" s="9" t="s">
        <v>475</v>
      </c>
      <c r="C146" s="453"/>
      <c r="D146" s="453"/>
      <c r="E146" s="310"/>
    </row>
    <row r="147" spans="1:5" ht="12" customHeight="1">
      <c r="A147" s="15" t="s">
        <v>99</v>
      </c>
      <c r="B147" s="9" t="s">
        <v>482</v>
      </c>
      <c r="C147" s="453"/>
      <c r="D147" s="453"/>
      <c r="E147" s="310"/>
    </row>
    <row r="148" spans="1:5" ht="12" customHeight="1">
      <c r="A148" s="15" t="s">
        <v>310</v>
      </c>
      <c r="B148" s="9" t="s">
        <v>477</v>
      </c>
      <c r="C148" s="453"/>
      <c r="D148" s="453"/>
      <c r="E148" s="310"/>
    </row>
    <row r="149" spans="1:5" ht="12" customHeight="1">
      <c r="A149" s="15" t="s">
        <v>311</v>
      </c>
      <c r="B149" s="9" t="s">
        <v>483</v>
      </c>
      <c r="C149" s="453"/>
      <c r="D149" s="453"/>
      <c r="E149" s="310"/>
    </row>
    <row r="150" spans="1:5" ht="12" customHeight="1" thickBot="1">
      <c r="A150" s="15" t="s">
        <v>481</v>
      </c>
      <c r="B150" s="9" t="s">
        <v>484</v>
      </c>
      <c r="C150" s="453"/>
      <c r="D150" s="453"/>
      <c r="E150" s="310"/>
    </row>
    <row r="151" spans="1:5" ht="12" customHeight="1" thickBot="1">
      <c r="A151" s="20" t="s">
        <v>26</v>
      </c>
      <c r="B151" s="152" t="s">
        <v>485</v>
      </c>
      <c r="C151" s="567"/>
      <c r="D151" s="567"/>
      <c r="E151" s="561"/>
    </row>
    <row r="152" spans="1:5" ht="12" customHeight="1" thickBot="1">
      <c r="A152" s="20" t="s">
        <v>27</v>
      </c>
      <c r="B152" s="152" t="s">
        <v>486</v>
      </c>
      <c r="C152" s="567"/>
      <c r="D152" s="567"/>
      <c r="E152" s="561"/>
    </row>
    <row r="153" spans="1:6" ht="15" customHeight="1" thickBot="1">
      <c r="A153" s="20" t="s">
        <v>28</v>
      </c>
      <c r="B153" s="152" t="s">
        <v>488</v>
      </c>
      <c r="C153" s="568">
        <f>+C129+C133+C140+C145+C151+C152</f>
        <v>0</v>
      </c>
      <c r="D153" s="568">
        <f>+D129+D133+D140+D145+D151+D152</f>
        <v>12726000</v>
      </c>
      <c r="E153" s="562">
        <f>+E129+E133+E140+E145+E151+E152</f>
        <v>0</v>
      </c>
      <c r="F153" s="153"/>
    </row>
    <row r="154" spans="1:5" s="1" customFormat="1" ht="12.75" customHeight="1" thickBot="1">
      <c r="A154" s="341" t="s">
        <v>29</v>
      </c>
      <c r="B154" s="434" t="s">
        <v>487</v>
      </c>
      <c r="C154" s="568">
        <f>+C128+C153</f>
        <v>145108000</v>
      </c>
      <c r="D154" s="568">
        <f>+D128+D153</f>
        <v>176922000</v>
      </c>
      <c r="E154" s="562">
        <f>+E128+E153</f>
        <v>186987792</v>
      </c>
    </row>
    <row r="155" ht="15.75">
      <c r="C155" s="437"/>
    </row>
    <row r="156" ht="15.75">
      <c r="C156" s="437"/>
    </row>
    <row r="157" ht="15.75">
      <c r="C157" s="437"/>
    </row>
    <row r="158" ht="16.5" customHeight="1">
      <c r="C158" s="437"/>
    </row>
    <row r="159" ht="15.75">
      <c r="C159" s="437"/>
    </row>
    <row r="160" ht="15.75">
      <c r="C160" s="437"/>
    </row>
    <row r="161" ht="15.75">
      <c r="C161" s="437"/>
    </row>
    <row r="162" ht="15.75">
      <c r="C162" s="437"/>
    </row>
    <row r="163" ht="15.75">
      <c r="C163" s="437"/>
    </row>
    <row r="164" ht="15.75">
      <c r="C164" s="437"/>
    </row>
    <row r="165" ht="15.75">
      <c r="C165" s="437"/>
    </row>
    <row r="166" ht="15.75">
      <c r="C166" s="437"/>
    </row>
    <row r="167" ht="15.75">
      <c r="C167" s="437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Pusztamonostor Községi Önkormányzat
2016.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18"/>
  <sheetViews>
    <sheetView workbookViewId="0" topLeftCell="A1">
      <selection activeCell="I3" sqref="I3:I4"/>
    </sheetView>
  </sheetViews>
  <sheetFormatPr defaultColWidth="9.00390625" defaultRowHeight="12.75"/>
  <cols>
    <col min="1" max="1" width="6.875" style="225" customWidth="1"/>
    <col min="2" max="2" width="49.625" style="62" customWidth="1"/>
    <col min="3" max="8" width="12.875" style="62" customWidth="1"/>
    <col min="9" max="9" width="14.375" style="62" customWidth="1"/>
    <col min="10" max="10" width="3.375" style="62" customWidth="1"/>
    <col min="11" max="16384" width="9.375" style="62" customWidth="1"/>
  </cols>
  <sheetData>
    <row r="1" spans="1:9" ht="27.75" customHeight="1">
      <c r="A1" s="641" t="s">
        <v>4</v>
      </c>
      <c r="B1" s="641"/>
      <c r="C1" s="641"/>
      <c r="D1" s="641"/>
      <c r="E1" s="641"/>
      <c r="F1" s="641"/>
      <c r="G1" s="641"/>
      <c r="H1" s="641"/>
      <c r="I1" s="641"/>
    </row>
    <row r="2" ht="20.25" customHeight="1" thickBot="1">
      <c r="I2" s="540" t="s">
        <v>585</v>
      </c>
    </row>
    <row r="3" spans="1:9" s="541" customFormat="1" ht="26.25" customHeight="1">
      <c r="A3" s="649" t="s">
        <v>71</v>
      </c>
      <c r="B3" s="644" t="s">
        <v>87</v>
      </c>
      <c r="C3" s="649" t="s">
        <v>88</v>
      </c>
      <c r="D3" s="649" t="str">
        <f>+CONCATENATE(LEFT(ÖSSZEFÜGGÉSEK!A5,4)," előtti kifizetés")</f>
        <v>2016 előtti kifizetés</v>
      </c>
      <c r="E3" s="646" t="s">
        <v>70</v>
      </c>
      <c r="F3" s="647"/>
      <c r="G3" s="647"/>
      <c r="H3" s="648"/>
      <c r="I3" s="644" t="s">
        <v>52</v>
      </c>
    </row>
    <row r="4" spans="1:9" s="542" customFormat="1" ht="32.25" customHeight="1" thickBot="1">
      <c r="A4" s="650"/>
      <c r="B4" s="645"/>
      <c r="C4" s="645"/>
      <c r="D4" s="650"/>
      <c r="E4" s="315" t="str">
        <f>+CONCATENATE(LEFT(ÖSSZEFÜGGÉSEK!A5,4),".")</f>
        <v>2016.</v>
      </c>
      <c r="F4" s="315" t="str">
        <f>+CONCATENATE(LEFT(ÖSSZEFÜGGÉSEK!A5,4)+1,".")</f>
        <v>2017.</v>
      </c>
      <c r="G4" s="315" t="str">
        <f>+CONCATENATE(LEFT(ÖSSZEFÜGGÉSEK!A5,4)+2,".")</f>
        <v>2018.</v>
      </c>
      <c r="H4" s="316" t="str">
        <f>+CONCATENATE(LEFT(ÖSSZEFÜGGÉSEK!A5,4)+2,".",CHAR(10)," után")</f>
        <v>2018.
 után</v>
      </c>
      <c r="I4" s="645"/>
    </row>
    <row r="5" spans="1:9" s="543" customFormat="1" ht="12.75" customHeight="1" thickBot="1">
      <c r="A5" s="317" t="s">
        <v>508</v>
      </c>
      <c r="B5" s="318" t="s">
        <v>509</v>
      </c>
      <c r="C5" s="319" t="s">
        <v>510</v>
      </c>
      <c r="D5" s="318" t="s">
        <v>512</v>
      </c>
      <c r="E5" s="317" t="s">
        <v>511</v>
      </c>
      <c r="F5" s="319" t="s">
        <v>513</v>
      </c>
      <c r="G5" s="319" t="s">
        <v>514</v>
      </c>
      <c r="H5" s="320" t="s">
        <v>515</v>
      </c>
      <c r="I5" s="321" t="s">
        <v>516</v>
      </c>
    </row>
    <row r="6" spans="1:9" ht="24.75" customHeight="1" thickBot="1">
      <c r="A6" s="322" t="s">
        <v>19</v>
      </c>
      <c r="B6" s="323" t="s">
        <v>5</v>
      </c>
      <c r="C6" s="535"/>
      <c r="D6" s="77">
        <f>+D7+D8</f>
        <v>0</v>
      </c>
      <c r="E6" s="78">
        <f>+E7+E8</f>
        <v>0</v>
      </c>
      <c r="F6" s="79">
        <f>+F7+F8</f>
        <v>0</v>
      </c>
      <c r="G6" s="79">
        <f>+G7+G8</f>
        <v>0</v>
      </c>
      <c r="H6" s="80">
        <f>+H7+H8</f>
        <v>0</v>
      </c>
      <c r="I6" s="77">
        <f aca="true" t="shared" si="0" ref="I6:I17">SUM(D6:H6)</f>
        <v>0</v>
      </c>
    </row>
    <row r="7" spans="1:10" ht="19.5" customHeight="1">
      <c r="A7" s="324" t="s">
        <v>20</v>
      </c>
      <c r="B7" s="81" t="s">
        <v>72</v>
      </c>
      <c r="C7" s="536"/>
      <c r="D7" s="82"/>
      <c r="E7" s="83"/>
      <c r="F7" s="28"/>
      <c r="G7" s="28"/>
      <c r="H7" s="25"/>
      <c r="I7" s="325">
        <f t="shared" si="0"/>
        <v>0</v>
      </c>
      <c r="J7" s="640"/>
    </row>
    <row r="8" spans="1:10" ht="19.5" customHeight="1" thickBot="1">
      <c r="A8" s="324" t="s">
        <v>21</v>
      </c>
      <c r="B8" s="81" t="s">
        <v>72</v>
      </c>
      <c r="C8" s="536"/>
      <c r="D8" s="82"/>
      <c r="E8" s="83"/>
      <c r="F8" s="28"/>
      <c r="G8" s="28"/>
      <c r="H8" s="25"/>
      <c r="I8" s="325">
        <f t="shared" si="0"/>
        <v>0</v>
      </c>
      <c r="J8" s="640"/>
    </row>
    <row r="9" spans="1:10" ht="25.5" customHeight="1" thickBot="1">
      <c r="A9" s="322" t="s">
        <v>22</v>
      </c>
      <c r="B9" s="323" t="s">
        <v>6</v>
      </c>
      <c r="C9" s="537"/>
      <c r="D9" s="77">
        <f>+D10+D11</f>
        <v>0</v>
      </c>
      <c r="E9" s="78">
        <f>+E10+E11</f>
        <v>0</v>
      </c>
      <c r="F9" s="79">
        <f>+F10+F11</f>
        <v>0</v>
      </c>
      <c r="G9" s="79">
        <f>+G10+G11</f>
        <v>0</v>
      </c>
      <c r="H9" s="80">
        <f>+H10+H11</f>
        <v>0</v>
      </c>
      <c r="I9" s="77">
        <f t="shared" si="0"/>
        <v>0</v>
      </c>
      <c r="J9" s="640"/>
    </row>
    <row r="10" spans="1:10" ht="19.5" customHeight="1">
      <c r="A10" s="324" t="s">
        <v>23</v>
      </c>
      <c r="B10" s="81" t="s">
        <v>72</v>
      </c>
      <c r="C10" s="536"/>
      <c r="D10" s="82"/>
      <c r="E10" s="83"/>
      <c r="F10" s="28"/>
      <c r="G10" s="28"/>
      <c r="H10" s="25"/>
      <c r="I10" s="325">
        <f t="shared" si="0"/>
        <v>0</v>
      </c>
      <c r="J10" s="640"/>
    </row>
    <row r="11" spans="1:10" ht="19.5" customHeight="1" thickBot="1">
      <c r="A11" s="324" t="s">
        <v>24</v>
      </c>
      <c r="B11" s="81" t="s">
        <v>72</v>
      </c>
      <c r="C11" s="536"/>
      <c r="D11" s="82"/>
      <c r="E11" s="83"/>
      <c r="F11" s="28"/>
      <c r="G11" s="28"/>
      <c r="H11" s="25"/>
      <c r="I11" s="325">
        <f t="shared" si="0"/>
        <v>0</v>
      </c>
      <c r="J11" s="640"/>
    </row>
    <row r="12" spans="1:10" ht="19.5" customHeight="1" thickBot="1">
      <c r="A12" s="322" t="s">
        <v>25</v>
      </c>
      <c r="B12" s="323" t="s">
        <v>211</v>
      </c>
      <c r="C12" s="537"/>
      <c r="D12" s="77">
        <f>+D13</f>
        <v>0</v>
      </c>
      <c r="E12" s="78">
        <f>+E13</f>
        <v>0</v>
      </c>
      <c r="F12" s="79">
        <f>+F13</f>
        <v>0</v>
      </c>
      <c r="G12" s="79">
        <f>+G13</f>
        <v>0</v>
      </c>
      <c r="H12" s="80">
        <f>+H13</f>
        <v>0</v>
      </c>
      <c r="I12" s="77">
        <f t="shared" si="0"/>
        <v>0</v>
      </c>
      <c r="J12" s="640"/>
    </row>
    <row r="13" spans="1:10" ht="19.5" customHeight="1" thickBot="1">
      <c r="A13" s="324" t="s">
        <v>26</v>
      </c>
      <c r="B13" s="81" t="s">
        <v>72</v>
      </c>
      <c r="C13" s="536"/>
      <c r="D13" s="82"/>
      <c r="E13" s="83"/>
      <c r="F13" s="28"/>
      <c r="G13" s="28"/>
      <c r="H13" s="25"/>
      <c r="I13" s="325">
        <f t="shared" si="0"/>
        <v>0</v>
      </c>
      <c r="J13" s="640"/>
    </row>
    <row r="14" spans="1:10" ht="19.5" customHeight="1" thickBot="1">
      <c r="A14" s="322" t="s">
        <v>27</v>
      </c>
      <c r="B14" s="323" t="s">
        <v>212</v>
      </c>
      <c r="C14" s="537"/>
      <c r="D14" s="77">
        <f>+D15</f>
        <v>0</v>
      </c>
      <c r="E14" s="78">
        <f>+E15</f>
        <v>0</v>
      </c>
      <c r="F14" s="79">
        <f>+F15</f>
        <v>0</v>
      </c>
      <c r="G14" s="79">
        <f>+G15</f>
        <v>0</v>
      </c>
      <c r="H14" s="80">
        <f>+H15</f>
        <v>0</v>
      </c>
      <c r="I14" s="77">
        <f t="shared" si="0"/>
        <v>0</v>
      </c>
      <c r="J14" s="640"/>
    </row>
    <row r="15" spans="1:10" ht="19.5" customHeight="1" thickBot="1">
      <c r="A15" s="326" t="s">
        <v>28</v>
      </c>
      <c r="B15" s="84" t="s">
        <v>72</v>
      </c>
      <c r="C15" s="538"/>
      <c r="D15" s="85"/>
      <c r="E15" s="86"/>
      <c r="F15" s="29"/>
      <c r="G15" s="29"/>
      <c r="H15" s="27"/>
      <c r="I15" s="327">
        <f t="shared" si="0"/>
        <v>0</v>
      </c>
      <c r="J15" s="640"/>
    </row>
    <row r="16" spans="1:10" ht="19.5" customHeight="1" thickBot="1">
      <c r="A16" s="322" t="s">
        <v>29</v>
      </c>
      <c r="B16" s="328" t="s">
        <v>213</v>
      </c>
      <c r="C16" s="537"/>
      <c r="D16" s="77">
        <f>+D17</f>
        <v>0</v>
      </c>
      <c r="E16" s="78">
        <f>+E17</f>
        <v>0</v>
      </c>
      <c r="F16" s="79">
        <f>+F17</f>
        <v>0</v>
      </c>
      <c r="G16" s="79">
        <f>+G17</f>
        <v>0</v>
      </c>
      <c r="H16" s="80">
        <f>+H17</f>
        <v>0</v>
      </c>
      <c r="I16" s="77">
        <f t="shared" si="0"/>
        <v>0</v>
      </c>
      <c r="J16" s="640"/>
    </row>
    <row r="17" spans="1:10" ht="19.5" customHeight="1" thickBot="1">
      <c r="A17" s="329" t="s">
        <v>30</v>
      </c>
      <c r="B17" s="87" t="s">
        <v>72</v>
      </c>
      <c r="C17" s="539"/>
      <c r="D17" s="88"/>
      <c r="E17" s="89"/>
      <c r="F17" s="90"/>
      <c r="G17" s="90"/>
      <c r="H17" s="26"/>
      <c r="I17" s="330">
        <f t="shared" si="0"/>
        <v>0</v>
      </c>
      <c r="J17" s="640"/>
    </row>
    <row r="18" spans="1:10" ht="19.5" customHeight="1" thickBot="1">
      <c r="A18" s="642" t="s">
        <v>148</v>
      </c>
      <c r="B18" s="643"/>
      <c r="C18" s="148"/>
      <c r="D18" s="77">
        <f aca="true" t="shared" si="1" ref="D18:I18">+D6+D9+D12+D14+D16</f>
        <v>0</v>
      </c>
      <c r="E18" s="78">
        <f t="shared" si="1"/>
        <v>0</v>
      </c>
      <c r="F18" s="79">
        <f t="shared" si="1"/>
        <v>0</v>
      </c>
      <c r="G18" s="79">
        <f t="shared" si="1"/>
        <v>0</v>
      </c>
      <c r="H18" s="80">
        <f t="shared" si="1"/>
        <v>0</v>
      </c>
      <c r="I18" s="77">
        <f t="shared" si="1"/>
        <v>0</v>
      </c>
      <c r="J18" s="640"/>
    </row>
  </sheetData>
  <sheetProtection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236220472440944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sz.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24">
      <selection activeCell="C28" sqref="C28"/>
    </sheetView>
  </sheetViews>
  <sheetFormatPr defaultColWidth="9.00390625" defaultRowHeight="12.75"/>
  <cols>
    <col min="1" max="1" width="9.50390625" style="435" customWidth="1"/>
    <col min="2" max="2" width="91.625" style="435" customWidth="1"/>
    <col min="3" max="3" width="21.625" style="436" customWidth="1"/>
    <col min="4" max="4" width="9.00390625" style="469" customWidth="1"/>
    <col min="5" max="16384" width="9.375" style="469" customWidth="1"/>
  </cols>
  <sheetData>
    <row r="1" spans="1:3" ht="15.75" customHeight="1">
      <c r="A1" s="592" t="s">
        <v>16</v>
      </c>
      <c r="B1" s="592"/>
      <c r="C1" s="592"/>
    </row>
    <row r="2" spans="1:3" ht="15.75" customHeight="1" thickBot="1">
      <c r="A2" s="593" t="s">
        <v>155</v>
      </c>
      <c r="B2" s="593"/>
      <c r="C2" s="353" t="s">
        <v>237</v>
      </c>
    </row>
    <row r="3" spans="1:3" ht="37.5" customHeight="1" thickBot="1">
      <c r="A3" s="23" t="s">
        <v>71</v>
      </c>
      <c r="B3" s="24" t="s">
        <v>18</v>
      </c>
      <c r="C3" s="45" t="str">
        <f>+CONCATENATE(LEFT(ÖSSZEFÜGGÉSEK!A5,4),". évi előirányzat")</f>
        <v>2016. évi előirányzat</v>
      </c>
    </row>
    <row r="4" spans="1:3" s="470" customFormat="1" ht="12" customHeight="1" thickBot="1">
      <c r="A4" s="464"/>
      <c r="B4" s="465" t="s">
        <v>508</v>
      </c>
      <c r="C4" s="466" t="s">
        <v>509</v>
      </c>
    </row>
    <row r="5" spans="1:3" s="471" customFormat="1" ht="12" customHeight="1" thickBot="1">
      <c r="A5" s="20" t="s">
        <v>19</v>
      </c>
      <c r="B5" s="21" t="s">
        <v>262</v>
      </c>
      <c r="C5" s="343">
        <f>+C6+C7+C8+C9+C10+C11</f>
        <v>0</v>
      </c>
    </row>
    <row r="6" spans="1:3" s="471" customFormat="1" ht="12" customHeight="1">
      <c r="A6" s="15" t="s">
        <v>100</v>
      </c>
      <c r="B6" s="472" t="s">
        <v>263</v>
      </c>
      <c r="C6" s="346"/>
    </row>
    <row r="7" spans="1:3" s="471" customFormat="1" ht="12" customHeight="1">
      <c r="A7" s="14" t="s">
        <v>101</v>
      </c>
      <c r="B7" s="473" t="s">
        <v>264</v>
      </c>
      <c r="C7" s="345"/>
    </row>
    <row r="8" spans="1:3" s="471" customFormat="1" ht="12" customHeight="1">
      <c r="A8" s="14" t="s">
        <v>102</v>
      </c>
      <c r="B8" s="473" t="s">
        <v>565</v>
      </c>
      <c r="C8" s="345"/>
    </row>
    <row r="9" spans="1:3" s="471" customFormat="1" ht="12" customHeight="1">
      <c r="A9" s="14" t="s">
        <v>103</v>
      </c>
      <c r="B9" s="473" t="s">
        <v>266</v>
      </c>
      <c r="C9" s="345"/>
    </row>
    <row r="10" spans="1:3" s="471" customFormat="1" ht="12" customHeight="1">
      <c r="A10" s="14" t="s">
        <v>151</v>
      </c>
      <c r="B10" s="339" t="s">
        <v>447</v>
      </c>
      <c r="C10" s="345"/>
    </row>
    <row r="11" spans="1:3" s="471" customFormat="1" ht="12" customHeight="1" thickBot="1">
      <c r="A11" s="16" t="s">
        <v>104</v>
      </c>
      <c r="B11" s="340" t="s">
        <v>448</v>
      </c>
      <c r="C11" s="345"/>
    </row>
    <row r="12" spans="1:3" s="471" customFormat="1" ht="12" customHeight="1" thickBot="1">
      <c r="A12" s="20" t="s">
        <v>20</v>
      </c>
      <c r="B12" s="338" t="s">
        <v>267</v>
      </c>
      <c r="C12" s="343">
        <f>+C13+C14+C15+C16+C17</f>
        <v>0</v>
      </c>
    </row>
    <row r="13" spans="1:3" s="471" customFormat="1" ht="12" customHeight="1">
      <c r="A13" s="15" t="s">
        <v>106</v>
      </c>
      <c r="B13" s="472" t="s">
        <v>268</v>
      </c>
      <c r="C13" s="346"/>
    </row>
    <row r="14" spans="1:3" s="471" customFormat="1" ht="12" customHeight="1">
      <c r="A14" s="14" t="s">
        <v>107</v>
      </c>
      <c r="B14" s="473" t="s">
        <v>269</v>
      </c>
      <c r="C14" s="345"/>
    </row>
    <row r="15" spans="1:3" s="471" customFormat="1" ht="12" customHeight="1">
      <c r="A15" s="14" t="s">
        <v>108</v>
      </c>
      <c r="B15" s="473" t="s">
        <v>437</v>
      </c>
      <c r="C15" s="345"/>
    </row>
    <row r="16" spans="1:3" s="471" customFormat="1" ht="12" customHeight="1">
      <c r="A16" s="14" t="s">
        <v>109</v>
      </c>
      <c r="B16" s="473" t="s">
        <v>438</v>
      </c>
      <c r="C16" s="345"/>
    </row>
    <row r="17" spans="1:3" s="471" customFormat="1" ht="12" customHeight="1">
      <c r="A17" s="14" t="s">
        <v>110</v>
      </c>
      <c r="B17" s="473" t="s">
        <v>270</v>
      </c>
      <c r="C17" s="345"/>
    </row>
    <row r="18" spans="1:3" s="471" customFormat="1" ht="12" customHeight="1" thickBot="1">
      <c r="A18" s="16" t="s">
        <v>119</v>
      </c>
      <c r="B18" s="340" t="s">
        <v>271</v>
      </c>
      <c r="C18" s="347"/>
    </row>
    <row r="19" spans="1:3" s="471" customFormat="1" ht="12" customHeight="1" thickBot="1">
      <c r="A19" s="20" t="s">
        <v>21</v>
      </c>
      <c r="B19" s="21" t="s">
        <v>272</v>
      </c>
      <c r="C19" s="343">
        <f>+C20+C21+C22+C23+C24</f>
        <v>0</v>
      </c>
    </row>
    <row r="20" spans="1:3" s="471" customFormat="1" ht="12" customHeight="1">
      <c r="A20" s="15" t="s">
        <v>89</v>
      </c>
      <c r="B20" s="472" t="s">
        <v>273</v>
      </c>
      <c r="C20" s="346"/>
    </row>
    <row r="21" spans="1:3" s="471" customFormat="1" ht="12" customHeight="1">
      <c r="A21" s="14" t="s">
        <v>90</v>
      </c>
      <c r="B21" s="473" t="s">
        <v>274</v>
      </c>
      <c r="C21" s="345"/>
    </row>
    <row r="22" spans="1:3" s="471" customFormat="1" ht="12" customHeight="1">
      <c r="A22" s="14" t="s">
        <v>91</v>
      </c>
      <c r="B22" s="473" t="s">
        <v>439</v>
      </c>
      <c r="C22" s="345"/>
    </row>
    <row r="23" spans="1:3" s="471" customFormat="1" ht="12" customHeight="1">
      <c r="A23" s="14" t="s">
        <v>92</v>
      </c>
      <c r="B23" s="473" t="s">
        <v>440</v>
      </c>
      <c r="C23" s="345"/>
    </row>
    <row r="24" spans="1:3" s="471" customFormat="1" ht="12" customHeight="1">
      <c r="A24" s="14" t="s">
        <v>174</v>
      </c>
      <c r="B24" s="473" t="s">
        <v>275</v>
      </c>
      <c r="C24" s="345"/>
    </row>
    <row r="25" spans="1:3" s="471" customFormat="1" ht="12" customHeight="1" thickBot="1">
      <c r="A25" s="16" t="s">
        <v>175</v>
      </c>
      <c r="B25" s="474" t="s">
        <v>276</v>
      </c>
      <c r="C25" s="347"/>
    </row>
    <row r="26" spans="1:3" s="471" customFormat="1" ht="12" customHeight="1" thickBot="1">
      <c r="A26" s="20" t="s">
        <v>176</v>
      </c>
      <c r="B26" s="21" t="s">
        <v>576</v>
      </c>
      <c r="C26" s="349">
        <f>SUM(C27:C33)</f>
        <v>0</v>
      </c>
    </row>
    <row r="27" spans="1:3" s="471" customFormat="1" ht="12" customHeight="1">
      <c r="A27" s="15" t="s">
        <v>278</v>
      </c>
      <c r="B27" s="472" t="s">
        <v>570</v>
      </c>
      <c r="C27" s="346"/>
    </row>
    <row r="28" spans="1:3" s="471" customFormat="1" ht="12" customHeight="1">
      <c r="A28" s="14" t="s">
        <v>279</v>
      </c>
      <c r="B28" s="473" t="s">
        <v>571</v>
      </c>
      <c r="C28" s="345"/>
    </row>
    <row r="29" spans="1:3" s="471" customFormat="1" ht="12" customHeight="1">
      <c r="A29" s="14" t="s">
        <v>280</v>
      </c>
      <c r="B29" s="473" t="s">
        <v>572</v>
      </c>
      <c r="C29" s="345"/>
    </row>
    <row r="30" spans="1:3" s="471" customFormat="1" ht="12" customHeight="1">
      <c r="A30" s="14" t="s">
        <v>281</v>
      </c>
      <c r="B30" s="473" t="s">
        <v>573</v>
      </c>
      <c r="C30" s="345"/>
    </row>
    <row r="31" spans="1:3" s="471" customFormat="1" ht="12" customHeight="1">
      <c r="A31" s="14" t="s">
        <v>567</v>
      </c>
      <c r="B31" s="473" t="s">
        <v>282</v>
      </c>
      <c r="C31" s="345"/>
    </row>
    <row r="32" spans="1:3" s="471" customFormat="1" ht="12" customHeight="1">
      <c r="A32" s="14" t="s">
        <v>568</v>
      </c>
      <c r="B32" s="473" t="s">
        <v>283</v>
      </c>
      <c r="C32" s="345"/>
    </row>
    <row r="33" spans="1:3" s="471" customFormat="1" ht="12" customHeight="1" thickBot="1">
      <c r="A33" s="16" t="s">
        <v>569</v>
      </c>
      <c r="B33" s="580" t="s">
        <v>284</v>
      </c>
      <c r="C33" s="347"/>
    </row>
    <row r="34" spans="1:3" s="471" customFormat="1" ht="12" customHeight="1" thickBot="1">
      <c r="A34" s="20" t="s">
        <v>23</v>
      </c>
      <c r="B34" s="21" t="s">
        <v>449</v>
      </c>
      <c r="C34" s="343">
        <f>SUM(C35:C45)</f>
        <v>0</v>
      </c>
    </row>
    <row r="35" spans="1:3" s="471" customFormat="1" ht="12" customHeight="1">
      <c r="A35" s="15" t="s">
        <v>93</v>
      </c>
      <c r="B35" s="472" t="s">
        <v>287</v>
      </c>
      <c r="C35" s="346"/>
    </row>
    <row r="36" spans="1:3" s="471" customFormat="1" ht="12" customHeight="1">
      <c r="A36" s="14" t="s">
        <v>94</v>
      </c>
      <c r="B36" s="473" t="s">
        <v>288</v>
      </c>
      <c r="C36" s="345"/>
    </row>
    <row r="37" spans="1:3" s="471" customFormat="1" ht="12" customHeight="1">
      <c r="A37" s="14" t="s">
        <v>95</v>
      </c>
      <c r="B37" s="473" t="s">
        <v>289</v>
      </c>
      <c r="C37" s="345"/>
    </row>
    <row r="38" spans="1:3" s="471" customFormat="1" ht="12" customHeight="1">
      <c r="A38" s="14" t="s">
        <v>178</v>
      </c>
      <c r="B38" s="473" t="s">
        <v>290</v>
      </c>
      <c r="C38" s="345"/>
    </row>
    <row r="39" spans="1:3" s="471" customFormat="1" ht="12" customHeight="1">
      <c r="A39" s="14" t="s">
        <v>179</v>
      </c>
      <c r="B39" s="473" t="s">
        <v>291</v>
      </c>
      <c r="C39" s="345"/>
    </row>
    <row r="40" spans="1:3" s="471" customFormat="1" ht="12" customHeight="1">
      <c r="A40" s="14" t="s">
        <v>180</v>
      </c>
      <c r="B40" s="473" t="s">
        <v>292</v>
      </c>
      <c r="C40" s="345"/>
    </row>
    <row r="41" spans="1:3" s="471" customFormat="1" ht="12" customHeight="1">
      <c r="A41" s="14" t="s">
        <v>181</v>
      </c>
      <c r="B41" s="473" t="s">
        <v>293</v>
      </c>
      <c r="C41" s="345"/>
    </row>
    <row r="42" spans="1:3" s="471" customFormat="1" ht="12" customHeight="1">
      <c r="A42" s="14" t="s">
        <v>182</v>
      </c>
      <c r="B42" s="473" t="s">
        <v>575</v>
      </c>
      <c r="C42" s="345"/>
    </row>
    <row r="43" spans="1:3" s="471" customFormat="1" ht="12" customHeight="1">
      <c r="A43" s="14" t="s">
        <v>285</v>
      </c>
      <c r="B43" s="473" t="s">
        <v>295</v>
      </c>
      <c r="C43" s="348"/>
    </row>
    <row r="44" spans="1:3" s="471" customFormat="1" ht="12" customHeight="1">
      <c r="A44" s="16" t="s">
        <v>286</v>
      </c>
      <c r="B44" s="474" t="s">
        <v>451</v>
      </c>
      <c r="C44" s="458"/>
    </row>
    <row r="45" spans="1:3" s="471" customFormat="1" ht="12" customHeight="1" thickBot="1">
      <c r="A45" s="16" t="s">
        <v>450</v>
      </c>
      <c r="B45" s="340" t="s">
        <v>296</v>
      </c>
      <c r="C45" s="458"/>
    </row>
    <row r="46" spans="1:3" s="471" customFormat="1" ht="12" customHeight="1" thickBot="1">
      <c r="A46" s="20" t="s">
        <v>24</v>
      </c>
      <c r="B46" s="21" t="s">
        <v>297</v>
      </c>
      <c r="C46" s="343">
        <f>SUM(C47:C51)</f>
        <v>0</v>
      </c>
    </row>
    <row r="47" spans="1:3" s="471" customFormat="1" ht="12" customHeight="1">
      <c r="A47" s="15" t="s">
        <v>96</v>
      </c>
      <c r="B47" s="472" t="s">
        <v>301</v>
      </c>
      <c r="C47" s="517"/>
    </row>
    <row r="48" spans="1:3" s="471" customFormat="1" ht="12" customHeight="1">
      <c r="A48" s="14" t="s">
        <v>97</v>
      </c>
      <c r="B48" s="473" t="s">
        <v>302</v>
      </c>
      <c r="C48" s="348"/>
    </row>
    <row r="49" spans="1:3" s="471" customFormat="1" ht="12" customHeight="1">
      <c r="A49" s="14" t="s">
        <v>298</v>
      </c>
      <c r="B49" s="473" t="s">
        <v>303</v>
      </c>
      <c r="C49" s="348"/>
    </row>
    <row r="50" spans="1:3" s="471" customFormat="1" ht="12" customHeight="1">
      <c r="A50" s="14" t="s">
        <v>299</v>
      </c>
      <c r="B50" s="473" t="s">
        <v>304</v>
      </c>
      <c r="C50" s="348"/>
    </row>
    <row r="51" spans="1:3" s="471" customFormat="1" ht="12" customHeight="1" thickBot="1">
      <c r="A51" s="16" t="s">
        <v>300</v>
      </c>
      <c r="B51" s="340" t="s">
        <v>305</v>
      </c>
      <c r="C51" s="458"/>
    </row>
    <row r="52" spans="1:3" s="471" customFormat="1" ht="12" customHeight="1" thickBot="1">
      <c r="A52" s="20" t="s">
        <v>183</v>
      </c>
      <c r="B52" s="21" t="s">
        <v>306</v>
      </c>
      <c r="C52" s="343">
        <f>SUM(C53:C55)</f>
        <v>0</v>
      </c>
    </row>
    <row r="53" spans="1:3" s="471" customFormat="1" ht="12" customHeight="1">
      <c r="A53" s="15" t="s">
        <v>98</v>
      </c>
      <c r="B53" s="472" t="s">
        <v>307</v>
      </c>
      <c r="C53" s="346"/>
    </row>
    <row r="54" spans="1:3" s="471" customFormat="1" ht="12" customHeight="1">
      <c r="A54" s="14" t="s">
        <v>99</v>
      </c>
      <c r="B54" s="473" t="s">
        <v>441</v>
      </c>
      <c r="C54" s="345"/>
    </row>
    <row r="55" spans="1:3" s="471" customFormat="1" ht="12" customHeight="1">
      <c r="A55" s="14" t="s">
        <v>310</v>
      </c>
      <c r="B55" s="473" t="s">
        <v>308</v>
      </c>
      <c r="C55" s="345"/>
    </row>
    <row r="56" spans="1:3" s="471" customFormat="1" ht="12" customHeight="1" thickBot="1">
      <c r="A56" s="16" t="s">
        <v>311</v>
      </c>
      <c r="B56" s="340" t="s">
        <v>309</v>
      </c>
      <c r="C56" s="347"/>
    </row>
    <row r="57" spans="1:3" s="471" customFormat="1" ht="12" customHeight="1" thickBot="1">
      <c r="A57" s="20" t="s">
        <v>26</v>
      </c>
      <c r="B57" s="338" t="s">
        <v>312</v>
      </c>
      <c r="C57" s="343">
        <f>SUM(C58:C60)</f>
        <v>0</v>
      </c>
    </row>
    <row r="58" spans="1:3" s="471" customFormat="1" ht="12" customHeight="1">
      <c r="A58" s="15" t="s">
        <v>184</v>
      </c>
      <c r="B58" s="472" t="s">
        <v>314</v>
      </c>
      <c r="C58" s="348"/>
    </row>
    <row r="59" spans="1:3" s="471" customFormat="1" ht="12" customHeight="1">
      <c r="A59" s="14" t="s">
        <v>185</v>
      </c>
      <c r="B59" s="473" t="s">
        <v>442</v>
      </c>
      <c r="C59" s="348"/>
    </row>
    <row r="60" spans="1:3" s="471" customFormat="1" ht="12" customHeight="1">
      <c r="A60" s="14" t="s">
        <v>238</v>
      </c>
      <c r="B60" s="473" t="s">
        <v>315</v>
      </c>
      <c r="C60" s="348"/>
    </row>
    <row r="61" spans="1:3" s="471" customFormat="1" ht="12" customHeight="1" thickBot="1">
      <c r="A61" s="16" t="s">
        <v>313</v>
      </c>
      <c r="B61" s="340" t="s">
        <v>316</v>
      </c>
      <c r="C61" s="348"/>
    </row>
    <row r="62" spans="1:3" s="471" customFormat="1" ht="12" customHeight="1" thickBot="1">
      <c r="A62" s="552" t="s">
        <v>491</v>
      </c>
      <c r="B62" s="21" t="s">
        <v>317</v>
      </c>
      <c r="C62" s="349">
        <f>+C5+C12+C19+C26+C34+C46+C52+C57</f>
        <v>0</v>
      </c>
    </row>
    <row r="63" spans="1:3" s="471" customFormat="1" ht="12" customHeight="1" thickBot="1">
      <c r="A63" s="520" t="s">
        <v>318</v>
      </c>
      <c r="B63" s="338" t="s">
        <v>319</v>
      </c>
      <c r="C63" s="343">
        <f>SUM(C64:C66)</f>
        <v>0</v>
      </c>
    </row>
    <row r="64" spans="1:3" s="471" customFormat="1" ht="12" customHeight="1">
      <c r="A64" s="15" t="s">
        <v>350</v>
      </c>
      <c r="B64" s="472" t="s">
        <v>320</v>
      </c>
      <c r="C64" s="348"/>
    </row>
    <row r="65" spans="1:3" s="471" customFormat="1" ht="12" customHeight="1">
      <c r="A65" s="14" t="s">
        <v>359</v>
      </c>
      <c r="B65" s="473" t="s">
        <v>321</v>
      </c>
      <c r="C65" s="348"/>
    </row>
    <row r="66" spans="1:3" s="471" customFormat="1" ht="12" customHeight="1" thickBot="1">
      <c r="A66" s="16" t="s">
        <v>360</v>
      </c>
      <c r="B66" s="546" t="s">
        <v>476</v>
      </c>
      <c r="C66" s="348"/>
    </row>
    <row r="67" spans="1:3" s="471" customFormat="1" ht="12" customHeight="1" thickBot="1">
      <c r="A67" s="520" t="s">
        <v>323</v>
      </c>
      <c r="B67" s="338" t="s">
        <v>324</v>
      </c>
      <c r="C67" s="343">
        <f>SUM(C68:C71)</f>
        <v>0</v>
      </c>
    </row>
    <row r="68" spans="1:3" s="471" customFormat="1" ht="12" customHeight="1">
      <c r="A68" s="15" t="s">
        <v>152</v>
      </c>
      <c r="B68" s="472" t="s">
        <v>325</v>
      </c>
      <c r="C68" s="348"/>
    </row>
    <row r="69" spans="1:3" s="471" customFormat="1" ht="12" customHeight="1">
      <c r="A69" s="14" t="s">
        <v>153</v>
      </c>
      <c r="B69" s="473" t="s">
        <v>326</v>
      </c>
      <c r="C69" s="348"/>
    </row>
    <row r="70" spans="1:3" s="471" customFormat="1" ht="12" customHeight="1">
      <c r="A70" s="14" t="s">
        <v>351</v>
      </c>
      <c r="B70" s="473" t="s">
        <v>327</v>
      </c>
      <c r="C70" s="348"/>
    </row>
    <row r="71" spans="1:3" s="471" customFormat="1" ht="12" customHeight="1" thickBot="1">
      <c r="A71" s="16" t="s">
        <v>352</v>
      </c>
      <c r="B71" s="340" t="s">
        <v>328</v>
      </c>
      <c r="C71" s="348"/>
    </row>
    <row r="72" spans="1:3" s="471" customFormat="1" ht="12" customHeight="1" thickBot="1">
      <c r="A72" s="520" t="s">
        <v>329</v>
      </c>
      <c r="B72" s="338" t="s">
        <v>330</v>
      </c>
      <c r="C72" s="343">
        <f>SUM(C73:C74)</f>
        <v>0</v>
      </c>
    </row>
    <row r="73" spans="1:3" s="471" customFormat="1" ht="12" customHeight="1">
      <c r="A73" s="15" t="s">
        <v>353</v>
      </c>
      <c r="B73" s="472" t="s">
        <v>331</v>
      </c>
      <c r="C73" s="348"/>
    </row>
    <row r="74" spans="1:3" s="471" customFormat="1" ht="12" customHeight="1" thickBot="1">
      <c r="A74" s="16" t="s">
        <v>354</v>
      </c>
      <c r="B74" s="340" t="s">
        <v>332</v>
      </c>
      <c r="C74" s="348"/>
    </row>
    <row r="75" spans="1:3" s="471" customFormat="1" ht="12" customHeight="1" thickBot="1">
      <c r="A75" s="520" t="s">
        <v>333</v>
      </c>
      <c r="B75" s="338" t="s">
        <v>334</v>
      </c>
      <c r="C75" s="343">
        <f>SUM(C76:C78)</f>
        <v>0</v>
      </c>
    </row>
    <row r="76" spans="1:3" s="471" customFormat="1" ht="12" customHeight="1">
      <c r="A76" s="15" t="s">
        <v>355</v>
      </c>
      <c r="B76" s="472" t="s">
        <v>335</v>
      </c>
      <c r="C76" s="348"/>
    </row>
    <row r="77" spans="1:3" s="471" customFormat="1" ht="12" customHeight="1">
      <c r="A77" s="14" t="s">
        <v>356</v>
      </c>
      <c r="B77" s="473" t="s">
        <v>336</v>
      </c>
      <c r="C77" s="348"/>
    </row>
    <row r="78" spans="1:3" s="471" customFormat="1" ht="12" customHeight="1" thickBot="1">
      <c r="A78" s="16" t="s">
        <v>357</v>
      </c>
      <c r="B78" s="340" t="s">
        <v>337</v>
      </c>
      <c r="C78" s="348"/>
    </row>
    <row r="79" spans="1:3" s="471" customFormat="1" ht="12" customHeight="1" thickBot="1">
      <c r="A79" s="520" t="s">
        <v>338</v>
      </c>
      <c r="B79" s="338" t="s">
        <v>358</v>
      </c>
      <c r="C79" s="343">
        <f>SUM(C80:C83)</f>
        <v>0</v>
      </c>
    </row>
    <row r="80" spans="1:3" s="471" customFormat="1" ht="12" customHeight="1">
      <c r="A80" s="476" t="s">
        <v>339</v>
      </c>
      <c r="B80" s="472" t="s">
        <v>340</v>
      </c>
      <c r="C80" s="348"/>
    </row>
    <row r="81" spans="1:3" s="471" customFormat="1" ht="12" customHeight="1">
      <c r="A81" s="477" t="s">
        <v>341</v>
      </c>
      <c r="B81" s="473" t="s">
        <v>342</v>
      </c>
      <c r="C81" s="348"/>
    </row>
    <row r="82" spans="1:3" s="471" customFormat="1" ht="12" customHeight="1">
      <c r="A82" s="477" t="s">
        <v>343</v>
      </c>
      <c r="B82" s="473" t="s">
        <v>344</v>
      </c>
      <c r="C82" s="348"/>
    </row>
    <row r="83" spans="1:3" s="471" customFormat="1" ht="12" customHeight="1" thickBot="1">
      <c r="A83" s="478" t="s">
        <v>345</v>
      </c>
      <c r="B83" s="340" t="s">
        <v>346</v>
      </c>
      <c r="C83" s="348"/>
    </row>
    <row r="84" spans="1:3" s="471" customFormat="1" ht="12" customHeight="1" thickBot="1">
      <c r="A84" s="520" t="s">
        <v>347</v>
      </c>
      <c r="B84" s="338" t="s">
        <v>490</v>
      </c>
      <c r="C84" s="518"/>
    </row>
    <row r="85" spans="1:3" s="471" customFormat="1" ht="13.5" customHeight="1" thickBot="1">
      <c r="A85" s="520" t="s">
        <v>349</v>
      </c>
      <c r="B85" s="338" t="s">
        <v>348</v>
      </c>
      <c r="C85" s="518"/>
    </row>
    <row r="86" spans="1:3" s="471" customFormat="1" ht="15.75" customHeight="1" thickBot="1">
      <c r="A86" s="520" t="s">
        <v>361</v>
      </c>
      <c r="B86" s="479" t="s">
        <v>493</v>
      </c>
      <c r="C86" s="349">
        <f>+C63+C67+C72+C75+C79+C85+C84</f>
        <v>0</v>
      </c>
    </row>
    <row r="87" spans="1:3" s="471" customFormat="1" ht="16.5" customHeight="1" thickBot="1">
      <c r="A87" s="521" t="s">
        <v>492</v>
      </c>
      <c r="B87" s="480" t="s">
        <v>494</v>
      </c>
      <c r="C87" s="349">
        <f>+C62+C86</f>
        <v>0</v>
      </c>
    </row>
    <row r="88" spans="1:3" s="471" customFormat="1" ht="83.25" customHeight="1">
      <c r="A88" s="5"/>
      <c r="B88" s="6"/>
      <c r="C88" s="350"/>
    </row>
    <row r="89" spans="1:3" ht="16.5" customHeight="1">
      <c r="A89" s="592" t="s">
        <v>48</v>
      </c>
      <c r="B89" s="592"/>
      <c r="C89" s="592"/>
    </row>
    <row r="90" spans="1:3" s="481" customFormat="1" ht="16.5" customHeight="1" thickBot="1">
      <c r="A90" s="594" t="s">
        <v>156</v>
      </c>
      <c r="B90" s="594"/>
      <c r="C90" s="168" t="s">
        <v>237</v>
      </c>
    </row>
    <row r="91" spans="1:3" ht="37.5" customHeight="1" thickBot="1">
      <c r="A91" s="23" t="s">
        <v>71</v>
      </c>
      <c r="B91" s="24" t="s">
        <v>49</v>
      </c>
      <c r="C91" s="45" t="str">
        <f>+C3</f>
        <v>2016. évi előirányzat</v>
      </c>
    </row>
    <row r="92" spans="1:3" s="470" customFormat="1" ht="12" customHeight="1" thickBot="1">
      <c r="A92" s="37"/>
      <c r="B92" s="38" t="s">
        <v>508</v>
      </c>
      <c r="C92" s="39" t="s">
        <v>509</v>
      </c>
    </row>
    <row r="93" spans="1:3" ht="12" customHeight="1" thickBot="1">
      <c r="A93" s="22" t="s">
        <v>19</v>
      </c>
      <c r="B93" s="31" t="s">
        <v>452</v>
      </c>
      <c r="C93" s="342">
        <f>C94+C95+C96+C97+C98+C111</f>
        <v>0</v>
      </c>
    </row>
    <row r="94" spans="1:3" ht="12" customHeight="1">
      <c r="A94" s="17" t="s">
        <v>100</v>
      </c>
      <c r="B94" s="10" t="s">
        <v>50</v>
      </c>
      <c r="C94" s="344"/>
    </row>
    <row r="95" spans="1:3" ht="12" customHeight="1">
      <c r="A95" s="14" t="s">
        <v>101</v>
      </c>
      <c r="B95" s="8" t="s">
        <v>186</v>
      </c>
      <c r="C95" s="345"/>
    </row>
    <row r="96" spans="1:3" ht="12" customHeight="1">
      <c r="A96" s="14" t="s">
        <v>102</v>
      </c>
      <c r="B96" s="8" t="s">
        <v>142</v>
      </c>
      <c r="C96" s="347"/>
    </row>
    <row r="97" spans="1:3" ht="12" customHeight="1">
      <c r="A97" s="14" t="s">
        <v>103</v>
      </c>
      <c r="B97" s="11" t="s">
        <v>187</v>
      </c>
      <c r="C97" s="347"/>
    </row>
    <row r="98" spans="1:3" ht="12" customHeight="1">
      <c r="A98" s="14" t="s">
        <v>114</v>
      </c>
      <c r="B98" s="19" t="s">
        <v>188</v>
      </c>
      <c r="C98" s="347"/>
    </row>
    <row r="99" spans="1:3" ht="12" customHeight="1">
      <c r="A99" s="14" t="s">
        <v>104</v>
      </c>
      <c r="B99" s="8" t="s">
        <v>457</v>
      </c>
      <c r="C99" s="347"/>
    </row>
    <row r="100" spans="1:3" ht="12" customHeight="1">
      <c r="A100" s="14" t="s">
        <v>105</v>
      </c>
      <c r="B100" s="173" t="s">
        <v>456</v>
      </c>
      <c r="C100" s="347"/>
    </row>
    <row r="101" spans="1:3" ht="12" customHeight="1">
      <c r="A101" s="14" t="s">
        <v>115</v>
      </c>
      <c r="B101" s="173" t="s">
        <v>455</v>
      </c>
      <c r="C101" s="347"/>
    </row>
    <row r="102" spans="1:3" ht="12" customHeight="1">
      <c r="A102" s="14" t="s">
        <v>116</v>
      </c>
      <c r="B102" s="171" t="s">
        <v>364</v>
      </c>
      <c r="C102" s="347"/>
    </row>
    <row r="103" spans="1:3" ht="12" customHeight="1">
      <c r="A103" s="14" t="s">
        <v>117</v>
      </c>
      <c r="B103" s="172" t="s">
        <v>365</v>
      </c>
      <c r="C103" s="347"/>
    </row>
    <row r="104" spans="1:3" ht="12" customHeight="1">
      <c r="A104" s="14" t="s">
        <v>118</v>
      </c>
      <c r="B104" s="172" t="s">
        <v>366</v>
      </c>
      <c r="C104" s="347"/>
    </row>
    <row r="105" spans="1:3" ht="12" customHeight="1">
      <c r="A105" s="14" t="s">
        <v>120</v>
      </c>
      <c r="B105" s="171" t="s">
        <v>367</v>
      </c>
      <c r="C105" s="347"/>
    </row>
    <row r="106" spans="1:3" ht="12" customHeight="1">
      <c r="A106" s="14" t="s">
        <v>189</v>
      </c>
      <c r="B106" s="171" t="s">
        <v>368</v>
      </c>
      <c r="C106" s="347"/>
    </row>
    <row r="107" spans="1:3" ht="12" customHeight="1">
      <c r="A107" s="14" t="s">
        <v>362</v>
      </c>
      <c r="B107" s="172" t="s">
        <v>369</v>
      </c>
      <c r="C107" s="347"/>
    </row>
    <row r="108" spans="1:3" ht="12" customHeight="1">
      <c r="A108" s="13" t="s">
        <v>363</v>
      </c>
      <c r="B108" s="173" t="s">
        <v>370</v>
      </c>
      <c r="C108" s="347"/>
    </row>
    <row r="109" spans="1:3" ht="12" customHeight="1">
      <c r="A109" s="14" t="s">
        <v>453</v>
      </c>
      <c r="B109" s="173" t="s">
        <v>371</v>
      </c>
      <c r="C109" s="347"/>
    </row>
    <row r="110" spans="1:3" ht="12" customHeight="1">
      <c r="A110" s="16" t="s">
        <v>454</v>
      </c>
      <c r="B110" s="173" t="s">
        <v>372</v>
      </c>
      <c r="C110" s="347"/>
    </row>
    <row r="111" spans="1:3" ht="12" customHeight="1">
      <c r="A111" s="14" t="s">
        <v>458</v>
      </c>
      <c r="B111" s="11" t="s">
        <v>51</v>
      </c>
      <c r="C111" s="345"/>
    </row>
    <row r="112" spans="1:3" ht="12" customHeight="1">
      <c r="A112" s="14" t="s">
        <v>459</v>
      </c>
      <c r="B112" s="8" t="s">
        <v>461</v>
      </c>
      <c r="C112" s="345"/>
    </row>
    <row r="113" spans="1:3" ht="12" customHeight="1" thickBot="1">
      <c r="A113" s="18" t="s">
        <v>460</v>
      </c>
      <c r="B113" s="550" t="s">
        <v>462</v>
      </c>
      <c r="C113" s="351"/>
    </row>
    <row r="114" spans="1:3" ht="12" customHeight="1" thickBot="1">
      <c r="A114" s="547" t="s">
        <v>20</v>
      </c>
      <c r="B114" s="548" t="s">
        <v>373</v>
      </c>
      <c r="C114" s="549">
        <f>+C115+C117+C119</f>
        <v>0</v>
      </c>
    </row>
    <row r="115" spans="1:3" ht="12" customHeight="1">
      <c r="A115" s="15" t="s">
        <v>106</v>
      </c>
      <c r="B115" s="8" t="s">
        <v>236</v>
      </c>
      <c r="C115" s="346"/>
    </row>
    <row r="116" spans="1:3" ht="12" customHeight="1">
      <c r="A116" s="15" t="s">
        <v>107</v>
      </c>
      <c r="B116" s="12" t="s">
        <v>377</v>
      </c>
      <c r="C116" s="346"/>
    </row>
    <row r="117" spans="1:3" ht="12" customHeight="1">
      <c r="A117" s="15" t="s">
        <v>108</v>
      </c>
      <c r="B117" s="12" t="s">
        <v>190</v>
      </c>
      <c r="C117" s="345"/>
    </row>
    <row r="118" spans="1:3" ht="12" customHeight="1">
      <c r="A118" s="15" t="s">
        <v>109</v>
      </c>
      <c r="B118" s="12" t="s">
        <v>378</v>
      </c>
      <c r="C118" s="310"/>
    </row>
    <row r="119" spans="1:3" ht="12" customHeight="1">
      <c r="A119" s="15" t="s">
        <v>110</v>
      </c>
      <c r="B119" s="340" t="s">
        <v>239</v>
      </c>
      <c r="C119" s="310"/>
    </row>
    <row r="120" spans="1:3" ht="12" customHeight="1">
      <c r="A120" s="15" t="s">
        <v>119</v>
      </c>
      <c r="B120" s="339" t="s">
        <v>443</v>
      </c>
      <c r="C120" s="310"/>
    </row>
    <row r="121" spans="1:3" ht="12" customHeight="1">
      <c r="A121" s="15" t="s">
        <v>121</v>
      </c>
      <c r="B121" s="468" t="s">
        <v>383</v>
      </c>
      <c r="C121" s="310"/>
    </row>
    <row r="122" spans="1:3" ht="15.75">
      <c r="A122" s="15" t="s">
        <v>191</v>
      </c>
      <c r="B122" s="172" t="s">
        <v>366</v>
      </c>
      <c r="C122" s="310"/>
    </row>
    <row r="123" spans="1:3" ht="12" customHeight="1">
      <c r="A123" s="15" t="s">
        <v>192</v>
      </c>
      <c r="B123" s="172" t="s">
        <v>382</v>
      </c>
      <c r="C123" s="310"/>
    </row>
    <row r="124" spans="1:3" ht="12" customHeight="1">
      <c r="A124" s="15" t="s">
        <v>193</v>
      </c>
      <c r="B124" s="172" t="s">
        <v>381</v>
      </c>
      <c r="C124" s="310"/>
    </row>
    <row r="125" spans="1:3" ht="12" customHeight="1">
      <c r="A125" s="15" t="s">
        <v>374</v>
      </c>
      <c r="B125" s="172" t="s">
        <v>369</v>
      </c>
      <c r="C125" s="310"/>
    </row>
    <row r="126" spans="1:3" ht="12" customHeight="1">
      <c r="A126" s="15" t="s">
        <v>375</v>
      </c>
      <c r="B126" s="172" t="s">
        <v>380</v>
      </c>
      <c r="C126" s="310"/>
    </row>
    <row r="127" spans="1:3" ht="16.5" thickBot="1">
      <c r="A127" s="13" t="s">
        <v>376</v>
      </c>
      <c r="B127" s="172" t="s">
        <v>379</v>
      </c>
      <c r="C127" s="312"/>
    </row>
    <row r="128" spans="1:3" ht="12" customHeight="1" thickBot="1">
      <c r="A128" s="20" t="s">
        <v>21</v>
      </c>
      <c r="B128" s="152" t="s">
        <v>463</v>
      </c>
      <c r="C128" s="343">
        <f>+C93+C114</f>
        <v>0</v>
      </c>
    </row>
    <row r="129" spans="1:3" ht="12" customHeight="1" thickBot="1">
      <c r="A129" s="20" t="s">
        <v>22</v>
      </c>
      <c r="B129" s="152" t="s">
        <v>464</v>
      </c>
      <c r="C129" s="343">
        <f>+C130+C131+C132</f>
        <v>0</v>
      </c>
    </row>
    <row r="130" spans="1:3" ht="12" customHeight="1">
      <c r="A130" s="15" t="s">
        <v>278</v>
      </c>
      <c r="B130" s="12" t="s">
        <v>471</v>
      </c>
      <c r="C130" s="310"/>
    </row>
    <row r="131" spans="1:3" ht="12" customHeight="1">
      <c r="A131" s="15" t="s">
        <v>279</v>
      </c>
      <c r="B131" s="12" t="s">
        <v>472</v>
      </c>
      <c r="C131" s="310"/>
    </row>
    <row r="132" spans="1:3" ht="12" customHeight="1" thickBot="1">
      <c r="A132" s="13" t="s">
        <v>280</v>
      </c>
      <c r="B132" s="12" t="s">
        <v>473</v>
      </c>
      <c r="C132" s="310"/>
    </row>
    <row r="133" spans="1:3" ht="12" customHeight="1" thickBot="1">
      <c r="A133" s="20" t="s">
        <v>23</v>
      </c>
      <c r="B133" s="152" t="s">
        <v>465</v>
      </c>
      <c r="C133" s="343">
        <f>SUM(C134:C139)</f>
        <v>0</v>
      </c>
    </row>
    <row r="134" spans="1:3" ht="12" customHeight="1">
      <c r="A134" s="15" t="s">
        <v>93</v>
      </c>
      <c r="B134" s="9" t="s">
        <v>474</v>
      </c>
      <c r="C134" s="310"/>
    </row>
    <row r="135" spans="1:3" ht="12" customHeight="1">
      <c r="A135" s="15" t="s">
        <v>94</v>
      </c>
      <c r="B135" s="9" t="s">
        <v>466</v>
      </c>
      <c r="C135" s="310"/>
    </row>
    <row r="136" spans="1:3" ht="12" customHeight="1">
      <c r="A136" s="15" t="s">
        <v>95</v>
      </c>
      <c r="B136" s="9" t="s">
        <v>467</v>
      </c>
      <c r="C136" s="310"/>
    </row>
    <row r="137" spans="1:3" ht="12" customHeight="1">
      <c r="A137" s="15" t="s">
        <v>178</v>
      </c>
      <c r="B137" s="9" t="s">
        <v>468</v>
      </c>
      <c r="C137" s="310"/>
    </row>
    <row r="138" spans="1:3" ht="12" customHeight="1">
      <c r="A138" s="15" t="s">
        <v>179</v>
      </c>
      <c r="B138" s="9" t="s">
        <v>469</v>
      </c>
      <c r="C138" s="310"/>
    </row>
    <row r="139" spans="1:3" ht="12" customHeight="1" thickBot="1">
      <c r="A139" s="13" t="s">
        <v>180</v>
      </c>
      <c r="B139" s="9" t="s">
        <v>470</v>
      </c>
      <c r="C139" s="310"/>
    </row>
    <row r="140" spans="1:3" ht="12" customHeight="1" thickBot="1">
      <c r="A140" s="20" t="s">
        <v>24</v>
      </c>
      <c r="B140" s="152" t="s">
        <v>478</v>
      </c>
      <c r="C140" s="349">
        <f>+C141+C142+C143+C144</f>
        <v>0</v>
      </c>
    </row>
    <row r="141" spans="1:3" ht="12" customHeight="1">
      <c r="A141" s="15" t="s">
        <v>96</v>
      </c>
      <c r="B141" s="9" t="s">
        <v>384</v>
      </c>
      <c r="C141" s="310"/>
    </row>
    <row r="142" spans="1:3" ht="12" customHeight="1">
      <c r="A142" s="15" t="s">
        <v>97</v>
      </c>
      <c r="B142" s="9" t="s">
        <v>385</v>
      </c>
      <c r="C142" s="310"/>
    </row>
    <row r="143" spans="1:3" ht="12" customHeight="1">
      <c r="A143" s="15" t="s">
        <v>298</v>
      </c>
      <c r="B143" s="9" t="s">
        <v>479</v>
      </c>
      <c r="C143" s="310"/>
    </row>
    <row r="144" spans="1:3" ht="12" customHeight="1" thickBot="1">
      <c r="A144" s="13" t="s">
        <v>299</v>
      </c>
      <c r="B144" s="7" t="s">
        <v>404</v>
      </c>
      <c r="C144" s="310"/>
    </row>
    <row r="145" spans="1:3" ht="12" customHeight="1" thickBot="1">
      <c r="A145" s="20" t="s">
        <v>25</v>
      </c>
      <c r="B145" s="152" t="s">
        <v>480</v>
      </c>
      <c r="C145" s="352">
        <f>SUM(C146:C150)</f>
        <v>0</v>
      </c>
    </row>
    <row r="146" spans="1:3" ht="12" customHeight="1">
      <c r="A146" s="15" t="s">
        <v>98</v>
      </c>
      <c r="B146" s="9" t="s">
        <v>475</v>
      </c>
      <c r="C146" s="310"/>
    </row>
    <row r="147" spans="1:3" ht="12" customHeight="1">
      <c r="A147" s="15" t="s">
        <v>99</v>
      </c>
      <c r="B147" s="9" t="s">
        <v>482</v>
      </c>
      <c r="C147" s="310"/>
    </row>
    <row r="148" spans="1:3" ht="12" customHeight="1">
      <c r="A148" s="15" t="s">
        <v>310</v>
      </c>
      <c r="B148" s="9" t="s">
        <v>477</v>
      </c>
      <c r="C148" s="310"/>
    </row>
    <row r="149" spans="1:3" ht="12" customHeight="1">
      <c r="A149" s="15" t="s">
        <v>311</v>
      </c>
      <c r="B149" s="9" t="s">
        <v>483</v>
      </c>
      <c r="C149" s="310"/>
    </row>
    <row r="150" spans="1:3" ht="12" customHeight="1" thickBot="1">
      <c r="A150" s="15" t="s">
        <v>481</v>
      </c>
      <c r="B150" s="9" t="s">
        <v>484</v>
      </c>
      <c r="C150" s="310"/>
    </row>
    <row r="151" spans="1:3" ht="12" customHeight="1" thickBot="1">
      <c r="A151" s="20" t="s">
        <v>26</v>
      </c>
      <c r="B151" s="152" t="s">
        <v>485</v>
      </c>
      <c r="C151" s="551"/>
    </row>
    <row r="152" spans="1:3" ht="12" customHeight="1" thickBot="1">
      <c r="A152" s="20" t="s">
        <v>27</v>
      </c>
      <c r="B152" s="152" t="s">
        <v>486</v>
      </c>
      <c r="C152" s="551"/>
    </row>
    <row r="153" spans="1:9" ht="15" customHeight="1" thickBot="1">
      <c r="A153" s="20" t="s">
        <v>28</v>
      </c>
      <c r="B153" s="152" t="s">
        <v>488</v>
      </c>
      <c r="C153" s="482">
        <f>+C129+C133+C140+C145+C151+C152</f>
        <v>0</v>
      </c>
      <c r="F153" s="483"/>
      <c r="G153" s="484"/>
      <c r="H153" s="484"/>
      <c r="I153" s="484"/>
    </row>
    <row r="154" spans="1:3" s="471" customFormat="1" ht="12.75" customHeight="1" thickBot="1">
      <c r="A154" s="341" t="s">
        <v>29</v>
      </c>
      <c r="B154" s="434" t="s">
        <v>487</v>
      </c>
      <c r="C154" s="482">
        <f>+C128+C153</f>
        <v>0</v>
      </c>
    </row>
    <row r="155" ht="7.5" customHeight="1"/>
    <row r="156" spans="1:3" ht="15.75">
      <c r="A156" s="595" t="s">
        <v>386</v>
      </c>
      <c r="B156" s="595"/>
      <c r="C156" s="595"/>
    </row>
    <row r="157" spans="1:3" ht="15" customHeight="1" thickBot="1">
      <c r="A157" s="593" t="s">
        <v>157</v>
      </c>
      <c r="B157" s="593"/>
      <c r="C157" s="353" t="s">
        <v>237</v>
      </c>
    </row>
    <row r="158" spans="1:4" ht="13.5" customHeight="1" thickBot="1">
      <c r="A158" s="20">
        <v>1</v>
      </c>
      <c r="B158" s="30" t="s">
        <v>489</v>
      </c>
      <c r="C158" s="343">
        <f>+C62-C128</f>
        <v>0</v>
      </c>
      <c r="D158" s="485"/>
    </row>
    <row r="159" spans="1:3" ht="27.75" customHeight="1" thickBot="1">
      <c r="A159" s="20" t="s">
        <v>20</v>
      </c>
      <c r="B159" s="30" t="s">
        <v>495</v>
      </c>
      <c r="C159" s="343">
        <f>+C86-C153</f>
        <v>0</v>
      </c>
    </row>
  </sheetData>
  <sheetProtection sheet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2016. ÉVI KÖLTSÉGVETÉS
KÖTELEZŐ FELADATAINAK MÉRLEGE &amp;R&amp;"Times New Roman CE,Félkövér dőlt"&amp;11 1.2. melléklet a ........./2016. (.......)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31"/>
  <sheetViews>
    <sheetView workbookViewId="0" topLeftCell="A24">
      <selection activeCell="D48" sqref="D48"/>
    </sheetView>
  </sheetViews>
  <sheetFormatPr defaultColWidth="9.00390625" defaultRowHeight="12.75"/>
  <cols>
    <col min="1" max="1" width="5.875" style="104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52" t="s">
        <v>7</v>
      </c>
      <c r="C1" s="652"/>
      <c r="D1" s="652"/>
    </row>
    <row r="2" spans="1:4" s="92" customFormat="1" ht="16.5" thickBot="1">
      <c r="A2" s="91"/>
      <c r="B2" s="426"/>
      <c r="D2" s="50" t="s">
        <v>585</v>
      </c>
    </row>
    <row r="3" spans="1:4" s="94" customFormat="1" ht="48" customHeight="1" thickBot="1">
      <c r="A3" s="93" t="s">
        <v>17</v>
      </c>
      <c r="B3" s="231" t="s">
        <v>18</v>
      </c>
      <c r="C3" s="231" t="s">
        <v>73</v>
      </c>
      <c r="D3" s="232" t="s">
        <v>74</v>
      </c>
    </row>
    <row r="4" spans="1:4" s="94" customFormat="1" ht="13.5" customHeight="1" thickBot="1">
      <c r="A4" s="41" t="s">
        <v>508</v>
      </c>
      <c r="B4" s="234" t="s">
        <v>509</v>
      </c>
      <c r="C4" s="234" t="s">
        <v>510</v>
      </c>
      <c r="D4" s="235" t="s">
        <v>512</v>
      </c>
    </row>
    <row r="5" spans="1:4" ht="18" customHeight="1">
      <c r="A5" s="162" t="s">
        <v>19</v>
      </c>
      <c r="B5" s="236" t="s">
        <v>170</v>
      </c>
      <c r="C5" s="160"/>
      <c r="D5" s="95"/>
    </row>
    <row r="6" spans="1:4" ht="18" customHeight="1">
      <c r="A6" s="96" t="s">
        <v>20</v>
      </c>
      <c r="B6" s="237" t="s">
        <v>171</v>
      </c>
      <c r="C6" s="161"/>
      <c r="D6" s="98"/>
    </row>
    <row r="7" spans="1:4" ht="18" customHeight="1">
      <c r="A7" s="96" t="s">
        <v>21</v>
      </c>
      <c r="B7" s="237" t="s">
        <v>122</v>
      </c>
      <c r="C7" s="161"/>
      <c r="D7" s="98"/>
    </row>
    <row r="8" spans="1:4" ht="18" customHeight="1">
      <c r="A8" s="96" t="s">
        <v>22</v>
      </c>
      <c r="B8" s="237" t="s">
        <v>123</v>
      </c>
      <c r="C8" s="161"/>
      <c r="D8" s="98"/>
    </row>
    <row r="9" spans="1:4" ht="18" customHeight="1">
      <c r="A9" s="96" t="s">
        <v>23</v>
      </c>
      <c r="B9" s="237" t="s">
        <v>163</v>
      </c>
      <c r="C9" s="161">
        <v>16500000</v>
      </c>
      <c r="D9" s="98">
        <v>66000</v>
      </c>
    </row>
    <row r="10" spans="1:4" ht="18" customHeight="1">
      <c r="A10" s="96" t="s">
        <v>24</v>
      </c>
      <c r="B10" s="237" t="s">
        <v>164</v>
      </c>
      <c r="C10" s="161"/>
      <c r="D10" s="98"/>
    </row>
    <row r="11" spans="1:4" ht="18" customHeight="1">
      <c r="A11" s="96" t="s">
        <v>25</v>
      </c>
      <c r="B11" s="238" t="s">
        <v>165</v>
      </c>
      <c r="C11" s="161"/>
      <c r="D11" s="98"/>
    </row>
    <row r="12" spans="1:4" ht="18" customHeight="1">
      <c r="A12" s="96" t="s">
        <v>27</v>
      </c>
      <c r="B12" s="238" t="s">
        <v>166</v>
      </c>
      <c r="C12" s="161">
        <v>1500000</v>
      </c>
      <c r="D12" s="98">
        <v>66000</v>
      </c>
    </row>
    <row r="13" spans="1:4" ht="18" customHeight="1">
      <c r="A13" s="96" t="s">
        <v>28</v>
      </c>
      <c r="B13" s="238" t="s">
        <v>167</v>
      </c>
      <c r="C13" s="161"/>
      <c r="D13" s="98"/>
    </row>
    <row r="14" spans="1:4" ht="18" customHeight="1">
      <c r="A14" s="96" t="s">
        <v>29</v>
      </c>
      <c r="B14" s="238" t="s">
        <v>168</v>
      </c>
      <c r="C14" s="161"/>
      <c r="D14" s="98"/>
    </row>
    <row r="15" spans="1:4" ht="22.5" customHeight="1">
      <c r="A15" s="96" t="s">
        <v>30</v>
      </c>
      <c r="B15" s="238" t="s">
        <v>169</v>
      </c>
      <c r="C15" s="161">
        <v>15000000</v>
      </c>
      <c r="D15" s="98"/>
    </row>
    <row r="16" spans="1:4" ht="18" customHeight="1">
      <c r="A16" s="96" t="s">
        <v>31</v>
      </c>
      <c r="B16" s="237" t="s">
        <v>124</v>
      </c>
      <c r="C16" s="161">
        <v>2500000</v>
      </c>
      <c r="D16" s="98">
        <v>312673</v>
      </c>
    </row>
    <row r="17" spans="1:4" ht="18" customHeight="1">
      <c r="A17" s="96" t="s">
        <v>32</v>
      </c>
      <c r="B17" s="237" t="s">
        <v>9</v>
      </c>
      <c r="C17" s="161"/>
      <c r="D17" s="98"/>
    </row>
    <row r="18" spans="1:4" ht="18" customHeight="1">
      <c r="A18" s="96" t="s">
        <v>33</v>
      </c>
      <c r="B18" s="237" t="s">
        <v>8</v>
      </c>
      <c r="C18" s="161"/>
      <c r="D18" s="98"/>
    </row>
    <row r="19" spans="1:4" ht="18" customHeight="1">
      <c r="A19" s="96" t="s">
        <v>34</v>
      </c>
      <c r="B19" s="237" t="s">
        <v>125</v>
      </c>
      <c r="C19" s="161"/>
      <c r="D19" s="98"/>
    </row>
    <row r="20" spans="1:4" ht="18" customHeight="1">
      <c r="A20" s="96" t="s">
        <v>35</v>
      </c>
      <c r="B20" s="237" t="s">
        <v>126</v>
      </c>
      <c r="C20" s="161"/>
      <c r="D20" s="98"/>
    </row>
    <row r="21" spans="1:4" ht="18" customHeight="1">
      <c r="A21" s="96" t="s">
        <v>36</v>
      </c>
      <c r="B21" s="151"/>
      <c r="C21" s="97"/>
      <c r="D21" s="98"/>
    </row>
    <row r="22" spans="1:4" ht="18" customHeight="1">
      <c r="A22" s="96" t="s">
        <v>37</v>
      </c>
      <c r="B22" s="99"/>
      <c r="C22" s="97"/>
      <c r="D22" s="98"/>
    </row>
    <row r="23" spans="1:4" ht="18" customHeight="1">
      <c r="A23" s="96" t="s">
        <v>38</v>
      </c>
      <c r="B23" s="99"/>
      <c r="C23" s="97"/>
      <c r="D23" s="98"/>
    </row>
    <row r="24" spans="1:4" ht="18" customHeight="1">
      <c r="A24" s="96" t="s">
        <v>39</v>
      </c>
      <c r="B24" s="99"/>
      <c r="C24" s="97"/>
      <c r="D24" s="98"/>
    </row>
    <row r="25" spans="1:4" ht="18" customHeight="1">
      <c r="A25" s="96" t="s">
        <v>40</v>
      </c>
      <c r="B25" s="99"/>
      <c r="C25" s="97"/>
      <c r="D25" s="98"/>
    </row>
    <row r="26" spans="1:4" ht="18" customHeight="1">
      <c r="A26" s="96" t="s">
        <v>41</v>
      </c>
      <c r="B26" s="99"/>
      <c r="C26" s="97"/>
      <c r="D26" s="98"/>
    </row>
    <row r="27" spans="1:4" ht="18" customHeight="1">
      <c r="A27" s="96" t="s">
        <v>42</v>
      </c>
      <c r="B27" s="99"/>
      <c r="C27" s="97"/>
      <c r="D27" s="98"/>
    </row>
    <row r="28" spans="1:4" ht="18" customHeight="1">
      <c r="A28" s="96" t="s">
        <v>43</v>
      </c>
      <c r="B28" s="99"/>
      <c r="C28" s="97"/>
      <c r="D28" s="98"/>
    </row>
    <row r="29" spans="1:4" ht="18" customHeight="1" thickBot="1">
      <c r="A29" s="163" t="s">
        <v>44</v>
      </c>
      <c r="B29" s="100"/>
      <c r="C29" s="101"/>
      <c r="D29" s="102"/>
    </row>
    <row r="30" spans="1:4" ht="18" customHeight="1" thickBot="1">
      <c r="A30" s="42" t="s">
        <v>45</v>
      </c>
      <c r="B30" s="242" t="s">
        <v>54</v>
      </c>
      <c r="C30" s="243">
        <f>+C5+C6+C7+C8+C9+C16+C17+C18+C19+C20+C21+C22+C23+C24+C25+C26+C27+C28+C29</f>
        <v>19000000</v>
      </c>
      <c r="D30" s="244">
        <f>+D5+D6+D7+D8+D9+D16+D17+D18+D19+D20+D21+D22+D23+D24+D25+D26+D27+D28+D29</f>
        <v>378673</v>
      </c>
    </row>
    <row r="31" spans="1:4" ht="8.25" customHeight="1">
      <c r="A31" s="103"/>
      <c r="B31" s="651"/>
      <c r="C31" s="651"/>
      <c r="D31" s="651"/>
    </row>
  </sheetData>
  <sheetProtection/>
  <mergeCells count="2">
    <mergeCell ref="B31:D31"/>
    <mergeCell ref="B1:D1"/>
  </mergeCells>
  <printOptions horizontalCentered="1"/>
  <pageMargins left="0.7874015748031497" right="0.7874015748031497" top="1.062992125984252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O81"/>
  <sheetViews>
    <sheetView workbookViewId="0" topLeftCell="A2">
      <selection activeCell="M21" sqref="M21"/>
    </sheetView>
  </sheetViews>
  <sheetFormatPr defaultColWidth="9.00390625" defaultRowHeight="12.75"/>
  <cols>
    <col min="1" max="1" width="4.875" style="122" customWidth="1"/>
    <col min="2" max="2" width="31.125" style="140" customWidth="1"/>
    <col min="3" max="14" width="10.125" style="140" bestFit="1" customWidth="1"/>
    <col min="15" max="15" width="12.625" style="122" customWidth="1"/>
    <col min="16" max="16384" width="9.375" style="140" customWidth="1"/>
  </cols>
  <sheetData>
    <row r="1" spans="1:15" ht="31.5" customHeight="1">
      <c r="A1" s="656" t="str">
        <f>+CONCATENATE("Előirányzat-felhasználási terv",CHAR(10),LEFT(ÖSSZEFÜGGÉSEK!A5,4),". évre")</f>
        <v>Előirányzat-felhasználási terv
2016. évre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</row>
    <row r="2" ht="16.5" thickBot="1">
      <c r="O2" s="4" t="s">
        <v>585</v>
      </c>
    </row>
    <row r="3" spans="1:15" s="122" customFormat="1" ht="25.5" customHeight="1" thickBot="1">
      <c r="A3" s="119" t="s">
        <v>17</v>
      </c>
      <c r="B3" s="120" t="s">
        <v>63</v>
      </c>
      <c r="C3" s="120" t="s">
        <v>75</v>
      </c>
      <c r="D3" s="120" t="s">
        <v>76</v>
      </c>
      <c r="E3" s="120" t="s">
        <v>77</v>
      </c>
      <c r="F3" s="120" t="s">
        <v>78</v>
      </c>
      <c r="G3" s="120" t="s">
        <v>79</v>
      </c>
      <c r="H3" s="120" t="s">
        <v>80</v>
      </c>
      <c r="I3" s="120" t="s">
        <v>81</v>
      </c>
      <c r="J3" s="120" t="s">
        <v>82</v>
      </c>
      <c r="K3" s="120" t="s">
        <v>83</v>
      </c>
      <c r="L3" s="120" t="s">
        <v>84</v>
      </c>
      <c r="M3" s="120" t="s">
        <v>85</v>
      </c>
      <c r="N3" s="120" t="s">
        <v>86</v>
      </c>
      <c r="O3" s="121" t="s">
        <v>54</v>
      </c>
    </row>
    <row r="4" spans="1:15" s="124" customFormat="1" ht="15" customHeight="1" thickBot="1">
      <c r="A4" s="123" t="s">
        <v>19</v>
      </c>
      <c r="B4" s="653" t="s">
        <v>58</v>
      </c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  <c r="O4" s="655"/>
    </row>
    <row r="5" spans="1:15" s="124" customFormat="1" ht="22.5">
      <c r="A5" s="125" t="s">
        <v>20</v>
      </c>
      <c r="B5" s="544" t="s">
        <v>387</v>
      </c>
      <c r="C5" s="126">
        <v>7631200</v>
      </c>
      <c r="D5" s="126">
        <v>7631200</v>
      </c>
      <c r="E5" s="126">
        <v>7631200</v>
      </c>
      <c r="F5" s="126">
        <v>7631200</v>
      </c>
      <c r="G5" s="126">
        <v>7631200</v>
      </c>
      <c r="H5" s="126">
        <v>7631200</v>
      </c>
      <c r="I5" s="126">
        <v>7631200</v>
      </c>
      <c r="J5" s="126">
        <v>7631200</v>
      </c>
      <c r="K5" s="126">
        <v>7631200</v>
      </c>
      <c r="L5" s="126">
        <v>7631200</v>
      </c>
      <c r="M5" s="126">
        <v>7631200</v>
      </c>
      <c r="N5" s="126">
        <v>7631706</v>
      </c>
      <c r="O5" s="127">
        <f aca="true" t="shared" si="0" ref="O5:O25">SUM(C5:N5)</f>
        <v>91574906</v>
      </c>
    </row>
    <row r="6" spans="1:15" s="131" customFormat="1" ht="22.5">
      <c r="A6" s="128" t="s">
        <v>21</v>
      </c>
      <c r="B6" s="333" t="s">
        <v>434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30">
        <f t="shared" si="0"/>
        <v>0</v>
      </c>
    </row>
    <row r="7" spans="1:15" s="131" customFormat="1" ht="22.5">
      <c r="A7" s="128" t="s">
        <v>22</v>
      </c>
      <c r="B7" s="332" t="s">
        <v>435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>
        <f t="shared" si="0"/>
        <v>0</v>
      </c>
    </row>
    <row r="8" spans="1:15" s="131" customFormat="1" ht="13.5" customHeight="1">
      <c r="A8" s="128" t="s">
        <v>23</v>
      </c>
      <c r="B8" s="331" t="s">
        <v>177</v>
      </c>
      <c r="C8" s="129"/>
      <c r="D8" s="129"/>
      <c r="E8" s="129">
        <v>9500000</v>
      </c>
      <c r="F8" s="129"/>
      <c r="G8" s="129"/>
      <c r="H8" s="129"/>
      <c r="I8" s="129"/>
      <c r="J8" s="129"/>
      <c r="K8" s="129">
        <v>9500000</v>
      </c>
      <c r="L8" s="129"/>
      <c r="M8" s="129"/>
      <c r="N8" s="129"/>
      <c r="O8" s="130">
        <f t="shared" si="0"/>
        <v>19000000</v>
      </c>
    </row>
    <row r="9" spans="1:15" s="131" customFormat="1" ht="13.5" customHeight="1">
      <c r="A9" s="128" t="s">
        <v>24</v>
      </c>
      <c r="B9" s="331" t="s">
        <v>436</v>
      </c>
      <c r="C9" s="129">
        <v>1562250</v>
      </c>
      <c r="D9" s="129">
        <v>1562250</v>
      </c>
      <c r="E9" s="129">
        <v>1562250</v>
      </c>
      <c r="F9" s="129">
        <v>1562250</v>
      </c>
      <c r="G9" s="129">
        <v>1562250</v>
      </c>
      <c r="H9" s="129">
        <v>1562250</v>
      </c>
      <c r="I9" s="129">
        <v>1562250</v>
      </c>
      <c r="J9" s="129">
        <v>1562250</v>
      </c>
      <c r="K9" s="129">
        <v>1562250</v>
      </c>
      <c r="L9" s="129">
        <v>1562250</v>
      </c>
      <c r="M9" s="129">
        <v>1562250</v>
      </c>
      <c r="N9" s="129">
        <v>1562250</v>
      </c>
      <c r="O9" s="130">
        <f t="shared" si="0"/>
        <v>18747000</v>
      </c>
    </row>
    <row r="10" spans="1:15" s="131" customFormat="1" ht="13.5" customHeight="1">
      <c r="A10" s="128" t="s">
        <v>25</v>
      </c>
      <c r="B10" s="331" t="s">
        <v>10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30">
        <f t="shared" si="0"/>
        <v>0</v>
      </c>
    </row>
    <row r="11" spans="1:15" s="131" customFormat="1" ht="13.5" customHeight="1">
      <c r="A11" s="128" t="s">
        <v>26</v>
      </c>
      <c r="B11" s="331" t="s">
        <v>389</v>
      </c>
      <c r="C11" s="129">
        <v>280000</v>
      </c>
      <c r="D11" s="129">
        <v>280000</v>
      </c>
      <c r="E11" s="129">
        <v>280000</v>
      </c>
      <c r="F11" s="129">
        <v>280000</v>
      </c>
      <c r="G11" s="129">
        <v>280000</v>
      </c>
      <c r="H11" s="129">
        <v>280000</v>
      </c>
      <c r="I11" s="129">
        <v>280000</v>
      </c>
      <c r="J11" s="129">
        <v>280000</v>
      </c>
      <c r="K11" s="129">
        <v>280000</v>
      </c>
      <c r="L11" s="129">
        <v>280000</v>
      </c>
      <c r="M11" s="129">
        <v>280000</v>
      </c>
      <c r="N11" s="129">
        <v>280000</v>
      </c>
      <c r="O11" s="130">
        <f t="shared" si="0"/>
        <v>3360000</v>
      </c>
    </row>
    <row r="12" spans="1:15" s="131" customFormat="1" ht="22.5">
      <c r="A12" s="128" t="s">
        <v>27</v>
      </c>
      <c r="B12" s="333" t="s">
        <v>422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30">
        <f t="shared" si="0"/>
        <v>0</v>
      </c>
    </row>
    <row r="13" spans="1:15" s="131" customFormat="1" ht="13.5" customHeight="1" thickBot="1">
      <c r="A13" s="128" t="s">
        <v>28</v>
      </c>
      <c r="B13" s="331" t="s">
        <v>11</v>
      </c>
      <c r="C13" s="129">
        <v>19615</v>
      </c>
      <c r="D13" s="129">
        <v>19615</v>
      </c>
      <c r="E13" s="129">
        <v>19615</v>
      </c>
      <c r="F13" s="129">
        <v>19615</v>
      </c>
      <c r="G13" s="129">
        <v>19615</v>
      </c>
      <c r="H13" s="129">
        <v>19615</v>
      </c>
      <c r="I13" s="129">
        <v>19615</v>
      </c>
      <c r="J13" s="129">
        <v>19615</v>
      </c>
      <c r="K13" s="129">
        <v>19615</v>
      </c>
      <c r="L13" s="129">
        <v>19615</v>
      </c>
      <c r="M13" s="129">
        <v>19615</v>
      </c>
      <c r="N13" s="129">
        <v>19616</v>
      </c>
      <c r="O13" s="130">
        <f t="shared" si="0"/>
        <v>235381</v>
      </c>
    </row>
    <row r="14" spans="1:15" s="124" customFormat="1" ht="15.75" customHeight="1" thickBot="1">
      <c r="A14" s="123" t="s">
        <v>29</v>
      </c>
      <c r="B14" s="43" t="s">
        <v>111</v>
      </c>
      <c r="C14" s="134">
        <f aca="true" t="shared" si="1" ref="C14:N14">SUM(C5:C13)</f>
        <v>9493065</v>
      </c>
      <c r="D14" s="134">
        <f t="shared" si="1"/>
        <v>9493065</v>
      </c>
      <c r="E14" s="134">
        <f t="shared" si="1"/>
        <v>18993065</v>
      </c>
      <c r="F14" s="134">
        <f t="shared" si="1"/>
        <v>9493065</v>
      </c>
      <c r="G14" s="134">
        <f t="shared" si="1"/>
        <v>9493065</v>
      </c>
      <c r="H14" s="134">
        <f t="shared" si="1"/>
        <v>9493065</v>
      </c>
      <c r="I14" s="134">
        <f t="shared" si="1"/>
        <v>9493065</v>
      </c>
      <c r="J14" s="134">
        <f t="shared" si="1"/>
        <v>9493065</v>
      </c>
      <c r="K14" s="134">
        <f t="shared" si="1"/>
        <v>18993065</v>
      </c>
      <c r="L14" s="134">
        <f t="shared" si="1"/>
        <v>9493065</v>
      </c>
      <c r="M14" s="134">
        <f t="shared" si="1"/>
        <v>9493065</v>
      </c>
      <c r="N14" s="134">
        <f t="shared" si="1"/>
        <v>9493572</v>
      </c>
      <c r="O14" s="135">
        <f>SUM(C14:N14)</f>
        <v>132917287</v>
      </c>
    </row>
    <row r="15" spans="1:15" s="124" customFormat="1" ht="15" customHeight="1" thickBot="1">
      <c r="A15" s="123" t="s">
        <v>30</v>
      </c>
      <c r="B15" s="653" t="s">
        <v>59</v>
      </c>
      <c r="C15" s="654"/>
      <c r="D15" s="654"/>
      <c r="E15" s="654"/>
      <c r="F15" s="654"/>
      <c r="G15" s="654"/>
      <c r="H15" s="654"/>
      <c r="I15" s="654"/>
      <c r="J15" s="654"/>
      <c r="K15" s="654"/>
      <c r="L15" s="654"/>
      <c r="M15" s="654"/>
      <c r="N15" s="654"/>
      <c r="O15" s="655"/>
    </row>
    <row r="16" spans="1:15" s="131" customFormat="1" ht="13.5" customHeight="1">
      <c r="A16" s="136" t="s">
        <v>31</v>
      </c>
      <c r="B16" s="334" t="s">
        <v>64</v>
      </c>
      <c r="C16" s="132">
        <v>4393500</v>
      </c>
      <c r="D16" s="132">
        <v>4393500</v>
      </c>
      <c r="E16" s="132">
        <v>4393500</v>
      </c>
      <c r="F16" s="132">
        <v>4393500</v>
      </c>
      <c r="G16" s="132">
        <v>4393500</v>
      </c>
      <c r="H16" s="132">
        <v>4393500</v>
      </c>
      <c r="I16" s="132">
        <v>4393500</v>
      </c>
      <c r="J16" s="132">
        <v>4393500</v>
      </c>
      <c r="K16" s="132">
        <v>4393500</v>
      </c>
      <c r="L16" s="132">
        <v>4393500</v>
      </c>
      <c r="M16" s="132">
        <v>4393500</v>
      </c>
      <c r="N16" s="132">
        <v>4398500</v>
      </c>
      <c r="O16" s="133">
        <f t="shared" si="0"/>
        <v>52727000</v>
      </c>
    </row>
    <row r="17" spans="1:15" s="131" customFormat="1" ht="27" customHeight="1">
      <c r="A17" s="128" t="s">
        <v>32</v>
      </c>
      <c r="B17" s="333" t="s">
        <v>186</v>
      </c>
      <c r="C17" s="129">
        <v>1180000</v>
      </c>
      <c r="D17" s="129">
        <v>1180000</v>
      </c>
      <c r="E17" s="129">
        <v>1180000</v>
      </c>
      <c r="F17" s="129">
        <v>1180000</v>
      </c>
      <c r="G17" s="129">
        <v>1180000</v>
      </c>
      <c r="H17" s="129">
        <v>1180000</v>
      </c>
      <c r="I17" s="129">
        <v>1180000</v>
      </c>
      <c r="J17" s="129">
        <v>1180000</v>
      </c>
      <c r="K17" s="129">
        <v>1180000</v>
      </c>
      <c r="L17" s="129">
        <v>1180000</v>
      </c>
      <c r="M17" s="129">
        <v>1180000</v>
      </c>
      <c r="N17" s="129">
        <v>1182000</v>
      </c>
      <c r="O17" s="130">
        <f t="shared" si="0"/>
        <v>14162000</v>
      </c>
    </row>
    <row r="18" spans="1:15" s="131" customFormat="1" ht="13.5" customHeight="1">
      <c r="A18" s="128" t="s">
        <v>33</v>
      </c>
      <c r="B18" s="331" t="s">
        <v>142</v>
      </c>
      <c r="C18" s="129">
        <v>3995000</v>
      </c>
      <c r="D18" s="129">
        <v>3995000</v>
      </c>
      <c r="E18" s="129">
        <v>3995000</v>
      </c>
      <c r="F18" s="129">
        <v>3995000</v>
      </c>
      <c r="G18" s="129">
        <v>3995000</v>
      </c>
      <c r="H18" s="129">
        <v>3995000</v>
      </c>
      <c r="I18" s="129">
        <v>3995000</v>
      </c>
      <c r="J18" s="129">
        <v>3995000</v>
      </c>
      <c r="K18" s="129">
        <v>3995000</v>
      </c>
      <c r="L18" s="129">
        <v>3995000</v>
      </c>
      <c r="M18" s="129">
        <v>3995000</v>
      </c>
      <c r="N18" s="129">
        <v>3991831</v>
      </c>
      <c r="O18" s="130">
        <f t="shared" si="0"/>
        <v>47936831</v>
      </c>
    </row>
    <row r="19" spans="1:15" s="131" customFormat="1" ht="13.5" customHeight="1">
      <c r="A19" s="128" t="s">
        <v>34</v>
      </c>
      <c r="B19" s="331" t="s">
        <v>187</v>
      </c>
      <c r="C19" s="129">
        <v>712500</v>
      </c>
      <c r="D19" s="129">
        <v>712500</v>
      </c>
      <c r="E19" s="129">
        <v>712500</v>
      </c>
      <c r="F19" s="129">
        <v>712500</v>
      </c>
      <c r="G19" s="129">
        <v>712500</v>
      </c>
      <c r="H19" s="129">
        <v>712500</v>
      </c>
      <c r="I19" s="129">
        <v>712500</v>
      </c>
      <c r="J19" s="129">
        <v>712500</v>
      </c>
      <c r="K19" s="129">
        <v>712500</v>
      </c>
      <c r="L19" s="129">
        <v>712500</v>
      </c>
      <c r="M19" s="129">
        <v>712500</v>
      </c>
      <c r="N19" s="129">
        <v>713500</v>
      </c>
      <c r="O19" s="130">
        <f t="shared" si="0"/>
        <v>8551000</v>
      </c>
    </row>
    <row r="20" spans="1:15" s="131" customFormat="1" ht="13.5" customHeight="1">
      <c r="A20" s="128" t="s">
        <v>35</v>
      </c>
      <c r="B20" s="331" t="s">
        <v>12</v>
      </c>
      <c r="C20" s="129">
        <v>112041</v>
      </c>
      <c r="D20" s="129">
        <v>112041</v>
      </c>
      <c r="E20" s="129">
        <v>112041</v>
      </c>
      <c r="F20" s="129">
        <v>112041</v>
      </c>
      <c r="G20" s="129">
        <v>112041</v>
      </c>
      <c r="H20" s="129">
        <v>112041</v>
      </c>
      <c r="I20" s="129">
        <v>112041</v>
      </c>
      <c r="J20" s="129">
        <v>112041</v>
      </c>
      <c r="K20" s="129">
        <v>112041</v>
      </c>
      <c r="L20" s="129">
        <v>112041</v>
      </c>
      <c r="M20" s="129">
        <v>112046</v>
      </c>
      <c r="N20" s="129">
        <v>4500000</v>
      </c>
      <c r="O20" s="130">
        <f t="shared" si="0"/>
        <v>5732456</v>
      </c>
    </row>
    <row r="21" spans="1:15" s="131" customFormat="1" ht="13.5" customHeight="1">
      <c r="A21" s="128" t="s">
        <v>36</v>
      </c>
      <c r="B21" s="331" t="s">
        <v>236</v>
      </c>
      <c r="C21" s="129"/>
      <c r="D21" s="129"/>
      <c r="E21" s="129"/>
      <c r="F21" s="129"/>
      <c r="G21" s="129">
        <v>634000</v>
      </c>
      <c r="H21" s="129">
        <v>634000</v>
      </c>
      <c r="I21" s="129"/>
      <c r="J21" s="129"/>
      <c r="K21" s="129"/>
      <c r="L21" s="129"/>
      <c r="M21" s="129"/>
      <c r="N21" s="129"/>
      <c r="O21" s="130">
        <f t="shared" si="0"/>
        <v>1268000</v>
      </c>
    </row>
    <row r="22" spans="1:15" s="131" customFormat="1" ht="15.75">
      <c r="A22" s="128" t="s">
        <v>37</v>
      </c>
      <c r="B22" s="333" t="s">
        <v>190</v>
      </c>
      <c r="C22" s="129"/>
      <c r="D22" s="129"/>
      <c r="E22" s="129"/>
      <c r="F22" s="129"/>
      <c r="G22" s="129">
        <v>1270000</v>
      </c>
      <c r="H22" s="129">
        <v>1270000</v>
      </c>
      <c r="I22" s="129"/>
      <c r="J22" s="129"/>
      <c r="K22" s="129"/>
      <c r="L22" s="129"/>
      <c r="M22" s="129"/>
      <c r="N22" s="129"/>
      <c r="O22" s="130">
        <f t="shared" si="0"/>
        <v>2540000</v>
      </c>
    </row>
    <row r="23" spans="1:15" s="131" customFormat="1" ht="13.5" customHeight="1">
      <c r="A23" s="128" t="s">
        <v>38</v>
      </c>
      <c r="B23" s="331" t="s">
        <v>239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30">
        <f t="shared" si="0"/>
        <v>0</v>
      </c>
    </row>
    <row r="24" spans="1:15" s="131" customFormat="1" ht="13.5" customHeight="1" thickBot="1">
      <c r="A24" s="128" t="s">
        <v>39</v>
      </c>
      <c r="B24" s="331" t="s">
        <v>13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30">
        <f t="shared" si="0"/>
        <v>0</v>
      </c>
    </row>
    <row r="25" spans="1:15" s="124" customFormat="1" ht="15.75" customHeight="1" thickBot="1">
      <c r="A25" s="137" t="s">
        <v>40</v>
      </c>
      <c r="B25" s="43" t="s">
        <v>112</v>
      </c>
      <c r="C25" s="134">
        <f aca="true" t="shared" si="2" ref="C25:N25">SUM(C16:C24)</f>
        <v>10393041</v>
      </c>
      <c r="D25" s="134">
        <f t="shared" si="2"/>
        <v>10393041</v>
      </c>
      <c r="E25" s="134">
        <f t="shared" si="2"/>
        <v>10393041</v>
      </c>
      <c r="F25" s="134">
        <f t="shared" si="2"/>
        <v>10393041</v>
      </c>
      <c r="G25" s="134">
        <f t="shared" si="2"/>
        <v>12297041</v>
      </c>
      <c r="H25" s="134">
        <f t="shared" si="2"/>
        <v>12297041</v>
      </c>
      <c r="I25" s="134">
        <f t="shared" si="2"/>
        <v>10393041</v>
      </c>
      <c r="J25" s="134">
        <f t="shared" si="2"/>
        <v>10393041</v>
      </c>
      <c r="K25" s="134">
        <f t="shared" si="2"/>
        <v>10393041</v>
      </c>
      <c r="L25" s="134">
        <f t="shared" si="2"/>
        <v>10393041</v>
      </c>
      <c r="M25" s="134">
        <f t="shared" si="2"/>
        <v>10393046</v>
      </c>
      <c r="N25" s="134">
        <f t="shared" si="2"/>
        <v>14785831</v>
      </c>
      <c r="O25" s="135">
        <f t="shared" si="0"/>
        <v>132917287</v>
      </c>
    </row>
    <row r="26" spans="1:15" ht="16.5" thickBot="1">
      <c r="A26" s="137" t="s">
        <v>41</v>
      </c>
      <c r="B26" s="335" t="s">
        <v>113</v>
      </c>
      <c r="C26" s="138">
        <f aca="true" t="shared" si="3" ref="C26:O26">C14-C25</f>
        <v>-899976</v>
      </c>
      <c r="D26" s="138">
        <f t="shared" si="3"/>
        <v>-899976</v>
      </c>
      <c r="E26" s="138">
        <f t="shared" si="3"/>
        <v>8600024</v>
      </c>
      <c r="F26" s="138">
        <f t="shared" si="3"/>
        <v>-899976</v>
      </c>
      <c r="G26" s="138">
        <f t="shared" si="3"/>
        <v>-2803976</v>
      </c>
      <c r="H26" s="138">
        <f t="shared" si="3"/>
        <v>-2803976</v>
      </c>
      <c r="I26" s="138">
        <f t="shared" si="3"/>
        <v>-899976</v>
      </c>
      <c r="J26" s="138">
        <f t="shared" si="3"/>
        <v>-899976</v>
      </c>
      <c r="K26" s="138">
        <f t="shared" si="3"/>
        <v>8600024</v>
      </c>
      <c r="L26" s="138">
        <f t="shared" si="3"/>
        <v>-899976</v>
      </c>
      <c r="M26" s="138">
        <f t="shared" si="3"/>
        <v>-899981</v>
      </c>
      <c r="N26" s="138">
        <f t="shared" si="3"/>
        <v>-5292259</v>
      </c>
      <c r="O26" s="139">
        <f t="shared" si="3"/>
        <v>0</v>
      </c>
    </row>
    <row r="27" ht="15.75">
      <c r="A27" s="141"/>
    </row>
    <row r="28" spans="2:15" ht="15.75">
      <c r="B28" s="142"/>
      <c r="C28" s="143"/>
      <c r="D28" s="143"/>
      <c r="O28" s="140"/>
    </row>
    <row r="29" ht="15.75">
      <c r="O29" s="140"/>
    </row>
    <row r="30" ht="15.75">
      <c r="O30" s="140"/>
    </row>
    <row r="31" ht="15.75">
      <c r="O31" s="140"/>
    </row>
    <row r="32" ht="15.75">
      <c r="O32" s="140"/>
    </row>
    <row r="33" ht="15.75">
      <c r="O33" s="140"/>
    </row>
    <row r="34" ht="15.75">
      <c r="O34" s="140"/>
    </row>
    <row r="35" ht="15.75">
      <c r="O35" s="140"/>
    </row>
    <row r="36" ht="15.75">
      <c r="O36" s="140"/>
    </row>
    <row r="37" ht="15.75">
      <c r="O37" s="140"/>
    </row>
    <row r="38" ht="15.75">
      <c r="O38" s="140"/>
    </row>
    <row r="39" ht="15.75">
      <c r="O39" s="140"/>
    </row>
    <row r="40" ht="15.75">
      <c r="O40" s="140"/>
    </row>
    <row r="41" ht="15.75">
      <c r="O41" s="140"/>
    </row>
    <row r="42" ht="15.75">
      <c r="O42" s="140"/>
    </row>
    <row r="43" ht="15.75">
      <c r="O43" s="140"/>
    </row>
    <row r="44" ht="15.75">
      <c r="O44" s="140"/>
    </row>
    <row r="45" ht="15.75">
      <c r="O45" s="140"/>
    </row>
    <row r="46" ht="15.75">
      <c r="O46" s="140"/>
    </row>
    <row r="47" ht="15.75">
      <c r="O47" s="140"/>
    </row>
    <row r="48" ht="15.75">
      <c r="O48" s="140"/>
    </row>
    <row r="49" ht="15.75">
      <c r="O49" s="140"/>
    </row>
    <row r="50" ht="15.75">
      <c r="O50" s="140"/>
    </row>
    <row r="51" ht="15.75">
      <c r="O51" s="140"/>
    </row>
    <row r="52" ht="15.75">
      <c r="O52" s="140"/>
    </row>
    <row r="53" ht="15.75">
      <c r="O53" s="140"/>
    </row>
    <row r="54" ht="15.75">
      <c r="O54" s="140"/>
    </row>
    <row r="55" ht="15.75">
      <c r="O55" s="140"/>
    </row>
    <row r="56" ht="15.75">
      <c r="O56" s="140"/>
    </row>
    <row r="57" ht="15.75">
      <c r="O57" s="140"/>
    </row>
    <row r="58" ht="15.75">
      <c r="O58" s="140"/>
    </row>
    <row r="59" ht="15.75">
      <c r="O59" s="140"/>
    </row>
    <row r="60" ht="15.75">
      <c r="O60" s="140"/>
    </row>
    <row r="61" ht="15.75">
      <c r="O61" s="140"/>
    </row>
    <row r="62" ht="15.75">
      <c r="O62" s="140"/>
    </row>
    <row r="63" ht="15.75">
      <c r="O63" s="140"/>
    </row>
    <row r="64" ht="15.75">
      <c r="O64" s="140"/>
    </row>
    <row r="65" ht="15.75">
      <c r="O65" s="140"/>
    </row>
    <row r="66" ht="15.75">
      <c r="O66" s="140"/>
    </row>
    <row r="67" ht="15.75">
      <c r="O67" s="140"/>
    </row>
    <row r="68" ht="15.75">
      <c r="O68" s="140"/>
    </row>
    <row r="69" ht="15.75">
      <c r="O69" s="140"/>
    </row>
    <row r="70" ht="15.75">
      <c r="O70" s="140"/>
    </row>
    <row r="71" ht="15.75">
      <c r="O71" s="140"/>
    </row>
    <row r="72" ht="15.75">
      <c r="O72" s="140"/>
    </row>
    <row r="73" ht="15.75">
      <c r="O73" s="140"/>
    </row>
    <row r="74" ht="15.75">
      <c r="O74" s="140"/>
    </row>
    <row r="75" ht="15.75">
      <c r="O75" s="140"/>
    </row>
    <row r="76" ht="15.75">
      <c r="O76" s="140"/>
    </row>
    <row r="77" ht="15.75">
      <c r="O77" s="140"/>
    </row>
    <row r="78" ht="15.75">
      <c r="O78" s="140"/>
    </row>
    <row r="79" ht="15.75">
      <c r="O79" s="140"/>
    </row>
    <row r="80" ht="15.75">
      <c r="O80" s="140"/>
    </row>
    <row r="81" ht="15.75">
      <c r="O81" s="140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landscape" paperSize="9" scale="84" r:id="rId1"/>
  <headerFooter alignWithMargins="0">
    <oddHeader>&amp;R&amp;"Times New Roman CE,Félkövér dőlt"&amp;11 4.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C33"/>
  <sheetViews>
    <sheetView workbookViewId="0" topLeftCell="A8">
      <selection activeCell="C13" sqref="C13:C33"/>
    </sheetView>
  </sheetViews>
  <sheetFormatPr defaultColWidth="9.00390625" defaultRowHeight="12.75"/>
  <cols>
    <col min="1" max="1" width="88.625" style="53" customWidth="1"/>
    <col min="2" max="2" width="27.875" style="53" customWidth="1"/>
    <col min="3" max="3" width="3.50390625" style="53" customWidth="1"/>
    <col min="4" max="16384" width="9.375" style="53" customWidth="1"/>
  </cols>
  <sheetData>
    <row r="1" spans="1:2" ht="47.25" customHeight="1">
      <c r="A1" s="658" t="str">
        <f>+CONCATENATE("A ",LEFT(ÖSSZEFÜGGÉSEK!A5,4),". évi általános működés és ágazati feladatok támogatásának alakulása jogcímenként")</f>
        <v>A 2016. évi általános működés és ágazati feladatok támogatásának alakulása jogcímenként</v>
      </c>
      <c r="B1" s="658"/>
    </row>
    <row r="2" spans="1:2" ht="22.5" customHeight="1" thickBot="1">
      <c r="A2" s="429"/>
      <c r="B2" s="430" t="s">
        <v>14</v>
      </c>
    </row>
    <row r="3" spans="1:2" s="54" customFormat="1" ht="24" customHeight="1" thickBot="1">
      <c r="A3" s="337" t="s">
        <v>53</v>
      </c>
      <c r="B3" s="428" t="str">
        <f>+CONCATENATE(LEFT(ÖSSZEFÜGGÉSEK!A5,4),". évi támogatás összesen")</f>
        <v>2016. évi támogatás összesen</v>
      </c>
    </row>
    <row r="4" spans="1:2" s="55" customFormat="1" ht="13.5" thickBot="1">
      <c r="A4" s="223" t="s">
        <v>508</v>
      </c>
      <c r="B4" s="224" t="s">
        <v>509</v>
      </c>
    </row>
    <row r="5" spans="1:2" ht="21">
      <c r="A5" s="589" t="s">
        <v>605</v>
      </c>
      <c r="B5" s="590">
        <f>SUM(B6+B7+B12+B13+B14+B15)</f>
        <v>22662149</v>
      </c>
    </row>
    <row r="6" spans="1:2" ht="12.75" customHeight="1">
      <c r="A6" s="144" t="s">
        <v>606</v>
      </c>
      <c r="B6" s="461">
        <v>0</v>
      </c>
    </row>
    <row r="7" spans="1:2" ht="12.75">
      <c r="A7" s="144" t="s">
        <v>607</v>
      </c>
      <c r="B7" s="461">
        <f>SUM(B8:B11)</f>
        <v>13547985</v>
      </c>
    </row>
    <row r="8" spans="1:2" ht="12.75">
      <c r="A8" s="144" t="s">
        <v>608</v>
      </c>
      <c r="B8" s="461">
        <v>3541240</v>
      </c>
    </row>
    <row r="9" spans="1:2" ht="12.75">
      <c r="A9" s="144" t="s">
        <v>609</v>
      </c>
      <c r="B9" s="461">
        <v>4544000</v>
      </c>
    </row>
    <row r="10" spans="1:2" ht="12.75">
      <c r="A10" s="144" t="s">
        <v>610</v>
      </c>
      <c r="B10" s="461">
        <v>1417605</v>
      </c>
    </row>
    <row r="11" spans="1:2" ht="12.75">
      <c r="A11" s="144" t="s">
        <v>611</v>
      </c>
      <c r="B11" s="461">
        <v>4045140</v>
      </c>
    </row>
    <row r="12" spans="1:2" ht="12.75">
      <c r="A12" s="144" t="s">
        <v>612</v>
      </c>
      <c r="B12" s="461">
        <v>6000000</v>
      </c>
    </row>
    <row r="13" spans="1:3" ht="12.75">
      <c r="A13" s="144" t="s">
        <v>613</v>
      </c>
      <c r="B13" s="461">
        <v>107100</v>
      </c>
      <c r="C13" s="659"/>
    </row>
    <row r="14" spans="1:3" ht="12.75">
      <c r="A14" s="144" t="s">
        <v>614</v>
      </c>
      <c r="B14" s="461">
        <v>2948263</v>
      </c>
      <c r="C14" s="659"/>
    </row>
    <row r="15" spans="1:3" ht="12.75">
      <c r="A15" s="144" t="s">
        <v>615</v>
      </c>
      <c r="B15" s="461">
        <v>58801</v>
      </c>
      <c r="C15" s="659"/>
    </row>
    <row r="16" spans="1:3" ht="12.75">
      <c r="A16" s="591" t="s">
        <v>616</v>
      </c>
      <c r="B16" s="590">
        <f>SUM(B17:B19)</f>
        <v>35407700</v>
      </c>
      <c r="C16" s="659"/>
    </row>
    <row r="17" spans="1:3" ht="12.75">
      <c r="A17" s="144" t="s">
        <v>617</v>
      </c>
      <c r="B17" s="461">
        <v>31023700</v>
      </c>
      <c r="C17" s="659"/>
    </row>
    <row r="18" spans="1:3" ht="12.75">
      <c r="A18" s="144" t="s">
        <v>618</v>
      </c>
      <c r="B18" s="461">
        <v>4000000</v>
      </c>
      <c r="C18" s="659"/>
    </row>
    <row r="19" spans="1:3" ht="12.75">
      <c r="A19" s="144" t="s">
        <v>619</v>
      </c>
      <c r="B19" s="461">
        <v>384000</v>
      </c>
      <c r="C19" s="659"/>
    </row>
    <row r="20" spans="1:3" ht="21">
      <c r="A20" s="591" t="s">
        <v>620</v>
      </c>
      <c r="B20" s="590">
        <f>SUM(B21+B22+B25)</f>
        <v>31678777</v>
      </c>
      <c r="C20" s="659"/>
    </row>
    <row r="21" spans="1:3" ht="12.75">
      <c r="A21" s="144" t="s">
        <v>621</v>
      </c>
      <c r="B21" s="461">
        <v>12551251</v>
      </c>
      <c r="C21" s="659"/>
    </row>
    <row r="22" spans="1:3" ht="12.75">
      <c r="A22" s="144" t="s">
        <v>622</v>
      </c>
      <c r="B22" s="461">
        <f>SUM(B23:B24)</f>
        <v>3727640</v>
      </c>
      <c r="C22" s="659"/>
    </row>
    <row r="23" spans="1:3" ht="12.75">
      <c r="A23" s="144" t="s">
        <v>624</v>
      </c>
      <c r="B23" s="461">
        <v>2712640</v>
      </c>
      <c r="C23" s="659"/>
    </row>
    <row r="24" spans="1:3" ht="12.75">
      <c r="A24" s="144" t="s">
        <v>625</v>
      </c>
      <c r="B24" s="461">
        <v>1015000</v>
      </c>
      <c r="C24" s="659"/>
    </row>
    <row r="25" spans="1:3" ht="12.75">
      <c r="A25" s="144" t="s">
        <v>623</v>
      </c>
      <c r="B25" s="461">
        <f>SUM(B26:B28)</f>
        <v>15399886</v>
      </c>
      <c r="C25" s="659"/>
    </row>
    <row r="26" spans="1:3" ht="12.75">
      <c r="A26" s="144" t="s">
        <v>626</v>
      </c>
      <c r="B26" s="461">
        <v>7752000</v>
      </c>
      <c r="C26" s="659"/>
    </row>
    <row r="27" spans="1:3" ht="12.75">
      <c r="A27" s="144" t="s">
        <v>627</v>
      </c>
      <c r="B27" s="461">
        <v>6066136</v>
      </c>
      <c r="C27" s="659"/>
    </row>
    <row r="28" spans="1:3" ht="12.75">
      <c r="A28" s="144" t="s">
        <v>628</v>
      </c>
      <c r="B28" s="461">
        <v>1581750</v>
      </c>
      <c r="C28" s="659"/>
    </row>
    <row r="29" spans="1:3" ht="12.75">
      <c r="A29" s="591" t="s">
        <v>629</v>
      </c>
      <c r="B29" s="590">
        <f>SUM(B30)</f>
        <v>1826280</v>
      </c>
      <c r="C29" s="659"/>
    </row>
    <row r="30" spans="1:3" ht="12.75">
      <c r="A30" s="144" t="s">
        <v>630</v>
      </c>
      <c r="B30" s="461">
        <v>1826280</v>
      </c>
      <c r="C30" s="659"/>
    </row>
    <row r="31" spans="1:3" ht="12.75">
      <c r="A31" s="144"/>
      <c r="B31" s="461"/>
      <c r="C31" s="659"/>
    </row>
    <row r="32" spans="1:3" ht="13.5" thickBot="1">
      <c r="A32" s="145"/>
      <c r="B32" s="461"/>
      <c r="C32" s="659"/>
    </row>
    <row r="33" spans="1:3" s="57" customFormat="1" ht="19.5" customHeight="1" thickBot="1">
      <c r="A33" s="40" t="s">
        <v>54</v>
      </c>
      <c r="B33" s="56">
        <f>SUM(B5+B16+B20+B29)</f>
        <v>91574906</v>
      </c>
      <c r="C33" s="659"/>
    </row>
  </sheetData>
  <sheetProtection/>
  <mergeCells count="2">
    <mergeCell ref="A1:B1"/>
    <mergeCell ref="C13:C33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90" r:id="rId1"/>
  <headerFooter alignWithMargins="0">
    <oddHeader>&amp;R&amp;"Times New Roman CE,Félkövér dőlt"5. sz.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39"/>
  <sheetViews>
    <sheetView workbookViewId="0" topLeftCell="A1">
      <selection activeCell="C4" sqref="C4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63" t="str">
        <f>+CONCATENATE("K I M U T A T Á S",CHAR(10),"a ",LEFT(ÖSSZEFÜGGÉSEK!A5,4),". évben céljelleggel juttatott támogatásokról")</f>
        <v>K I M U T A T Á S
a 2016. évben céljelleggel juttatott támogatásokról</v>
      </c>
      <c r="B1" s="663"/>
      <c r="C1" s="663"/>
      <c r="D1" s="663"/>
    </row>
    <row r="2" spans="1:4" ht="17.25" customHeight="1">
      <c r="A2" s="427"/>
      <c r="B2" s="427"/>
      <c r="C2" s="427"/>
      <c r="D2" s="427"/>
    </row>
    <row r="3" spans="1:4" ht="13.5" thickBot="1">
      <c r="A3" s="245"/>
      <c r="B3" s="245"/>
      <c r="C3" s="660" t="s">
        <v>585</v>
      </c>
      <c r="D3" s="660"/>
    </row>
    <row r="4" spans="1:4" ht="42.75" customHeight="1" thickBot="1">
      <c r="A4" s="431" t="s">
        <v>71</v>
      </c>
      <c r="B4" s="432" t="s">
        <v>127</v>
      </c>
      <c r="C4" s="432" t="s">
        <v>128</v>
      </c>
      <c r="D4" s="433" t="s">
        <v>15</v>
      </c>
    </row>
    <row r="5" spans="1:4" ht="15.75" customHeight="1">
      <c r="A5" s="246" t="s">
        <v>19</v>
      </c>
      <c r="B5" s="32" t="s">
        <v>631</v>
      </c>
      <c r="C5" s="32"/>
      <c r="D5" s="33"/>
    </row>
    <row r="6" spans="1:4" ht="15.75" customHeight="1">
      <c r="A6" s="247" t="s">
        <v>20</v>
      </c>
      <c r="B6" s="34"/>
      <c r="C6" s="34"/>
      <c r="D6" s="35"/>
    </row>
    <row r="7" spans="1:4" ht="15.75" customHeight="1">
      <c r="A7" s="247" t="s">
        <v>21</v>
      </c>
      <c r="B7" s="34"/>
      <c r="C7" s="34"/>
      <c r="D7" s="35"/>
    </row>
    <row r="8" spans="1:4" ht="15.75" customHeight="1">
      <c r="A8" s="247" t="s">
        <v>22</v>
      </c>
      <c r="B8" s="34"/>
      <c r="C8" s="34"/>
      <c r="D8" s="35"/>
    </row>
    <row r="9" spans="1:4" ht="15.75" customHeight="1">
      <c r="A9" s="247" t="s">
        <v>23</v>
      </c>
      <c r="B9" s="34"/>
      <c r="C9" s="34"/>
      <c r="D9" s="35"/>
    </row>
    <row r="10" spans="1:4" ht="15.75" customHeight="1">
      <c r="A10" s="247" t="s">
        <v>24</v>
      </c>
      <c r="B10" s="34"/>
      <c r="C10" s="34"/>
      <c r="D10" s="35"/>
    </row>
    <row r="11" spans="1:4" ht="15.75" customHeight="1">
      <c r="A11" s="247" t="s">
        <v>25</v>
      </c>
      <c r="B11" s="34"/>
      <c r="C11" s="34"/>
      <c r="D11" s="35"/>
    </row>
    <row r="12" spans="1:4" ht="15.75" customHeight="1">
      <c r="A12" s="247" t="s">
        <v>26</v>
      </c>
      <c r="B12" s="34"/>
      <c r="C12" s="34"/>
      <c r="D12" s="35"/>
    </row>
    <row r="13" spans="1:4" ht="15.75" customHeight="1">
      <c r="A13" s="247" t="s">
        <v>27</v>
      </c>
      <c r="B13" s="34"/>
      <c r="C13" s="34"/>
      <c r="D13" s="35"/>
    </row>
    <row r="14" spans="1:4" ht="15.75" customHeight="1">
      <c r="A14" s="247" t="s">
        <v>28</v>
      </c>
      <c r="B14" s="34"/>
      <c r="C14" s="34"/>
      <c r="D14" s="35"/>
    </row>
    <row r="15" spans="1:4" ht="15.75" customHeight="1">
      <c r="A15" s="247" t="s">
        <v>29</v>
      </c>
      <c r="B15" s="34"/>
      <c r="C15" s="34"/>
      <c r="D15" s="35"/>
    </row>
    <row r="16" spans="1:4" ht="15.75" customHeight="1">
      <c r="A16" s="247" t="s">
        <v>30</v>
      </c>
      <c r="B16" s="34"/>
      <c r="C16" s="34"/>
      <c r="D16" s="35"/>
    </row>
    <row r="17" spans="1:4" ht="15.75" customHeight="1">
      <c r="A17" s="247" t="s">
        <v>31</v>
      </c>
      <c r="B17" s="34"/>
      <c r="C17" s="34"/>
      <c r="D17" s="35"/>
    </row>
    <row r="18" spans="1:4" ht="15.75" customHeight="1">
      <c r="A18" s="247" t="s">
        <v>32</v>
      </c>
      <c r="B18" s="34"/>
      <c r="C18" s="34"/>
      <c r="D18" s="35"/>
    </row>
    <row r="19" spans="1:4" ht="15.75" customHeight="1">
      <c r="A19" s="247" t="s">
        <v>33</v>
      </c>
      <c r="B19" s="34"/>
      <c r="C19" s="34"/>
      <c r="D19" s="35"/>
    </row>
    <row r="20" spans="1:4" ht="15.75" customHeight="1">
      <c r="A20" s="247" t="s">
        <v>34</v>
      </c>
      <c r="B20" s="34"/>
      <c r="C20" s="34"/>
      <c r="D20" s="35"/>
    </row>
    <row r="21" spans="1:4" ht="15.75" customHeight="1">
      <c r="A21" s="247" t="s">
        <v>35</v>
      </c>
      <c r="B21" s="34"/>
      <c r="C21" s="34"/>
      <c r="D21" s="35"/>
    </row>
    <row r="22" spans="1:4" ht="15.75" customHeight="1">
      <c r="A22" s="247" t="s">
        <v>36</v>
      </c>
      <c r="B22" s="34"/>
      <c r="C22" s="34"/>
      <c r="D22" s="35"/>
    </row>
    <row r="23" spans="1:4" ht="15.75" customHeight="1">
      <c r="A23" s="247" t="s">
        <v>37</v>
      </c>
      <c r="B23" s="34"/>
      <c r="C23" s="34"/>
      <c r="D23" s="35"/>
    </row>
    <row r="24" spans="1:4" ht="15.75" customHeight="1">
      <c r="A24" s="247" t="s">
        <v>38</v>
      </c>
      <c r="B24" s="34"/>
      <c r="C24" s="34"/>
      <c r="D24" s="35"/>
    </row>
    <row r="25" spans="1:4" ht="15.75" customHeight="1">
      <c r="A25" s="247" t="s">
        <v>39</v>
      </c>
      <c r="B25" s="34"/>
      <c r="C25" s="34"/>
      <c r="D25" s="35"/>
    </row>
    <row r="26" spans="1:4" ht="15.75" customHeight="1">
      <c r="A26" s="247" t="s">
        <v>40</v>
      </c>
      <c r="B26" s="34"/>
      <c r="C26" s="34"/>
      <c r="D26" s="35"/>
    </row>
    <row r="27" spans="1:4" ht="15.75" customHeight="1">
      <c r="A27" s="247" t="s">
        <v>41</v>
      </c>
      <c r="B27" s="34"/>
      <c r="C27" s="34"/>
      <c r="D27" s="35"/>
    </row>
    <row r="28" spans="1:4" ht="15.75" customHeight="1">
      <c r="A28" s="247" t="s">
        <v>42</v>
      </c>
      <c r="B28" s="34"/>
      <c r="C28" s="34"/>
      <c r="D28" s="35"/>
    </row>
    <row r="29" spans="1:4" ht="15.75" customHeight="1">
      <c r="A29" s="247" t="s">
        <v>43</v>
      </c>
      <c r="B29" s="34"/>
      <c r="C29" s="34"/>
      <c r="D29" s="35"/>
    </row>
    <row r="30" spans="1:4" ht="15.75" customHeight="1">
      <c r="A30" s="247" t="s">
        <v>44</v>
      </c>
      <c r="B30" s="34"/>
      <c r="C30" s="34"/>
      <c r="D30" s="35"/>
    </row>
    <row r="31" spans="1:4" ht="15.75" customHeight="1">
      <c r="A31" s="247" t="s">
        <v>45</v>
      </c>
      <c r="B31" s="34"/>
      <c r="C31" s="34"/>
      <c r="D31" s="35"/>
    </row>
    <row r="32" spans="1:4" ht="15.75" customHeight="1">
      <c r="A32" s="247" t="s">
        <v>46</v>
      </c>
      <c r="B32" s="34"/>
      <c r="C32" s="34"/>
      <c r="D32" s="35"/>
    </row>
    <row r="33" spans="1:4" ht="15.75" customHeight="1">
      <c r="A33" s="247" t="s">
        <v>47</v>
      </c>
      <c r="B33" s="34"/>
      <c r="C33" s="34"/>
      <c r="D33" s="35"/>
    </row>
    <row r="34" spans="1:4" ht="15.75" customHeight="1">
      <c r="A34" s="247" t="s">
        <v>129</v>
      </c>
      <c r="B34" s="34"/>
      <c r="C34" s="34"/>
      <c r="D34" s="105"/>
    </row>
    <row r="35" spans="1:4" ht="15.75" customHeight="1">
      <c r="A35" s="247" t="s">
        <v>130</v>
      </c>
      <c r="B35" s="34"/>
      <c r="C35" s="34"/>
      <c r="D35" s="105"/>
    </row>
    <row r="36" spans="1:4" ht="15.75" customHeight="1">
      <c r="A36" s="247" t="s">
        <v>131</v>
      </c>
      <c r="B36" s="34"/>
      <c r="C36" s="34"/>
      <c r="D36" s="105"/>
    </row>
    <row r="37" spans="1:4" ht="15.75" customHeight="1" thickBot="1">
      <c r="A37" s="248" t="s">
        <v>132</v>
      </c>
      <c r="B37" s="36"/>
      <c r="C37" s="36"/>
      <c r="D37" s="106"/>
    </row>
    <row r="38" spans="1:4" ht="15.75" customHeight="1" thickBot="1">
      <c r="A38" s="661" t="s">
        <v>54</v>
      </c>
      <c r="B38" s="662"/>
      <c r="C38" s="249"/>
      <c r="D38" s="250">
        <f>SUM(D5:D37)</f>
        <v>0</v>
      </c>
    </row>
    <row r="39" ht="12.75">
      <c r="A39" t="s">
        <v>205</v>
      </c>
    </row>
  </sheetData>
  <sheetProtection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48"/>
  <sheetViews>
    <sheetView zoomScale="120" zoomScaleNormal="120" zoomScaleSheetLayoutView="100" workbookViewId="0" topLeftCell="A1">
      <selection activeCell="E3" sqref="E3"/>
    </sheetView>
  </sheetViews>
  <sheetFormatPr defaultColWidth="9.00390625" defaultRowHeight="12.75"/>
  <cols>
    <col min="1" max="1" width="9.00390625" style="435" customWidth="1"/>
    <col min="2" max="2" width="66.375" style="435" bestFit="1" customWidth="1"/>
    <col min="3" max="3" width="15.50390625" style="436" customWidth="1"/>
    <col min="4" max="5" width="15.50390625" style="435" customWidth="1"/>
    <col min="6" max="6" width="9.00390625" style="469" customWidth="1"/>
    <col min="7" max="16384" width="9.375" style="469" customWidth="1"/>
  </cols>
  <sheetData>
    <row r="1" spans="1:5" ht="15.75" customHeight="1">
      <c r="A1" s="592" t="s">
        <v>16</v>
      </c>
      <c r="B1" s="592"/>
      <c r="C1" s="592"/>
      <c r="D1" s="592"/>
      <c r="E1" s="592"/>
    </row>
    <row r="2" spans="1:5" ht="15.75" customHeight="1" thickBot="1">
      <c r="A2" s="593" t="s">
        <v>155</v>
      </c>
      <c r="B2" s="593"/>
      <c r="D2" s="169"/>
      <c r="E2" s="353" t="s">
        <v>634</v>
      </c>
    </row>
    <row r="3" spans="1:5" ht="37.5" customHeight="1" thickBot="1">
      <c r="A3" s="23" t="s">
        <v>71</v>
      </c>
      <c r="B3" s="24" t="s">
        <v>18</v>
      </c>
      <c r="C3" s="24" t="str">
        <f>+CONCATENATE(LEFT(ÖSSZEFÜGGÉSEK!A5,4)+1,". évi")</f>
        <v>2017. évi</v>
      </c>
      <c r="D3" s="460" t="str">
        <f>+CONCATENATE(LEFT(ÖSSZEFÜGGÉSEK!A5,4)+2,". évi")</f>
        <v>2018. évi</v>
      </c>
      <c r="E3" s="191" t="str">
        <f>+CONCATENATE(LEFT(ÖSSZEFÜGGÉSEK!A5,4)+3,". évi")</f>
        <v>2019. évi</v>
      </c>
    </row>
    <row r="4" spans="1:5" s="470" customFormat="1" ht="12" customHeight="1" thickBot="1">
      <c r="A4" s="37" t="s">
        <v>508</v>
      </c>
      <c r="B4" s="38" t="s">
        <v>509</v>
      </c>
      <c r="C4" s="38" t="s">
        <v>510</v>
      </c>
      <c r="D4" s="38" t="s">
        <v>512</v>
      </c>
      <c r="E4" s="504" t="s">
        <v>511</v>
      </c>
    </row>
    <row r="5" spans="1:5" s="471" customFormat="1" ht="12" customHeight="1" thickBot="1">
      <c r="A5" s="20" t="s">
        <v>19</v>
      </c>
      <c r="B5" s="21" t="s">
        <v>546</v>
      </c>
      <c r="C5" s="522">
        <v>91500000</v>
      </c>
      <c r="D5" s="522">
        <v>91400000</v>
      </c>
      <c r="E5" s="523">
        <v>91400000</v>
      </c>
    </row>
    <row r="6" spans="1:5" s="471" customFormat="1" ht="12" customHeight="1" thickBot="1">
      <c r="A6" s="20" t="s">
        <v>20</v>
      </c>
      <c r="B6" s="338" t="s">
        <v>388</v>
      </c>
      <c r="C6" s="522"/>
      <c r="D6" s="522"/>
      <c r="E6" s="523"/>
    </row>
    <row r="7" spans="1:5" s="471" customFormat="1" ht="12" customHeight="1" thickBot="1">
      <c r="A7" s="20" t="s">
        <v>21</v>
      </c>
      <c r="B7" s="21" t="s">
        <v>396</v>
      </c>
      <c r="C7" s="522"/>
      <c r="D7" s="522"/>
      <c r="E7" s="523"/>
    </row>
    <row r="8" spans="1:5" s="471" customFormat="1" ht="12" customHeight="1" thickBot="1">
      <c r="A8" s="20" t="s">
        <v>176</v>
      </c>
      <c r="B8" s="21" t="s">
        <v>277</v>
      </c>
      <c r="C8" s="459">
        <f>SUM(C9:C15)</f>
        <v>19700000</v>
      </c>
      <c r="D8" s="459">
        <f>SUM(D9:D15)</f>
        <v>19200000</v>
      </c>
      <c r="E8" s="503">
        <f>SUM(E9:E15)</f>
        <v>19150000</v>
      </c>
    </row>
    <row r="9" spans="1:5" s="471" customFormat="1" ht="12" customHeight="1">
      <c r="A9" s="15" t="s">
        <v>278</v>
      </c>
      <c r="B9" s="472" t="s">
        <v>581</v>
      </c>
      <c r="C9" s="454">
        <v>1200000</v>
      </c>
      <c r="D9" s="454">
        <v>1300000</v>
      </c>
      <c r="E9" s="311">
        <v>1250000</v>
      </c>
    </row>
    <row r="10" spans="1:5" s="471" customFormat="1" ht="12" customHeight="1">
      <c r="A10" s="14" t="s">
        <v>279</v>
      </c>
      <c r="B10" s="473" t="s">
        <v>571</v>
      </c>
      <c r="C10" s="453"/>
      <c r="D10" s="453"/>
      <c r="E10" s="310"/>
    </row>
    <row r="11" spans="1:5" s="471" customFormat="1" ht="12" customHeight="1">
      <c r="A11" s="14" t="s">
        <v>280</v>
      </c>
      <c r="B11" s="473" t="s">
        <v>572</v>
      </c>
      <c r="C11" s="453">
        <v>16000000</v>
      </c>
      <c r="D11" s="453">
        <v>15500000</v>
      </c>
      <c r="E11" s="310">
        <v>15500000</v>
      </c>
    </row>
    <row r="12" spans="1:5" s="471" customFormat="1" ht="12" customHeight="1">
      <c r="A12" s="14" t="s">
        <v>281</v>
      </c>
      <c r="B12" s="473" t="s">
        <v>573</v>
      </c>
      <c r="C12" s="453"/>
      <c r="D12" s="453"/>
      <c r="E12" s="310"/>
    </row>
    <row r="13" spans="1:5" s="471" customFormat="1" ht="12" customHeight="1">
      <c r="A13" s="14" t="s">
        <v>567</v>
      </c>
      <c r="B13" s="473" t="s">
        <v>282</v>
      </c>
      <c r="C13" s="453">
        <v>2500000</v>
      </c>
      <c r="D13" s="453">
        <v>2400000</v>
      </c>
      <c r="E13" s="310">
        <v>2400000</v>
      </c>
    </row>
    <row r="14" spans="1:5" s="471" customFormat="1" ht="12" customHeight="1">
      <c r="A14" s="14" t="s">
        <v>568</v>
      </c>
      <c r="B14" s="473" t="s">
        <v>283</v>
      </c>
      <c r="C14" s="453"/>
      <c r="D14" s="453"/>
      <c r="E14" s="310"/>
    </row>
    <row r="15" spans="1:5" s="471" customFormat="1" ht="12" customHeight="1" thickBot="1">
      <c r="A15" s="16" t="s">
        <v>569</v>
      </c>
      <c r="B15" s="474" t="s">
        <v>284</v>
      </c>
      <c r="C15" s="455"/>
      <c r="D15" s="455"/>
      <c r="E15" s="312"/>
    </row>
    <row r="16" spans="1:5" s="471" customFormat="1" ht="12" customHeight="1" thickBot="1">
      <c r="A16" s="20" t="s">
        <v>23</v>
      </c>
      <c r="B16" s="21" t="s">
        <v>549</v>
      </c>
      <c r="C16" s="522">
        <v>19500000</v>
      </c>
      <c r="D16" s="522">
        <v>19600000</v>
      </c>
      <c r="E16" s="523">
        <v>19600000</v>
      </c>
    </row>
    <row r="17" spans="1:5" s="471" customFormat="1" ht="12" customHeight="1" thickBot="1">
      <c r="A17" s="20" t="s">
        <v>24</v>
      </c>
      <c r="B17" s="21" t="s">
        <v>10</v>
      </c>
      <c r="C17" s="522"/>
      <c r="D17" s="522"/>
      <c r="E17" s="523"/>
    </row>
    <row r="18" spans="1:5" s="471" customFormat="1" ht="12" customHeight="1" thickBot="1">
      <c r="A18" s="20" t="s">
        <v>183</v>
      </c>
      <c r="B18" s="21" t="s">
        <v>548</v>
      </c>
      <c r="C18" s="522"/>
      <c r="D18" s="522"/>
      <c r="E18" s="523"/>
    </row>
    <row r="19" spans="1:5" s="471" customFormat="1" ht="12" customHeight="1" thickBot="1">
      <c r="A19" s="20" t="s">
        <v>26</v>
      </c>
      <c r="B19" s="338" t="s">
        <v>547</v>
      </c>
      <c r="C19" s="522"/>
      <c r="D19" s="522"/>
      <c r="E19" s="523"/>
    </row>
    <row r="20" spans="1:5" s="471" customFormat="1" ht="12" customHeight="1" thickBot="1">
      <c r="A20" s="20" t="s">
        <v>27</v>
      </c>
      <c r="B20" s="21" t="s">
        <v>317</v>
      </c>
      <c r="C20" s="459">
        <f>+C5+C6+C7+C8+C16+C17+C18+C19</f>
        <v>130700000</v>
      </c>
      <c r="D20" s="459">
        <f>+D5+D6+D7+D8+D16+D17+D18+D19</f>
        <v>130200000</v>
      </c>
      <c r="E20" s="349">
        <f>+E5+E6+E7+E8+E16+E17+E18+E19</f>
        <v>130150000</v>
      </c>
    </row>
    <row r="21" spans="1:5" s="471" customFormat="1" ht="12" customHeight="1" thickBot="1">
      <c r="A21" s="20" t="s">
        <v>28</v>
      </c>
      <c r="B21" s="21" t="s">
        <v>550</v>
      </c>
      <c r="C21" s="576"/>
      <c r="D21" s="576"/>
      <c r="E21" s="577"/>
    </row>
    <row r="22" spans="1:5" s="471" customFormat="1" ht="12" customHeight="1" thickBot="1">
      <c r="A22" s="20" t="s">
        <v>29</v>
      </c>
      <c r="B22" s="21" t="s">
        <v>551</v>
      </c>
      <c r="C22" s="459">
        <f>+C20+C21</f>
        <v>130700000</v>
      </c>
      <c r="D22" s="459">
        <f>+D20+D21</f>
        <v>130200000</v>
      </c>
      <c r="E22" s="503">
        <f>+E20+E21</f>
        <v>130150000</v>
      </c>
    </row>
    <row r="23" spans="1:5" s="471" customFormat="1" ht="12" customHeight="1">
      <c r="A23" s="421"/>
      <c r="B23" s="422"/>
      <c r="C23" s="423"/>
      <c r="D23" s="573"/>
      <c r="E23" s="574"/>
    </row>
    <row r="24" spans="1:5" s="471" customFormat="1" ht="12" customHeight="1">
      <c r="A24" s="592" t="s">
        <v>48</v>
      </c>
      <c r="B24" s="592"/>
      <c r="C24" s="592"/>
      <c r="D24" s="592"/>
      <c r="E24" s="592"/>
    </row>
    <row r="25" spans="1:5" s="471" customFormat="1" ht="12" customHeight="1" thickBot="1">
      <c r="A25" s="594" t="s">
        <v>156</v>
      </c>
      <c r="B25" s="594"/>
      <c r="C25" s="436"/>
      <c r="D25" s="169"/>
      <c r="E25" s="353" t="s">
        <v>237</v>
      </c>
    </row>
    <row r="26" spans="1:6" s="471" customFormat="1" ht="24" customHeight="1" thickBot="1">
      <c r="A26" s="23" t="s">
        <v>17</v>
      </c>
      <c r="B26" s="24" t="s">
        <v>49</v>
      </c>
      <c r="C26" s="24" t="str">
        <f>+C3</f>
        <v>2017. évi</v>
      </c>
      <c r="D26" s="24" t="str">
        <f>+D3</f>
        <v>2018. évi</v>
      </c>
      <c r="E26" s="191" t="str">
        <f>+E3</f>
        <v>2019. évi</v>
      </c>
      <c r="F26" s="575"/>
    </row>
    <row r="27" spans="1:6" s="471" customFormat="1" ht="12" customHeight="1" thickBot="1">
      <c r="A27" s="464" t="s">
        <v>508</v>
      </c>
      <c r="B27" s="465" t="s">
        <v>509</v>
      </c>
      <c r="C27" s="465" t="s">
        <v>510</v>
      </c>
      <c r="D27" s="465" t="s">
        <v>512</v>
      </c>
      <c r="E27" s="569" t="s">
        <v>511</v>
      </c>
      <c r="F27" s="575"/>
    </row>
    <row r="28" spans="1:6" s="471" customFormat="1" ht="15" customHeight="1" thickBot="1">
      <c r="A28" s="20" t="s">
        <v>19</v>
      </c>
      <c r="B28" s="30" t="s">
        <v>552</v>
      </c>
      <c r="C28" s="522">
        <v>126950000</v>
      </c>
      <c r="D28" s="522">
        <v>126900000</v>
      </c>
      <c r="E28" s="518">
        <v>126900000</v>
      </c>
      <c r="F28" s="575"/>
    </row>
    <row r="29" spans="1:5" ht="12" customHeight="1" thickBot="1">
      <c r="A29" s="547" t="s">
        <v>20</v>
      </c>
      <c r="B29" s="570" t="s">
        <v>557</v>
      </c>
      <c r="C29" s="571">
        <f>+C30+C31+C32</f>
        <v>3750000</v>
      </c>
      <c r="D29" s="571">
        <f>+D30+D31+D32</f>
        <v>3300000</v>
      </c>
      <c r="E29" s="572">
        <f>+E30+E31+E32</f>
        <v>3250000</v>
      </c>
    </row>
    <row r="30" spans="1:5" ht="12" customHeight="1">
      <c r="A30" s="15" t="s">
        <v>106</v>
      </c>
      <c r="B30" s="8" t="s">
        <v>236</v>
      </c>
      <c r="C30" s="454">
        <v>1250000</v>
      </c>
      <c r="D30" s="454">
        <v>1300000</v>
      </c>
      <c r="E30" s="311">
        <v>1250000</v>
      </c>
    </row>
    <row r="31" spans="1:5" ht="12" customHeight="1">
      <c r="A31" s="15" t="s">
        <v>107</v>
      </c>
      <c r="B31" s="12" t="s">
        <v>190</v>
      </c>
      <c r="C31" s="453">
        <v>2500000</v>
      </c>
      <c r="D31" s="453">
        <v>2000000</v>
      </c>
      <c r="E31" s="310">
        <v>2000000</v>
      </c>
    </row>
    <row r="32" spans="1:5" ht="12" customHeight="1" thickBot="1">
      <c r="A32" s="15" t="s">
        <v>108</v>
      </c>
      <c r="B32" s="340" t="s">
        <v>239</v>
      </c>
      <c r="C32" s="453"/>
      <c r="D32" s="453"/>
      <c r="E32" s="310"/>
    </row>
    <row r="33" spans="1:5" ht="12" customHeight="1" thickBot="1">
      <c r="A33" s="20" t="s">
        <v>21</v>
      </c>
      <c r="B33" s="152" t="s">
        <v>463</v>
      </c>
      <c r="C33" s="452">
        <f>+C28+C29</f>
        <v>130700000</v>
      </c>
      <c r="D33" s="452">
        <f>+D28+D29</f>
        <v>130200000</v>
      </c>
      <c r="E33" s="309">
        <f>+E28+E29</f>
        <v>130150000</v>
      </c>
    </row>
    <row r="34" spans="1:6" ht="15" customHeight="1" thickBot="1">
      <c r="A34" s="20" t="s">
        <v>22</v>
      </c>
      <c r="B34" s="152" t="s">
        <v>553</v>
      </c>
      <c r="C34" s="578"/>
      <c r="D34" s="578"/>
      <c r="E34" s="579"/>
      <c r="F34" s="484"/>
    </row>
    <row r="35" spans="1:5" s="471" customFormat="1" ht="12.75" customHeight="1" thickBot="1">
      <c r="A35" s="341" t="s">
        <v>23</v>
      </c>
      <c r="B35" s="434" t="s">
        <v>554</v>
      </c>
      <c r="C35" s="568">
        <f>+C33+C34</f>
        <v>130700000</v>
      </c>
      <c r="D35" s="568">
        <f>+D33+D34</f>
        <v>130200000</v>
      </c>
      <c r="E35" s="562">
        <f>+E33+E34</f>
        <v>130150000</v>
      </c>
    </row>
    <row r="36" ht="15.75">
      <c r="C36" s="435"/>
    </row>
    <row r="37" ht="15.75">
      <c r="C37" s="435"/>
    </row>
    <row r="38" ht="15.75">
      <c r="C38" s="435"/>
    </row>
    <row r="39" ht="16.5" customHeight="1">
      <c r="C39" s="435"/>
    </row>
    <row r="40" ht="15.75">
      <c r="C40" s="435"/>
    </row>
    <row r="41" ht="15.75">
      <c r="C41" s="435"/>
    </row>
    <row r="42" spans="6:7" s="435" customFormat="1" ht="15.75">
      <c r="F42" s="469"/>
      <c r="G42" s="469"/>
    </row>
    <row r="43" spans="6:7" s="435" customFormat="1" ht="15.75">
      <c r="F43" s="469"/>
      <c r="G43" s="469"/>
    </row>
    <row r="44" spans="6:7" s="435" customFormat="1" ht="15.75">
      <c r="F44" s="469"/>
      <c r="G44" s="469"/>
    </row>
    <row r="45" spans="6:7" s="435" customFormat="1" ht="15.75">
      <c r="F45" s="469"/>
      <c r="G45" s="469"/>
    </row>
    <row r="46" spans="6:7" s="435" customFormat="1" ht="15.75">
      <c r="F46" s="469"/>
      <c r="G46" s="469"/>
    </row>
    <row r="47" spans="6:7" s="435" customFormat="1" ht="15.75">
      <c r="F47" s="469"/>
      <c r="G47" s="469"/>
    </row>
    <row r="48" spans="6:7" s="435" customFormat="1" ht="15.75">
      <c r="F48" s="469"/>
      <c r="G48" s="469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CE,Félkövér"&amp;12Pusztamonostor Községi Önkormányzat
2016. ÉVI KÖLTSÉGVETÉSI ÉVET KÖVETŐ 3 ÉV TERVEZETT BEVÉTELEI, KIADÁSAI&amp;R&amp;"Times New Roman CE,Félkövér dőlt"&amp;11 7. sz.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E31" sqref="E31"/>
    </sheetView>
  </sheetViews>
  <sheetFormatPr defaultColWidth="9.00390625" defaultRowHeight="12.75"/>
  <cols>
    <col min="1" max="1" width="9.50390625" style="435" customWidth="1"/>
    <col min="2" max="2" width="91.625" style="435" customWidth="1"/>
    <col min="3" max="3" width="21.625" style="436" customWidth="1"/>
    <col min="4" max="4" width="9.00390625" style="469" customWidth="1"/>
    <col min="5" max="16384" width="9.375" style="469" customWidth="1"/>
  </cols>
  <sheetData>
    <row r="1" spans="1:3" ht="15.75" customHeight="1">
      <c r="A1" s="592" t="s">
        <v>16</v>
      </c>
      <c r="B1" s="592"/>
      <c r="C1" s="592"/>
    </row>
    <row r="2" spans="1:3" ht="15.75" customHeight="1" thickBot="1">
      <c r="A2" s="593" t="s">
        <v>155</v>
      </c>
      <c r="B2" s="593"/>
      <c r="C2" s="353" t="s">
        <v>237</v>
      </c>
    </row>
    <row r="3" spans="1:3" ht="37.5" customHeight="1" thickBot="1">
      <c r="A3" s="23" t="s">
        <v>71</v>
      </c>
      <c r="B3" s="24" t="s">
        <v>18</v>
      </c>
      <c r="C3" s="45" t="str">
        <f>+CONCATENATE(LEFT(ÖSSZEFÜGGÉSEK!A5,4),". évi előirányzat")</f>
        <v>2016. évi előirányzat</v>
      </c>
    </row>
    <row r="4" spans="1:3" s="470" customFormat="1" ht="12" customHeight="1" thickBot="1">
      <c r="A4" s="464"/>
      <c r="B4" s="465" t="s">
        <v>508</v>
      </c>
      <c r="C4" s="466" t="s">
        <v>509</v>
      </c>
    </row>
    <row r="5" spans="1:3" s="471" customFormat="1" ht="12" customHeight="1" thickBot="1">
      <c r="A5" s="20" t="s">
        <v>19</v>
      </c>
      <c r="B5" s="21" t="s">
        <v>262</v>
      </c>
      <c r="C5" s="343">
        <f>+C6+C7+C8+C9+C10+C11</f>
        <v>0</v>
      </c>
    </row>
    <row r="6" spans="1:3" s="471" customFormat="1" ht="12" customHeight="1">
      <c r="A6" s="15" t="s">
        <v>100</v>
      </c>
      <c r="B6" s="472" t="s">
        <v>263</v>
      </c>
      <c r="C6" s="346"/>
    </row>
    <row r="7" spans="1:3" s="471" customFormat="1" ht="12" customHeight="1">
      <c r="A7" s="14" t="s">
        <v>101</v>
      </c>
      <c r="B7" s="473" t="s">
        <v>264</v>
      </c>
      <c r="C7" s="345"/>
    </row>
    <row r="8" spans="1:3" s="471" customFormat="1" ht="12" customHeight="1">
      <c r="A8" s="14" t="s">
        <v>102</v>
      </c>
      <c r="B8" s="473" t="s">
        <v>565</v>
      </c>
      <c r="C8" s="345"/>
    </row>
    <row r="9" spans="1:3" s="471" customFormat="1" ht="12" customHeight="1">
      <c r="A9" s="14" t="s">
        <v>103</v>
      </c>
      <c r="B9" s="473" t="s">
        <v>266</v>
      </c>
      <c r="C9" s="345"/>
    </row>
    <row r="10" spans="1:3" s="471" customFormat="1" ht="12" customHeight="1">
      <c r="A10" s="14" t="s">
        <v>151</v>
      </c>
      <c r="B10" s="339" t="s">
        <v>447</v>
      </c>
      <c r="C10" s="345"/>
    </row>
    <row r="11" spans="1:3" s="471" customFormat="1" ht="12" customHeight="1" thickBot="1">
      <c r="A11" s="16" t="s">
        <v>104</v>
      </c>
      <c r="B11" s="340" t="s">
        <v>448</v>
      </c>
      <c r="C11" s="345"/>
    </row>
    <row r="12" spans="1:3" s="471" customFormat="1" ht="12" customHeight="1" thickBot="1">
      <c r="A12" s="20" t="s">
        <v>20</v>
      </c>
      <c r="B12" s="338" t="s">
        <v>267</v>
      </c>
      <c r="C12" s="343">
        <f>+C13+C14+C15+C16+C17</f>
        <v>0</v>
      </c>
    </row>
    <row r="13" spans="1:3" s="471" customFormat="1" ht="12" customHeight="1">
      <c r="A13" s="15" t="s">
        <v>106</v>
      </c>
      <c r="B13" s="472" t="s">
        <v>268</v>
      </c>
      <c r="C13" s="346"/>
    </row>
    <row r="14" spans="1:3" s="471" customFormat="1" ht="12" customHeight="1">
      <c r="A14" s="14" t="s">
        <v>107</v>
      </c>
      <c r="B14" s="473" t="s">
        <v>269</v>
      </c>
      <c r="C14" s="345"/>
    </row>
    <row r="15" spans="1:3" s="471" customFormat="1" ht="12" customHeight="1">
      <c r="A15" s="14" t="s">
        <v>108</v>
      </c>
      <c r="B15" s="473" t="s">
        <v>437</v>
      </c>
      <c r="C15" s="345"/>
    </row>
    <row r="16" spans="1:3" s="471" customFormat="1" ht="12" customHeight="1">
      <c r="A16" s="14" t="s">
        <v>109</v>
      </c>
      <c r="B16" s="473" t="s">
        <v>438</v>
      </c>
      <c r="C16" s="345"/>
    </row>
    <row r="17" spans="1:3" s="471" customFormat="1" ht="12" customHeight="1">
      <c r="A17" s="14" t="s">
        <v>110</v>
      </c>
      <c r="B17" s="473" t="s">
        <v>270</v>
      </c>
      <c r="C17" s="345"/>
    </row>
    <row r="18" spans="1:3" s="471" customFormat="1" ht="12" customHeight="1" thickBot="1">
      <c r="A18" s="16" t="s">
        <v>119</v>
      </c>
      <c r="B18" s="340" t="s">
        <v>271</v>
      </c>
      <c r="C18" s="347"/>
    </row>
    <row r="19" spans="1:3" s="471" customFormat="1" ht="12" customHeight="1" thickBot="1">
      <c r="A19" s="20" t="s">
        <v>21</v>
      </c>
      <c r="B19" s="21" t="s">
        <v>272</v>
      </c>
      <c r="C19" s="343">
        <f>+C20+C21+C22+C23+C24</f>
        <v>0</v>
      </c>
    </row>
    <row r="20" spans="1:3" s="471" customFormat="1" ht="12" customHeight="1">
      <c r="A20" s="15" t="s">
        <v>89</v>
      </c>
      <c r="B20" s="472" t="s">
        <v>273</v>
      </c>
      <c r="C20" s="346"/>
    </row>
    <row r="21" spans="1:3" s="471" customFormat="1" ht="12" customHeight="1">
      <c r="A21" s="14" t="s">
        <v>90</v>
      </c>
      <c r="B21" s="473" t="s">
        <v>274</v>
      </c>
      <c r="C21" s="345"/>
    </row>
    <row r="22" spans="1:3" s="471" customFormat="1" ht="12" customHeight="1">
      <c r="A22" s="14" t="s">
        <v>91</v>
      </c>
      <c r="B22" s="473" t="s">
        <v>439</v>
      </c>
      <c r="C22" s="345"/>
    </row>
    <row r="23" spans="1:3" s="471" customFormat="1" ht="12" customHeight="1">
      <c r="A23" s="14" t="s">
        <v>92</v>
      </c>
      <c r="B23" s="473" t="s">
        <v>440</v>
      </c>
      <c r="C23" s="345"/>
    </row>
    <row r="24" spans="1:3" s="471" customFormat="1" ht="12" customHeight="1">
      <c r="A24" s="14" t="s">
        <v>174</v>
      </c>
      <c r="B24" s="473" t="s">
        <v>275</v>
      </c>
      <c r="C24" s="345"/>
    </row>
    <row r="25" spans="1:3" s="471" customFormat="1" ht="12" customHeight="1" thickBot="1">
      <c r="A25" s="16" t="s">
        <v>175</v>
      </c>
      <c r="B25" s="474" t="s">
        <v>276</v>
      </c>
      <c r="C25" s="347"/>
    </row>
    <row r="26" spans="1:3" s="471" customFormat="1" ht="12" customHeight="1" thickBot="1">
      <c r="A26" s="20" t="s">
        <v>176</v>
      </c>
      <c r="B26" s="21" t="s">
        <v>566</v>
      </c>
      <c r="C26" s="349">
        <f>SUM(C27:C33)</f>
        <v>0</v>
      </c>
    </row>
    <row r="27" spans="1:3" s="471" customFormat="1" ht="12" customHeight="1">
      <c r="A27" s="15" t="s">
        <v>278</v>
      </c>
      <c r="B27" s="472" t="s">
        <v>570</v>
      </c>
      <c r="C27" s="346"/>
    </row>
    <row r="28" spans="1:3" s="471" customFormat="1" ht="12" customHeight="1">
      <c r="A28" s="14" t="s">
        <v>279</v>
      </c>
      <c r="B28" s="473" t="s">
        <v>571</v>
      </c>
      <c r="C28" s="345"/>
    </row>
    <row r="29" spans="1:3" s="471" customFormat="1" ht="12" customHeight="1">
      <c r="A29" s="14" t="s">
        <v>280</v>
      </c>
      <c r="B29" s="473" t="s">
        <v>572</v>
      </c>
      <c r="C29" s="345"/>
    </row>
    <row r="30" spans="1:3" s="471" customFormat="1" ht="12" customHeight="1">
      <c r="A30" s="14" t="s">
        <v>281</v>
      </c>
      <c r="B30" s="473" t="s">
        <v>573</v>
      </c>
      <c r="C30" s="345"/>
    </row>
    <row r="31" spans="1:3" s="471" customFormat="1" ht="12" customHeight="1">
      <c r="A31" s="14" t="s">
        <v>567</v>
      </c>
      <c r="B31" s="473" t="s">
        <v>282</v>
      </c>
      <c r="C31" s="345"/>
    </row>
    <row r="32" spans="1:3" s="471" customFormat="1" ht="12" customHeight="1">
      <c r="A32" s="14" t="s">
        <v>568</v>
      </c>
      <c r="B32" s="473" t="s">
        <v>283</v>
      </c>
      <c r="C32" s="345"/>
    </row>
    <row r="33" spans="1:3" s="471" customFormat="1" ht="12" customHeight="1" thickBot="1">
      <c r="A33" s="16" t="s">
        <v>569</v>
      </c>
      <c r="B33" s="580" t="s">
        <v>284</v>
      </c>
      <c r="C33" s="347"/>
    </row>
    <row r="34" spans="1:3" s="471" customFormat="1" ht="12" customHeight="1" thickBot="1">
      <c r="A34" s="20" t="s">
        <v>23</v>
      </c>
      <c r="B34" s="21" t="s">
        <v>449</v>
      </c>
      <c r="C34" s="343">
        <f>SUM(C35:C45)</f>
        <v>0</v>
      </c>
    </row>
    <row r="35" spans="1:3" s="471" customFormat="1" ht="12" customHeight="1">
      <c r="A35" s="15" t="s">
        <v>93</v>
      </c>
      <c r="B35" s="472" t="s">
        <v>287</v>
      </c>
      <c r="C35" s="346"/>
    </row>
    <row r="36" spans="1:3" s="471" customFormat="1" ht="12" customHeight="1">
      <c r="A36" s="14" t="s">
        <v>94</v>
      </c>
      <c r="B36" s="473" t="s">
        <v>288</v>
      </c>
      <c r="C36" s="345"/>
    </row>
    <row r="37" spans="1:3" s="471" customFormat="1" ht="12" customHeight="1">
      <c r="A37" s="14" t="s">
        <v>95</v>
      </c>
      <c r="B37" s="473" t="s">
        <v>289</v>
      </c>
      <c r="C37" s="345"/>
    </row>
    <row r="38" spans="1:3" s="471" customFormat="1" ht="12" customHeight="1">
      <c r="A38" s="14" t="s">
        <v>178</v>
      </c>
      <c r="B38" s="473" t="s">
        <v>290</v>
      </c>
      <c r="C38" s="345"/>
    </row>
    <row r="39" spans="1:3" s="471" customFormat="1" ht="12" customHeight="1">
      <c r="A39" s="14" t="s">
        <v>179</v>
      </c>
      <c r="B39" s="473" t="s">
        <v>291</v>
      </c>
      <c r="C39" s="345"/>
    </row>
    <row r="40" spans="1:3" s="471" customFormat="1" ht="12" customHeight="1">
      <c r="A40" s="14" t="s">
        <v>180</v>
      </c>
      <c r="B40" s="473" t="s">
        <v>292</v>
      </c>
      <c r="C40" s="345"/>
    </row>
    <row r="41" spans="1:3" s="471" customFormat="1" ht="12" customHeight="1">
      <c r="A41" s="14" t="s">
        <v>181</v>
      </c>
      <c r="B41" s="473" t="s">
        <v>293</v>
      </c>
      <c r="C41" s="345"/>
    </row>
    <row r="42" spans="1:3" s="471" customFormat="1" ht="12" customHeight="1">
      <c r="A42" s="14" t="s">
        <v>182</v>
      </c>
      <c r="B42" s="473" t="s">
        <v>575</v>
      </c>
      <c r="C42" s="345"/>
    </row>
    <row r="43" spans="1:3" s="471" customFormat="1" ht="12" customHeight="1">
      <c r="A43" s="14" t="s">
        <v>285</v>
      </c>
      <c r="B43" s="473" t="s">
        <v>295</v>
      </c>
      <c r="C43" s="348"/>
    </row>
    <row r="44" spans="1:3" s="471" customFormat="1" ht="12" customHeight="1">
      <c r="A44" s="16" t="s">
        <v>286</v>
      </c>
      <c r="B44" s="474" t="s">
        <v>451</v>
      </c>
      <c r="C44" s="458"/>
    </row>
    <row r="45" spans="1:3" s="471" customFormat="1" ht="12" customHeight="1" thickBot="1">
      <c r="A45" s="16" t="s">
        <v>450</v>
      </c>
      <c r="B45" s="340" t="s">
        <v>296</v>
      </c>
      <c r="C45" s="458"/>
    </row>
    <row r="46" spans="1:3" s="471" customFormat="1" ht="12" customHeight="1" thickBot="1">
      <c r="A46" s="20" t="s">
        <v>24</v>
      </c>
      <c r="B46" s="21" t="s">
        <v>297</v>
      </c>
      <c r="C46" s="343">
        <f>SUM(C47:C51)</f>
        <v>0</v>
      </c>
    </row>
    <row r="47" spans="1:3" s="471" customFormat="1" ht="12" customHeight="1">
      <c r="A47" s="15" t="s">
        <v>96</v>
      </c>
      <c r="B47" s="472" t="s">
        <v>301</v>
      </c>
      <c r="C47" s="517"/>
    </row>
    <row r="48" spans="1:3" s="471" customFormat="1" ht="12" customHeight="1">
      <c r="A48" s="14" t="s">
        <v>97</v>
      </c>
      <c r="B48" s="473" t="s">
        <v>302</v>
      </c>
      <c r="C48" s="348"/>
    </row>
    <row r="49" spans="1:3" s="471" customFormat="1" ht="12" customHeight="1">
      <c r="A49" s="14" t="s">
        <v>298</v>
      </c>
      <c r="B49" s="473" t="s">
        <v>303</v>
      </c>
      <c r="C49" s="348"/>
    </row>
    <row r="50" spans="1:3" s="471" customFormat="1" ht="12" customHeight="1">
      <c r="A50" s="14" t="s">
        <v>299</v>
      </c>
      <c r="B50" s="473" t="s">
        <v>304</v>
      </c>
      <c r="C50" s="348"/>
    </row>
    <row r="51" spans="1:3" s="471" customFormat="1" ht="12" customHeight="1" thickBot="1">
      <c r="A51" s="16" t="s">
        <v>300</v>
      </c>
      <c r="B51" s="340" t="s">
        <v>305</v>
      </c>
      <c r="C51" s="458"/>
    </row>
    <row r="52" spans="1:3" s="471" customFormat="1" ht="12" customHeight="1" thickBot="1">
      <c r="A52" s="20" t="s">
        <v>183</v>
      </c>
      <c r="B52" s="21" t="s">
        <v>306</v>
      </c>
      <c r="C52" s="343">
        <f>SUM(C53:C55)</f>
        <v>0</v>
      </c>
    </row>
    <row r="53" spans="1:3" s="471" customFormat="1" ht="12" customHeight="1">
      <c r="A53" s="15" t="s">
        <v>98</v>
      </c>
      <c r="B53" s="472" t="s">
        <v>307</v>
      </c>
      <c r="C53" s="346"/>
    </row>
    <row r="54" spans="1:3" s="471" customFormat="1" ht="12" customHeight="1">
      <c r="A54" s="14" t="s">
        <v>99</v>
      </c>
      <c r="B54" s="473" t="s">
        <v>441</v>
      </c>
      <c r="C54" s="345"/>
    </row>
    <row r="55" spans="1:3" s="471" customFormat="1" ht="12" customHeight="1">
      <c r="A55" s="14" t="s">
        <v>310</v>
      </c>
      <c r="B55" s="473" t="s">
        <v>308</v>
      </c>
      <c r="C55" s="345"/>
    </row>
    <row r="56" spans="1:3" s="471" customFormat="1" ht="12" customHeight="1" thickBot="1">
      <c r="A56" s="16" t="s">
        <v>311</v>
      </c>
      <c r="B56" s="340" t="s">
        <v>309</v>
      </c>
      <c r="C56" s="347"/>
    </row>
    <row r="57" spans="1:3" s="471" customFormat="1" ht="12" customHeight="1" thickBot="1">
      <c r="A57" s="20" t="s">
        <v>26</v>
      </c>
      <c r="B57" s="338" t="s">
        <v>312</v>
      </c>
      <c r="C57" s="343">
        <f>SUM(C58:C60)</f>
        <v>0</v>
      </c>
    </row>
    <row r="58" spans="1:3" s="471" customFormat="1" ht="12" customHeight="1">
      <c r="A58" s="15" t="s">
        <v>184</v>
      </c>
      <c r="B58" s="472" t="s">
        <v>314</v>
      </c>
      <c r="C58" s="348"/>
    </row>
    <row r="59" spans="1:3" s="471" customFormat="1" ht="12" customHeight="1">
      <c r="A59" s="14" t="s">
        <v>185</v>
      </c>
      <c r="B59" s="473" t="s">
        <v>442</v>
      </c>
      <c r="C59" s="348"/>
    </row>
    <row r="60" spans="1:3" s="471" customFormat="1" ht="12" customHeight="1">
      <c r="A60" s="14" t="s">
        <v>238</v>
      </c>
      <c r="B60" s="473" t="s">
        <v>315</v>
      </c>
      <c r="C60" s="348"/>
    </row>
    <row r="61" spans="1:3" s="471" customFormat="1" ht="12" customHeight="1" thickBot="1">
      <c r="A61" s="16" t="s">
        <v>313</v>
      </c>
      <c r="B61" s="340" t="s">
        <v>316</v>
      </c>
      <c r="C61" s="348"/>
    </row>
    <row r="62" spans="1:3" s="471" customFormat="1" ht="12" customHeight="1" thickBot="1">
      <c r="A62" s="552" t="s">
        <v>491</v>
      </c>
      <c r="B62" s="21" t="s">
        <v>317</v>
      </c>
      <c r="C62" s="349">
        <f>+C5+C12+C19+C26+C34+C46+C52+C57</f>
        <v>0</v>
      </c>
    </row>
    <row r="63" spans="1:3" s="471" customFormat="1" ht="12" customHeight="1" thickBot="1">
      <c r="A63" s="520" t="s">
        <v>318</v>
      </c>
      <c r="B63" s="338" t="s">
        <v>319</v>
      </c>
      <c r="C63" s="343">
        <f>SUM(C64:C66)</f>
        <v>0</v>
      </c>
    </row>
    <row r="64" spans="1:3" s="471" customFormat="1" ht="12" customHeight="1">
      <c r="A64" s="15" t="s">
        <v>350</v>
      </c>
      <c r="B64" s="472" t="s">
        <v>320</v>
      </c>
      <c r="C64" s="348"/>
    </row>
    <row r="65" spans="1:3" s="471" customFormat="1" ht="12" customHeight="1">
      <c r="A65" s="14" t="s">
        <v>359</v>
      </c>
      <c r="B65" s="473" t="s">
        <v>321</v>
      </c>
      <c r="C65" s="348"/>
    </row>
    <row r="66" spans="1:3" s="471" customFormat="1" ht="12" customHeight="1" thickBot="1">
      <c r="A66" s="16" t="s">
        <v>360</v>
      </c>
      <c r="B66" s="546" t="s">
        <v>476</v>
      </c>
      <c r="C66" s="348"/>
    </row>
    <row r="67" spans="1:3" s="471" customFormat="1" ht="12" customHeight="1" thickBot="1">
      <c r="A67" s="520" t="s">
        <v>323</v>
      </c>
      <c r="B67" s="338" t="s">
        <v>324</v>
      </c>
      <c r="C67" s="343">
        <f>SUM(C68:C71)</f>
        <v>0</v>
      </c>
    </row>
    <row r="68" spans="1:3" s="471" customFormat="1" ht="12" customHeight="1">
      <c r="A68" s="15" t="s">
        <v>152</v>
      </c>
      <c r="B68" s="472" t="s">
        <v>325</v>
      </c>
      <c r="C68" s="348"/>
    </row>
    <row r="69" spans="1:3" s="471" customFormat="1" ht="12" customHeight="1">
      <c r="A69" s="14" t="s">
        <v>153</v>
      </c>
      <c r="B69" s="473" t="s">
        <v>326</v>
      </c>
      <c r="C69" s="348"/>
    </row>
    <row r="70" spans="1:3" s="471" customFormat="1" ht="12" customHeight="1">
      <c r="A70" s="14" t="s">
        <v>351</v>
      </c>
      <c r="B70" s="473" t="s">
        <v>327</v>
      </c>
      <c r="C70" s="348"/>
    </row>
    <row r="71" spans="1:3" s="471" customFormat="1" ht="12" customHeight="1" thickBot="1">
      <c r="A71" s="16" t="s">
        <v>352</v>
      </c>
      <c r="B71" s="340" t="s">
        <v>328</v>
      </c>
      <c r="C71" s="348"/>
    </row>
    <row r="72" spans="1:3" s="471" customFormat="1" ht="12" customHeight="1" thickBot="1">
      <c r="A72" s="520" t="s">
        <v>329</v>
      </c>
      <c r="B72" s="338" t="s">
        <v>330</v>
      </c>
      <c r="C72" s="343">
        <f>SUM(C73:C74)</f>
        <v>0</v>
      </c>
    </row>
    <row r="73" spans="1:3" s="471" customFormat="1" ht="12" customHeight="1">
      <c r="A73" s="15" t="s">
        <v>353</v>
      </c>
      <c r="B73" s="472" t="s">
        <v>331</v>
      </c>
      <c r="C73" s="348"/>
    </row>
    <row r="74" spans="1:3" s="471" customFormat="1" ht="12" customHeight="1" thickBot="1">
      <c r="A74" s="16" t="s">
        <v>354</v>
      </c>
      <c r="B74" s="340" t="s">
        <v>332</v>
      </c>
      <c r="C74" s="348"/>
    </row>
    <row r="75" spans="1:3" s="471" customFormat="1" ht="12" customHeight="1" thickBot="1">
      <c r="A75" s="520" t="s">
        <v>333</v>
      </c>
      <c r="B75" s="338" t="s">
        <v>334</v>
      </c>
      <c r="C75" s="343">
        <f>SUM(C76:C78)</f>
        <v>0</v>
      </c>
    </row>
    <row r="76" spans="1:3" s="471" customFormat="1" ht="12" customHeight="1">
      <c r="A76" s="15" t="s">
        <v>355</v>
      </c>
      <c r="B76" s="472" t="s">
        <v>335</v>
      </c>
      <c r="C76" s="348"/>
    </row>
    <row r="77" spans="1:3" s="471" customFormat="1" ht="12" customHeight="1">
      <c r="A77" s="14" t="s">
        <v>356</v>
      </c>
      <c r="B77" s="473" t="s">
        <v>336</v>
      </c>
      <c r="C77" s="348"/>
    </row>
    <row r="78" spans="1:3" s="471" customFormat="1" ht="12" customHeight="1" thickBot="1">
      <c r="A78" s="16" t="s">
        <v>357</v>
      </c>
      <c r="B78" s="340" t="s">
        <v>337</v>
      </c>
      <c r="C78" s="348"/>
    </row>
    <row r="79" spans="1:3" s="471" customFormat="1" ht="12" customHeight="1" thickBot="1">
      <c r="A79" s="520" t="s">
        <v>338</v>
      </c>
      <c r="B79" s="338" t="s">
        <v>358</v>
      </c>
      <c r="C79" s="343">
        <f>SUM(C80:C83)</f>
        <v>0</v>
      </c>
    </row>
    <row r="80" spans="1:3" s="471" customFormat="1" ht="12" customHeight="1">
      <c r="A80" s="476" t="s">
        <v>339</v>
      </c>
      <c r="B80" s="472" t="s">
        <v>340</v>
      </c>
      <c r="C80" s="348"/>
    </row>
    <row r="81" spans="1:3" s="471" customFormat="1" ht="12" customHeight="1">
      <c r="A81" s="477" t="s">
        <v>341</v>
      </c>
      <c r="B81" s="473" t="s">
        <v>342</v>
      </c>
      <c r="C81" s="348"/>
    </row>
    <row r="82" spans="1:3" s="471" customFormat="1" ht="12" customHeight="1">
      <c r="A82" s="477" t="s">
        <v>343</v>
      </c>
      <c r="B82" s="473" t="s">
        <v>344</v>
      </c>
      <c r="C82" s="348"/>
    </row>
    <row r="83" spans="1:3" s="471" customFormat="1" ht="12" customHeight="1" thickBot="1">
      <c r="A83" s="478" t="s">
        <v>345</v>
      </c>
      <c r="B83" s="340" t="s">
        <v>346</v>
      </c>
      <c r="C83" s="348"/>
    </row>
    <row r="84" spans="1:3" s="471" customFormat="1" ht="12" customHeight="1" thickBot="1">
      <c r="A84" s="520" t="s">
        <v>347</v>
      </c>
      <c r="B84" s="338" t="s">
        <v>490</v>
      </c>
      <c r="C84" s="518"/>
    </row>
    <row r="85" spans="1:3" s="471" customFormat="1" ht="13.5" customHeight="1" thickBot="1">
      <c r="A85" s="520" t="s">
        <v>349</v>
      </c>
      <c r="B85" s="338" t="s">
        <v>348</v>
      </c>
      <c r="C85" s="518"/>
    </row>
    <row r="86" spans="1:3" s="471" customFormat="1" ht="15.75" customHeight="1" thickBot="1">
      <c r="A86" s="520" t="s">
        <v>361</v>
      </c>
      <c r="B86" s="479" t="s">
        <v>493</v>
      </c>
      <c r="C86" s="349">
        <f>+C63+C67+C72+C75+C79+C85+C84</f>
        <v>0</v>
      </c>
    </row>
    <row r="87" spans="1:3" s="471" customFormat="1" ht="16.5" customHeight="1" thickBot="1">
      <c r="A87" s="521" t="s">
        <v>492</v>
      </c>
      <c r="B87" s="480" t="s">
        <v>494</v>
      </c>
      <c r="C87" s="349">
        <f>+C62+C86</f>
        <v>0</v>
      </c>
    </row>
    <row r="88" spans="1:3" s="471" customFormat="1" ht="83.25" customHeight="1">
      <c r="A88" s="5"/>
      <c r="B88" s="6"/>
      <c r="C88" s="350"/>
    </row>
    <row r="89" spans="1:3" ht="16.5" customHeight="1">
      <c r="A89" s="592" t="s">
        <v>48</v>
      </c>
      <c r="B89" s="592"/>
      <c r="C89" s="592"/>
    </row>
    <row r="90" spans="1:3" s="481" customFormat="1" ht="16.5" customHeight="1" thickBot="1">
      <c r="A90" s="594" t="s">
        <v>156</v>
      </c>
      <c r="B90" s="594"/>
      <c r="C90" s="168" t="s">
        <v>237</v>
      </c>
    </row>
    <row r="91" spans="1:3" ht="37.5" customHeight="1" thickBot="1">
      <c r="A91" s="23" t="s">
        <v>71</v>
      </c>
      <c r="B91" s="24" t="s">
        <v>49</v>
      </c>
      <c r="C91" s="45" t="str">
        <f>+C3</f>
        <v>2016. évi előirányzat</v>
      </c>
    </row>
    <row r="92" spans="1:3" s="470" customFormat="1" ht="12" customHeight="1" thickBot="1">
      <c r="A92" s="37"/>
      <c r="B92" s="38" t="s">
        <v>508</v>
      </c>
      <c r="C92" s="39" t="s">
        <v>509</v>
      </c>
    </row>
    <row r="93" spans="1:3" ht="12" customHeight="1" thickBot="1">
      <c r="A93" s="22" t="s">
        <v>19</v>
      </c>
      <c r="B93" s="31" t="s">
        <v>452</v>
      </c>
      <c r="C93" s="342">
        <f>C94+C95+C96+C97+C98+C111</f>
        <v>0</v>
      </c>
    </row>
    <row r="94" spans="1:3" ht="12" customHeight="1">
      <c r="A94" s="17" t="s">
        <v>100</v>
      </c>
      <c r="B94" s="10" t="s">
        <v>50</v>
      </c>
      <c r="C94" s="344"/>
    </row>
    <row r="95" spans="1:3" ht="12" customHeight="1">
      <c r="A95" s="14" t="s">
        <v>101</v>
      </c>
      <c r="B95" s="8" t="s">
        <v>186</v>
      </c>
      <c r="C95" s="345"/>
    </row>
    <row r="96" spans="1:3" ht="12" customHeight="1">
      <c r="A96" s="14" t="s">
        <v>102</v>
      </c>
      <c r="B96" s="8" t="s">
        <v>142</v>
      </c>
      <c r="C96" s="347"/>
    </row>
    <row r="97" spans="1:3" ht="12" customHeight="1">
      <c r="A97" s="14" t="s">
        <v>103</v>
      </c>
      <c r="B97" s="11" t="s">
        <v>187</v>
      </c>
      <c r="C97" s="347"/>
    </row>
    <row r="98" spans="1:3" ht="12" customHeight="1">
      <c r="A98" s="14" t="s">
        <v>114</v>
      </c>
      <c r="B98" s="19" t="s">
        <v>188</v>
      </c>
      <c r="C98" s="347"/>
    </row>
    <row r="99" spans="1:3" ht="12" customHeight="1">
      <c r="A99" s="14" t="s">
        <v>104</v>
      </c>
      <c r="B99" s="8" t="s">
        <v>457</v>
      </c>
      <c r="C99" s="347"/>
    </row>
    <row r="100" spans="1:3" ht="12" customHeight="1">
      <c r="A100" s="14" t="s">
        <v>105</v>
      </c>
      <c r="B100" s="173" t="s">
        <v>456</v>
      </c>
      <c r="C100" s="347"/>
    </row>
    <row r="101" spans="1:3" ht="12" customHeight="1">
      <c r="A101" s="14" t="s">
        <v>115</v>
      </c>
      <c r="B101" s="173" t="s">
        <v>455</v>
      </c>
      <c r="C101" s="347"/>
    </row>
    <row r="102" spans="1:3" ht="12" customHeight="1">
      <c r="A102" s="14" t="s">
        <v>116</v>
      </c>
      <c r="B102" s="171" t="s">
        <v>364</v>
      </c>
      <c r="C102" s="347"/>
    </row>
    <row r="103" spans="1:3" ht="12" customHeight="1">
      <c r="A103" s="14" t="s">
        <v>117</v>
      </c>
      <c r="B103" s="172" t="s">
        <v>365</v>
      </c>
      <c r="C103" s="347"/>
    </row>
    <row r="104" spans="1:3" ht="12" customHeight="1">
      <c r="A104" s="14" t="s">
        <v>118</v>
      </c>
      <c r="B104" s="172" t="s">
        <v>366</v>
      </c>
      <c r="C104" s="347"/>
    </row>
    <row r="105" spans="1:3" ht="12" customHeight="1">
      <c r="A105" s="14" t="s">
        <v>120</v>
      </c>
      <c r="B105" s="171" t="s">
        <v>367</v>
      </c>
      <c r="C105" s="347"/>
    </row>
    <row r="106" spans="1:3" ht="12" customHeight="1">
      <c r="A106" s="14" t="s">
        <v>189</v>
      </c>
      <c r="B106" s="171" t="s">
        <v>368</v>
      </c>
      <c r="C106" s="347"/>
    </row>
    <row r="107" spans="1:3" ht="12" customHeight="1">
      <c r="A107" s="14" t="s">
        <v>362</v>
      </c>
      <c r="B107" s="172" t="s">
        <v>369</v>
      </c>
      <c r="C107" s="347"/>
    </row>
    <row r="108" spans="1:3" ht="12" customHeight="1">
      <c r="A108" s="13" t="s">
        <v>363</v>
      </c>
      <c r="B108" s="173" t="s">
        <v>370</v>
      </c>
      <c r="C108" s="347"/>
    </row>
    <row r="109" spans="1:3" ht="12" customHeight="1">
      <c r="A109" s="14" t="s">
        <v>453</v>
      </c>
      <c r="B109" s="173" t="s">
        <v>371</v>
      </c>
      <c r="C109" s="347"/>
    </row>
    <row r="110" spans="1:3" ht="12" customHeight="1">
      <c r="A110" s="16" t="s">
        <v>454</v>
      </c>
      <c r="B110" s="173" t="s">
        <v>372</v>
      </c>
      <c r="C110" s="347"/>
    </row>
    <row r="111" spans="1:3" ht="12" customHeight="1">
      <c r="A111" s="14" t="s">
        <v>458</v>
      </c>
      <c r="B111" s="11" t="s">
        <v>51</v>
      </c>
      <c r="C111" s="345"/>
    </row>
    <row r="112" spans="1:3" ht="12" customHeight="1">
      <c r="A112" s="14" t="s">
        <v>459</v>
      </c>
      <c r="B112" s="8" t="s">
        <v>461</v>
      </c>
      <c r="C112" s="345"/>
    </row>
    <row r="113" spans="1:3" ht="12" customHeight="1" thickBot="1">
      <c r="A113" s="18" t="s">
        <v>460</v>
      </c>
      <c r="B113" s="550" t="s">
        <v>462</v>
      </c>
      <c r="C113" s="351"/>
    </row>
    <row r="114" spans="1:3" ht="12" customHeight="1" thickBot="1">
      <c r="A114" s="547" t="s">
        <v>20</v>
      </c>
      <c r="B114" s="548" t="s">
        <v>373</v>
      </c>
      <c r="C114" s="549">
        <f>+C115+C117+C119</f>
        <v>0</v>
      </c>
    </row>
    <row r="115" spans="1:3" ht="12" customHeight="1">
      <c r="A115" s="15" t="s">
        <v>106</v>
      </c>
      <c r="B115" s="8" t="s">
        <v>236</v>
      </c>
      <c r="C115" s="346"/>
    </row>
    <row r="116" spans="1:3" ht="12" customHeight="1">
      <c r="A116" s="15" t="s">
        <v>107</v>
      </c>
      <c r="B116" s="12" t="s">
        <v>377</v>
      </c>
      <c r="C116" s="346"/>
    </row>
    <row r="117" spans="1:3" ht="12" customHeight="1">
      <c r="A117" s="15" t="s">
        <v>108</v>
      </c>
      <c r="B117" s="12" t="s">
        <v>190</v>
      </c>
      <c r="C117" s="345"/>
    </row>
    <row r="118" spans="1:3" ht="12" customHeight="1">
      <c r="A118" s="15" t="s">
        <v>109</v>
      </c>
      <c r="B118" s="12" t="s">
        <v>378</v>
      </c>
      <c r="C118" s="310"/>
    </row>
    <row r="119" spans="1:3" ht="12" customHeight="1">
      <c r="A119" s="15" t="s">
        <v>110</v>
      </c>
      <c r="B119" s="340" t="s">
        <v>239</v>
      </c>
      <c r="C119" s="310"/>
    </row>
    <row r="120" spans="1:3" ht="12" customHeight="1">
      <c r="A120" s="15" t="s">
        <v>119</v>
      </c>
      <c r="B120" s="339" t="s">
        <v>443</v>
      </c>
      <c r="C120" s="310"/>
    </row>
    <row r="121" spans="1:3" ht="12" customHeight="1">
      <c r="A121" s="15" t="s">
        <v>121</v>
      </c>
      <c r="B121" s="468" t="s">
        <v>383</v>
      </c>
      <c r="C121" s="310"/>
    </row>
    <row r="122" spans="1:3" ht="15.75">
      <c r="A122" s="15" t="s">
        <v>191</v>
      </c>
      <c r="B122" s="172" t="s">
        <v>366</v>
      </c>
      <c r="C122" s="310"/>
    </row>
    <row r="123" spans="1:3" ht="12" customHeight="1">
      <c r="A123" s="15" t="s">
        <v>192</v>
      </c>
      <c r="B123" s="172" t="s">
        <v>382</v>
      </c>
      <c r="C123" s="310"/>
    </row>
    <row r="124" spans="1:3" ht="12" customHeight="1">
      <c r="A124" s="15" t="s">
        <v>193</v>
      </c>
      <c r="B124" s="172" t="s">
        <v>381</v>
      </c>
      <c r="C124" s="310"/>
    </row>
    <row r="125" spans="1:3" ht="12" customHeight="1">
      <c r="A125" s="15" t="s">
        <v>374</v>
      </c>
      <c r="B125" s="172" t="s">
        <v>369</v>
      </c>
      <c r="C125" s="310"/>
    </row>
    <row r="126" spans="1:3" ht="12" customHeight="1">
      <c r="A126" s="15" t="s">
        <v>375</v>
      </c>
      <c r="B126" s="172" t="s">
        <v>380</v>
      </c>
      <c r="C126" s="310"/>
    </row>
    <row r="127" spans="1:3" ht="16.5" thickBot="1">
      <c r="A127" s="13" t="s">
        <v>376</v>
      </c>
      <c r="B127" s="172" t="s">
        <v>379</v>
      </c>
      <c r="C127" s="312"/>
    </row>
    <row r="128" spans="1:3" ht="12" customHeight="1" thickBot="1">
      <c r="A128" s="20" t="s">
        <v>21</v>
      </c>
      <c r="B128" s="152" t="s">
        <v>463</v>
      </c>
      <c r="C128" s="343">
        <f>+C93+C114</f>
        <v>0</v>
      </c>
    </row>
    <row r="129" spans="1:3" ht="12" customHeight="1" thickBot="1">
      <c r="A129" s="20" t="s">
        <v>22</v>
      </c>
      <c r="B129" s="152" t="s">
        <v>464</v>
      </c>
      <c r="C129" s="343">
        <f>+C130+C131+C132</f>
        <v>0</v>
      </c>
    </row>
    <row r="130" spans="1:3" ht="12" customHeight="1">
      <c r="A130" s="15" t="s">
        <v>278</v>
      </c>
      <c r="B130" s="12" t="s">
        <v>471</v>
      </c>
      <c r="C130" s="310"/>
    </row>
    <row r="131" spans="1:3" ht="12" customHeight="1">
      <c r="A131" s="15" t="s">
        <v>279</v>
      </c>
      <c r="B131" s="12" t="s">
        <v>472</v>
      </c>
      <c r="C131" s="310"/>
    </row>
    <row r="132" spans="1:3" ht="12" customHeight="1" thickBot="1">
      <c r="A132" s="13" t="s">
        <v>280</v>
      </c>
      <c r="B132" s="12" t="s">
        <v>473</v>
      </c>
      <c r="C132" s="310"/>
    </row>
    <row r="133" spans="1:3" ht="12" customHeight="1" thickBot="1">
      <c r="A133" s="20" t="s">
        <v>23</v>
      </c>
      <c r="B133" s="152" t="s">
        <v>465</v>
      </c>
      <c r="C133" s="343">
        <f>SUM(C134:C139)</f>
        <v>0</v>
      </c>
    </row>
    <row r="134" spans="1:3" ht="12" customHeight="1">
      <c r="A134" s="15" t="s">
        <v>93</v>
      </c>
      <c r="B134" s="9" t="s">
        <v>474</v>
      </c>
      <c r="C134" s="310"/>
    </row>
    <row r="135" spans="1:3" ht="12" customHeight="1">
      <c r="A135" s="15" t="s">
        <v>94</v>
      </c>
      <c r="B135" s="9" t="s">
        <v>466</v>
      </c>
      <c r="C135" s="310"/>
    </row>
    <row r="136" spans="1:3" ht="12" customHeight="1">
      <c r="A136" s="15" t="s">
        <v>95</v>
      </c>
      <c r="B136" s="9" t="s">
        <v>467</v>
      </c>
      <c r="C136" s="310"/>
    </row>
    <row r="137" spans="1:3" ht="12" customHeight="1">
      <c r="A137" s="15" t="s">
        <v>178</v>
      </c>
      <c r="B137" s="9" t="s">
        <v>468</v>
      </c>
      <c r="C137" s="310"/>
    </row>
    <row r="138" spans="1:3" ht="12" customHeight="1">
      <c r="A138" s="15" t="s">
        <v>179</v>
      </c>
      <c r="B138" s="9" t="s">
        <v>469</v>
      </c>
      <c r="C138" s="310"/>
    </row>
    <row r="139" spans="1:3" ht="12" customHeight="1" thickBot="1">
      <c r="A139" s="13" t="s">
        <v>180</v>
      </c>
      <c r="B139" s="9" t="s">
        <v>470</v>
      </c>
      <c r="C139" s="310"/>
    </row>
    <row r="140" spans="1:3" ht="12" customHeight="1" thickBot="1">
      <c r="A140" s="20" t="s">
        <v>24</v>
      </c>
      <c r="B140" s="152" t="s">
        <v>478</v>
      </c>
      <c r="C140" s="349">
        <f>+C141+C142+C143+C144</f>
        <v>0</v>
      </c>
    </row>
    <row r="141" spans="1:3" ht="12" customHeight="1">
      <c r="A141" s="15" t="s">
        <v>96</v>
      </c>
      <c r="B141" s="9" t="s">
        <v>384</v>
      </c>
      <c r="C141" s="310"/>
    </row>
    <row r="142" spans="1:3" ht="12" customHeight="1">
      <c r="A142" s="15" t="s">
        <v>97</v>
      </c>
      <c r="B142" s="9" t="s">
        <v>385</v>
      </c>
      <c r="C142" s="310"/>
    </row>
    <row r="143" spans="1:3" ht="12" customHeight="1">
      <c r="A143" s="15" t="s">
        <v>298</v>
      </c>
      <c r="B143" s="9" t="s">
        <v>479</v>
      </c>
      <c r="C143" s="310"/>
    </row>
    <row r="144" spans="1:3" ht="12" customHeight="1" thickBot="1">
      <c r="A144" s="13" t="s">
        <v>299</v>
      </c>
      <c r="B144" s="7" t="s">
        <v>404</v>
      </c>
      <c r="C144" s="310"/>
    </row>
    <row r="145" spans="1:3" ht="12" customHeight="1" thickBot="1">
      <c r="A145" s="20" t="s">
        <v>25</v>
      </c>
      <c r="B145" s="152" t="s">
        <v>480</v>
      </c>
      <c r="C145" s="352">
        <f>SUM(C146:C150)</f>
        <v>0</v>
      </c>
    </row>
    <row r="146" spans="1:3" ht="12" customHeight="1">
      <c r="A146" s="15" t="s">
        <v>98</v>
      </c>
      <c r="B146" s="9" t="s">
        <v>475</v>
      </c>
      <c r="C146" s="310"/>
    </row>
    <row r="147" spans="1:3" ht="12" customHeight="1">
      <c r="A147" s="15" t="s">
        <v>99</v>
      </c>
      <c r="B147" s="9" t="s">
        <v>482</v>
      </c>
      <c r="C147" s="310"/>
    </row>
    <row r="148" spans="1:3" ht="12" customHeight="1">
      <c r="A148" s="15" t="s">
        <v>310</v>
      </c>
      <c r="B148" s="9" t="s">
        <v>477</v>
      </c>
      <c r="C148" s="310"/>
    </row>
    <row r="149" spans="1:3" ht="12" customHeight="1">
      <c r="A149" s="15" t="s">
        <v>311</v>
      </c>
      <c r="B149" s="9" t="s">
        <v>483</v>
      </c>
      <c r="C149" s="310"/>
    </row>
    <row r="150" spans="1:3" ht="12" customHeight="1" thickBot="1">
      <c r="A150" s="15" t="s">
        <v>481</v>
      </c>
      <c r="B150" s="9" t="s">
        <v>484</v>
      </c>
      <c r="C150" s="310"/>
    </row>
    <row r="151" spans="1:3" ht="12" customHeight="1" thickBot="1">
      <c r="A151" s="20" t="s">
        <v>26</v>
      </c>
      <c r="B151" s="152" t="s">
        <v>485</v>
      </c>
      <c r="C151" s="551"/>
    </row>
    <row r="152" spans="1:3" ht="12" customHeight="1" thickBot="1">
      <c r="A152" s="20" t="s">
        <v>27</v>
      </c>
      <c r="B152" s="152" t="s">
        <v>486</v>
      </c>
      <c r="C152" s="551"/>
    </row>
    <row r="153" spans="1:9" ht="15" customHeight="1" thickBot="1">
      <c r="A153" s="20" t="s">
        <v>28</v>
      </c>
      <c r="B153" s="152" t="s">
        <v>488</v>
      </c>
      <c r="C153" s="482">
        <f>+C129+C133+C140+C145+C151+C152</f>
        <v>0</v>
      </c>
      <c r="F153" s="483"/>
      <c r="G153" s="484"/>
      <c r="H153" s="484"/>
      <c r="I153" s="484"/>
    </row>
    <row r="154" spans="1:3" s="471" customFormat="1" ht="12.75" customHeight="1" thickBot="1">
      <c r="A154" s="341" t="s">
        <v>29</v>
      </c>
      <c r="B154" s="434" t="s">
        <v>487</v>
      </c>
      <c r="C154" s="482">
        <f>+C128+C153</f>
        <v>0</v>
      </c>
    </row>
    <row r="155" ht="7.5" customHeight="1"/>
    <row r="156" spans="1:3" ht="15.75">
      <c r="A156" s="595" t="s">
        <v>386</v>
      </c>
      <c r="B156" s="595"/>
      <c r="C156" s="595"/>
    </row>
    <row r="157" spans="1:3" ht="15" customHeight="1" thickBot="1">
      <c r="A157" s="593" t="s">
        <v>157</v>
      </c>
      <c r="B157" s="593"/>
      <c r="C157" s="353" t="s">
        <v>237</v>
      </c>
    </row>
    <row r="158" spans="1:4" ht="13.5" customHeight="1" thickBot="1">
      <c r="A158" s="20">
        <v>1</v>
      </c>
      <c r="B158" s="30" t="s">
        <v>489</v>
      </c>
      <c r="C158" s="343">
        <f>+C62-C128</f>
        <v>0</v>
      </c>
      <c r="D158" s="485"/>
    </row>
    <row r="159" spans="1:3" ht="27.75" customHeight="1" thickBot="1">
      <c r="A159" s="20" t="s">
        <v>20</v>
      </c>
      <c r="B159" s="30" t="s">
        <v>495</v>
      </c>
      <c r="C159" s="343">
        <f>+C86-C153</f>
        <v>0</v>
      </c>
    </row>
  </sheetData>
  <sheetProtection sheet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2016. ÉVI KÖLTSÉGVETÉS
ÖNKÉNT VÁLLALT FELADATAINAK MÉRLEGE
&amp;R&amp;"Times New Roman CE,Félkövér dőlt"&amp;11 1.3. melléklet a ........./2016. (.......)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G20" sqref="G20"/>
    </sheetView>
  </sheetViews>
  <sheetFormatPr defaultColWidth="9.00390625" defaultRowHeight="12.75"/>
  <cols>
    <col min="1" max="1" width="9.50390625" style="435" customWidth="1"/>
    <col min="2" max="2" width="91.625" style="435" customWidth="1"/>
    <col min="3" max="3" width="21.625" style="436" customWidth="1"/>
    <col min="4" max="4" width="9.00390625" style="469" customWidth="1"/>
    <col min="5" max="16384" width="9.375" style="469" customWidth="1"/>
  </cols>
  <sheetData>
    <row r="1" spans="1:3" ht="15.75" customHeight="1">
      <c r="A1" s="592" t="s">
        <v>16</v>
      </c>
      <c r="B1" s="592"/>
      <c r="C1" s="592"/>
    </row>
    <row r="2" spans="1:3" ht="15.75" customHeight="1" thickBot="1">
      <c r="A2" s="593" t="s">
        <v>155</v>
      </c>
      <c r="B2" s="593"/>
      <c r="C2" s="353" t="s">
        <v>237</v>
      </c>
    </row>
    <row r="3" spans="1:3" ht="37.5" customHeight="1" thickBot="1">
      <c r="A3" s="23" t="s">
        <v>71</v>
      </c>
      <c r="B3" s="24" t="s">
        <v>18</v>
      </c>
      <c r="C3" s="45" t="str">
        <f>+CONCATENATE(LEFT(ÖSSZEFÜGGÉSEK!A5,4),". évi előirányzat")</f>
        <v>2016. évi előirányzat</v>
      </c>
    </row>
    <row r="4" spans="1:3" s="470" customFormat="1" ht="12" customHeight="1" thickBot="1">
      <c r="A4" s="464"/>
      <c r="B4" s="465" t="s">
        <v>508</v>
      </c>
      <c r="C4" s="466" t="s">
        <v>509</v>
      </c>
    </row>
    <row r="5" spans="1:3" s="471" customFormat="1" ht="12" customHeight="1" thickBot="1">
      <c r="A5" s="20" t="s">
        <v>19</v>
      </c>
      <c r="B5" s="21" t="s">
        <v>262</v>
      </c>
      <c r="C5" s="343">
        <f>+C6+C7+C8+C9+C10+C11</f>
        <v>0</v>
      </c>
    </row>
    <row r="6" spans="1:3" s="471" customFormat="1" ht="12" customHeight="1">
      <c r="A6" s="15" t="s">
        <v>100</v>
      </c>
      <c r="B6" s="472" t="s">
        <v>263</v>
      </c>
      <c r="C6" s="346"/>
    </row>
    <row r="7" spans="1:3" s="471" customFormat="1" ht="12" customHeight="1">
      <c r="A7" s="14" t="s">
        <v>101</v>
      </c>
      <c r="B7" s="473" t="s">
        <v>264</v>
      </c>
      <c r="C7" s="345"/>
    </row>
    <row r="8" spans="1:3" s="471" customFormat="1" ht="12" customHeight="1">
      <c r="A8" s="14" t="s">
        <v>102</v>
      </c>
      <c r="B8" s="473" t="s">
        <v>565</v>
      </c>
      <c r="C8" s="345"/>
    </row>
    <row r="9" spans="1:3" s="471" customFormat="1" ht="12" customHeight="1">
      <c r="A9" s="14" t="s">
        <v>103</v>
      </c>
      <c r="B9" s="473" t="s">
        <v>266</v>
      </c>
      <c r="C9" s="345"/>
    </row>
    <row r="10" spans="1:3" s="471" customFormat="1" ht="12" customHeight="1">
      <c r="A10" s="14" t="s">
        <v>151</v>
      </c>
      <c r="B10" s="339" t="s">
        <v>447</v>
      </c>
      <c r="C10" s="345"/>
    </row>
    <row r="11" spans="1:3" s="471" customFormat="1" ht="12" customHeight="1" thickBot="1">
      <c r="A11" s="16" t="s">
        <v>104</v>
      </c>
      <c r="B11" s="340" t="s">
        <v>448</v>
      </c>
      <c r="C11" s="345"/>
    </row>
    <row r="12" spans="1:3" s="471" customFormat="1" ht="12" customHeight="1" thickBot="1">
      <c r="A12" s="20" t="s">
        <v>20</v>
      </c>
      <c r="B12" s="338" t="s">
        <v>267</v>
      </c>
      <c r="C12" s="343">
        <f>+C13+C14+C15+C16+C17</f>
        <v>0</v>
      </c>
    </row>
    <row r="13" spans="1:3" s="471" customFormat="1" ht="12" customHeight="1">
      <c r="A13" s="15" t="s">
        <v>106</v>
      </c>
      <c r="B13" s="472" t="s">
        <v>268</v>
      </c>
      <c r="C13" s="346"/>
    </row>
    <row r="14" spans="1:3" s="471" customFormat="1" ht="12" customHeight="1">
      <c r="A14" s="14" t="s">
        <v>107</v>
      </c>
      <c r="B14" s="473" t="s">
        <v>269</v>
      </c>
      <c r="C14" s="345"/>
    </row>
    <row r="15" spans="1:3" s="471" customFormat="1" ht="12" customHeight="1">
      <c r="A15" s="14" t="s">
        <v>108</v>
      </c>
      <c r="B15" s="473" t="s">
        <v>437</v>
      </c>
      <c r="C15" s="345"/>
    </row>
    <row r="16" spans="1:3" s="471" customFormat="1" ht="12" customHeight="1">
      <c r="A16" s="14" t="s">
        <v>109</v>
      </c>
      <c r="B16" s="473" t="s">
        <v>438</v>
      </c>
      <c r="C16" s="345"/>
    </row>
    <row r="17" spans="1:3" s="471" customFormat="1" ht="12" customHeight="1">
      <c r="A17" s="14" t="s">
        <v>110</v>
      </c>
      <c r="B17" s="473" t="s">
        <v>270</v>
      </c>
      <c r="C17" s="345"/>
    </row>
    <row r="18" spans="1:3" s="471" customFormat="1" ht="12" customHeight="1" thickBot="1">
      <c r="A18" s="16" t="s">
        <v>119</v>
      </c>
      <c r="B18" s="340" t="s">
        <v>271</v>
      </c>
      <c r="C18" s="347"/>
    </row>
    <row r="19" spans="1:3" s="471" customFormat="1" ht="12" customHeight="1" thickBot="1">
      <c r="A19" s="20" t="s">
        <v>21</v>
      </c>
      <c r="B19" s="21" t="s">
        <v>272</v>
      </c>
      <c r="C19" s="343">
        <f>+C20+C21+C22+C23+C24</f>
        <v>0</v>
      </c>
    </row>
    <row r="20" spans="1:3" s="471" customFormat="1" ht="12" customHeight="1">
      <c r="A20" s="15" t="s">
        <v>89</v>
      </c>
      <c r="B20" s="472" t="s">
        <v>273</v>
      </c>
      <c r="C20" s="346"/>
    </row>
    <row r="21" spans="1:3" s="471" customFormat="1" ht="12" customHeight="1">
      <c r="A21" s="14" t="s">
        <v>90</v>
      </c>
      <c r="B21" s="473" t="s">
        <v>274</v>
      </c>
      <c r="C21" s="345"/>
    </row>
    <row r="22" spans="1:3" s="471" customFormat="1" ht="12" customHeight="1">
      <c r="A22" s="14" t="s">
        <v>91</v>
      </c>
      <c r="B22" s="473" t="s">
        <v>439</v>
      </c>
      <c r="C22" s="345"/>
    </row>
    <row r="23" spans="1:3" s="471" customFormat="1" ht="12" customHeight="1">
      <c r="A23" s="14" t="s">
        <v>92</v>
      </c>
      <c r="B23" s="473" t="s">
        <v>440</v>
      </c>
      <c r="C23" s="345"/>
    </row>
    <row r="24" spans="1:3" s="471" customFormat="1" ht="12" customHeight="1">
      <c r="A24" s="14" t="s">
        <v>174</v>
      </c>
      <c r="B24" s="473" t="s">
        <v>275</v>
      </c>
      <c r="C24" s="345"/>
    </row>
    <row r="25" spans="1:3" s="471" customFormat="1" ht="12" customHeight="1" thickBot="1">
      <c r="A25" s="16" t="s">
        <v>175</v>
      </c>
      <c r="B25" s="474" t="s">
        <v>276</v>
      </c>
      <c r="C25" s="347"/>
    </row>
    <row r="26" spans="1:3" s="471" customFormat="1" ht="12" customHeight="1" thickBot="1">
      <c r="A26" s="20" t="s">
        <v>176</v>
      </c>
      <c r="B26" s="21" t="s">
        <v>576</v>
      </c>
      <c r="C26" s="349">
        <f>SUM(C27:C33)</f>
        <v>0</v>
      </c>
    </row>
    <row r="27" spans="1:3" s="471" customFormat="1" ht="12" customHeight="1">
      <c r="A27" s="15" t="s">
        <v>278</v>
      </c>
      <c r="B27" s="472" t="s">
        <v>570</v>
      </c>
      <c r="C27" s="346"/>
    </row>
    <row r="28" spans="1:3" s="471" customFormat="1" ht="12" customHeight="1">
      <c r="A28" s="14" t="s">
        <v>279</v>
      </c>
      <c r="B28" s="473" t="s">
        <v>571</v>
      </c>
      <c r="C28" s="345"/>
    </row>
    <row r="29" spans="1:3" s="471" customFormat="1" ht="12" customHeight="1">
      <c r="A29" s="14" t="s">
        <v>280</v>
      </c>
      <c r="B29" s="473" t="s">
        <v>572</v>
      </c>
      <c r="C29" s="345"/>
    </row>
    <row r="30" spans="1:3" s="471" customFormat="1" ht="12" customHeight="1">
      <c r="A30" s="14" t="s">
        <v>281</v>
      </c>
      <c r="B30" s="473" t="s">
        <v>573</v>
      </c>
      <c r="C30" s="345"/>
    </row>
    <row r="31" spans="1:3" s="471" customFormat="1" ht="12" customHeight="1">
      <c r="A31" s="14" t="s">
        <v>567</v>
      </c>
      <c r="B31" s="473" t="s">
        <v>282</v>
      </c>
      <c r="C31" s="345"/>
    </row>
    <row r="32" spans="1:3" s="471" customFormat="1" ht="12" customHeight="1">
      <c r="A32" s="14" t="s">
        <v>568</v>
      </c>
      <c r="B32" s="473" t="s">
        <v>283</v>
      </c>
      <c r="C32" s="345"/>
    </row>
    <row r="33" spans="1:3" s="471" customFormat="1" ht="12" customHeight="1" thickBot="1">
      <c r="A33" s="16" t="s">
        <v>569</v>
      </c>
      <c r="B33" s="580" t="s">
        <v>284</v>
      </c>
      <c r="C33" s="347"/>
    </row>
    <row r="34" spans="1:3" s="471" customFormat="1" ht="12" customHeight="1" thickBot="1">
      <c r="A34" s="20" t="s">
        <v>23</v>
      </c>
      <c r="B34" s="21" t="s">
        <v>449</v>
      </c>
      <c r="C34" s="343">
        <f>SUM(C35:C45)</f>
        <v>0</v>
      </c>
    </row>
    <row r="35" spans="1:3" s="471" customFormat="1" ht="12" customHeight="1">
      <c r="A35" s="15" t="s">
        <v>93</v>
      </c>
      <c r="B35" s="472" t="s">
        <v>287</v>
      </c>
      <c r="C35" s="346"/>
    </row>
    <row r="36" spans="1:3" s="471" customFormat="1" ht="12" customHeight="1">
      <c r="A36" s="14" t="s">
        <v>94</v>
      </c>
      <c r="B36" s="473" t="s">
        <v>288</v>
      </c>
      <c r="C36" s="345"/>
    </row>
    <row r="37" spans="1:3" s="471" customFormat="1" ht="12" customHeight="1">
      <c r="A37" s="14" t="s">
        <v>95</v>
      </c>
      <c r="B37" s="473" t="s">
        <v>289</v>
      </c>
      <c r="C37" s="345"/>
    </row>
    <row r="38" spans="1:3" s="471" customFormat="1" ht="12" customHeight="1">
      <c r="A38" s="14" t="s">
        <v>178</v>
      </c>
      <c r="B38" s="473" t="s">
        <v>290</v>
      </c>
      <c r="C38" s="345"/>
    </row>
    <row r="39" spans="1:3" s="471" customFormat="1" ht="12" customHeight="1">
      <c r="A39" s="14" t="s">
        <v>179</v>
      </c>
      <c r="B39" s="473" t="s">
        <v>291</v>
      </c>
      <c r="C39" s="345"/>
    </row>
    <row r="40" spans="1:3" s="471" customFormat="1" ht="12" customHeight="1">
      <c r="A40" s="14" t="s">
        <v>180</v>
      </c>
      <c r="B40" s="473" t="s">
        <v>292</v>
      </c>
      <c r="C40" s="345"/>
    </row>
    <row r="41" spans="1:3" s="471" customFormat="1" ht="12" customHeight="1">
      <c r="A41" s="14" t="s">
        <v>181</v>
      </c>
      <c r="B41" s="473" t="s">
        <v>293</v>
      </c>
      <c r="C41" s="345"/>
    </row>
    <row r="42" spans="1:3" s="471" customFormat="1" ht="12" customHeight="1">
      <c r="A42" s="14" t="s">
        <v>182</v>
      </c>
      <c r="B42" s="473" t="s">
        <v>575</v>
      </c>
      <c r="C42" s="345"/>
    </row>
    <row r="43" spans="1:3" s="471" customFormat="1" ht="12" customHeight="1">
      <c r="A43" s="14" t="s">
        <v>285</v>
      </c>
      <c r="B43" s="473" t="s">
        <v>295</v>
      </c>
      <c r="C43" s="348"/>
    </row>
    <row r="44" spans="1:3" s="471" customFormat="1" ht="12" customHeight="1">
      <c r="A44" s="16" t="s">
        <v>286</v>
      </c>
      <c r="B44" s="474" t="s">
        <v>451</v>
      </c>
      <c r="C44" s="458"/>
    </row>
    <row r="45" spans="1:3" s="471" customFormat="1" ht="12" customHeight="1" thickBot="1">
      <c r="A45" s="16" t="s">
        <v>450</v>
      </c>
      <c r="B45" s="340" t="s">
        <v>296</v>
      </c>
      <c r="C45" s="458"/>
    </row>
    <row r="46" spans="1:3" s="471" customFormat="1" ht="12" customHeight="1" thickBot="1">
      <c r="A46" s="20" t="s">
        <v>24</v>
      </c>
      <c r="B46" s="21" t="s">
        <v>297</v>
      </c>
      <c r="C46" s="343">
        <f>SUM(C47:C51)</f>
        <v>0</v>
      </c>
    </row>
    <row r="47" spans="1:3" s="471" customFormat="1" ht="12" customHeight="1">
      <c r="A47" s="15" t="s">
        <v>96</v>
      </c>
      <c r="B47" s="472" t="s">
        <v>301</v>
      </c>
      <c r="C47" s="517"/>
    </row>
    <row r="48" spans="1:3" s="471" customFormat="1" ht="12" customHeight="1">
      <c r="A48" s="14" t="s">
        <v>97</v>
      </c>
      <c r="B48" s="473" t="s">
        <v>302</v>
      </c>
      <c r="C48" s="348"/>
    </row>
    <row r="49" spans="1:3" s="471" customFormat="1" ht="12" customHeight="1">
      <c r="A49" s="14" t="s">
        <v>298</v>
      </c>
      <c r="B49" s="473" t="s">
        <v>303</v>
      </c>
      <c r="C49" s="348"/>
    </row>
    <row r="50" spans="1:3" s="471" customFormat="1" ht="12" customHeight="1">
      <c r="A50" s="14" t="s">
        <v>299</v>
      </c>
      <c r="B50" s="473" t="s">
        <v>304</v>
      </c>
      <c r="C50" s="348"/>
    </row>
    <row r="51" spans="1:3" s="471" customFormat="1" ht="12" customHeight="1" thickBot="1">
      <c r="A51" s="16" t="s">
        <v>300</v>
      </c>
      <c r="B51" s="340" t="s">
        <v>305</v>
      </c>
      <c r="C51" s="458"/>
    </row>
    <row r="52" spans="1:3" s="471" customFormat="1" ht="12" customHeight="1" thickBot="1">
      <c r="A52" s="20" t="s">
        <v>183</v>
      </c>
      <c r="B52" s="21" t="s">
        <v>306</v>
      </c>
      <c r="C52" s="343">
        <f>SUM(C53:C55)</f>
        <v>0</v>
      </c>
    </row>
    <row r="53" spans="1:3" s="471" customFormat="1" ht="12" customHeight="1">
      <c r="A53" s="15" t="s">
        <v>98</v>
      </c>
      <c r="B53" s="472" t="s">
        <v>307</v>
      </c>
      <c r="C53" s="346"/>
    </row>
    <row r="54" spans="1:3" s="471" customFormat="1" ht="12" customHeight="1">
      <c r="A54" s="14" t="s">
        <v>99</v>
      </c>
      <c r="B54" s="473" t="s">
        <v>441</v>
      </c>
      <c r="C54" s="345"/>
    </row>
    <row r="55" spans="1:3" s="471" customFormat="1" ht="12" customHeight="1">
      <c r="A55" s="14" t="s">
        <v>310</v>
      </c>
      <c r="B55" s="473" t="s">
        <v>308</v>
      </c>
      <c r="C55" s="345"/>
    </row>
    <row r="56" spans="1:3" s="471" customFormat="1" ht="12" customHeight="1" thickBot="1">
      <c r="A56" s="16" t="s">
        <v>311</v>
      </c>
      <c r="B56" s="340" t="s">
        <v>309</v>
      </c>
      <c r="C56" s="347"/>
    </row>
    <row r="57" spans="1:3" s="471" customFormat="1" ht="12" customHeight="1" thickBot="1">
      <c r="A57" s="20" t="s">
        <v>26</v>
      </c>
      <c r="B57" s="338" t="s">
        <v>312</v>
      </c>
      <c r="C57" s="343">
        <f>SUM(C58:C60)</f>
        <v>0</v>
      </c>
    </row>
    <row r="58" spans="1:3" s="471" customFormat="1" ht="12" customHeight="1">
      <c r="A58" s="15" t="s">
        <v>184</v>
      </c>
      <c r="B58" s="472" t="s">
        <v>314</v>
      </c>
      <c r="C58" s="348"/>
    </row>
    <row r="59" spans="1:3" s="471" customFormat="1" ht="12" customHeight="1">
      <c r="A59" s="14" t="s">
        <v>185</v>
      </c>
      <c r="B59" s="473" t="s">
        <v>442</v>
      </c>
      <c r="C59" s="348"/>
    </row>
    <row r="60" spans="1:3" s="471" customFormat="1" ht="12" customHeight="1">
      <c r="A60" s="14" t="s">
        <v>238</v>
      </c>
      <c r="B60" s="473" t="s">
        <v>315</v>
      </c>
      <c r="C60" s="348"/>
    </row>
    <row r="61" spans="1:3" s="471" customFormat="1" ht="12" customHeight="1" thickBot="1">
      <c r="A61" s="16" t="s">
        <v>313</v>
      </c>
      <c r="B61" s="340" t="s">
        <v>316</v>
      </c>
      <c r="C61" s="348"/>
    </row>
    <row r="62" spans="1:3" s="471" customFormat="1" ht="12" customHeight="1" thickBot="1">
      <c r="A62" s="552" t="s">
        <v>491</v>
      </c>
      <c r="B62" s="21" t="s">
        <v>317</v>
      </c>
      <c r="C62" s="349">
        <f>+C5+C12+C19+C26+C34+C46+C52+C57</f>
        <v>0</v>
      </c>
    </row>
    <row r="63" spans="1:3" s="471" customFormat="1" ht="12" customHeight="1" thickBot="1">
      <c r="A63" s="520" t="s">
        <v>318</v>
      </c>
      <c r="B63" s="338" t="s">
        <v>319</v>
      </c>
      <c r="C63" s="343">
        <f>SUM(C64:C66)</f>
        <v>0</v>
      </c>
    </row>
    <row r="64" spans="1:3" s="471" customFormat="1" ht="12" customHeight="1">
      <c r="A64" s="15" t="s">
        <v>350</v>
      </c>
      <c r="B64" s="472" t="s">
        <v>320</v>
      </c>
      <c r="C64" s="348"/>
    </row>
    <row r="65" spans="1:3" s="471" customFormat="1" ht="12" customHeight="1">
      <c r="A65" s="14" t="s">
        <v>359</v>
      </c>
      <c r="B65" s="473" t="s">
        <v>321</v>
      </c>
      <c r="C65" s="348"/>
    </row>
    <row r="66" spans="1:3" s="471" customFormat="1" ht="12" customHeight="1" thickBot="1">
      <c r="A66" s="16" t="s">
        <v>360</v>
      </c>
      <c r="B66" s="546" t="s">
        <v>476</v>
      </c>
      <c r="C66" s="348"/>
    </row>
    <row r="67" spans="1:3" s="471" customFormat="1" ht="12" customHeight="1" thickBot="1">
      <c r="A67" s="520" t="s">
        <v>323</v>
      </c>
      <c r="B67" s="338" t="s">
        <v>324</v>
      </c>
      <c r="C67" s="343">
        <f>SUM(C68:C71)</f>
        <v>0</v>
      </c>
    </row>
    <row r="68" spans="1:3" s="471" customFormat="1" ht="12" customHeight="1">
      <c r="A68" s="15" t="s">
        <v>152</v>
      </c>
      <c r="B68" s="472" t="s">
        <v>325</v>
      </c>
      <c r="C68" s="348"/>
    </row>
    <row r="69" spans="1:3" s="471" customFormat="1" ht="12" customHeight="1">
      <c r="A69" s="14" t="s">
        <v>153</v>
      </c>
      <c r="B69" s="473" t="s">
        <v>326</v>
      </c>
      <c r="C69" s="348"/>
    </row>
    <row r="70" spans="1:3" s="471" customFormat="1" ht="12" customHeight="1">
      <c r="A70" s="14" t="s">
        <v>351</v>
      </c>
      <c r="B70" s="473" t="s">
        <v>327</v>
      </c>
      <c r="C70" s="348"/>
    </row>
    <row r="71" spans="1:3" s="471" customFormat="1" ht="12" customHeight="1" thickBot="1">
      <c r="A71" s="16" t="s">
        <v>352</v>
      </c>
      <c r="B71" s="340" t="s">
        <v>328</v>
      </c>
      <c r="C71" s="348"/>
    </row>
    <row r="72" spans="1:3" s="471" customFormat="1" ht="12" customHeight="1" thickBot="1">
      <c r="A72" s="520" t="s">
        <v>329</v>
      </c>
      <c r="B72" s="338" t="s">
        <v>330</v>
      </c>
      <c r="C72" s="343">
        <f>SUM(C73:C74)</f>
        <v>0</v>
      </c>
    </row>
    <row r="73" spans="1:3" s="471" customFormat="1" ht="12" customHeight="1">
      <c r="A73" s="15" t="s">
        <v>353</v>
      </c>
      <c r="B73" s="472" t="s">
        <v>331</v>
      </c>
      <c r="C73" s="348"/>
    </row>
    <row r="74" spans="1:3" s="471" customFormat="1" ht="12" customHeight="1" thickBot="1">
      <c r="A74" s="16" t="s">
        <v>354</v>
      </c>
      <c r="B74" s="340" t="s">
        <v>332</v>
      </c>
      <c r="C74" s="348"/>
    </row>
    <row r="75" spans="1:3" s="471" customFormat="1" ht="12" customHeight="1" thickBot="1">
      <c r="A75" s="520" t="s">
        <v>333</v>
      </c>
      <c r="B75" s="338" t="s">
        <v>334</v>
      </c>
      <c r="C75" s="343">
        <f>SUM(C76:C78)</f>
        <v>0</v>
      </c>
    </row>
    <row r="76" spans="1:3" s="471" customFormat="1" ht="12" customHeight="1">
      <c r="A76" s="15" t="s">
        <v>355</v>
      </c>
      <c r="B76" s="472" t="s">
        <v>335</v>
      </c>
      <c r="C76" s="348"/>
    </row>
    <row r="77" spans="1:3" s="471" customFormat="1" ht="12" customHeight="1">
      <c r="A77" s="14" t="s">
        <v>356</v>
      </c>
      <c r="B77" s="473" t="s">
        <v>336</v>
      </c>
      <c r="C77" s="348"/>
    </row>
    <row r="78" spans="1:3" s="471" customFormat="1" ht="12" customHeight="1" thickBot="1">
      <c r="A78" s="16" t="s">
        <v>357</v>
      </c>
      <c r="B78" s="340" t="s">
        <v>337</v>
      </c>
      <c r="C78" s="348"/>
    </row>
    <row r="79" spans="1:3" s="471" customFormat="1" ht="12" customHeight="1" thickBot="1">
      <c r="A79" s="520" t="s">
        <v>338</v>
      </c>
      <c r="B79" s="338" t="s">
        <v>358</v>
      </c>
      <c r="C79" s="343">
        <f>SUM(C80:C83)</f>
        <v>0</v>
      </c>
    </row>
    <row r="80" spans="1:3" s="471" customFormat="1" ht="12" customHeight="1">
      <c r="A80" s="476" t="s">
        <v>339</v>
      </c>
      <c r="B80" s="472" t="s">
        <v>340</v>
      </c>
      <c r="C80" s="348"/>
    </row>
    <row r="81" spans="1:3" s="471" customFormat="1" ht="12" customHeight="1">
      <c r="A81" s="477" t="s">
        <v>341</v>
      </c>
      <c r="B81" s="473" t="s">
        <v>342</v>
      </c>
      <c r="C81" s="348"/>
    </row>
    <row r="82" spans="1:3" s="471" customFormat="1" ht="12" customHeight="1">
      <c r="A82" s="477" t="s">
        <v>343</v>
      </c>
      <c r="B82" s="473" t="s">
        <v>344</v>
      </c>
      <c r="C82" s="348"/>
    </row>
    <row r="83" spans="1:3" s="471" customFormat="1" ht="12" customHeight="1" thickBot="1">
      <c r="A83" s="478" t="s">
        <v>345</v>
      </c>
      <c r="B83" s="340" t="s">
        <v>346</v>
      </c>
      <c r="C83" s="348"/>
    </row>
    <row r="84" spans="1:3" s="471" customFormat="1" ht="12" customHeight="1" thickBot="1">
      <c r="A84" s="520" t="s">
        <v>347</v>
      </c>
      <c r="B84" s="338" t="s">
        <v>490</v>
      </c>
      <c r="C84" s="518"/>
    </row>
    <row r="85" spans="1:3" s="471" customFormat="1" ht="13.5" customHeight="1" thickBot="1">
      <c r="A85" s="520" t="s">
        <v>349</v>
      </c>
      <c r="B85" s="338" t="s">
        <v>348</v>
      </c>
      <c r="C85" s="518"/>
    </row>
    <row r="86" spans="1:3" s="471" customFormat="1" ht="15.75" customHeight="1" thickBot="1">
      <c r="A86" s="520" t="s">
        <v>361</v>
      </c>
      <c r="B86" s="479" t="s">
        <v>493</v>
      </c>
      <c r="C86" s="349">
        <f>+C63+C67+C72+C75+C79+C85+C84</f>
        <v>0</v>
      </c>
    </row>
    <row r="87" spans="1:3" s="471" customFormat="1" ht="16.5" customHeight="1" thickBot="1">
      <c r="A87" s="521" t="s">
        <v>492</v>
      </c>
      <c r="B87" s="480" t="s">
        <v>494</v>
      </c>
      <c r="C87" s="349">
        <f>+C62+C86</f>
        <v>0</v>
      </c>
    </row>
    <row r="88" spans="1:3" s="471" customFormat="1" ht="83.25" customHeight="1">
      <c r="A88" s="5"/>
      <c r="B88" s="6"/>
      <c r="C88" s="350"/>
    </row>
    <row r="89" spans="1:3" ht="16.5" customHeight="1">
      <c r="A89" s="592" t="s">
        <v>48</v>
      </c>
      <c r="B89" s="592"/>
      <c r="C89" s="592"/>
    </row>
    <row r="90" spans="1:3" s="481" customFormat="1" ht="16.5" customHeight="1" thickBot="1">
      <c r="A90" s="594" t="s">
        <v>156</v>
      </c>
      <c r="B90" s="594"/>
      <c r="C90" s="168" t="s">
        <v>237</v>
      </c>
    </row>
    <row r="91" spans="1:3" ht="37.5" customHeight="1" thickBot="1">
      <c r="A91" s="23" t="s">
        <v>71</v>
      </c>
      <c r="B91" s="24" t="s">
        <v>49</v>
      </c>
      <c r="C91" s="45" t="str">
        <f>+C3</f>
        <v>2016. évi előirányzat</v>
      </c>
    </row>
    <row r="92" spans="1:3" s="470" customFormat="1" ht="12" customHeight="1" thickBot="1">
      <c r="A92" s="37"/>
      <c r="B92" s="38" t="s">
        <v>508</v>
      </c>
      <c r="C92" s="39" t="s">
        <v>509</v>
      </c>
    </row>
    <row r="93" spans="1:3" ht="12" customHeight="1" thickBot="1">
      <c r="A93" s="22" t="s">
        <v>19</v>
      </c>
      <c r="B93" s="31" t="s">
        <v>452</v>
      </c>
      <c r="C93" s="342">
        <f>C94+C95+C96+C97+C98+C111</f>
        <v>0</v>
      </c>
    </row>
    <row r="94" spans="1:3" ht="12" customHeight="1">
      <c r="A94" s="17" t="s">
        <v>100</v>
      </c>
      <c r="B94" s="10" t="s">
        <v>50</v>
      </c>
      <c r="C94" s="344"/>
    </row>
    <row r="95" spans="1:3" ht="12" customHeight="1">
      <c r="A95" s="14" t="s">
        <v>101</v>
      </c>
      <c r="B95" s="8" t="s">
        <v>186</v>
      </c>
      <c r="C95" s="345"/>
    </row>
    <row r="96" spans="1:3" ht="12" customHeight="1">
      <c r="A96" s="14" t="s">
        <v>102</v>
      </c>
      <c r="B96" s="8" t="s">
        <v>142</v>
      </c>
      <c r="C96" s="347"/>
    </row>
    <row r="97" spans="1:3" ht="12" customHeight="1">
      <c r="A97" s="14" t="s">
        <v>103</v>
      </c>
      <c r="B97" s="11" t="s">
        <v>187</v>
      </c>
      <c r="C97" s="347"/>
    </row>
    <row r="98" spans="1:3" ht="12" customHeight="1">
      <c r="A98" s="14" t="s">
        <v>114</v>
      </c>
      <c r="B98" s="19" t="s">
        <v>188</v>
      </c>
      <c r="C98" s="347"/>
    </row>
    <row r="99" spans="1:3" ht="12" customHeight="1">
      <c r="A99" s="14" t="s">
        <v>104</v>
      </c>
      <c r="B99" s="8" t="s">
        <v>457</v>
      </c>
      <c r="C99" s="347"/>
    </row>
    <row r="100" spans="1:3" ht="12" customHeight="1">
      <c r="A100" s="14" t="s">
        <v>105</v>
      </c>
      <c r="B100" s="173" t="s">
        <v>456</v>
      </c>
      <c r="C100" s="347"/>
    </row>
    <row r="101" spans="1:3" ht="12" customHeight="1">
      <c r="A101" s="14" t="s">
        <v>115</v>
      </c>
      <c r="B101" s="173" t="s">
        <v>455</v>
      </c>
      <c r="C101" s="347"/>
    </row>
    <row r="102" spans="1:3" ht="12" customHeight="1">
      <c r="A102" s="14" t="s">
        <v>116</v>
      </c>
      <c r="B102" s="171" t="s">
        <v>364</v>
      </c>
      <c r="C102" s="347"/>
    </row>
    <row r="103" spans="1:3" ht="12" customHeight="1">
      <c r="A103" s="14" t="s">
        <v>117</v>
      </c>
      <c r="B103" s="172" t="s">
        <v>365</v>
      </c>
      <c r="C103" s="347"/>
    </row>
    <row r="104" spans="1:3" ht="12" customHeight="1">
      <c r="A104" s="14" t="s">
        <v>118</v>
      </c>
      <c r="B104" s="172" t="s">
        <v>366</v>
      </c>
      <c r="C104" s="347"/>
    </row>
    <row r="105" spans="1:3" ht="12" customHeight="1">
      <c r="A105" s="14" t="s">
        <v>120</v>
      </c>
      <c r="B105" s="171" t="s">
        <v>367</v>
      </c>
      <c r="C105" s="347"/>
    </row>
    <row r="106" spans="1:3" ht="12" customHeight="1">
      <c r="A106" s="14" t="s">
        <v>189</v>
      </c>
      <c r="B106" s="171" t="s">
        <v>368</v>
      </c>
      <c r="C106" s="347"/>
    </row>
    <row r="107" spans="1:3" ht="12" customHeight="1">
      <c r="A107" s="14" t="s">
        <v>362</v>
      </c>
      <c r="B107" s="172" t="s">
        <v>369</v>
      </c>
      <c r="C107" s="347"/>
    </row>
    <row r="108" spans="1:3" ht="12" customHeight="1">
      <c r="A108" s="13" t="s">
        <v>363</v>
      </c>
      <c r="B108" s="173" t="s">
        <v>370</v>
      </c>
      <c r="C108" s="347"/>
    </row>
    <row r="109" spans="1:3" ht="12" customHeight="1">
      <c r="A109" s="14" t="s">
        <v>453</v>
      </c>
      <c r="B109" s="173" t="s">
        <v>371</v>
      </c>
      <c r="C109" s="347"/>
    </row>
    <row r="110" spans="1:3" ht="12" customHeight="1">
      <c r="A110" s="16" t="s">
        <v>454</v>
      </c>
      <c r="B110" s="173" t="s">
        <v>372</v>
      </c>
      <c r="C110" s="347"/>
    </row>
    <row r="111" spans="1:3" ht="12" customHeight="1">
      <c r="A111" s="14" t="s">
        <v>458</v>
      </c>
      <c r="B111" s="11" t="s">
        <v>51</v>
      </c>
      <c r="C111" s="345"/>
    </row>
    <row r="112" spans="1:3" ht="12" customHeight="1">
      <c r="A112" s="14" t="s">
        <v>459</v>
      </c>
      <c r="B112" s="8" t="s">
        <v>461</v>
      </c>
      <c r="C112" s="345"/>
    </row>
    <row r="113" spans="1:3" ht="12" customHeight="1" thickBot="1">
      <c r="A113" s="18" t="s">
        <v>460</v>
      </c>
      <c r="B113" s="550" t="s">
        <v>462</v>
      </c>
      <c r="C113" s="351"/>
    </row>
    <row r="114" spans="1:3" ht="12" customHeight="1" thickBot="1">
      <c r="A114" s="547" t="s">
        <v>20</v>
      </c>
      <c r="B114" s="548" t="s">
        <v>373</v>
      </c>
      <c r="C114" s="549">
        <f>+C115+C117+C119</f>
        <v>0</v>
      </c>
    </row>
    <row r="115" spans="1:3" ht="12" customHeight="1">
      <c r="A115" s="15" t="s">
        <v>106</v>
      </c>
      <c r="B115" s="8" t="s">
        <v>236</v>
      </c>
      <c r="C115" s="346"/>
    </row>
    <row r="116" spans="1:3" ht="12" customHeight="1">
      <c r="A116" s="15" t="s">
        <v>107</v>
      </c>
      <c r="B116" s="12" t="s">
        <v>377</v>
      </c>
      <c r="C116" s="346"/>
    </row>
    <row r="117" spans="1:3" ht="12" customHeight="1">
      <c r="A117" s="15" t="s">
        <v>108</v>
      </c>
      <c r="B117" s="12" t="s">
        <v>190</v>
      </c>
      <c r="C117" s="345"/>
    </row>
    <row r="118" spans="1:3" ht="12" customHeight="1">
      <c r="A118" s="15" t="s">
        <v>109</v>
      </c>
      <c r="B118" s="12" t="s">
        <v>378</v>
      </c>
      <c r="C118" s="310"/>
    </row>
    <row r="119" spans="1:3" ht="12" customHeight="1">
      <c r="A119" s="15" t="s">
        <v>110</v>
      </c>
      <c r="B119" s="340" t="s">
        <v>239</v>
      </c>
      <c r="C119" s="310"/>
    </row>
    <row r="120" spans="1:3" ht="12" customHeight="1">
      <c r="A120" s="15" t="s">
        <v>119</v>
      </c>
      <c r="B120" s="339" t="s">
        <v>443</v>
      </c>
      <c r="C120" s="310"/>
    </row>
    <row r="121" spans="1:3" ht="12" customHeight="1">
      <c r="A121" s="15" t="s">
        <v>121</v>
      </c>
      <c r="B121" s="468" t="s">
        <v>383</v>
      </c>
      <c r="C121" s="310"/>
    </row>
    <row r="122" spans="1:3" ht="15.75">
      <c r="A122" s="15" t="s">
        <v>191</v>
      </c>
      <c r="B122" s="172" t="s">
        <v>366</v>
      </c>
      <c r="C122" s="310"/>
    </row>
    <row r="123" spans="1:3" ht="12" customHeight="1">
      <c r="A123" s="15" t="s">
        <v>192</v>
      </c>
      <c r="B123" s="172" t="s">
        <v>382</v>
      </c>
      <c r="C123" s="310"/>
    </row>
    <row r="124" spans="1:3" ht="12" customHeight="1">
      <c r="A124" s="15" t="s">
        <v>193</v>
      </c>
      <c r="B124" s="172" t="s">
        <v>381</v>
      </c>
      <c r="C124" s="310"/>
    </row>
    <row r="125" spans="1:3" ht="12" customHeight="1">
      <c r="A125" s="15" t="s">
        <v>374</v>
      </c>
      <c r="B125" s="172" t="s">
        <v>369</v>
      </c>
      <c r="C125" s="310"/>
    </row>
    <row r="126" spans="1:3" ht="12" customHeight="1">
      <c r="A126" s="15" t="s">
        <v>375</v>
      </c>
      <c r="B126" s="172" t="s">
        <v>380</v>
      </c>
      <c r="C126" s="310"/>
    </row>
    <row r="127" spans="1:3" ht="16.5" thickBot="1">
      <c r="A127" s="13" t="s">
        <v>376</v>
      </c>
      <c r="B127" s="172" t="s">
        <v>379</v>
      </c>
      <c r="C127" s="312"/>
    </row>
    <row r="128" spans="1:3" ht="12" customHeight="1" thickBot="1">
      <c r="A128" s="20" t="s">
        <v>21</v>
      </c>
      <c r="B128" s="152" t="s">
        <v>463</v>
      </c>
      <c r="C128" s="343">
        <f>+C93+C114</f>
        <v>0</v>
      </c>
    </row>
    <row r="129" spans="1:3" ht="12" customHeight="1" thickBot="1">
      <c r="A129" s="20" t="s">
        <v>22</v>
      </c>
      <c r="B129" s="152" t="s">
        <v>464</v>
      </c>
      <c r="C129" s="343">
        <f>+C130+C131+C132</f>
        <v>0</v>
      </c>
    </row>
    <row r="130" spans="1:3" ht="12" customHeight="1">
      <c r="A130" s="15" t="s">
        <v>278</v>
      </c>
      <c r="B130" s="12" t="s">
        <v>471</v>
      </c>
      <c r="C130" s="310"/>
    </row>
    <row r="131" spans="1:3" ht="12" customHeight="1">
      <c r="A131" s="15" t="s">
        <v>279</v>
      </c>
      <c r="B131" s="12" t="s">
        <v>472</v>
      </c>
      <c r="C131" s="310"/>
    </row>
    <row r="132" spans="1:3" ht="12" customHeight="1" thickBot="1">
      <c r="A132" s="13" t="s">
        <v>280</v>
      </c>
      <c r="B132" s="12" t="s">
        <v>473</v>
      </c>
      <c r="C132" s="310"/>
    </row>
    <row r="133" spans="1:3" ht="12" customHeight="1" thickBot="1">
      <c r="A133" s="20" t="s">
        <v>23</v>
      </c>
      <c r="B133" s="152" t="s">
        <v>465</v>
      </c>
      <c r="C133" s="343">
        <f>SUM(C134:C139)</f>
        <v>0</v>
      </c>
    </row>
    <row r="134" spans="1:3" ht="12" customHeight="1">
      <c r="A134" s="15" t="s">
        <v>93</v>
      </c>
      <c r="B134" s="9" t="s">
        <v>474</v>
      </c>
      <c r="C134" s="310"/>
    </row>
    <row r="135" spans="1:3" ht="12" customHeight="1">
      <c r="A135" s="15" t="s">
        <v>94</v>
      </c>
      <c r="B135" s="9" t="s">
        <v>466</v>
      </c>
      <c r="C135" s="310"/>
    </row>
    <row r="136" spans="1:3" ht="12" customHeight="1">
      <c r="A136" s="15" t="s">
        <v>95</v>
      </c>
      <c r="B136" s="9" t="s">
        <v>467</v>
      </c>
      <c r="C136" s="310"/>
    </row>
    <row r="137" spans="1:3" ht="12" customHeight="1">
      <c r="A137" s="15" t="s">
        <v>178</v>
      </c>
      <c r="B137" s="9" t="s">
        <v>468</v>
      </c>
      <c r="C137" s="310"/>
    </row>
    <row r="138" spans="1:3" ht="12" customHeight="1">
      <c r="A138" s="15" t="s">
        <v>179</v>
      </c>
      <c r="B138" s="9" t="s">
        <v>469</v>
      </c>
      <c r="C138" s="310"/>
    </row>
    <row r="139" spans="1:3" ht="12" customHeight="1" thickBot="1">
      <c r="A139" s="13" t="s">
        <v>180</v>
      </c>
      <c r="B139" s="9" t="s">
        <v>470</v>
      </c>
      <c r="C139" s="310"/>
    </row>
    <row r="140" spans="1:3" ht="12" customHeight="1" thickBot="1">
      <c r="A140" s="20" t="s">
        <v>24</v>
      </c>
      <c r="B140" s="152" t="s">
        <v>478</v>
      </c>
      <c r="C140" s="349">
        <f>+C141+C142+C143+C144</f>
        <v>0</v>
      </c>
    </row>
    <row r="141" spans="1:3" ht="12" customHeight="1">
      <c r="A141" s="15" t="s">
        <v>96</v>
      </c>
      <c r="B141" s="9" t="s">
        <v>384</v>
      </c>
      <c r="C141" s="310"/>
    </row>
    <row r="142" spans="1:3" ht="12" customHeight="1">
      <c r="A142" s="15" t="s">
        <v>97</v>
      </c>
      <c r="B142" s="9" t="s">
        <v>385</v>
      </c>
      <c r="C142" s="310"/>
    </row>
    <row r="143" spans="1:3" ht="12" customHeight="1">
      <c r="A143" s="15" t="s">
        <v>298</v>
      </c>
      <c r="B143" s="9" t="s">
        <v>479</v>
      </c>
      <c r="C143" s="310"/>
    </row>
    <row r="144" spans="1:3" ht="12" customHeight="1" thickBot="1">
      <c r="A144" s="13" t="s">
        <v>299</v>
      </c>
      <c r="B144" s="7" t="s">
        <v>404</v>
      </c>
      <c r="C144" s="310"/>
    </row>
    <row r="145" spans="1:3" ht="12" customHeight="1" thickBot="1">
      <c r="A145" s="20" t="s">
        <v>25</v>
      </c>
      <c r="B145" s="152" t="s">
        <v>480</v>
      </c>
      <c r="C145" s="352">
        <f>SUM(C146:C150)</f>
        <v>0</v>
      </c>
    </row>
    <row r="146" spans="1:3" ht="12" customHeight="1">
      <c r="A146" s="15" t="s">
        <v>98</v>
      </c>
      <c r="B146" s="9" t="s">
        <v>475</v>
      </c>
      <c r="C146" s="310"/>
    </row>
    <row r="147" spans="1:3" ht="12" customHeight="1">
      <c r="A147" s="15" t="s">
        <v>99</v>
      </c>
      <c r="B147" s="9" t="s">
        <v>482</v>
      </c>
      <c r="C147" s="310"/>
    </row>
    <row r="148" spans="1:3" ht="12" customHeight="1">
      <c r="A148" s="15" t="s">
        <v>310</v>
      </c>
      <c r="B148" s="9" t="s">
        <v>477</v>
      </c>
      <c r="C148" s="310"/>
    </row>
    <row r="149" spans="1:3" ht="12" customHeight="1">
      <c r="A149" s="15" t="s">
        <v>311</v>
      </c>
      <c r="B149" s="9" t="s">
        <v>483</v>
      </c>
      <c r="C149" s="310"/>
    </row>
    <row r="150" spans="1:3" ht="12" customHeight="1" thickBot="1">
      <c r="A150" s="15" t="s">
        <v>481</v>
      </c>
      <c r="B150" s="9" t="s">
        <v>484</v>
      </c>
      <c r="C150" s="310"/>
    </row>
    <row r="151" spans="1:3" ht="12" customHeight="1" thickBot="1">
      <c r="A151" s="20" t="s">
        <v>26</v>
      </c>
      <c r="B151" s="152" t="s">
        <v>485</v>
      </c>
      <c r="C151" s="551"/>
    </row>
    <row r="152" spans="1:3" ht="12" customHeight="1" thickBot="1">
      <c r="A152" s="20" t="s">
        <v>27</v>
      </c>
      <c r="B152" s="152" t="s">
        <v>486</v>
      </c>
      <c r="C152" s="551"/>
    </row>
    <row r="153" spans="1:9" ht="15" customHeight="1" thickBot="1">
      <c r="A153" s="20" t="s">
        <v>28</v>
      </c>
      <c r="B153" s="152" t="s">
        <v>488</v>
      </c>
      <c r="C153" s="482">
        <f>+C129+C133+C140+C145+C151+C152</f>
        <v>0</v>
      </c>
      <c r="F153" s="483"/>
      <c r="G153" s="484"/>
      <c r="H153" s="484"/>
      <c r="I153" s="484"/>
    </row>
    <row r="154" spans="1:3" s="471" customFormat="1" ht="12.75" customHeight="1" thickBot="1">
      <c r="A154" s="341" t="s">
        <v>29</v>
      </c>
      <c r="B154" s="434" t="s">
        <v>487</v>
      </c>
      <c r="C154" s="482">
        <f>+C128+C153</f>
        <v>0</v>
      </c>
    </row>
    <row r="155" ht="7.5" customHeight="1"/>
    <row r="156" spans="1:3" ht="15.75">
      <c r="A156" s="595" t="s">
        <v>386</v>
      </c>
      <c r="B156" s="595"/>
      <c r="C156" s="595"/>
    </row>
    <row r="157" spans="1:3" ht="15" customHeight="1" thickBot="1">
      <c r="A157" s="593" t="s">
        <v>157</v>
      </c>
      <c r="B157" s="593"/>
      <c r="C157" s="353" t="s">
        <v>237</v>
      </c>
    </row>
    <row r="158" spans="1:4" ht="13.5" customHeight="1" thickBot="1">
      <c r="A158" s="20">
        <v>1</v>
      </c>
      <c r="B158" s="30" t="s">
        <v>489</v>
      </c>
      <c r="C158" s="343">
        <f>+C62-C128</f>
        <v>0</v>
      </c>
      <c r="D158" s="485"/>
    </row>
    <row r="159" spans="1:3" ht="27.75" customHeight="1" thickBot="1">
      <c r="A159" s="20" t="s">
        <v>20</v>
      </c>
      <c r="B159" s="30" t="s">
        <v>495</v>
      </c>
      <c r="C159" s="343">
        <f>+C86-C153</f>
        <v>0</v>
      </c>
    </row>
  </sheetData>
  <sheetProtection sheet="1" objects="1" scenarios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.......................Önkormányzat
2016. ÉVI KÖLTSÉGVETÉS
ÁLLAMIGAZGATÁSI FELADATAINAK MÉRLEGE
&amp;R&amp;"Times New Roman CE,Félkövér dőlt"&amp;11 1.4. melléklet a ........./2016. (.......)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33"/>
  <sheetViews>
    <sheetView zoomScale="115" zoomScaleNormal="115" zoomScaleSheetLayoutView="100" workbookViewId="0" topLeftCell="A1">
      <selection activeCell="E3" sqref="E3"/>
    </sheetView>
  </sheetViews>
  <sheetFormatPr defaultColWidth="9.00390625" defaultRowHeight="12.75"/>
  <cols>
    <col min="1" max="1" width="6.875" style="62" customWidth="1"/>
    <col min="2" max="2" width="55.125" style="225" customWidth="1"/>
    <col min="3" max="3" width="16.375" style="62" customWidth="1"/>
    <col min="4" max="4" width="55.125" style="62" customWidth="1"/>
    <col min="5" max="5" width="16.375" style="62" customWidth="1"/>
    <col min="6" max="6" width="4.875" style="62" customWidth="1"/>
    <col min="7" max="16384" width="9.375" style="62" customWidth="1"/>
  </cols>
  <sheetData>
    <row r="1" spans="2:6" ht="39.75" customHeight="1">
      <c r="B1" s="365" t="s">
        <v>161</v>
      </c>
      <c r="C1" s="366"/>
      <c r="D1" s="366"/>
      <c r="E1" s="366"/>
      <c r="F1" s="598" t="str">
        <f>+CONCATENATE("2.1. melléklet a ………../",LEFT(ÖSSZEFÜGGÉSEK!A5,4),". (……….) önkormányzati rendelethez")</f>
        <v>2.1. melléklet a ………../2016. (……….) önkormányzati rendelethez</v>
      </c>
    </row>
    <row r="2" spans="5:6" ht="14.25" thickBot="1">
      <c r="E2" s="367" t="s">
        <v>585</v>
      </c>
      <c r="F2" s="598"/>
    </row>
    <row r="3" spans="1:6" ht="18" customHeight="1" thickBot="1">
      <c r="A3" s="596" t="s">
        <v>71</v>
      </c>
      <c r="B3" s="368" t="s">
        <v>58</v>
      </c>
      <c r="C3" s="369"/>
      <c r="D3" s="368" t="s">
        <v>59</v>
      </c>
      <c r="E3" s="370"/>
      <c r="F3" s="598"/>
    </row>
    <row r="4" spans="1:6" s="371" customFormat="1" ht="35.25" customHeight="1" thickBot="1">
      <c r="A4" s="597"/>
      <c r="B4" s="226" t="s">
        <v>63</v>
      </c>
      <c r="C4" s="227" t="str">
        <f>+'1.1.sz.mell. ÖNK összesen'!C3</f>
        <v>2016. évi előirányzat</v>
      </c>
      <c r="D4" s="226" t="s">
        <v>63</v>
      </c>
      <c r="E4" s="59" t="str">
        <f>+C4</f>
        <v>2016. évi előirányzat</v>
      </c>
      <c r="F4" s="598"/>
    </row>
    <row r="5" spans="1:6" s="376" customFormat="1" ht="12" customHeight="1" thickBot="1">
      <c r="A5" s="372"/>
      <c r="B5" s="373" t="s">
        <v>508</v>
      </c>
      <c r="C5" s="374" t="s">
        <v>509</v>
      </c>
      <c r="D5" s="373" t="s">
        <v>510</v>
      </c>
      <c r="E5" s="375" t="s">
        <v>512</v>
      </c>
      <c r="F5" s="598"/>
    </row>
    <row r="6" spans="1:6" ht="12.75" customHeight="1">
      <c r="A6" s="377" t="s">
        <v>19</v>
      </c>
      <c r="B6" s="378" t="s">
        <v>387</v>
      </c>
      <c r="C6" s="354">
        <v>91574906</v>
      </c>
      <c r="D6" s="378" t="s">
        <v>64</v>
      </c>
      <c r="E6" s="360">
        <v>52727000</v>
      </c>
      <c r="F6" s="598"/>
    </row>
    <row r="7" spans="1:6" ht="12.75" customHeight="1">
      <c r="A7" s="379" t="s">
        <v>20</v>
      </c>
      <c r="B7" s="380" t="s">
        <v>388</v>
      </c>
      <c r="C7" s="355">
        <v>3360000</v>
      </c>
      <c r="D7" s="380" t="s">
        <v>186</v>
      </c>
      <c r="E7" s="361">
        <v>14162000</v>
      </c>
      <c r="F7" s="598"/>
    </row>
    <row r="8" spans="1:6" ht="12.75" customHeight="1">
      <c r="A8" s="379" t="s">
        <v>21</v>
      </c>
      <c r="B8" s="380" t="s">
        <v>409</v>
      </c>
      <c r="C8" s="355"/>
      <c r="D8" s="380" t="s">
        <v>242</v>
      </c>
      <c r="E8" s="361">
        <v>47936831</v>
      </c>
      <c r="F8" s="598"/>
    </row>
    <row r="9" spans="1:6" ht="12.75" customHeight="1">
      <c r="A9" s="379" t="s">
        <v>22</v>
      </c>
      <c r="B9" s="380" t="s">
        <v>177</v>
      </c>
      <c r="C9" s="355">
        <v>19000000</v>
      </c>
      <c r="D9" s="380" t="s">
        <v>187</v>
      </c>
      <c r="E9" s="361">
        <v>8551000</v>
      </c>
      <c r="F9" s="598"/>
    </row>
    <row r="10" spans="1:6" ht="12.75" customHeight="1">
      <c r="A10" s="379" t="s">
        <v>23</v>
      </c>
      <c r="B10" s="381" t="s">
        <v>436</v>
      </c>
      <c r="C10" s="355">
        <v>18747000</v>
      </c>
      <c r="D10" s="380" t="s">
        <v>188</v>
      </c>
      <c r="E10" s="361">
        <v>4500000</v>
      </c>
      <c r="F10" s="598"/>
    </row>
    <row r="11" spans="1:6" ht="12.75" customHeight="1">
      <c r="A11" s="379" t="s">
        <v>24</v>
      </c>
      <c r="B11" s="380" t="s">
        <v>389</v>
      </c>
      <c r="C11" s="356"/>
      <c r="D11" s="380" t="s">
        <v>51</v>
      </c>
      <c r="E11" s="361">
        <v>55302961</v>
      </c>
      <c r="F11" s="598"/>
    </row>
    <row r="12" spans="1:6" ht="12.75" customHeight="1">
      <c r="A12" s="379" t="s">
        <v>25</v>
      </c>
      <c r="B12" s="380" t="s">
        <v>496</v>
      </c>
      <c r="C12" s="355"/>
      <c r="D12" s="52"/>
      <c r="E12" s="361"/>
      <c r="F12" s="598"/>
    </row>
    <row r="13" spans="1:6" ht="12.75" customHeight="1">
      <c r="A13" s="379" t="s">
        <v>26</v>
      </c>
      <c r="B13" s="52"/>
      <c r="C13" s="355"/>
      <c r="D13" s="52"/>
      <c r="E13" s="361"/>
      <c r="F13" s="598"/>
    </row>
    <row r="14" spans="1:6" ht="12.75" customHeight="1">
      <c r="A14" s="379" t="s">
        <v>27</v>
      </c>
      <c r="B14" s="486"/>
      <c r="C14" s="356"/>
      <c r="D14" s="52"/>
      <c r="E14" s="361"/>
      <c r="F14" s="598"/>
    </row>
    <row r="15" spans="1:6" ht="12.75" customHeight="1">
      <c r="A15" s="379" t="s">
        <v>28</v>
      </c>
      <c r="B15" s="52"/>
      <c r="C15" s="355"/>
      <c r="D15" s="52"/>
      <c r="E15" s="361"/>
      <c r="F15" s="598"/>
    </row>
    <row r="16" spans="1:6" ht="12.75" customHeight="1">
      <c r="A16" s="379" t="s">
        <v>29</v>
      </c>
      <c r="B16" s="52"/>
      <c r="C16" s="355"/>
      <c r="D16" s="52"/>
      <c r="E16" s="361"/>
      <c r="F16" s="598"/>
    </row>
    <row r="17" spans="1:6" ht="12.75" customHeight="1" thickBot="1">
      <c r="A17" s="379" t="s">
        <v>30</v>
      </c>
      <c r="B17" s="64"/>
      <c r="C17" s="357"/>
      <c r="D17" s="52"/>
      <c r="E17" s="362"/>
      <c r="F17" s="598"/>
    </row>
    <row r="18" spans="1:6" ht="15.75" customHeight="1" thickBot="1">
      <c r="A18" s="382" t="s">
        <v>31</v>
      </c>
      <c r="B18" s="154" t="s">
        <v>497</v>
      </c>
      <c r="C18" s="358">
        <f>SUM(C6:C17)</f>
        <v>132681906</v>
      </c>
      <c r="D18" s="154" t="s">
        <v>395</v>
      </c>
      <c r="E18" s="363">
        <f>SUM(E6:E17)</f>
        <v>183179792</v>
      </c>
      <c r="F18" s="598"/>
    </row>
    <row r="19" spans="1:6" ht="12.75" customHeight="1">
      <c r="A19" s="383" t="s">
        <v>32</v>
      </c>
      <c r="B19" s="384" t="s">
        <v>392</v>
      </c>
      <c r="C19" s="553">
        <f>+C20+C21+C22+C23</f>
        <v>54305886</v>
      </c>
      <c r="D19" s="385" t="s">
        <v>194</v>
      </c>
      <c r="E19" s="364"/>
      <c r="F19" s="598"/>
    </row>
    <row r="20" spans="1:6" ht="12.75" customHeight="1">
      <c r="A20" s="386" t="s">
        <v>33</v>
      </c>
      <c r="B20" s="385" t="s">
        <v>234</v>
      </c>
      <c r="C20" s="97">
        <v>54305886</v>
      </c>
      <c r="D20" s="385" t="s">
        <v>394</v>
      </c>
      <c r="E20" s="98"/>
      <c r="F20" s="598"/>
    </row>
    <row r="21" spans="1:6" ht="12.75" customHeight="1">
      <c r="A21" s="386" t="s">
        <v>34</v>
      </c>
      <c r="B21" s="385" t="s">
        <v>235</v>
      </c>
      <c r="C21" s="97"/>
      <c r="D21" s="385" t="s">
        <v>159</v>
      </c>
      <c r="E21" s="98"/>
      <c r="F21" s="598"/>
    </row>
    <row r="22" spans="1:6" ht="12.75" customHeight="1">
      <c r="A22" s="386" t="s">
        <v>35</v>
      </c>
      <c r="B22" s="385" t="s">
        <v>240</v>
      </c>
      <c r="C22" s="97"/>
      <c r="D22" s="385" t="s">
        <v>160</v>
      </c>
      <c r="E22" s="98"/>
      <c r="F22" s="598"/>
    </row>
    <row r="23" spans="1:6" ht="12.75" customHeight="1">
      <c r="A23" s="386" t="s">
        <v>36</v>
      </c>
      <c r="B23" s="385" t="s">
        <v>241</v>
      </c>
      <c r="C23" s="97"/>
      <c r="D23" s="384" t="s">
        <v>243</v>
      </c>
      <c r="E23" s="98"/>
      <c r="F23" s="598"/>
    </row>
    <row r="24" spans="1:6" ht="12.75" customHeight="1">
      <c r="A24" s="386" t="s">
        <v>37</v>
      </c>
      <c r="B24" s="385" t="s">
        <v>393</v>
      </c>
      <c r="C24" s="387">
        <f>+C25+C26</f>
        <v>0</v>
      </c>
      <c r="D24" s="385" t="s">
        <v>195</v>
      </c>
      <c r="E24" s="98"/>
      <c r="F24" s="598"/>
    </row>
    <row r="25" spans="1:6" ht="12.75" customHeight="1">
      <c r="A25" s="383" t="s">
        <v>38</v>
      </c>
      <c r="B25" s="384" t="s">
        <v>390</v>
      </c>
      <c r="C25" s="359"/>
      <c r="D25" s="378" t="s">
        <v>479</v>
      </c>
      <c r="E25" s="364"/>
      <c r="F25" s="598"/>
    </row>
    <row r="26" spans="1:6" ht="12.75" customHeight="1">
      <c r="A26" s="386" t="s">
        <v>39</v>
      </c>
      <c r="B26" s="385" t="s">
        <v>391</v>
      </c>
      <c r="C26" s="97"/>
      <c r="D26" s="380" t="s">
        <v>485</v>
      </c>
      <c r="E26" s="98"/>
      <c r="F26" s="598"/>
    </row>
    <row r="27" spans="1:6" ht="12.75" customHeight="1">
      <c r="A27" s="379" t="s">
        <v>40</v>
      </c>
      <c r="B27" s="385" t="s">
        <v>490</v>
      </c>
      <c r="C27" s="97"/>
      <c r="D27" s="380" t="s">
        <v>486</v>
      </c>
      <c r="E27" s="98"/>
      <c r="F27" s="598"/>
    </row>
    <row r="28" spans="1:6" ht="12.75" customHeight="1" thickBot="1">
      <c r="A28" s="448" t="s">
        <v>41</v>
      </c>
      <c r="B28" s="384" t="s">
        <v>348</v>
      </c>
      <c r="C28" s="359"/>
      <c r="D28" s="488"/>
      <c r="E28" s="364"/>
      <c r="F28" s="598"/>
    </row>
    <row r="29" spans="1:6" ht="15.75" customHeight="1" thickBot="1">
      <c r="A29" s="382" t="s">
        <v>42</v>
      </c>
      <c r="B29" s="154" t="s">
        <v>498</v>
      </c>
      <c r="C29" s="358">
        <f>+C19+C24+C27+C28</f>
        <v>54305886</v>
      </c>
      <c r="D29" s="154" t="s">
        <v>500</v>
      </c>
      <c r="E29" s="363">
        <f>SUM(E19:E28)</f>
        <v>0</v>
      </c>
      <c r="F29" s="598"/>
    </row>
    <row r="30" spans="1:6" ht="13.5" thickBot="1">
      <c r="A30" s="382" t="s">
        <v>43</v>
      </c>
      <c r="B30" s="388" t="s">
        <v>499</v>
      </c>
      <c r="C30" s="389">
        <f>+C18+C29</f>
        <v>186987792</v>
      </c>
      <c r="D30" s="388" t="s">
        <v>501</v>
      </c>
      <c r="E30" s="389">
        <f>+E18+E29</f>
        <v>183179792</v>
      </c>
      <c r="F30" s="598"/>
    </row>
    <row r="31" spans="1:6" ht="13.5" thickBot="1">
      <c r="A31" s="382" t="s">
        <v>44</v>
      </c>
      <c r="B31" s="388" t="s">
        <v>172</v>
      </c>
      <c r="C31" s="389">
        <f>IF(C18-E18&lt;0,E18-C18,"-")</f>
        <v>50497886</v>
      </c>
      <c r="D31" s="388" t="s">
        <v>173</v>
      </c>
      <c r="E31" s="389" t="str">
        <f>IF(C18-E18&gt;0,C18-E18,"-")</f>
        <v>-</v>
      </c>
      <c r="F31" s="598"/>
    </row>
    <row r="32" spans="1:6" ht="13.5" thickBot="1">
      <c r="A32" s="382" t="s">
        <v>45</v>
      </c>
      <c r="B32" s="388" t="s">
        <v>244</v>
      </c>
      <c r="C32" s="389" t="str">
        <f>IF(C18+C29-E30&lt;0,E30-(C18+C29),"-")</f>
        <v>-</v>
      </c>
      <c r="D32" s="388" t="s">
        <v>245</v>
      </c>
      <c r="E32" s="389">
        <f>IF(C18+C29-E30&gt;0,C18+C29-E30,"-")</f>
        <v>3808000</v>
      </c>
      <c r="F32" s="598"/>
    </row>
    <row r="33" spans="2:4" ht="18.75">
      <c r="B33" s="599"/>
      <c r="C33" s="599"/>
      <c r="D33" s="599"/>
    </row>
  </sheetData>
  <sheetProtection/>
  <mergeCells count="3">
    <mergeCell ref="A3:A4"/>
    <mergeCell ref="F1:F32"/>
    <mergeCell ref="B33:D33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33"/>
  <sheetViews>
    <sheetView zoomScaleSheetLayoutView="115" workbookViewId="0" topLeftCell="A1">
      <selection activeCell="F1" sqref="F1:F33"/>
    </sheetView>
  </sheetViews>
  <sheetFormatPr defaultColWidth="9.00390625" defaultRowHeight="12.75"/>
  <cols>
    <col min="1" max="1" width="6.875" style="62" customWidth="1"/>
    <col min="2" max="2" width="55.125" style="225" customWidth="1"/>
    <col min="3" max="3" width="16.375" style="62" customWidth="1"/>
    <col min="4" max="4" width="55.125" style="62" customWidth="1"/>
    <col min="5" max="5" width="16.375" style="62" customWidth="1"/>
    <col min="6" max="6" width="4.875" style="62" customWidth="1"/>
    <col min="7" max="16384" width="9.375" style="62" customWidth="1"/>
  </cols>
  <sheetData>
    <row r="1" spans="2:6" ht="31.5">
      <c r="B1" s="365" t="s">
        <v>162</v>
      </c>
      <c r="C1" s="366"/>
      <c r="D1" s="366"/>
      <c r="E1" s="366"/>
      <c r="F1" s="598" t="str">
        <f>+CONCATENATE("2.2. melléklet a ………../",LEFT(ÖSSZEFÜGGÉSEK!A5,4),". (……….) önkormányzati rendelethez")</f>
        <v>2.2. melléklet a ………../2016. (……….) önkormányzati rendelethez</v>
      </c>
    </row>
    <row r="2" spans="5:6" ht="14.25" thickBot="1">
      <c r="E2" s="367" t="s">
        <v>637</v>
      </c>
      <c r="F2" s="598"/>
    </row>
    <row r="3" spans="1:6" ht="13.5" thickBot="1">
      <c r="A3" s="600" t="s">
        <v>71</v>
      </c>
      <c r="B3" s="368" t="s">
        <v>58</v>
      </c>
      <c r="C3" s="369"/>
      <c r="D3" s="368" t="s">
        <v>59</v>
      </c>
      <c r="E3" s="370"/>
      <c r="F3" s="598"/>
    </row>
    <row r="4" spans="1:6" s="371" customFormat="1" ht="24.75" thickBot="1">
      <c r="A4" s="601"/>
      <c r="B4" s="226" t="s">
        <v>63</v>
      </c>
      <c r="C4" s="227" t="str">
        <f>+'2.1.sz.mell  '!C4</f>
        <v>2016. évi előirányzat</v>
      </c>
      <c r="D4" s="226" t="s">
        <v>63</v>
      </c>
      <c r="E4" s="227" t="str">
        <f>+'2.1.sz.mell  '!C4</f>
        <v>2016. évi előirányzat</v>
      </c>
      <c r="F4" s="598"/>
    </row>
    <row r="5" spans="1:6" s="371" customFormat="1" ht="13.5" thickBot="1">
      <c r="A5" s="372"/>
      <c r="B5" s="373" t="s">
        <v>508</v>
      </c>
      <c r="C5" s="374" t="s">
        <v>509</v>
      </c>
      <c r="D5" s="373" t="s">
        <v>510</v>
      </c>
      <c r="E5" s="375" t="s">
        <v>512</v>
      </c>
      <c r="F5" s="598"/>
    </row>
    <row r="6" spans="1:6" ht="12.75" customHeight="1">
      <c r="A6" s="377" t="s">
        <v>19</v>
      </c>
      <c r="B6" s="378" t="s">
        <v>396</v>
      </c>
      <c r="C6" s="354"/>
      <c r="D6" s="378" t="s">
        <v>236</v>
      </c>
      <c r="E6" s="360">
        <v>1268000</v>
      </c>
      <c r="F6" s="598"/>
    </row>
    <row r="7" spans="1:6" ht="12.75">
      <c r="A7" s="379" t="s">
        <v>20</v>
      </c>
      <c r="B7" s="380" t="s">
        <v>397</v>
      </c>
      <c r="C7" s="355"/>
      <c r="D7" s="380" t="s">
        <v>402</v>
      </c>
      <c r="E7" s="361"/>
      <c r="F7" s="598"/>
    </row>
    <row r="8" spans="1:6" ht="12.75" customHeight="1">
      <c r="A8" s="379" t="s">
        <v>21</v>
      </c>
      <c r="B8" s="380" t="s">
        <v>10</v>
      </c>
      <c r="C8" s="355"/>
      <c r="D8" s="380" t="s">
        <v>190</v>
      </c>
      <c r="E8" s="361">
        <v>2540000</v>
      </c>
      <c r="F8" s="598"/>
    </row>
    <row r="9" spans="1:6" ht="12.75" customHeight="1">
      <c r="A9" s="379" t="s">
        <v>22</v>
      </c>
      <c r="B9" s="380" t="s">
        <v>398</v>
      </c>
      <c r="C9" s="355"/>
      <c r="D9" s="380" t="s">
        <v>403</v>
      </c>
      <c r="E9" s="361"/>
      <c r="F9" s="598"/>
    </row>
    <row r="10" spans="1:6" ht="12.75" customHeight="1">
      <c r="A10" s="379" t="s">
        <v>23</v>
      </c>
      <c r="B10" s="380" t="s">
        <v>399</v>
      </c>
      <c r="C10" s="355"/>
      <c r="D10" s="380" t="s">
        <v>239</v>
      </c>
      <c r="E10" s="361"/>
      <c r="F10" s="598"/>
    </row>
    <row r="11" spans="1:6" ht="12.75" customHeight="1">
      <c r="A11" s="379" t="s">
        <v>24</v>
      </c>
      <c r="B11" s="380" t="s">
        <v>400</v>
      </c>
      <c r="C11" s="356"/>
      <c r="D11" s="489"/>
      <c r="E11" s="361"/>
      <c r="F11" s="598"/>
    </row>
    <row r="12" spans="1:6" ht="12.75" customHeight="1">
      <c r="A12" s="379" t="s">
        <v>25</v>
      </c>
      <c r="B12" s="52"/>
      <c r="C12" s="355"/>
      <c r="D12" s="489"/>
      <c r="E12" s="361"/>
      <c r="F12" s="598"/>
    </row>
    <row r="13" spans="1:6" ht="12.75" customHeight="1">
      <c r="A13" s="379" t="s">
        <v>26</v>
      </c>
      <c r="B13" s="52"/>
      <c r="C13" s="355"/>
      <c r="D13" s="490"/>
      <c r="E13" s="361"/>
      <c r="F13" s="598"/>
    </row>
    <row r="14" spans="1:6" ht="12.75" customHeight="1">
      <c r="A14" s="379" t="s">
        <v>27</v>
      </c>
      <c r="B14" s="487"/>
      <c r="C14" s="356"/>
      <c r="D14" s="489"/>
      <c r="E14" s="361"/>
      <c r="F14" s="598"/>
    </row>
    <row r="15" spans="1:6" ht="12.75">
      <c r="A15" s="379" t="s">
        <v>28</v>
      </c>
      <c r="B15" s="52"/>
      <c r="C15" s="356"/>
      <c r="D15" s="489"/>
      <c r="E15" s="361"/>
      <c r="F15" s="598"/>
    </row>
    <row r="16" spans="1:6" ht="12.75" customHeight="1" thickBot="1">
      <c r="A16" s="448" t="s">
        <v>29</v>
      </c>
      <c r="B16" s="488"/>
      <c r="C16" s="450"/>
      <c r="D16" s="449" t="s">
        <v>51</v>
      </c>
      <c r="E16" s="410"/>
      <c r="F16" s="598"/>
    </row>
    <row r="17" spans="1:6" ht="15.75" customHeight="1" thickBot="1">
      <c r="A17" s="382" t="s">
        <v>30</v>
      </c>
      <c r="B17" s="154" t="s">
        <v>410</v>
      </c>
      <c r="C17" s="358">
        <f>+C6+C8+C9+C11+C12+C13+C14+C15+C16</f>
        <v>0</v>
      </c>
      <c r="D17" s="154" t="s">
        <v>411</v>
      </c>
      <c r="E17" s="363">
        <f>+E6+E8+E10+E11+E12+E13+E14+E15+E16</f>
        <v>3808000</v>
      </c>
      <c r="F17" s="598"/>
    </row>
    <row r="18" spans="1:6" ht="12.75" customHeight="1">
      <c r="A18" s="377" t="s">
        <v>31</v>
      </c>
      <c r="B18" s="392" t="s">
        <v>257</v>
      </c>
      <c r="C18" s="399">
        <f>+C19+C20+C21+C22+C23</f>
        <v>0</v>
      </c>
      <c r="D18" s="385" t="s">
        <v>194</v>
      </c>
      <c r="E18" s="95"/>
      <c r="F18" s="598"/>
    </row>
    <row r="19" spans="1:6" ht="12.75" customHeight="1">
      <c r="A19" s="379" t="s">
        <v>32</v>
      </c>
      <c r="B19" s="393" t="s">
        <v>246</v>
      </c>
      <c r="C19" s="97"/>
      <c r="D19" s="385" t="s">
        <v>197</v>
      </c>
      <c r="E19" s="98"/>
      <c r="F19" s="598"/>
    </row>
    <row r="20" spans="1:6" ht="12.75" customHeight="1">
      <c r="A20" s="377" t="s">
        <v>33</v>
      </c>
      <c r="B20" s="393" t="s">
        <v>247</v>
      </c>
      <c r="C20" s="97"/>
      <c r="D20" s="385" t="s">
        <v>159</v>
      </c>
      <c r="E20" s="98"/>
      <c r="F20" s="598"/>
    </row>
    <row r="21" spans="1:6" ht="12.75" customHeight="1">
      <c r="A21" s="379" t="s">
        <v>34</v>
      </c>
      <c r="B21" s="393" t="s">
        <v>248</v>
      </c>
      <c r="C21" s="97"/>
      <c r="D21" s="385" t="s">
        <v>160</v>
      </c>
      <c r="E21" s="98"/>
      <c r="F21" s="598"/>
    </row>
    <row r="22" spans="1:6" ht="12.75" customHeight="1">
      <c r="A22" s="377" t="s">
        <v>35</v>
      </c>
      <c r="B22" s="393" t="s">
        <v>249</v>
      </c>
      <c r="C22" s="97"/>
      <c r="D22" s="384" t="s">
        <v>243</v>
      </c>
      <c r="E22" s="98"/>
      <c r="F22" s="598"/>
    </row>
    <row r="23" spans="1:6" ht="12.75" customHeight="1">
      <c r="A23" s="379" t="s">
        <v>36</v>
      </c>
      <c r="B23" s="394" t="s">
        <v>250</v>
      </c>
      <c r="C23" s="97"/>
      <c r="D23" s="385" t="s">
        <v>198</v>
      </c>
      <c r="E23" s="98"/>
      <c r="F23" s="598"/>
    </row>
    <row r="24" spans="1:6" ht="12.75" customHeight="1">
      <c r="A24" s="377" t="s">
        <v>37</v>
      </c>
      <c r="B24" s="395" t="s">
        <v>251</v>
      </c>
      <c r="C24" s="387">
        <f>+C25+C26+C27+C28+C29</f>
        <v>0</v>
      </c>
      <c r="D24" s="396" t="s">
        <v>196</v>
      </c>
      <c r="E24" s="98"/>
      <c r="F24" s="598"/>
    </row>
    <row r="25" spans="1:6" ht="12.75" customHeight="1">
      <c r="A25" s="379" t="s">
        <v>38</v>
      </c>
      <c r="B25" s="394" t="s">
        <v>252</v>
      </c>
      <c r="C25" s="97"/>
      <c r="D25" s="396" t="s">
        <v>404</v>
      </c>
      <c r="E25" s="98"/>
      <c r="F25" s="598"/>
    </row>
    <row r="26" spans="1:6" ht="12.75" customHeight="1">
      <c r="A26" s="377" t="s">
        <v>39</v>
      </c>
      <c r="B26" s="394" t="s">
        <v>253</v>
      </c>
      <c r="C26" s="97"/>
      <c r="D26" s="391"/>
      <c r="E26" s="98"/>
      <c r="F26" s="598"/>
    </row>
    <row r="27" spans="1:6" ht="12.75" customHeight="1">
      <c r="A27" s="379" t="s">
        <v>40</v>
      </c>
      <c r="B27" s="393" t="s">
        <v>254</v>
      </c>
      <c r="C27" s="97"/>
      <c r="D27" s="150"/>
      <c r="E27" s="98"/>
      <c r="F27" s="598"/>
    </row>
    <row r="28" spans="1:6" ht="12.75" customHeight="1">
      <c r="A28" s="377" t="s">
        <v>41</v>
      </c>
      <c r="B28" s="397" t="s">
        <v>255</v>
      </c>
      <c r="C28" s="97"/>
      <c r="D28" s="52"/>
      <c r="E28" s="98"/>
      <c r="F28" s="598"/>
    </row>
    <row r="29" spans="1:6" ht="12.75" customHeight="1" thickBot="1">
      <c r="A29" s="379" t="s">
        <v>42</v>
      </c>
      <c r="B29" s="398" t="s">
        <v>256</v>
      </c>
      <c r="C29" s="97"/>
      <c r="D29" s="150"/>
      <c r="E29" s="98"/>
      <c r="F29" s="598"/>
    </row>
    <row r="30" spans="1:6" ht="21.75" customHeight="1" thickBot="1">
      <c r="A30" s="382" t="s">
        <v>43</v>
      </c>
      <c r="B30" s="154" t="s">
        <v>401</v>
      </c>
      <c r="C30" s="358">
        <f>+C18+C24</f>
        <v>0</v>
      </c>
      <c r="D30" s="154" t="s">
        <v>405</v>
      </c>
      <c r="E30" s="363">
        <f>SUM(E18:E29)</f>
        <v>0</v>
      </c>
      <c r="F30" s="598"/>
    </row>
    <row r="31" spans="1:6" ht="13.5" thickBot="1">
      <c r="A31" s="382" t="s">
        <v>44</v>
      </c>
      <c r="B31" s="388" t="s">
        <v>406</v>
      </c>
      <c r="C31" s="389">
        <f>+C17+C30</f>
        <v>0</v>
      </c>
      <c r="D31" s="388" t="s">
        <v>407</v>
      </c>
      <c r="E31" s="389">
        <f>+E17+E30</f>
        <v>3808000</v>
      </c>
      <c r="F31" s="598"/>
    </row>
    <row r="32" spans="1:6" ht="13.5" thickBot="1">
      <c r="A32" s="382" t="s">
        <v>45</v>
      </c>
      <c r="B32" s="388" t="s">
        <v>172</v>
      </c>
      <c r="C32" s="389">
        <f>IF(C17-E17&lt;0,E17-C17,"-")</f>
        <v>3808000</v>
      </c>
      <c r="D32" s="388" t="s">
        <v>173</v>
      </c>
      <c r="E32" s="389" t="str">
        <f>IF(C17-E17&gt;0,C17-E17,"-")</f>
        <v>-</v>
      </c>
      <c r="F32" s="598"/>
    </row>
    <row r="33" spans="1:6" ht="13.5" thickBot="1">
      <c r="A33" s="382" t="s">
        <v>46</v>
      </c>
      <c r="B33" s="388" t="s">
        <v>244</v>
      </c>
      <c r="C33" s="389" t="str">
        <f>IF(C17+C30-E26&lt;0,E26-(C17+C30),"-")</f>
        <v>-</v>
      </c>
      <c r="D33" s="388" t="s">
        <v>245</v>
      </c>
      <c r="E33" s="389" t="str">
        <f>IF(C17+C30-E26&gt;0,C17+C30-E26,"-")</f>
        <v>-</v>
      </c>
      <c r="F33" s="598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5" t="s">
        <v>154</v>
      </c>
      <c r="E1" s="158" t="s">
        <v>158</v>
      </c>
    </row>
    <row r="3" spans="1:5" ht="12.75">
      <c r="A3" s="164"/>
      <c r="B3" s="165"/>
      <c r="C3" s="164"/>
      <c r="D3" s="167"/>
      <c r="E3" s="165"/>
    </row>
    <row r="4" spans="1:5" ht="15.75">
      <c r="A4" s="107" t="str">
        <f>+ÖSSZEFÜGGÉSEK!A5</f>
        <v>2016. évi előirányzat BEVÉTELEK</v>
      </c>
      <c r="B4" s="166"/>
      <c r="C4" s="175"/>
      <c r="D4" s="167"/>
      <c r="E4" s="165"/>
    </row>
    <row r="5" spans="1:5" ht="12.75">
      <c r="A5" s="164"/>
      <c r="B5" s="165"/>
      <c r="C5" s="164"/>
      <c r="D5" s="167"/>
      <c r="E5" s="165"/>
    </row>
    <row r="6" spans="1:5" ht="12.75">
      <c r="A6" s="164" t="s">
        <v>559</v>
      </c>
      <c r="B6" s="165">
        <f>+'1.1.sz.mell. ÖNK összesen'!C62</f>
        <v>132681906</v>
      </c>
      <c r="C6" s="164" t="s">
        <v>502</v>
      </c>
      <c r="D6" s="167">
        <f>+'2.1.sz.mell  '!C18+'2.2.sz.mell  '!C17</f>
        <v>132681906</v>
      </c>
      <c r="E6" s="165">
        <f aca="true" t="shared" si="0" ref="E6:E15">+B6-D6</f>
        <v>0</v>
      </c>
    </row>
    <row r="7" spans="1:5" ht="12.75">
      <c r="A7" s="164" t="s">
        <v>560</v>
      </c>
      <c r="B7" s="165">
        <f>+'1.1.sz.mell. ÖNK összesen'!C86</f>
        <v>54305886</v>
      </c>
      <c r="C7" s="164" t="s">
        <v>503</v>
      </c>
      <c r="D7" s="167">
        <f>+'2.1.sz.mell  '!C29+'2.2.sz.mell  '!C30</f>
        <v>54305886</v>
      </c>
      <c r="E7" s="165">
        <f t="shared" si="0"/>
        <v>0</v>
      </c>
    </row>
    <row r="8" spans="1:5" ht="12.75">
      <c r="A8" s="164" t="s">
        <v>561</v>
      </c>
      <c r="B8" s="165">
        <f>+'1.1.sz.mell. ÖNK összesen'!C87</f>
        <v>186987792</v>
      </c>
      <c r="C8" s="164" t="s">
        <v>504</v>
      </c>
      <c r="D8" s="167">
        <f>+'2.1.sz.mell  '!C30+'2.2.sz.mell  '!C31</f>
        <v>186987792</v>
      </c>
      <c r="E8" s="165">
        <f t="shared" si="0"/>
        <v>0</v>
      </c>
    </row>
    <row r="9" spans="1:5" ht="12.75">
      <c r="A9" s="164"/>
      <c r="B9" s="165"/>
      <c r="C9" s="164"/>
      <c r="D9" s="167"/>
      <c r="E9" s="165"/>
    </row>
    <row r="10" spans="1:5" ht="12.75">
      <c r="A10" s="164"/>
      <c r="B10" s="165"/>
      <c r="C10" s="164"/>
      <c r="D10" s="167"/>
      <c r="E10" s="165"/>
    </row>
    <row r="11" spans="1:5" ht="15.75">
      <c r="A11" s="107" t="str">
        <f>+ÖSSZEFÜGGÉSEK!A12</f>
        <v>2016. évi előirányzat KIADÁSOK</v>
      </c>
      <c r="B11" s="166"/>
      <c r="C11" s="175"/>
      <c r="D11" s="167"/>
      <c r="E11" s="165"/>
    </row>
    <row r="12" spans="1:5" ht="12.75">
      <c r="A12" s="164"/>
      <c r="B12" s="165"/>
      <c r="C12" s="164"/>
      <c r="D12" s="167"/>
      <c r="E12" s="165"/>
    </row>
    <row r="13" spans="1:5" ht="12.75">
      <c r="A13" s="164" t="s">
        <v>562</v>
      </c>
      <c r="B13" s="165">
        <f>+'1.1.sz.mell. ÖNK összesen'!C128</f>
        <v>186987792</v>
      </c>
      <c r="C13" s="164" t="s">
        <v>505</v>
      </c>
      <c r="D13" s="167">
        <f>+'2.1.sz.mell  '!E18+'2.2.sz.mell  '!E17</f>
        <v>186987792</v>
      </c>
      <c r="E13" s="165">
        <f t="shared" si="0"/>
        <v>0</v>
      </c>
    </row>
    <row r="14" spans="1:5" ht="12.75">
      <c r="A14" s="164" t="s">
        <v>563</v>
      </c>
      <c r="B14" s="165">
        <f>+'1.1.sz.mell. ÖNK összesen'!C153</f>
        <v>0</v>
      </c>
      <c r="C14" s="164" t="s">
        <v>506</v>
      </c>
      <c r="D14" s="167">
        <f>+'2.1.sz.mell  '!E29+'2.2.sz.mell  '!E30</f>
        <v>0</v>
      </c>
      <c r="E14" s="165">
        <f t="shared" si="0"/>
        <v>0</v>
      </c>
    </row>
    <row r="15" spans="1:5" ht="12.75">
      <c r="A15" s="164" t="s">
        <v>564</v>
      </c>
      <c r="B15" s="165">
        <f>+'1.1.sz.mell. ÖNK összesen'!C154</f>
        <v>186987792</v>
      </c>
      <c r="C15" s="164" t="s">
        <v>507</v>
      </c>
      <c r="D15" s="167">
        <f>+'2.1.sz.mell  '!E30+'2.2.sz.mell  '!E31</f>
        <v>186987792</v>
      </c>
      <c r="E15" s="165">
        <f t="shared" si="0"/>
        <v>0</v>
      </c>
    </row>
    <row r="16" spans="1:5" ht="12.75">
      <c r="A16" s="156"/>
      <c r="B16" s="156"/>
      <c r="C16" s="164"/>
      <c r="D16" s="167"/>
      <c r="E16" s="157"/>
    </row>
    <row r="17" spans="1:5" ht="12.75">
      <c r="A17" s="156"/>
      <c r="B17" s="156"/>
      <c r="C17" s="156"/>
      <c r="D17" s="156"/>
      <c r="E17" s="156"/>
    </row>
    <row r="18" spans="1:5" ht="12.75">
      <c r="A18" s="156"/>
      <c r="B18" s="156"/>
      <c r="C18" s="156"/>
      <c r="D18" s="156"/>
      <c r="E18" s="156"/>
    </row>
    <row r="19" spans="1:5" ht="12.75">
      <c r="A19" s="156"/>
      <c r="B19" s="156"/>
      <c r="C19" s="156"/>
      <c r="D19" s="156"/>
      <c r="E19" s="156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11"/>
  <sheetViews>
    <sheetView zoomScale="120" zoomScaleNormal="120" workbookViewId="0" topLeftCell="A1">
      <selection activeCell="C3" sqref="C3:E3"/>
    </sheetView>
  </sheetViews>
  <sheetFormatPr defaultColWidth="9.00390625" defaultRowHeight="12.75"/>
  <cols>
    <col min="1" max="1" width="5.625" style="178" customWidth="1"/>
    <col min="2" max="2" width="52.125" style="178" customWidth="1"/>
    <col min="3" max="6" width="14.00390625" style="178" customWidth="1"/>
    <col min="7" max="16384" width="9.375" style="178" customWidth="1"/>
  </cols>
  <sheetData>
    <row r="1" spans="1:6" ht="33" customHeight="1">
      <c r="A1" s="602" t="s">
        <v>632</v>
      </c>
      <c r="B1" s="602"/>
      <c r="C1" s="602"/>
      <c r="D1" s="602"/>
      <c r="E1" s="602"/>
      <c r="F1" s="602"/>
    </row>
    <row r="2" spans="1:7" ht="15.75" customHeight="1" thickBot="1">
      <c r="A2" s="179"/>
      <c r="B2" s="179"/>
      <c r="C2" s="603"/>
      <c r="D2" s="603"/>
      <c r="E2" s="610" t="s">
        <v>585</v>
      </c>
      <c r="F2" s="610"/>
      <c r="G2" s="185"/>
    </row>
    <row r="3" spans="1:6" ht="63" customHeight="1">
      <c r="A3" s="606" t="s">
        <v>17</v>
      </c>
      <c r="B3" s="608" t="s">
        <v>200</v>
      </c>
      <c r="C3" s="608" t="s">
        <v>261</v>
      </c>
      <c r="D3" s="608"/>
      <c r="E3" s="608"/>
      <c r="F3" s="604" t="s">
        <v>517</v>
      </c>
    </row>
    <row r="4" spans="1:6" ht="15.75" thickBot="1">
      <c r="A4" s="607"/>
      <c r="B4" s="609"/>
      <c r="C4" s="545">
        <f>+LEFT(ÖSSZEFÜGGÉSEK!A5,4)+1</f>
        <v>2017</v>
      </c>
      <c r="D4" s="545">
        <f>+C4+1</f>
        <v>2018</v>
      </c>
      <c r="E4" s="545">
        <f>+D4+1</f>
        <v>2019</v>
      </c>
      <c r="F4" s="605"/>
    </row>
    <row r="5" spans="1:6" ht="15.75" thickBot="1">
      <c r="A5" s="182"/>
      <c r="B5" s="183" t="s">
        <v>508</v>
      </c>
      <c r="C5" s="183" t="s">
        <v>509</v>
      </c>
      <c r="D5" s="183" t="s">
        <v>510</v>
      </c>
      <c r="E5" s="183" t="s">
        <v>512</v>
      </c>
      <c r="F5" s="184" t="s">
        <v>511</v>
      </c>
    </row>
    <row r="6" spans="1:6" ht="15">
      <c r="A6" s="181" t="s">
        <v>19</v>
      </c>
      <c r="B6" s="203" t="s">
        <v>603</v>
      </c>
      <c r="C6" s="204"/>
      <c r="D6" s="204"/>
      <c r="E6" s="204"/>
      <c r="F6" s="188">
        <f>SUM(C6:E6)</f>
        <v>0</v>
      </c>
    </row>
    <row r="7" spans="1:6" ht="15">
      <c r="A7" s="180" t="s">
        <v>20</v>
      </c>
      <c r="B7" s="205"/>
      <c r="C7" s="206"/>
      <c r="D7" s="206"/>
      <c r="E7" s="206"/>
      <c r="F7" s="189">
        <f>SUM(C7:E7)</f>
        <v>0</v>
      </c>
    </row>
    <row r="8" spans="1:6" ht="15">
      <c r="A8" s="180" t="s">
        <v>21</v>
      </c>
      <c r="B8" s="205"/>
      <c r="C8" s="206"/>
      <c r="D8" s="206"/>
      <c r="E8" s="206"/>
      <c r="F8" s="189">
        <f>SUM(C8:E8)</f>
        <v>0</v>
      </c>
    </row>
    <row r="9" spans="1:6" ht="15">
      <c r="A9" s="180" t="s">
        <v>22</v>
      </c>
      <c r="B9" s="205"/>
      <c r="C9" s="206"/>
      <c r="D9" s="206"/>
      <c r="E9" s="206"/>
      <c r="F9" s="189">
        <f>SUM(C9:E9)</f>
        <v>0</v>
      </c>
    </row>
    <row r="10" spans="1:6" ht="15.75" thickBot="1">
      <c r="A10" s="186" t="s">
        <v>23</v>
      </c>
      <c r="B10" s="207"/>
      <c r="C10" s="208"/>
      <c r="D10" s="208"/>
      <c r="E10" s="208"/>
      <c r="F10" s="189">
        <f>SUM(C10:E10)</f>
        <v>0</v>
      </c>
    </row>
    <row r="11" spans="1:6" s="527" customFormat="1" ht="15" thickBot="1">
      <c r="A11" s="524" t="s">
        <v>24</v>
      </c>
      <c r="B11" s="187" t="s">
        <v>201</v>
      </c>
      <c r="C11" s="525">
        <f>SUM(C6:C10)</f>
        <v>0</v>
      </c>
      <c r="D11" s="525">
        <f>SUM(D6:D10)</f>
        <v>0</v>
      </c>
      <c r="E11" s="525">
        <f>SUM(E6:E10)</f>
        <v>0</v>
      </c>
      <c r="F11" s="526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83" r:id="rId1"/>
  <headerFooter alignWithMargins="0">
    <oddHeader>&amp;R&amp;"Times New Roman CE,Félkövér dőlt"&amp;11 3. melléklet a ...../2016.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Pénzügy9</cp:lastModifiedBy>
  <cp:lastPrinted>2016-02-12T08:46:51Z</cp:lastPrinted>
  <dcterms:created xsi:type="dcterms:W3CDTF">1999-10-30T10:30:45Z</dcterms:created>
  <dcterms:modified xsi:type="dcterms:W3CDTF">2016-02-12T10:24:07Z</dcterms:modified>
  <cp:category/>
  <cp:version/>
  <cp:contentType/>
  <cp:contentStatus/>
</cp:coreProperties>
</file>