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 melléklet - nem épül be" sheetId="8" r:id="rId8"/>
  </sheets>
  <externalReferences>
    <externalReference r:id="rId11"/>
  </externalReferences>
  <definedNames>
    <definedName name="_xlnm.Print_Titles" localSheetId="7">'8. melléklet - nem épül be'!$1:$5</definedName>
    <definedName name="_xlnm.Print_Area" localSheetId="0">'1'!$A$1:$N$17</definedName>
    <definedName name="_xlnm.Print_Area" localSheetId="1">'2'!$A$1:$P$17</definedName>
    <definedName name="_xlnm.Print_Area" localSheetId="3">'4'!$A$1:$E$53</definedName>
    <definedName name="_xlnm.Print_Area" localSheetId="5">'6'!$A$2:$O$28</definedName>
    <definedName name="_xlnm.Print_Area" localSheetId="7">'8. melléklet - nem épül be'!$A$1:$G$131</definedName>
  </definedNames>
  <calcPr fullCalcOnLoad="1"/>
</workbook>
</file>

<file path=xl/sharedStrings.xml><?xml version="1.0" encoding="utf-8"?>
<sst xmlns="http://schemas.openxmlformats.org/spreadsheetml/2006/main" count="784" uniqueCount="300">
  <si>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</si>
  <si>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</si>
  <si>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</si>
  <si>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</si>
  <si>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</si>
  <si>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</si>
  <si>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</si>
  <si>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</si>
  <si>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</si>
  <si>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</si>
  <si>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</si>
  <si>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</si>
  <si>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</si>
  <si>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</si>
  <si>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</si>
  <si>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</si>
  <si>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</si>
  <si>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</si>
  <si>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</si>
  <si>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</si>
  <si>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</si>
  <si>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</si>
  <si>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</si>
  <si>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</si>
  <si>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</si>
  <si>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</si>
  <si>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</si>
  <si>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</si>
  <si>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</si>
  <si>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</si>
  <si>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</si>
  <si>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</si>
  <si>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</si>
  <si>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</si>
  <si>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</si>
  <si>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</si>
  <si>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</si>
  <si>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</si>
  <si>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</si>
  <si>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</si>
  <si>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</si>
  <si>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</si>
  <si>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</si>
  <si>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</si>
  <si>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</si>
  <si>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</si>
  <si>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</si>
  <si>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</si>
  <si>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</si>
  <si>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</si>
  <si>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</si>
  <si>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</si>
  <si>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</si>
  <si>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</si>
  <si>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</si>
  <si>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</si>
  <si>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</si>
  <si>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</si>
  <si>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</si>
  <si>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</si>
  <si>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</si>
  <si>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</si>
  <si>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</si>
  <si>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</si>
  <si>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</si>
  <si>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</si>
  <si>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</si>
  <si>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</si>
  <si>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</si>
  <si>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</si>
  <si>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</si>
  <si>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</si>
  <si>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</si>
  <si>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</si>
  <si>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</si>
  <si>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</si>
  <si>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</si>
  <si>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</si>
  <si>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</si>
  <si>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</si>
  <si>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</si>
  <si>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</si>
  <si>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II.</t>
  </si>
  <si>
    <t>III.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</si>
  <si>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</si>
  <si>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</si>
  <si>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</si>
  <si>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</si>
  <si>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</si>
  <si>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</si>
  <si>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</si>
  <si>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L</t>
  </si>
  <si>
    <t>O</t>
  </si>
  <si>
    <t>Összesen</t>
  </si>
  <si>
    <t>Kulturális Központ</t>
  </si>
  <si>
    <t>Intézmények összesen:</t>
  </si>
  <si>
    <t>Önkormányzat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</si>
  <si>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</si>
  <si>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</si>
  <si>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</si>
  <si>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</si>
  <si>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33.</t>
  </si>
  <si>
    <t>41.</t>
  </si>
  <si>
    <t>Fejlesztési céltartalék összesen:( 1+…5)</t>
  </si>
  <si>
    <t>Államigazgatási</t>
  </si>
  <si>
    <t>Kötelező</t>
  </si>
  <si>
    <t>Önként vállalt</t>
  </si>
  <si>
    <t>Eredeti költségvetés összesen</t>
  </si>
  <si>
    <t xml:space="preserve">Mindösszesen 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</si>
  <si>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</si>
  <si>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</si>
  <si>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</si>
  <si>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</si>
  <si>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</si>
  <si>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</si>
  <si>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</si>
  <si>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</si>
  <si>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</si>
  <si>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</si>
  <si>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</si>
  <si>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</si>
  <si>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</si>
  <si>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</si>
  <si>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</si>
  <si>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</si>
  <si>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</si>
  <si>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</si>
  <si>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</si>
  <si>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</si>
  <si>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</si>
  <si>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</si>
  <si>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</si>
  <si>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</si>
  <si>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Felhalmozási célú  támogatások és egyéb átvett pénzeszközök</t>
  </si>
  <si>
    <t>Dologi  kiadások</t>
  </si>
  <si>
    <t>Működési bevételek összesen</t>
  </si>
  <si>
    <t>Gyógyászati Központ és Gyógyfürdő</t>
  </si>
  <si>
    <t>Finanszírozási kiadások</t>
  </si>
  <si>
    <t>Működési célú  átvett pénzeszközök</t>
  </si>
  <si>
    <t>Ellátottak pénzbeli juttatásai</t>
  </si>
  <si>
    <t>Ft</t>
  </si>
  <si>
    <t>Felhalmozási bevételek összesen</t>
  </si>
  <si>
    <t>Békési Gyógyászati Központ és Gyógyfürdő</t>
  </si>
  <si>
    <t>Felhalmozási kiadások összesne</t>
  </si>
  <si>
    <t>közművelődési feladatok</t>
  </si>
  <si>
    <t>ifjúsági feladatok</t>
  </si>
  <si>
    <t>Az Önkormányzat feladatai bevételek</t>
  </si>
  <si>
    <t>Az Önkormányzat feladatai kiadások</t>
  </si>
  <si>
    <t>Felhalmozási költségvetés 2019.</t>
  </si>
  <si>
    <t>oktatási, közművelődési, ifjúsági feladatok</t>
  </si>
  <si>
    <t>fejlesztési hitel kamat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</si>
  <si>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</si>
  <si>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</si>
  <si>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</si>
  <si>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</si>
  <si>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</si>
  <si>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EFOP-1.2.11-16-2017-00046 Esély otthon</t>
  </si>
  <si>
    <t>35.</t>
  </si>
  <si>
    <t>40.</t>
  </si>
  <si>
    <t>42.</t>
  </si>
  <si>
    <t>Békés Város Önkormányzata 2019. évi előirányzat-felhasználási ütemterve</t>
  </si>
  <si>
    <t>43.</t>
  </si>
  <si>
    <t>44.</t>
  </si>
  <si>
    <t>ift</t>
  </si>
  <si>
    <t>Békés Város Önkormányzata és Intézményei 2020. évi kiemelt bevételi  előirányzatai</t>
  </si>
  <si>
    <t>Állami támogatások (B1)</t>
  </si>
  <si>
    <t>Közhatalmi bevételek (B3)</t>
  </si>
  <si>
    <t>Intézményi működési bevételek (B4)</t>
  </si>
  <si>
    <t>Finanszírozási bevételek (B8)</t>
  </si>
  <si>
    <t>Kp-i irányítószervi támogatás</t>
  </si>
  <si>
    <t>Működési célú átvett pénzeszközök (B1, B6)</t>
  </si>
  <si>
    <t>Felhalmozási célú átvett pénzeszköz (B2, B7)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</si>
  <si>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</si>
  <si>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</si>
  <si>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</si>
  <si>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</si>
  <si>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</si>
  <si>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Pénzeszközátadások és egyéb támogatások (K5)</t>
  </si>
  <si>
    <t>Finnaszírozési kiadások (B8) állami megelőlegezés</t>
  </si>
  <si>
    <t>Beruházások, felújítások (K6, K7)</t>
  </si>
  <si>
    <t>Egyéb felhalmozási célú kiadások (K8)</t>
  </si>
  <si>
    <t>Finanszírozás célú kiadás (K9)</t>
  </si>
  <si>
    <t>Állami támogatássok</t>
  </si>
  <si>
    <t>I.Működési költségvetés egyenlege</t>
  </si>
  <si>
    <t>Önerő / ROHU  42.231 Euro</t>
  </si>
  <si>
    <t>Önerő / TOP-1.1.3-15,  372/2018 (IX.06) 22.383.651 Ft</t>
  </si>
  <si>
    <t>Önerő / TOP-4.3.1-15 Leromlott városrészek</t>
  </si>
  <si>
    <t>VP-7.2.1-16</t>
  </si>
  <si>
    <t>Top 4.3.1-15-BS1-2016-00010 Leromlott városi területek rehabilitációja</t>
  </si>
  <si>
    <t>Top 3.2.1-16-BS1-2017-00016 Épületenergetika 3. ütem</t>
  </si>
  <si>
    <t>Top 2.1.3-16-BS1-2017-00011 Csapadékvíz elvezetés 2. ütem</t>
  </si>
  <si>
    <t>Top 2.1.2-16-BS1-2017-00007 Élhetőbb békési városközpont kialakítás - zöld város</t>
  </si>
  <si>
    <t>Top 3.2.1-16-BS1-2017-00019 Épületenergetika 2. ütem</t>
  </si>
  <si>
    <t>Top 1.4.1-16-BS1-2017-00012 Korona utcai tornaszoba kialakítása</t>
  </si>
  <si>
    <t>Top 3.2.2-15-BS1-2016-00003 Napelem rendszer megújuló energiaforrás</t>
  </si>
  <si>
    <t>Top 3.2.1-15-BS1-2016-00007 Energetika</t>
  </si>
  <si>
    <t>Top 2.1.3-15-BS1-2016-00002 Csapadékvíz</t>
  </si>
  <si>
    <t>TOP 1.2.1-15-BS1-2016-00007 Dánfok</t>
  </si>
  <si>
    <t>TOP 1.1.1-15-BS1-2016-00004 Oncsa</t>
  </si>
  <si>
    <t>TOP 1.1.3-15-BS1-2016-000012 Piac fejlesztés</t>
  </si>
  <si>
    <t>ROHU Forint számla</t>
  </si>
  <si>
    <t>ROHU Euro számla</t>
  </si>
  <si>
    <t>ZP-1-2017/2573 zárkerti földrészletek mg.hasznosítását segítő infr.hátterét biztosító fejlesztések</t>
  </si>
  <si>
    <t>Járda (Petőfi , Széchenyi tér, Korona u. 2019.évi ktgv.3.sz.melléklet</t>
  </si>
  <si>
    <t>166/2018 támogatási szerződés, Népi Építészeti Program (Durkó u. 8. felújítás)</t>
  </si>
  <si>
    <t>Verseny utcai útborkolat (2018.évi kp.ktgv.)</t>
  </si>
  <si>
    <t>Általános 'Fejlesztési tartalék</t>
  </si>
  <si>
    <t>általános intézményi tartalék</t>
  </si>
  <si>
    <t>2019 évi állami normatíva visszafizetésére</t>
  </si>
  <si>
    <t>Békés Város Önkormányzata és Intézményei 2020. évi kiemelt kiadási előirányzatai</t>
  </si>
  <si>
    <t xml:space="preserve">Békés Város Önkormányzata és intézményei  2020. évi költségvetési mérlege </t>
  </si>
  <si>
    <t xml:space="preserve">Békés város Önkormányzata 2020 évi  feladatainak minősítése az Áht. 23.§ (2) bekezdés ab) pontja alapján </t>
  </si>
  <si>
    <t>Maradványigénybevétel működési célra, állami megelőlegezés</t>
  </si>
  <si>
    <t>Maradványigénybevétel felhalmozási célra</t>
  </si>
  <si>
    <t>Békés Város Önkormányzata 2020. évi előirányzat-felhasználási ütemterve</t>
  </si>
  <si>
    <t>Finanszirozási kiadások</t>
  </si>
  <si>
    <t xml:space="preserve">Finanszírozási bevételek </t>
  </si>
  <si>
    <t>Bksz Kft-től befolyt követelésből képzett Tartalék</t>
  </si>
  <si>
    <t>BKSZ Plussz Kft-től befolyt követelésből képzett Tartalék</t>
  </si>
  <si>
    <t xml:space="preserve">F </t>
  </si>
  <si>
    <t>P</t>
  </si>
  <si>
    <t>Működési költségvetés 2020.</t>
  </si>
  <si>
    <t>36.</t>
  </si>
  <si>
    <t>37.</t>
  </si>
  <si>
    <t>38.</t>
  </si>
  <si>
    <t>39.</t>
  </si>
  <si>
    <t>Békés Város Önkormányzata és intézményei 2020. évi tartalék előirányzata</t>
  </si>
  <si>
    <t xml:space="preserve">B </t>
  </si>
  <si>
    <t xml:space="preserve">I. </t>
  </si>
  <si>
    <t xml:space="preserve"> Az Önkormányzat költségvetésének módosítása</t>
  </si>
  <si>
    <t>1.) Állami támogatás fedezetével előirányzat módosítás összesen:</t>
  </si>
  <si>
    <t>-</t>
  </si>
  <si>
    <t>2.) Intézményi működési bevételekből előirányzat módosítás összesen:</t>
  </si>
  <si>
    <t>3.) Előző évi költségvetési maradvány igénybevétele összesen:</t>
  </si>
  <si>
    <t>2019. évi költségvetésben tervezett és a 2018. évi zárszármadásban jóváhagyott különbség</t>
  </si>
  <si>
    <t>4.) Működési célú átvett pénzeszközökből előirányzat módosítás összesen:</t>
  </si>
  <si>
    <t>5.) Felhalmozási célra átvett pénzeszközökből előirányzat módosítás összesen:</t>
  </si>
  <si>
    <t>7.) Likviditási célú hitelek felvételéből előirányzat módosítás összesen:</t>
  </si>
  <si>
    <t>Likviditási célú hitelek halmozott forgalmának (törlesztésének) elszámolására</t>
  </si>
  <si>
    <t>8.) Fejlesztési hitel felvételéből előirányzat módosítás összesen:</t>
  </si>
  <si>
    <t>Fejlesztési hitel felvétel / törlesztés elszámolására</t>
  </si>
  <si>
    <t>9.) Kiemelt kiadási előirányzatok közötti átcsoportosítás összesen:</t>
  </si>
  <si>
    <t>személyi juttatásokra</t>
  </si>
  <si>
    <t>munkaadót terhelő járulékokról</t>
  </si>
  <si>
    <t>dologi kiadásokra</t>
  </si>
  <si>
    <t>ellátottak pénzbeli juttatásaira</t>
  </si>
  <si>
    <t>fejlesztési tartalékokból</t>
  </si>
  <si>
    <t>egyéb működési célú kiadásokról</t>
  </si>
  <si>
    <t>beruházás, felújításokra</t>
  </si>
  <si>
    <t>finaszírozási kiadásokra</t>
  </si>
  <si>
    <t>Önkormányzat kiemelt  előirányzatainak módosítása összesen:</t>
  </si>
  <si>
    <t>munkaadót terhelő járulékokra</t>
  </si>
  <si>
    <t>tartalékokból</t>
  </si>
  <si>
    <t>egyéb működési célú kiadásokra</t>
  </si>
  <si>
    <t>II. Intézmények költségvetésének módosítása</t>
  </si>
  <si>
    <t>1.) Gyógyászati Központ és Gyógyfürdő</t>
  </si>
  <si>
    <t>Előző évi maradványból, saját működési bevételekből és működési célra átvett pénzeszközökből összesen:</t>
  </si>
  <si>
    <t xml:space="preserve">2.) Kecskeméti Gábor Kulturális Központ </t>
  </si>
  <si>
    <t>3.) Jantyik Mátyás Múzeum</t>
  </si>
  <si>
    <t>4.) Püski Sándor Könyvtár</t>
  </si>
  <si>
    <t>5.) Polgármesteri Hivatal</t>
  </si>
  <si>
    <t>egyéb felhalmási célú kiadásokra</t>
  </si>
  <si>
    <t>6.) Intézmények kiemelt kiadási előirányzatának módosítása összesen</t>
  </si>
  <si>
    <t>a.) Gyógyászati Központ és Gyógyfürdő összesen:</t>
  </si>
  <si>
    <t>személyi juttatásokból</t>
  </si>
  <si>
    <t>munkaadót terhelő járulékokból</t>
  </si>
  <si>
    <t>dologi kiadásokból</t>
  </si>
  <si>
    <t>b.) Kecskeméti Gábor Kulturális Központ összesen:</t>
  </si>
  <si>
    <t>személyi juittatásokból</t>
  </si>
  <si>
    <t>c.) Jantyik Mátyás Múzeum összesen:</t>
  </si>
  <si>
    <t>d.) Püski Sándor Könytár összesen:</t>
  </si>
  <si>
    <t>beruházás, felőjításokra</t>
  </si>
  <si>
    <t>d.) Polgármesteri Hivatal</t>
  </si>
  <si>
    <t xml:space="preserve"> Intézmények kiemelt kiadási előirányzatánakmódosítása összesen:</t>
  </si>
  <si>
    <t>Intézmények saját bevételeinek módosítása összesen:</t>
  </si>
  <si>
    <t>II. Intézmények változás összesen:</t>
  </si>
  <si>
    <t>Mindösszesen előirányzat változás: I. +II.</t>
  </si>
  <si>
    <t xml:space="preserve">A 2020.évi költségvetés  módosítása </t>
  </si>
  <si>
    <t>2020. évi eredeti előirányzat mindösszesen</t>
  </si>
  <si>
    <t>2020. május havi módosítás összesen</t>
  </si>
  <si>
    <t>2020. 05. havi módosított előirányzat mindösszesen:</t>
  </si>
  <si>
    <t>Költségvetési előirányzatok zárolása - intézményektől</t>
  </si>
  <si>
    <t>Költségvetési előirányzatok zárolása - Polgármesteri Hivataltól</t>
  </si>
  <si>
    <t>Költségvetési előriányzatok tartalékba helyezése - Békés Város Önkormányzata ktgvetésében</t>
  </si>
  <si>
    <t>Központi irányítószervi támogatás emelés intézményeknél</t>
  </si>
  <si>
    <t>6.) Önkormányzati és állami támogatásból intézmények támogatására előirányzat módosítás intézményeknek összesen:</t>
  </si>
  <si>
    <t xml:space="preserve">Gyógyászati Központ és Gyógyfürdő intézményi működési bevétel </t>
  </si>
  <si>
    <t>Kecskeméti Gábor Kulturális Központ intézményi működési bevétel</t>
  </si>
  <si>
    <t>I. Működési  tartalékok összesen</t>
  </si>
  <si>
    <t>45.</t>
  </si>
  <si>
    <t>46.</t>
  </si>
  <si>
    <t>Önkormányzat, Polgármesteri Hivatal, Intézmények költségvetésének átcsoportosításából képzett működési tartalék</t>
  </si>
  <si>
    <t>1. melléklet a 11/2020. (VI. 15.) polgármesteri rendelethez</t>
  </si>
  <si>
    <t>2. melléklet a 11/2020. (VI. 15.) polgármesteri rendelethez</t>
  </si>
  <si>
    <t>3. melléklet a 11/2020. (VI. 15.) polgármesteri rendelethez</t>
  </si>
  <si>
    <t>4. melléklet a 11/2020. (VI. 15.) polgármesteri rendelethez</t>
  </si>
  <si>
    <t>5. melléklet a 11/2020. (VI. 15.) polgármesteri rendelethez</t>
  </si>
  <si>
    <t>6. melléklet a 11/2020. (VI. 15.) polgármesteri rendelethez</t>
  </si>
  <si>
    <t>8. melléklet a 11/2020. (VI. 15.) polgármesteri rendelethez</t>
  </si>
  <si>
    <t>7. melléklet a 11/2020. (VI. 15.) polgármesteri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</si>
</sst>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F_t_-;\-* #,##0\ _F_t_-;_-* &quot;-&quot;??\ _F_t_-;_-@_-"/>
    <numFmt numFmtId="173" formatCode="#,##0\ _F_t"/>
    <numFmt numFmtId="174" formatCode="_-* #,##0.0\ _F_t_-;\-* #,##0.0\ _F_t_-;_-* &quot;-&quot;?\ _F_t_-;_-@_-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0"/>
    <numFmt numFmtId="181" formatCode="0.000"/>
    <numFmt numFmtId="182" formatCode="0.0"/>
    <numFmt numFmtId="183" formatCode="[$-40E]yyyy\.\ mmmm\ d\."/>
    <numFmt numFmtId="184" formatCode="#,##0\ &quot;Ft&quot;"/>
  </numFmts>
  <fonts count="5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72" fontId="5" fillId="0" borderId="10" xfId="46" applyNumberFormat="1" applyFont="1" applyBorder="1" applyAlignment="1">
      <alignment vertical="center"/>
    </xf>
    <xf numFmtId="172" fontId="7" fillId="0" borderId="10" xfId="46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2" fontId="5" fillId="0" borderId="0" xfId="46" applyNumberFormat="1" applyFont="1" applyBorder="1" applyAlignment="1">
      <alignment/>
    </xf>
    <xf numFmtId="172" fontId="4" fillId="0" borderId="0" xfId="46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5" fillId="0" borderId="11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56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73" fontId="5" fillId="0" borderId="0" xfId="46" applyNumberFormat="1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73" fontId="5" fillId="0" borderId="0" xfId="46" applyNumberFormat="1" applyFont="1" applyAlignment="1">
      <alignment vertical="center"/>
    </xf>
    <xf numFmtId="173" fontId="7" fillId="0" borderId="13" xfId="46" applyNumberFormat="1" applyFont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173" fontId="7" fillId="0" borderId="14" xfId="46" applyNumberFormat="1" applyFont="1" applyBorder="1" applyAlignment="1">
      <alignment vertical="center"/>
    </xf>
    <xf numFmtId="173" fontId="7" fillId="0" borderId="10" xfId="46" applyNumberFormat="1" applyFont="1" applyBorder="1" applyAlignment="1">
      <alignment vertical="center"/>
    </xf>
    <xf numFmtId="0" fontId="5" fillId="0" borderId="15" xfId="56" applyFont="1" applyBorder="1" applyAlignment="1">
      <alignment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3" fontId="7" fillId="0" borderId="14" xfId="56" applyNumberFormat="1" applyFont="1" applyBorder="1" applyAlignment="1">
      <alignment vertical="center"/>
      <protection/>
    </xf>
    <xf numFmtId="3" fontId="7" fillId="0" borderId="17" xfId="56" applyNumberFormat="1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3" fontId="7" fillId="0" borderId="19" xfId="56" applyNumberFormat="1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73" fontId="5" fillId="32" borderId="10" xfId="46" applyNumberFormat="1" applyFont="1" applyFill="1" applyBorder="1" applyAlignment="1">
      <alignment horizontal="center" vertical="center"/>
    </xf>
    <xf numFmtId="0" fontId="5" fillId="32" borderId="19" xfId="56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172" fontId="13" fillId="0" borderId="10" xfId="46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172" fontId="13" fillId="0" borderId="11" xfId="46" applyNumberFormat="1" applyFont="1" applyBorder="1" applyAlignment="1">
      <alignment vertical="center"/>
    </xf>
    <xf numFmtId="172" fontId="7" fillId="0" borderId="11" xfId="46" applyNumberFormat="1" applyFont="1" applyBorder="1" applyAlignment="1">
      <alignment vertical="center"/>
    </xf>
    <xf numFmtId="172" fontId="5" fillId="0" borderId="22" xfId="0" applyNumberFormat="1" applyFont="1" applyBorder="1" applyAlignment="1">
      <alignment vertical="center"/>
    </xf>
    <xf numFmtId="172" fontId="11" fillId="0" borderId="0" xfId="46" applyNumberFormat="1" applyFont="1" applyAlignment="1">
      <alignment/>
    </xf>
    <xf numFmtId="0" fontId="5" fillId="0" borderId="23" xfId="56" applyFont="1" applyBorder="1" applyAlignment="1">
      <alignment vertical="center" wrapText="1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Fill="1" applyBorder="1" applyAlignment="1">
      <alignment vertical="center" wrapText="1"/>
      <protection/>
    </xf>
    <xf numFmtId="0" fontId="5" fillId="0" borderId="25" xfId="56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 textRotation="90" wrapText="1"/>
    </xf>
    <xf numFmtId="3" fontId="5" fillId="0" borderId="20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26" xfId="46" applyNumberFormat="1" applyFont="1" applyBorder="1" applyAlignment="1">
      <alignment vertical="center"/>
    </xf>
    <xf numFmtId="3" fontId="5" fillId="0" borderId="23" xfId="46" applyNumberFormat="1" applyFont="1" applyBorder="1" applyAlignment="1">
      <alignment vertical="center"/>
    </xf>
    <xf numFmtId="3" fontId="5" fillId="0" borderId="14" xfId="46" applyNumberFormat="1" applyFont="1" applyBorder="1" applyAlignment="1">
      <alignment vertical="center"/>
    </xf>
    <xf numFmtId="3" fontId="5" fillId="0" borderId="12" xfId="46" applyNumberFormat="1" applyFont="1" applyBorder="1" applyAlignment="1">
      <alignment vertical="center"/>
    </xf>
    <xf numFmtId="3" fontId="7" fillId="0" borderId="23" xfId="46" applyNumberFormat="1" applyFont="1" applyBorder="1" applyAlignment="1">
      <alignment vertical="center"/>
    </xf>
    <xf numFmtId="3" fontId="5" fillId="0" borderId="27" xfId="46" applyNumberFormat="1" applyFont="1" applyBorder="1" applyAlignment="1">
      <alignment vertical="center"/>
    </xf>
    <xf numFmtId="3" fontId="5" fillId="0" borderId="13" xfId="46" applyNumberFormat="1" applyFont="1" applyBorder="1" applyAlignment="1">
      <alignment vertical="center"/>
    </xf>
    <xf numFmtId="3" fontId="5" fillId="0" borderId="28" xfId="46" applyNumberFormat="1" applyFont="1" applyBorder="1" applyAlignment="1">
      <alignment vertical="center"/>
    </xf>
    <xf numFmtId="3" fontId="5" fillId="0" borderId="29" xfId="46" applyNumberFormat="1" applyFont="1" applyBorder="1" applyAlignment="1">
      <alignment vertical="center"/>
    </xf>
    <xf numFmtId="0" fontId="7" fillId="0" borderId="23" xfId="56" applyFont="1" applyBorder="1" applyAlignment="1">
      <alignment vertical="center" wrapText="1"/>
      <protection/>
    </xf>
    <xf numFmtId="3" fontId="7" fillId="0" borderId="20" xfId="46" applyNumberFormat="1" applyFont="1" applyBorder="1" applyAlignment="1">
      <alignment vertical="center"/>
    </xf>
    <xf numFmtId="3" fontId="7" fillId="0" borderId="14" xfId="46" applyNumberFormat="1" applyFont="1" applyBorder="1" applyAlignment="1">
      <alignment vertical="center"/>
    </xf>
    <xf numFmtId="3" fontId="7" fillId="0" borderId="10" xfId="46" applyNumberFormat="1" applyFont="1" applyBorder="1" applyAlignment="1">
      <alignment vertical="center"/>
    </xf>
    <xf numFmtId="3" fontId="5" fillId="0" borderId="30" xfId="46" applyNumberFormat="1" applyFont="1" applyBorder="1" applyAlignment="1">
      <alignment vertical="center"/>
    </xf>
    <xf numFmtId="3" fontId="5" fillId="0" borderId="19" xfId="46" applyNumberFormat="1" applyFont="1" applyBorder="1" applyAlignment="1">
      <alignment vertical="center"/>
    </xf>
    <xf numFmtId="3" fontId="5" fillId="0" borderId="18" xfId="46" applyNumberFormat="1" applyFont="1" applyBorder="1" applyAlignment="1">
      <alignment vertical="center"/>
    </xf>
    <xf numFmtId="3" fontId="5" fillId="0" borderId="31" xfId="46" applyNumberFormat="1" applyFont="1" applyBorder="1" applyAlignment="1">
      <alignment vertical="center"/>
    </xf>
    <xf numFmtId="3" fontId="5" fillId="0" borderId="17" xfId="46" applyNumberFormat="1" applyFont="1" applyBorder="1" applyAlignment="1">
      <alignment vertical="center"/>
    </xf>
    <xf numFmtId="3" fontId="5" fillId="0" borderId="13" xfId="46" applyNumberFormat="1" applyFont="1" applyFill="1" applyBorder="1" applyAlignment="1">
      <alignment vertical="center"/>
    </xf>
    <xf numFmtId="3" fontId="5" fillId="0" borderId="25" xfId="46" applyNumberFormat="1" applyFont="1" applyBorder="1" applyAlignment="1">
      <alignment vertical="center"/>
    </xf>
    <xf numFmtId="3" fontId="5" fillId="0" borderId="21" xfId="46" applyNumberFormat="1" applyFont="1" applyBorder="1" applyAlignment="1">
      <alignment horizontal="center" vertical="center"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20" xfId="56" applyFont="1" applyBorder="1" applyAlignment="1">
      <alignment vertical="center" wrapText="1"/>
      <protection/>
    </xf>
    <xf numFmtId="3" fontId="7" fillId="0" borderId="11" xfId="46" applyNumberFormat="1" applyFont="1" applyBorder="1" applyAlignment="1">
      <alignment vertical="center"/>
    </xf>
    <xf numFmtId="0" fontId="5" fillId="0" borderId="20" xfId="56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3" fontId="7" fillId="0" borderId="12" xfId="46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0" xfId="56" applyFont="1" applyFill="1" applyBorder="1" applyAlignment="1">
      <alignment vertical="center" wrapText="1"/>
      <protection/>
    </xf>
    <xf numFmtId="3" fontId="5" fillId="0" borderId="10" xfId="46" applyNumberFormat="1" applyFont="1" applyBorder="1" applyAlignment="1">
      <alignment horizontal="center" vertical="center"/>
    </xf>
    <xf numFmtId="0" fontId="7" fillId="0" borderId="20" xfId="56" applyFont="1" applyBorder="1" applyAlignment="1">
      <alignment vertical="center" wrapText="1"/>
      <protection/>
    </xf>
    <xf numFmtId="172" fontId="5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5" fillId="0" borderId="0" xfId="46" applyNumberFormat="1" applyFont="1" applyAlignment="1">
      <alignment/>
    </xf>
    <xf numFmtId="0" fontId="5" fillId="0" borderId="0" xfId="56" applyFont="1" applyAlignment="1">
      <alignment horizontal="right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3" fontId="5" fillId="34" borderId="28" xfId="46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58" applyFont="1" applyFill="1" applyBorder="1">
      <alignment/>
      <protection/>
    </xf>
    <xf numFmtId="0" fontId="10" fillId="0" borderId="0" xfId="58" applyFont="1">
      <alignment/>
      <protection/>
    </xf>
    <xf numFmtId="0" fontId="4" fillId="0" borderId="0" xfId="58" applyFont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3" fontId="5" fillId="0" borderId="14" xfId="46" applyNumberFormat="1" applyFont="1" applyBorder="1" applyAlignment="1">
      <alignment horizontal="right" vertical="center"/>
    </xf>
    <xf numFmtId="3" fontId="5" fillId="0" borderId="10" xfId="46" applyNumberFormat="1" applyFont="1" applyFill="1" applyBorder="1" applyAlignment="1">
      <alignment horizontal="right" vertical="center"/>
    </xf>
    <xf numFmtId="3" fontId="5" fillId="0" borderId="10" xfId="46" applyNumberFormat="1" applyFont="1" applyBorder="1" applyAlignment="1">
      <alignment horizontal="right" vertical="center" wrapText="1"/>
    </xf>
    <xf numFmtId="0" fontId="7" fillId="0" borderId="10" xfId="56" applyFont="1" applyBorder="1" applyAlignment="1">
      <alignment vertical="center" wrapText="1"/>
      <protection/>
    </xf>
    <xf numFmtId="0" fontId="12" fillId="0" borderId="0" xfId="56" applyFont="1" applyBorder="1" applyAlignment="1">
      <alignment vertical="center" wrapText="1"/>
      <protection/>
    </xf>
    <xf numFmtId="3" fontId="12" fillId="0" borderId="0" xfId="46" applyNumberFormat="1" applyFont="1" applyBorder="1" applyAlignment="1">
      <alignment horizontal="right" vertical="center"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3" fontId="10" fillId="0" borderId="0" xfId="58" applyNumberFormat="1" applyFont="1" applyBorder="1" applyAlignment="1">
      <alignment horizontal="center" vertical="center"/>
      <protection/>
    </xf>
    <xf numFmtId="3" fontId="7" fillId="0" borderId="0" xfId="0" applyNumberFormat="1" applyFont="1" applyBorder="1" applyAlignment="1">
      <alignment horizontal="right"/>
    </xf>
    <xf numFmtId="0" fontId="5" fillId="0" borderId="3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3" fontId="7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172" fontId="11" fillId="0" borderId="0" xfId="46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56" applyFont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0" fontId="10" fillId="0" borderId="0" xfId="58" applyFont="1" applyFill="1">
      <alignment/>
      <protection/>
    </xf>
    <xf numFmtId="0" fontId="15" fillId="0" borderId="0" xfId="58" applyFont="1">
      <alignment/>
      <protection/>
    </xf>
    <xf numFmtId="3" fontId="10" fillId="0" borderId="0" xfId="58" applyNumberFormat="1" applyFont="1">
      <alignment/>
      <protection/>
    </xf>
    <xf numFmtId="172" fontId="5" fillId="0" borderId="0" xfId="0" applyNumberFormat="1" applyFont="1" applyBorder="1" applyAlignment="1">
      <alignment horizontal="left"/>
    </xf>
    <xf numFmtId="0" fontId="7" fillId="0" borderId="19" xfId="0" applyFont="1" applyBorder="1" applyAlignment="1">
      <alignment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" fontId="7" fillId="0" borderId="25" xfId="46" applyNumberFormat="1" applyFont="1" applyBorder="1" applyAlignment="1">
      <alignment vertical="center"/>
    </xf>
    <xf numFmtId="0" fontId="7" fillId="0" borderId="33" xfId="56" applyFont="1" applyBorder="1" applyAlignment="1">
      <alignment vertical="center" wrapText="1"/>
      <protection/>
    </xf>
    <xf numFmtId="3" fontId="7" fillId="0" borderId="34" xfId="46" applyNumberFormat="1" applyFont="1" applyBorder="1" applyAlignment="1">
      <alignment vertical="center"/>
    </xf>
    <xf numFmtId="3" fontId="7" fillId="0" borderId="33" xfId="46" applyNumberFormat="1" applyFont="1" applyBorder="1" applyAlignment="1">
      <alignment vertical="center"/>
    </xf>
    <xf numFmtId="3" fontId="7" fillId="0" borderId="35" xfId="46" applyNumberFormat="1" applyFont="1" applyBorder="1" applyAlignment="1">
      <alignment vertical="center"/>
    </xf>
    <xf numFmtId="3" fontId="7" fillId="0" borderId="36" xfId="46" applyNumberFormat="1" applyFont="1" applyBorder="1" applyAlignment="1">
      <alignment vertical="center"/>
    </xf>
    <xf numFmtId="3" fontId="7" fillId="0" borderId="37" xfId="46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2" fontId="5" fillId="0" borderId="38" xfId="46" applyNumberFormat="1" applyFont="1" applyBorder="1" applyAlignment="1">
      <alignment vertical="center"/>
    </xf>
    <xf numFmtId="184" fontId="5" fillId="0" borderId="0" xfId="56" applyNumberFormat="1" applyFont="1" applyAlignment="1">
      <alignment vertical="center"/>
      <protection/>
    </xf>
    <xf numFmtId="3" fontId="7" fillId="0" borderId="21" xfId="56" applyNumberFormat="1" applyFont="1" applyBorder="1" applyAlignment="1">
      <alignment vertical="center"/>
      <protection/>
    </xf>
    <xf numFmtId="0" fontId="16" fillId="0" borderId="10" xfId="0" applyFont="1" applyFill="1" applyBorder="1" applyAlignment="1" quotePrefix="1">
      <alignment horizontal="left" vertical="center"/>
    </xf>
    <xf numFmtId="184" fontId="16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56" applyFont="1" applyBorder="1" applyAlignment="1">
      <alignment vertical="center"/>
      <protection/>
    </xf>
    <xf numFmtId="3" fontId="5" fillId="0" borderId="10" xfId="56" applyNumberFormat="1" applyFont="1" applyBorder="1" applyAlignment="1">
      <alignment vertical="center"/>
      <protection/>
    </xf>
    <xf numFmtId="184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7" fillId="0" borderId="11" xfId="58" applyFont="1" applyBorder="1" applyAlignment="1">
      <alignment horizontal="center" vertical="center" wrapText="1"/>
      <protection/>
    </xf>
    <xf numFmtId="3" fontId="7" fillId="0" borderId="11" xfId="46" applyNumberFormat="1" applyFont="1" applyBorder="1" applyAlignment="1">
      <alignment horizontal="right" vertical="center"/>
    </xf>
    <xf numFmtId="0" fontId="10" fillId="32" borderId="39" xfId="58" applyFont="1" applyFill="1" applyBorder="1" applyAlignment="1">
      <alignment horizontal="center" vertical="center"/>
      <protection/>
    </xf>
    <xf numFmtId="0" fontId="4" fillId="32" borderId="40" xfId="58" applyFont="1" applyFill="1" applyBorder="1" applyAlignment="1">
      <alignment horizontal="center" vertical="center"/>
      <protection/>
    </xf>
    <xf numFmtId="0" fontId="4" fillId="32" borderId="41" xfId="58" applyFont="1" applyFill="1" applyBorder="1" applyAlignment="1">
      <alignment horizontal="center" vertical="center"/>
      <protection/>
    </xf>
    <xf numFmtId="0" fontId="4" fillId="0" borderId="42" xfId="58" applyFont="1" applyFill="1" applyBorder="1" applyAlignment="1">
      <alignment horizontal="center" vertical="center"/>
      <protection/>
    </xf>
    <xf numFmtId="0" fontId="10" fillId="0" borderId="0" xfId="58" applyFont="1" applyBorder="1">
      <alignment/>
      <protection/>
    </xf>
    <xf numFmtId="0" fontId="10" fillId="0" borderId="43" xfId="58" applyFont="1" applyBorder="1">
      <alignment/>
      <protection/>
    </xf>
    <xf numFmtId="0" fontId="4" fillId="32" borderId="20" xfId="58" applyFont="1" applyFill="1" applyBorder="1" applyAlignment="1">
      <alignment horizontal="center" vertical="center"/>
      <protection/>
    </xf>
    <xf numFmtId="3" fontId="5" fillId="0" borderId="11" xfId="46" applyNumberFormat="1" applyFont="1" applyFill="1" applyBorder="1" applyAlignment="1">
      <alignment horizontal="right" vertical="center"/>
    </xf>
    <xf numFmtId="3" fontId="5" fillId="0" borderId="11" xfId="46" applyNumberFormat="1" applyFont="1" applyBorder="1" applyAlignment="1">
      <alignment horizontal="right" vertical="center"/>
    </xf>
    <xf numFmtId="0" fontId="9" fillId="32" borderId="20" xfId="58" applyFont="1" applyFill="1" applyBorder="1" applyAlignment="1">
      <alignment horizontal="center" vertical="center"/>
      <protection/>
    </xf>
    <xf numFmtId="0" fontId="4" fillId="32" borderId="44" xfId="58" applyFont="1" applyFill="1" applyBorder="1" applyAlignment="1">
      <alignment horizontal="center" vertical="center"/>
      <protection/>
    </xf>
    <xf numFmtId="0" fontId="7" fillId="0" borderId="45" xfId="56" applyFont="1" applyBorder="1" applyAlignment="1">
      <alignment vertical="center" wrapText="1"/>
      <protection/>
    </xf>
    <xf numFmtId="3" fontId="7" fillId="0" borderId="45" xfId="46" applyNumberFormat="1" applyFont="1" applyBorder="1" applyAlignment="1">
      <alignment horizontal="right" vertical="center"/>
    </xf>
    <xf numFmtId="3" fontId="7" fillId="0" borderId="22" xfId="46" applyNumberFormat="1" applyFont="1" applyBorder="1" applyAlignment="1">
      <alignment horizontal="right" vertical="center"/>
    </xf>
    <xf numFmtId="0" fontId="5" fillId="0" borderId="0" xfId="59" applyFont="1">
      <alignment/>
      <protection/>
    </xf>
    <xf numFmtId="0" fontId="4" fillId="0" borderId="31" xfId="59" applyFont="1" applyFill="1" applyBorder="1" applyAlignment="1">
      <alignment horizontal="center" vertical="center"/>
      <protection/>
    </xf>
    <xf numFmtId="3" fontId="4" fillId="0" borderId="0" xfId="46" applyNumberFormat="1" applyFont="1" applyAlignment="1">
      <alignment horizontal="right"/>
    </xf>
    <xf numFmtId="0" fontId="5" fillId="35" borderId="19" xfId="59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3" fontId="4" fillId="35" borderId="10" xfId="46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3" fontId="57" fillId="0" borderId="10" xfId="46" applyNumberFormat="1" applyFont="1" applyBorder="1" applyAlignment="1">
      <alignment horizontal="right"/>
    </xf>
    <xf numFmtId="3" fontId="7" fillId="0" borderId="10" xfId="46" applyNumberFormat="1" applyFont="1" applyBorder="1" applyAlignment="1">
      <alignment horizontal="right"/>
    </xf>
    <xf numFmtId="0" fontId="7" fillId="0" borderId="12" xfId="59" applyFont="1" applyBorder="1" applyAlignment="1">
      <alignment horizontal="left" vertical="center"/>
      <protection/>
    </xf>
    <xf numFmtId="0" fontId="5" fillId="0" borderId="2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3" fontId="5" fillId="0" borderId="0" xfId="59" applyNumberFormat="1" applyFont="1">
      <alignment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6" xfId="59" applyFont="1" applyBorder="1">
      <alignment/>
      <protection/>
    </xf>
    <xf numFmtId="173" fontId="7" fillId="0" borderId="10" xfId="59" applyNumberFormat="1" applyFont="1" applyBorder="1">
      <alignment/>
      <protection/>
    </xf>
    <xf numFmtId="173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5" fillId="0" borderId="16" xfId="59" applyFont="1" applyBorder="1">
      <alignment/>
      <protection/>
    </xf>
    <xf numFmtId="0" fontId="5" fillId="0" borderId="26" xfId="59" applyFont="1" applyBorder="1" applyAlignment="1" quotePrefix="1">
      <alignment horizontal="right" vertical="top"/>
      <protection/>
    </xf>
    <xf numFmtId="3" fontId="7" fillId="0" borderId="0" xfId="59" applyNumberFormat="1" applyFont="1">
      <alignment/>
      <protection/>
    </xf>
    <xf numFmtId="3" fontId="7" fillId="0" borderId="10" xfId="46" applyNumberFormat="1" applyFont="1" applyFill="1" applyBorder="1" applyAlignment="1">
      <alignment vertical="center"/>
    </xf>
    <xf numFmtId="3" fontId="7" fillId="0" borderId="10" xfId="46" applyNumberFormat="1" applyFont="1" applyFill="1" applyBorder="1" applyAlignment="1">
      <alignment horizontal="right" vertical="center"/>
    </xf>
    <xf numFmtId="3" fontId="7" fillId="0" borderId="13" xfId="46" applyNumberFormat="1" applyFont="1" applyBorder="1" applyAlignment="1">
      <alignment vertical="center"/>
    </xf>
    <xf numFmtId="3" fontId="7" fillId="0" borderId="13" xfId="46" applyNumberFormat="1" applyFont="1" applyBorder="1" applyAlignment="1">
      <alignment horizontal="right" vertical="center"/>
    </xf>
    <xf numFmtId="0" fontId="5" fillId="0" borderId="26" xfId="59" applyFont="1" applyBorder="1" applyAlignment="1" quotePrefix="1">
      <alignment horizontal="right" vertical="center"/>
      <protection/>
    </xf>
    <xf numFmtId="0" fontId="5" fillId="0" borderId="31" xfId="59" applyFont="1" applyBorder="1" applyAlignment="1">
      <alignment vertical="center"/>
      <protection/>
    </xf>
    <xf numFmtId="0" fontId="5" fillId="0" borderId="10" xfId="59" applyFont="1" applyBorder="1" applyAlignment="1" quotePrefix="1">
      <alignment horizontal="right" vertical="center"/>
      <protection/>
    </xf>
    <xf numFmtId="3" fontId="5" fillId="0" borderId="19" xfId="46" applyNumberFormat="1" applyFont="1" applyBorder="1" applyAlignment="1">
      <alignment horizontal="right" vertical="center"/>
    </xf>
    <xf numFmtId="0" fontId="5" fillId="0" borderId="10" xfId="59" applyFont="1" applyBorder="1">
      <alignment/>
      <protection/>
    </xf>
    <xf numFmtId="3" fontId="5" fillId="0" borderId="10" xfId="59" applyNumberFormat="1" applyFont="1" applyBorder="1">
      <alignment/>
      <protection/>
    </xf>
    <xf numFmtId="0" fontId="7" fillId="33" borderId="10" xfId="59" applyFont="1" applyFill="1" applyBorder="1" applyAlignment="1">
      <alignment horizontal="center" vertical="center"/>
      <protection/>
    </xf>
    <xf numFmtId="3" fontId="7" fillId="33" borderId="10" xfId="46" applyNumberFormat="1" applyFont="1" applyFill="1" applyBorder="1" applyAlignment="1">
      <alignment horizontal="right" vertical="center"/>
    </xf>
    <xf numFmtId="3" fontId="7" fillId="33" borderId="10" xfId="59" applyNumberFormat="1" applyFont="1" applyFill="1" applyBorder="1" applyAlignment="1">
      <alignment horizontal="right" vertical="center"/>
      <protection/>
    </xf>
    <xf numFmtId="0" fontId="5" fillId="0" borderId="15" xfId="59" applyFont="1" applyBorder="1">
      <alignment/>
      <protection/>
    </xf>
    <xf numFmtId="0" fontId="7" fillId="0" borderId="12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right" vertical="center"/>
      <protection/>
    </xf>
    <xf numFmtId="3" fontId="5" fillId="0" borderId="10" xfId="46" applyNumberFormat="1" applyFont="1" applyBorder="1" applyAlignment="1">
      <alignment horizontal="right"/>
    </xf>
    <xf numFmtId="0" fontId="5" fillId="0" borderId="15" xfId="59" applyFont="1" applyBorder="1" applyAlignment="1" quotePrefix="1">
      <alignment horizontal="right" vertical="center"/>
      <protection/>
    </xf>
    <xf numFmtId="0" fontId="5" fillId="0" borderId="28" xfId="59" applyFont="1" applyBorder="1" quotePrefix="1">
      <alignment/>
      <protection/>
    </xf>
    <xf numFmtId="0" fontId="5" fillId="0" borderId="31" xfId="59" applyFont="1" applyBorder="1" applyAlignment="1" quotePrefix="1">
      <alignment horizontal="right" vertical="center"/>
      <protection/>
    </xf>
    <xf numFmtId="0" fontId="5" fillId="0" borderId="17" xfId="59" applyFont="1" applyBorder="1" applyAlignment="1">
      <alignment vertical="center" wrapText="1"/>
      <protection/>
    </xf>
    <xf numFmtId="3" fontId="7" fillId="0" borderId="19" xfId="46" applyNumberFormat="1" applyFont="1" applyBorder="1" applyAlignment="1">
      <alignment horizontal="right" vertical="center"/>
    </xf>
    <xf numFmtId="0" fontId="7" fillId="0" borderId="12" xfId="59" applyFont="1" applyBorder="1" applyAlignment="1">
      <alignment vertical="center"/>
      <protection/>
    </xf>
    <xf numFmtId="0" fontId="7" fillId="0" borderId="10" xfId="59" applyFont="1" applyBorder="1">
      <alignment/>
      <protection/>
    </xf>
    <xf numFmtId="0" fontId="5" fillId="0" borderId="12" xfId="59" applyFont="1" applyBorder="1">
      <alignment/>
      <protection/>
    </xf>
    <xf numFmtId="0" fontId="5" fillId="0" borderId="12" xfId="59" applyFont="1" applyBorder="1" applyAlignment="1">
      <alignment horizontal="left" vertical="center"/>
      <protection/>
    </xf>
    <xf numFmtId="0" fontId="5" fillId="0" borderId="18" xfId="59" applyFont="1" applyBorder="1">
      <alignment/>
      <protection/>
    </xf>
    <xf numFmtId="3" fontId="7" fillId="0" borderId="19" xfId="46" applyNumberFormat="1" applyFont="1" applyBorder="1" applyAlignment="1">
      <alignment horizontal="right"/>
    </xf>
    <xf numFmtId="0" fontId="7" fillId="0" borderId="0" xfId="59" applyFont="1" applyBorder="1">
      <alignment/>
      <protection/>
    </xf>
    <xf numFmtId="0" fontId="5" fillId="0" borderId="29" xfId="60" applyFont="1" applyBorder="1" applyAlignment="1">
      <alignment horizontal="right" vertical="center"/>
      <protection/>
    </xf>
    <xf numFmtId="0" fontId="5" fillId="0" borderId="12" xfId="59" applyFont="1" applyBorder="1" applyAlignment="1" quotePrefix="1">
      <alignment horizontal="right" vertical="center"/>
      <protection/>
    </xf>
    <xf numFmtId="49" fontId="5" fillId="0" borderId="31" xfId="59" applyNumberFormat="1" applyFont="1" applyBorder="1" applyAlignment="1">
      <alignment horizontal="right" vertical="center"/>
      <protection/>
    </xf>
    <xf numFmtId="0" fontId="5" fillId="0" borderId="31" xfId="59" applyFont="1" applyBorder="1" applyAlignment="1">
      <alignment vertical="center" wrapText="1"/>
      <protection/>
    </xf>
    <xf numFmtId="0" fontId="5" fillId="0" borderId="29" xfId="59" applyFont="1" applyBorder="1" applyAlignment="1" quotePrefix="1">
      <alignment horizontal="right" vertical="center"/>
      <protection/>
    </xf>
    <xf numFmtId="0" fontId="5" fillId="0" borderId="46" xfId="59" applyFont="1" applyBorder="1">
      <alignment/>
      <protection/>
    </xf>
    <xf numFmtId="0" fontId="5" fillId="0" borderId="0" xfId="59" applyFont="1" applyBorder="1">
      <alignment/>
      <protection/>
    </xf>
    <xf numFmtId="0" fontId="7" fillId="0" borderId="46" xfId="59" applyFont="1" applyBorder="1">
      <alignment/>
      <protection/>
    </xf>
    <xf numFmtId="0" fontId="5" fillId="0" borderId="18" xfId="0" applyFont="1" applyBorder="1" applyAlignment="1">
      <alignment vertical="center"/>
    </xf>
    <xf numFmtId="3" fontId="7" fillId="0" borderId="14" xfId="46" applyNumberFormat="1" applyFont="1" applyBorder="1" applyAlignment="1">
      <alignment horizontal="right"/>
    </xf>
    <xf numFmtId="3" fontId="7" fillId="0" borderId="17" xfId="46" applyNumberFormat="1" applyFont="1" applyBorder="1" applyAlignment="1">
      <alignment horizontal="right"/>
    </xf>
    <xf numFmtId="0" fontId="5" fillId="0" borderId="26" xfId="59" applyFont="1" applyBorder="1" applyAlignment="1">
      <alignment horizontal="right" vertical="center"/>
      <protection/>
    </xf>
    <xf numFmtId="0" fontId="7" fillId="0" borderId="10" xfId="59" applyFont="1" applyFill="1" applyBorder="1" applyAlignment="1">
      <alignment vertical="center"/>
      <protection/>
    </xf>
    <xf numFmtId="0" fontId="5" fillId="0" borderId="10" xfId="59" applyFont="1" applyFill="1" applyBorder="1">
      <alignment/>
      <protection/>
    </xf>
    <xf numFmtId="3" fontId="57" fillId="0" borderId="10" xfId="59" applyNumberFormat="1" applyFont="1" applyFill="1" applyBorder="1" applyAlignment="1">
      <alignment vertical="center"/>
      <protection/>
    </xf>
    <xf numFmtId="173" fontId="5" fillId="0" borderId="0" xfId="59" applyNumberFormat="1" applyFont="1">
      <alignment/>
      <protection/>
    </xf>
    <xf numFmtId="0" fontId="0" fillId="0" borderId="0" xfId="0" applyBorder="1" applyAlignment="1">
      <alignment/>
    </xf>
    <xf numFmtId="173" fontId="57" fillId="0" borderId="0" xfId="59" applyNumberFormat="1" applyFont="1" applyBorder="1" applyAlignment="1">
      <alignment vertical="center"/>
      <protection/>
    </xf>
    <xf numFmtId="3" fontId="7" fillId="0" borderId="0" xfId="46" applyNumberFormat="1" applyFont="1" applyBorder="1" applyAlignment="1">
      <alignment horizontal="right" vertical="center"/>
    </xf>
    <xf numFmtId="3" fontId="58" fillId="0" borderId="0" xfId="59" applyNumberFormat="1" applyFont="1" applyBorder="1">
      <alignment/>
      <protection/>
    </xf>
    <xf numFmtId="0" fontId="5" fillId="0" borderId="0" xfId="59" applyFont="1" applyFill="1" applyBorder="1" applyAlignment="1">
      <alignment horizontal="center" vertical="center"/>
      <protection/>
    </xf>
    <xf numFmtId="3" fontId="7" fillId="0" borderId="0" xfId="59" applyNumberFormat="1" applyFont="1" applyBorder="1">
      <alignment/>
      <protection/>
    </xf>
    <xf numFmtId="3" fontId="4" fillId="0" borderId="0" xfId="46" applyNumberFormat="1" applyFont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/>
      <protection/>
    </xf>
    <xf numFmtId="3" fontId="5" fillId="0" borderId="0" xfId="46" applyNumberFormat="1" applyFont="1" applyAlignment="1">
      <alignment horizontal="right"/>
    </xf>
    <xf numFmtId="0" fontId="18" fillId="0" borderId="0" xfId="59" applyFont="1">
      <alignment/>
      <protection/>
    </xf>
    <xf numFmtId="0" fontId="7" fillId="0" borderId="10" xfId="56" applyFont="1" applyBorder="1" applyAlignment="1">
      <alignment vertical="center"/>
      <protection/>
    </xf>
    <xf numFmtId="3" fontId="7" fillId="0" borderId="10" xfId="56" applyNumberFormat="1" applyFont="1" applyBorder="1" applyAlignment="1">
      <alignment vertical="center"/>
      <protection/>
    </xf>
    <xf numFmtId="3" fontId="7" fillId="0" borderId="13" xfId="46" applyNumberFormat="1" applyFont="1" applyFill="1" applyBorder="1" applyAlignment="1">
      <alignment vertical="center"/>
    </xf>
    <xf numFmtId="3" fontId="7" fillId="0" borderId="13" xfId="46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5" fillId="36" borderId="10" xfId="46" applyNumberFormat="1" applyFont="1" applyFill="1" applyBorder="1" applyAlignment="1">
      <alignment vertical="center"/>
    </xf>
    <xf numFmtId="3" fontId="7" fillId="36" borderId="10" xfId="56" applyNumberFormat="1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vertical="center"/>
      <protection/>
    </xf>
    <xf numFmtId="3" fontId="5" fillId="36" borderId="29" xfId="46" applyNumberFormat="1" applyFont="1" applyFill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9" xfId="56" applyFont="1" applyBorder="1" applyAlignment="1">
      <alignment horizontal="center" vertical="center" wrapText="1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6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56" applyFont="1" applyBorder="1" applyAlignment="1">
      <alignment vertical="center"/>
      <protection/>
    </xf>
    <xf numFmtId="0" fontId="7" fillId="0" borderId="14" xfId="56" applyFont="1" applyBorder="1" applyAlignment="1">
      <alignment vertical="center"/>
      <protection/>
    </xf>
    <xf numFmtId="0" fontId="7" fillId="0" borderId="31" xfId="56" applyFont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7" fillId="0" borderId="15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28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left" vertical="center"/>
      <protection/>
    </xf>
    <xf numFmtId="0" fontId="7" fillId="0" borderId="29" xfId="56" applyFont="1" applyBorder="1" applyAlignment="1">
      <alignment horizontal="left" vertical="center"/>
      <protection/>
    </xf>
    <xf numFmtId="0" fontId="7" fillId="0" borderId="12" xfId="56" applyFont="1" applyBorder="1" applyAlignment="1">
      <alignment horizontal="left" vertical="center"/>
      <protection/>
    </xf>
    <xf numFmtId="0" fontId="7" fillId="0" borderId="26" xfId="56" applyFont="1" applyBorder="1" applyAlignment="1">
      <alignment horizontal="left" vertical="center"/>
      <protection/>
    </xf>
    <xf numFmtId="0" fontId="7" fillId="0" borderId="14" xfId="56" applyFont="1" applyBorder="1" applyAlignment="1">
      <alignment horizontal="left" vertical="center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26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4" fillId="32" borderId="59" xfId="58" applyFont="1" applyFill="1" applyBorder="1" applyAlignment="1">
      <alignment horizontal="center" vertical="center"/>
      <protection/>
    </xf>
    <xf numFmtId="0" fontId="4" fillId="32" borderId="3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7" fillId="0" borderId="28" xfId="58" applyFont="1" applyBorder="1" applyAlignment="1">
      <alignment horizontal="center" vertical="center" wrapText="1"/>
      <protection/>
    </xf>
    <xf numFmtId="0" fontId="7" fillId="0" borderId="29" xfId="58" applyFont="1" applyBorder="1" applyAlignment="1">
      <alignment horizontal="center" vertical="center" wrapText="1"/>
      <protection/>
    </xf>
    <xf numFmtId="0" fontId="7" fillId="0" borderId="60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31" xfId="58" applyFont="1" applyBorder="1" applyAlignment="1">
      <alignment horizontal="center" vertical="center" wrapText="1"/>
      <protection/>
    </xf>
    <xf numFmtId="0" fontId="7" fillId="0" borderId="55" xfId="5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58" applyFont="1" applyBorder="1" applyAlignment="1">
      <alignment horizontal="right" vertical="center"/>
      <protection/>
    </xf>
    <xf numFmtId="0" fontId="10" fillId="0" borderId="31" xfId="0" applyFont="1" applyBorder="1" applyAlignment="1">
      <alignment vertical="center"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/>
      <protection/>
    </xf>
    <xf numFmtId="0" fontId="7" fillId="0" borderId="21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5" fillId="34" borderId="12" xfId="59" applyFont="1" applyFill="1" applyBorder="1" applyAlignment="1">
      <alignment horizontal="left" vertical="center" wrapText="1"/>
      <protection/>
    </xf>
    <xf numFmtId="0" fontId="5" fillId="34" borderId="14" xfId="59" applyFont="1" applyFill="1" applyBorder="1" applyAlignment="1">
      <alignment horizontal="left" vertical="center" wrapText="1"/>
      <protection/>
    </xf>
    <xf numFmtId="0" fontId="7" fillId="0" borderId="28" xfId="59" applyFont="1" applyBorder="1" applyAlignment="1">
      <alignment vertical="center"/>
      <protection/>
    </xf>
    <xf numFmtId="0" fontId="7" fillId="0" borderId="29" xfId="59" applyFont="1" applyBorder="1" applyAlignment="1">
      <alignment vertical="center"/>
      <protection/>
    </xf>
    <xf numFmtId="0" fontId="7" fillId="0" borderId="21" xfId="59" applyFont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0" xfId="59" applyFont="1" applyBorder="1" applyAlignment="1">
      <alignment vertical="center"/>
      <protection/>
    </xf>
    <xf numFmtId="0" fontId="5" fillId="0" borderId="26" xfId="59" applyFont="1" applyBorder="1" applyAlignment="1">
      <alignment vertical="center" wrapText="1"/>
      <protection/>
    </xf>
    <xf numFmtId="0" fontId="5" fillId="0" borderId="14" xfId="59" applyFont="1" applyBorder="1" applyAlignment="1">
      <alignment vertical="center" wrapText="1"/>
      <protection/>
    </xf>
    <xf numFmtId="0" fontId="7" fillId="0" borderId="12" xfId="59" applyFont="1" applyBorder="1" applyAlignment="1">
      <alignment vertical="center"/>
      <protection/>
    </xf>
    <xf numFmtId="0" fontId="7" fillId="0" borderId="26" xfId="59" applyFont="1" applyBorder="1" applyAlignment="1">
      <alignment vertical="center"/>
      <protection/>
    </xf>
    <xf numFmtId="0" fontId="7" fillId="0" borderId="14" xfId="59" applyFont="1" applyBorder="1" applyAlignment="1">
      <alignment vertical="center"/>
      <protection/>
    </xf>
    <xf numFmtId="0" fontId="7" fillId="0" borderId="17" xfId="59" applyFont="1" applyBorder="1" applyAlignment="1">
      <alignment vertical="center"/>
      <protection/>
    </xf>
    <xf numFmtId="0" fontId="7" fillId="0" borderId="19" xfId="59" applyFont="1" applyBorder="1" applyAlignment="1">
      <alignment vertical="center"/>
      <protection/>
    </xf>
    <xf numFmtId="0" fontId="5" fillId="0" borderId="10" xfId="59" applyFont="1" applyBorder="1" applyAlignment="1">
      <alignment vertical="center"/>
      <protection/>
    </xf>
    <xf numFmtId="0" fontId="5" fillId="0" borderId="29" xfId="0" applyFont="1" applyBorder="1" applyAlignment="1">
      <alignment vertical="center"/>
    </xf>
    <xf numFmtId="0" fontId="5" fillId="0" borderId="12" xfId="59" applyFont="1" applyBorder="1" applyAlignment="1">
      <alignment horizontal="left" vertical="center" wrapText="1"/>
      <protection/>
    </xf>
    <xf numFmtId="0" fontId="5" fillId="0" borderId="14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7" fillId="33" borderId="14" xfId="59" applyFont="1" applyFill="1" applyBorder="1" applyAlignment="1">
      <alignment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33" borderId="12" xfId="59" applyFont="1" applyFill="1" applyBorder="1" applyAlignment="1">
      <alignment vertical="center" wrapText="1"/>
      <protection/>
    </xf>
    <xf numFmtId="0" fontId="7" fillId="0" borderId="14" xfId="59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0" borderId="12" xfId="59" applyFont="1" applyBorder="1" applyAlignment="1">
      <alignment vertical="center" wrapText="1"/>
      <protection/>
    </xf>
    <xf numFmtId="0" fontId="5" fillId="0" borderId="29" xfId="59" applyFont="1" applyBorder="1" applyAlignment="1">
      <alignment vertical="center"/>
      <protection/>
    </xf>
    <xf numFmtId="0" fontId="5" fillId="0" borderId="31" xfId="59" applyFont="1" applyBorder="1" applyAlignment="1">
      <alignment vertical="center"/>
      <protection/>
    </xf>
    <xf numFmtId="3" fontId="7" fillId="0" borderId="13" xfId="46" applyNumberFormat="1" applyFont="1" applyBorder="1" applyAlignment="1">
      <alignment horizontal="center" vertical="center"/>
    </xf>
    <xf numFmtId="3" fontId="7" fillId="0" borderId="19" xfId="46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12" xfId="59" applyFont="1" applyFill="1" applyBorder="1" applyAlignment="1">
      <alignment vertical="center" wrapText="1"/>
      <protection/>
    </xf>
    <xf numFmtId="0" fontId="7" fillId="0" borderId="26" xfId="59" applyFont="1" applyFill="1" applyBorder="1" applyAlignment="1">
      <alignment vertical="center" wrapText="1"/>
      <protection/>
    </xf>
    <xf numFmtId="0" fontId="7" fillId="0" borderId="14" xfId="59" applyFont="1" applyFill="1" applyBorder="1" applyAlignment="1">
      <alignment vertical="center" wrapText="1"/>
      <protection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6" xfId="59" applyFont="1" applyBorder="1" applyAlignment="1">
      <alignment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5" fillId="0" borderId="1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5" fillId="0" borderId="2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-A tábla" xfId="58"/>
    <cellStyle name="Normál_Táblázatminták üres" xfId="59"/>
    <cellStyle name="Normál_Testület 3.n.év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Kov&#225;cs%20Szilvia\2_&#214;nkorm&#225;nyzat\El&#337;terjeszt&#233;sek\2019-11\K&#246;lts&#233;gvet&#233;s%20III%20n&#233;%20m&#243;dos&#237;t&#225;sa\&#214;nk_2019%20III%20negyed&#233;v%20teljes&#237;t&#233;s%20t&#225;bl&#225;k%20(Jav&#237;to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adó - munkaanyag Szilvi"/>
      <sheetName val="pályázat - munkaanyag Szilvi"/>
    </sheetNames>
    <sheetDataSet>
      <sheetData sheetId="1">
        <row r="17">
          <cell r="AN17">
            <v>7355339026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" sqref="H1:L1"/>
    </sheetView>
  </sheetViews>
  <sheetFormatPr defaultColWidth="9.140625" defaultRowHeight="12.75"/>
  <cols>
    <col min="1" max="1" width="5.140625" style="51" customWidth="1"/>
    <col min="2" max="2" width="32.8515625" style="51" customWidth="1"/>
    <col min="3" max="3" width="15.421875" style="51" bestFit="1" customWidth="1"/>
    <col min="4" max="4" width="15.421875" style="51" customWidth="1"/>
    <col min="5" max="7" width="13.8515625" style="51" customWidth="1"/>
    <col min="8" max="8" width="16.57421875" style="51" customWidth="1"/>
    <col min="9" max="9" width="16.7109375" style="51" customWidth="1"/>
    <col min="10" max="10" width="15.57421875" style="51" customWidth="1"/>
    <col min="11" max="11" width="15.00390625" style="51" customWidth="1"/>
    <col min="12" max="12" width="18.57421875" style="51" customWidth="1"/>
    <col min="13" max="13" width="16.140625" style="51" customWidth="1"/>
    <col min="14" max="14" width="15.8515625" style="51" customWidth="1"/>
    <col min="15" max="15" width="12.8515625" style="51" hidden="1" customWidth="1"/>
    <col min="16" max="17" width="15.421875" style="51" hidden="1" customWidth="1"/>
    <col min="18" max="20" width="13.8515625" style="51" hidden="1" customWidth="1"/>
    <col min="21" max="21" width="16.57421875" style="51" hidden="1" customWidth="1"/>
    <col min="22" max="22" width="16.7109375" style="51" hidden="1" customWidth="1"/>
    <col min="23" max="23" width="15.57421875" style="51" hidden="1" customWidth="1"/>
    <col min="24" max="24" width="15.00390625" style="51" hidden="1" customWidth="1"/>
    <col min="25" max="25" width="18.57421875" style="51" hidden="1" customWidth="1"/>
    <col min="26" max="26" width="16.140625" style="51" hidden="1" customWidth="1"/>
    <col min="27" max="27" width="15.8515625" style="51" hidden="1" customWidth="1"/>
    <col min="28" max="29" width="15.421875" style="51" hidden="1" customWidth="1"/>
    <col min="30" max="32" width="13.8515625" style="51" hidden="1" customWidth="1"/>
    <col min="33" max="33" width="16.57421875" style="51" hidden="1" customWidth="1"/>
    <col min="34" max="34" width="16.7109375" style="51" hidden="1" customWidth="1"/>
    <col min="35" max="35" width="15.57421875" style="51" hidden="1" customWidth="1"/>
    <col min="36" max="36" width="15.00390625" style="51" hidden="1" customWidth="1"/>
    <col min="37" max="37" width="18.57421875" style="51" hidden="1" customWidth="1"/>
    <col min="38" max="38" width="16.140625" style="51" hidden="1" customWidth="1"/>
    <col min="39" max="39" width="15.8515625" style="51" hidden="1" customWidth="1"/>
    <col min="40" max="16384" width="9.140625" style="51" customWidth="1"/>
  </cols>
  <sheetData>
    <row r="1" spans="1:37" s="23" customFormat="1" ht="15.75">
      <c r="A1" s="19"/>
      <c r="B1" s="19"/>
      <c r="C1" s="19"/>
      <c r="D1" s="19"/>
      <c r="E1" s="19"/>
      <c r="F1" s="19"/>
      <c r="G1" s="19"/>
      <c r="H1" s="325" t="s">
        <v>292</v>
      </c>
      <c r="I1" s="325"/>
      <c r="J1" s="325"/>
      <c r="K1" s="325"/>
      <c r="L1" s="325"/>
      <c r="P1" s="19"/>
      <c r="Q1" s="19"/>
      <c r="R1" s="19"/>
      <c r="S1" s="19"/>
      <c r="T1" s="19"/>
      <c r="U1" s="325"/>
      <c r="V1" s="325"/>
      <c r="W1" s="325"/>
      <c r="X1" s="325"/>
      <c r="Y1" s="325"/>
      <c r="AB1" s="19"/>
      <c r="AC1" s="19"/>
      <c r="AD1" s="19"/>
      <c r="AE1" s="19"/>
      <c r="AF1" s="19"/>
      <c r="AG1" s="325"/>
      <c r="AH1" s="325"/>
      <c r="AI1" s="325"/>
      <c r="AJ1" s="325"/>
      <c r="AK1" s="325"/>
    </row>
    <row r="2" spans="1:37" ht="15.75">
      <c r="A2" s="13"/>
      <c r="B2" s="334"/>
      <c r="C2" s="334"/>
      <c r="D2" s="334"/>
      <c r="E2" s="334"/>
      <c r="F2" s="105"/>
      <c r="I2" s="326"/>
      <c r="J2" s="326"/>
      <c r="K2" s="326"/>
      <c r="L2" s="326"/>
      <c r="S2" s="105"/>
      <c r="V2" s="326"/>
      <c r="W2" s="326"/>
      <c r="X2" s="326"/>
      <c r="Y2" s="326"/>
      <c r="AE2" s="105"/>
      <c r="AH2" s="326"/>
      <c r="AI2" s="326"/>
      <c r="AJ2" s="326"/>
      <c r="AK2" s="326"/>
    </row>
    <row r="3" spans="1:12" ht="15.75">
      <c r="A3" s="13"/>
      <c r="B3" s="335" t="s">
        <v>164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39" ht="15.75">
      <c r="A4" s="13"/>
      <c r="M4" s="8"/>
      <c r="N4" s="51" t="s">
        <v>151</v>
      </c>
      <c r="Z4" s="8"/>
      <c r="AL4" s="8"/>
      <c r="AM4" s="51" t="s">
        <v>151</v>
      </c>
    </row>
    <row r="5" spans="1:38" ht="15.75">
      <c r="A5" s="13"/>
      <c r="L5" s="2"/>
      <c r="M5" s="8"/>
      <c r="Y5" s="2"/>
      <c r="Z5" s="8"/>
      <c r="AK5" s="2"/>
      <c r="AL5" s="8"/>
    </row>
    <row r="6" spans="1:39" ht="16.5" thickBot="1">
      <c r="A6" s="52"/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219</v>
      </c>
      <c r="H6" s="20" t="s">
        <v>80</v>
      </c>
      <c r="I6" s="20" t="s">
        <v>6</v>
      </c>
      <c r="J6" s="20" t="s">
        <v>7</v>
      </c>
      <c r="K6" s="20" t="s">
        <v>38</v>
      </c>
      <c r="L6" s="106" t="s">
        <v>8</v>
      </c>
      <c r="M6" s="20" t="s">
        <v>91</v>
      </c>
      <c r="N6" s="20" t="s">
        <v>39</v>
      </c>
      <c r="P6" s="20" t="s">
        <v>1</v>
      </c>
      <c r="Q6" s="20" t="s">
        <v>2</v>
      </c>
      <c r="R6" s="20" t="s">
        <v>3</v>
      </c>
      <c r="S6" s="20" t="s">
        <v>4</v>
      </c>
      <c r="T6" s="20" t="s">
        <v>219</v>
      </c>
      <c r="U6" s="20" t="s">
        <v>80</v>
      </c>
      <c r="V6" s="20" t="s">
        <v>6</v>
      </c>
      <c r="W6" s="20" t="s">
        <v>7</v>
      </c>
      <c r="X6" s="20" t="s">
        <v>38</v>
      </c>
      <c r="Y6" s="106" t="s">
        <v>8</v>
      </c>
      <c r="Z6" s="20" t="s">
        <v>91</v>
      </c>
      <c r="AA6" s="20" t="s">
        <v>39</v>
      </c>
      <c r="AB6" s="20" t="s">
        <v>1</v>
      </c>
      <c r="AC6" s="20" t="s">
        <v>2</v>
      </c>
      <c r="AD6" s="20" t="s">
        <v>3</v>
      </c>
      <c r="AE6" s="20" t="s">
        <v>4</v>
      </c>
      <c r="AF6" s="20" t="s">
        <v>219</v>
      </c>
      <c r="AG6" s="20" t="s">
        <v>80</v>
      </c>
      <c r="AH6" s="20" t="s">
        <v>6</v>
      </c>
      <c r="AI6" s="20" t="s">
        <v>7</v>
      </c>
      <c r="AJ6" s="20" t="s">
        <v>38</v>
      </c>
      <c r="AK6" s="106" t="s">
        <v>8</v>
      </c>
      <c r="AL6" s="20" t="s">
        <v>91</v>
      </c>
      <c r="AM6" s="20" t="s">
        <v>39</v>
      </c>
    </row>
    <row r="7" spans="1:39" ht="33.75" customHeight="1">
      <c r="A7" s="331" t="s">
        <v>10</v>
      </c>
      <c r="B7" s="336" t="s">
        <v>11</v>
      </c>
      <c r="C7" s="327" t="s">
        <v>12</v>
      </c>
      <c r="D7" s="327"/>
      <c r="E7" s="327"/>
      <c r="F7" s="327"/>
      <c r="G7" s="327"/>
      <c r="H7" s="327"/>
      <c r="I7" s="327" t="s">
        <v>135</v>
      </c>
      <c r="J7" s="328" t="s">
        <v>13</v>
      </c>
      <c r="K7" s="329"/>
      <c r="L7" s="330"/>
      <c r="M7" s="317" t="s">
        <v>141</v>
      </c>
      <c r="N7" s="320" t="s">
        <v>14</v>
      </c>
      <c r="P7" s="327" t="s">
        <v>12</v>
      </c>
      <c r="Q7" s="327"/>
      <c r="R7" s="327"/>
      <c r="S7" s="327"/>
      <c r="T7" s="327"/>
      <c r="U7" s="327"/>
      <c r="V7" s="327" t="s">
        <v>135</v>
      </c>
      <c r="W7" s="328" t="s">
        <v>13</v>
      </c>
      <c r="X7" s="329"/>
      <c r="Y7" s="330"/>
      <c r="Z7" s="317" t="s">
        <v>141</v>
      </c>
      <c r="AA7" s="320" t="s">
        <v>14</v>
      </c>
      <c r="AB7" s="327" t="s">
        <v>12</v>
      </c>
      <c r="AC7" s="327"/>
      <c r="AD7" s="327"/>
      <c r="AE7" s="327"/>
      <c r="AF7" s="327"/>
      <c r="AG7" s="327"/>
      <c r="AH7" s="327" t="s">
        <v>135</v>
      </c>
      <c r="AI7" s="328" t="s">
        <v>13</v>
      </c>
      <c r="AJ7" s="329"/>
      <c r="AK7" s="330"/>
      <c r="AL7" s="317" t="s">
        <v>141</v>
      </c>
      <c r="AM7" s="320" t="s">
        <v>14</v>
      </c>
    </row>
    <row r="8" spans="1:39" ht="32.25" customHeight="1">
      <c r="A8" s="332"/>
      <c r="B8" s="337"/>
      <c r="C8" s="322" t="s">
        <v>165</v>
      </c>
      <c r="D8" s="322" t="s">
        <v>166</v>
      </c>
      <c r="E8" s="322" t="s">
        <v>167</v>
      </c>
      <c r="F8" s="322" t="s">
        <v>170</v>
      </c>
      <c r="G8" s="323" t="s">
        <v>168</v>
      </c>
      <c r="H8" s="323"/>
      <c r="I8" s="323"/>
      <c r="J8" s="322" t="s">
        <v>171</v>
      </c>
      <c r="K8" s="322" t="s">
        <v>172</v>
      </c>
      <c r="L8" s="107" t="s">
        <v>168</v>
      </c>
      <c r="M8" s="318"/>
      <c r="N8" s="321"/>
      <c r="P8" s="322" t="s">
        <v>165</v>
      </c>
      <c r="Q8" s="322" t="s">
        <v>166</v>
      </c>
      <c r="R8" s="322" t="s">
        <v>167</v>
      </c>
      <c r="S8" s="322" t="s">
        <v>170</v>
      </c>
      <c r="T8" s="323" t="s">
        <v>168</v>
      </c>
      <c r="U8" s="323"/>
      <c r="V8" s="323"/>
      <c r="W8" s="322" t="s">
        <v>171</v>
      </c>
      <c r="X8" s="322" t="s">
        <v>172</v>
      </c>
      <c r="Y8" s="107" t="s">
        <v>168</v>
      </c>
      <c r="Z8" s="318"/>
      <c r="AA8" s="321"/>
      <c r="AB8" s="322" t="s">
        <v>165</v>
      </c>
      <c r="AC8" s="322" t="s">
        <v>166</v>
      </c>
      <c r="AD8" s="322" t="s">
        <v>167</v>
      </c>
      <c r="AE8" s="322" t="s">
        <v>170</v>
      </c>
      <c r="AF8" s="323" t="s">
        <v>168</v>
      </c>
      <c r="AG8" s="323"/>
      <c r="AH8" s="323"/>
      <c r="AI8" s="322" t="s">
        <v>171</v>
      </c>
      <c r="AJ8" s="322" t="s">
        <v>172</v>
      </c>
      <c r="AK8" s="107" t="s">
        <v>168</v>
      </c>
      <c r="AL8" s="318"/>
      <c r="AM8" s="321"/>
    </row>
    <row r="9" spans="1:39" ht="159" customHeight="1">
      <c r="A9" s="333"/>
      <c r="B9" s="337"/>
      <c r="C9" s="322"/>
      <c r="D9" s="322"/>
      <c r="E9" s="322"/>
      <c r="F9" s="322"/>
      <c r="G9" s="187" t="s">
        <v>212</v>
      </c>
      <c r="H9" s="188" t="s">
        <v>169</v>
      </c>
      <c r="I9" s="323"/>
      <c r="J9" s="322"/>
      <c r="K9" s="322"/>
      <c r="L9" s="72" t="s">
        <v>213</v>
      </c>
      <c r="M9" s="319"/>
      <c r="N9" s="321"/>
      <c r="P9" s="322"/>
      <c r="Q9" s="322"/>
      <c r="R9" s="322"/>
      <c r="S9" s="322"/>
      <c r="T9" s="187" t="s">
        <v>212</v>
      </c>
      <c r="U9" s="188" t="s">
        <v>169</v>
      </c>
      <c r="V9" s="323"/>
      <c r="W9" s="322"/>
      <c r="X9" s="322"/>
      <c r="Y9" s="72" t="s">
        <v>213</v>
      </c>
      <c r="Z9" s="319"/>
      <c r="AA9" s="321"/>
      <c r="AB9" s="322"/>
      <c r="AC9" s="322"/>
      <c r="AD9" s="322"/>
      <c r="AE9" s="322"/>
      <c r="AF9" s="187" t="s">
        <v>212</v>
      </c>
      <c r="AG9" s="188" t="s">
        <v>169</v>
      </c>
      <c r="AH9" s="323"/>
      <c r="AI9" s="322"/>
      <c r="AJ9" s="322"/>
      <c r="AK9" s="72" t="s">
        <v>213</v>
      </c>
      <c r="AL9" s="319"/>
      <c r="AM9" s="321"/>
    </row>
    <row r="10" spans="1:39" s="75" customFormat="1" ht="36.75" customHeight="1">
      <c r="A10" s="21" t="s">
        <v>15</v>
      </c>
      <c r="B10" s="108" t="s">
        <v>142</v>
      </c>
      <c r="C10" s="79">
        <f>P10+AB10</f>
        <v>0</v>
      </c>
      <c r="D10" s="79">
        <f aca="true" t="shared" si="0" ref="D10:H13">Q10+AC10</f>
        <v>0</v>
      </c>
      <c r="E10" s="313">
        <f t="shared" si="0"/>
        <v>92746000</v>
      </c>
      <c r="F10" s="79">
        <f t="shared" si="0"/>
        <v>511285937</v>
      </c>
      <c r="G10" s="79">
        <f t="shared" si="0"/>
        <v>6063000</v>
      </c>
      <c r="H10" s="313">
        <f t="shared" si="0"/>
        <v>62832312</v>
      </c>
      <c r="I10" s="79">
        <f aca="true" t="shared" si="1" ref="I10:I16">SUM(C10:H10)</f>
        <v>672927249</v>
      </c>
      <c r="J10" s="79">
        <f>W10+AI10</f>
        <v>0</v>
      </c>
      <c r="K10" s="79">
        <f aca="true" t="shared" si="2" ref="K10:L13">X10+AJ10</f>
        <v>0</v>
      </c>
      <c r="L10" s="79">
        <f t="shared" si="2"/>
        <v>0</v>
      </c>
      <c r="M10" s="83">
        <f aca="true" t="shared" si="3" ref="M10:M17">SUM(J10:L10)</f>
        <v>0</v>
      </c>
      <c r="N10" s="109">
        <f aca="true" t="shared" si="4" ref="N10:N17">M10+I10</f>
        <v>672927249</v>
      </c>
      <c r="O10" s="198">
        <f>N10-2!P10</f>
        <v>0</v>
      </c>
      <c r="P10" s="79"/>
      <c r="Q10" s="79"/>
      <c r="R10" s="313">
        <v>-9000000</v>
      </c>
      <c r="S10" s="79"/>
      <c r="T10" s="79"/>
      <c r="U10" s="313">
        <v>9000000</v>
      </c>
      <c r="V10" s="79">
        <f aca="true" t="shared" si="5" ref="V10:V16">SUM(P10:U10)</f>
        <v>0</v>
      </c>
      <c r="W10" s="79"/>
      <c r="X10" s="79"/>
      <c r="Y10" s="79"/>
      <c r="Z10" s="83">
        <f aca="true" t="shared" si="6" ref="Z10:Z17">SUM(W10:Y10)</f>
        <v>0</v>
      </c>
      <c r="AA10" s="109">
        <f aca="true" t="shared" si="7" ref="AA10:AA17">Z10+V10</f>
        <v>0</v>
      </c>
      <c r="AB10" s="79"/>
      <c r="AC10" s="79"/>
      <c r="AD10" s="79">
        <v>101746000</v>
      </c>
      <c r="AE10" s="79">
        <v>511285937</v>
      </c>
      <c r="AF10" s="79">
        <v>6063000</v>
      </c>
      <c r="AG10" s="79">
        <v>53832312</v>
      </c>
      <c r="AH10" s="79">
        <f aca="true" t="shared" si="8" ref="AH10:AH16">SUM(AB10:AG10)</f>
        <v>672927249</v>
      </c>
      <c r="AI10" s="79"/>
      <c r="AJ10" s="79"/>
      <c r="AK10" s="79"/>
      <c r="AL10" s="83">
        <f aca="true" t="shared" si="9" ref="AL10:AL17">SUM(AI10:AK10)</f>
        <v>0</v>
      </c>
      <c r="AM10" s="109">
        <f aca="true" t="shared" si="10" ref="AM10:AM17">AL10+AH10</f>
        <v>672927249</v>
      </c>
    </row>
    <row r="11" spans="1:39" s="75" customFormat="1" ht="36.75" customHeight="1">
      <c r="A11" s="21" t="s">
        <v>21</v>
      </c>
      <c r="B11" s="108" t="s">
        <v>24</v>
      </c>
      <c r="C11" s="79">
        <f aca="true" t="shared" si="11" ref="C11:C16">P11+AB11</f>
        <v>0</v>
      </c>
      <c r="D11" s="79">
        <f t="shared" si="0"/>
        <v>0</v>
      </c>
      <c r="E11" s="313">
        <f t="shared" si="0"/>
        <v>44960000</v>
      </c>
      <c r="F11" s="79">
        <f t="shared" si="0"/>
        <v>0</v>
      </c>
      <c r="G11" s="79">
        <f t="shared" si="0"/>
        <v>5654000</v>
      </c>
      <c r="H11" s="313">
        <f t="shared" si="0"/>
        <v>57502125</v>
      </c>
      <c r="I11" s="79">
        <f t="shared" si="1"/>
        <v>108116125</v>
      </c>
      <c r="J11" s="79">
        <f>W11+AI11</f>
        <v>0</v>
      </c>
      <c r="K11" s="79">
        <f t="shared" si="2"/>
        <v>0</v>
      </c>
      <c r="L11" s="79">
        <f t="shared" si="2"/>
        <v>0</v>
      </c>
      <c r="M11" s="83">
        <f t="shared" si="3"/>
        <v>0</v>
      </c>
      <c r="N11" s="109">
        <f t="shared" si="4"/>
        <v>108116125</v>
      </c>
      <c r="O11" s="198">
        <f>N11-2!P11</f>
        <v>0</v>
      </c>
      <c r="P11" s="79"/>
      <c r="Q11" s="79"/>
      <c r="R11" s="313">
        <v>-14000000</v>
      </c>
      <c r="S11" s="79"/>
      <c r="T11" s="79"/>
      <c r="U11" s="313">
        <v>14000000</v>
      </c>
      <c r="V11" s="79">
        <f t="shared" si="5"/>
        <v>0</v>
      </c>
      <c r="W11" s="79"/>
      <c r="X11" s="79"/>
      <c r="Y11" s="79"/>
      <c r="Z11" s="83">
        <f t="shared" si="6"/>
        <v>0</v>
      </c>
      <c r="AA11" s="109">
        <f t="shared" si="7"/>
        <v>0</v>
      </c>
      <c r="AB11" s="79"/>
      <c r="AC11" s="79"/>
      <c r="AD11" s="79">
        <v>58960000</v>
      </c>
      <c r="AE11" s="79"/>
      <c r="AF11" s="79">
        <v>5654000</v>
      </c>
      <c r="AG11" s="79">
        <v>43502125</v>
      </c>
      <c r="AH11" s="79">
        <f t="shared" si="8"/>
        <v>108116125</v>
      </c>
      <c r="AI11" s="79"/>
      <c r="AJ11" s="79"/>
      <c r="AK11" s="79"/>
      <c r="AL11" s="83">
        <f t="shared" si="9"/>
        <v>0</v>
      </c>
      <c r="AM11" s="109">
        <f t="shared" si="10"/>
        <v>108116125</v>
      </c>
    </row>
    <row r="12" spans="1:39" s="75" customFormat="1" ht="28.5" customHeight="1">
      <c r="A12" s="21" t="s">
        <v>22</v>
      </c>
      <c r="B12" s="108" t="s">
        <v>28</v>
      </c>
      <c r="C12" s="79">
        <f t="shared" si="11"/>
        <v>0</v>
      </c>
      <c r="D12" s="79">
        <f t="shared" si="0"/>
        <v>0</v>
      </c>
      <c r="E12" s="79">
        <f t="shared" si="0"/>
        <v>1585000</v>
      </c>
      <c r="F12" s="79">
        <f t="shared" si="0"/>
        <v>0</v>
      </c>
      <c r="G12" s="79">
        <f t="shared" si="0"/>
        <v>1750000</v>
      </c>
      <c r="H12" s="79">
        <f t="shared" si="0"/>
        <v>34915000</v>
      </c>
      <c r="I12" s="79">
        <f t="shared" si="1"/>
        <v>38250000</v>
      </c>
      <c r="J12" s="79">
        <f>W12+AI12</f>
        <v>0</v>
      </c>
      <c r="K12" s="79">
        <f t="shared" si="2"/>
        <v>0</v>
      </c>
      <c r="L12" s="79">
        <f t="shared" si="2"/>
        <v>0</v>
      </c>
      <c r="M12" s="83">
        <f t="shared" si="3"/>
        <v>0</v>
      </c>
      <c r="N12" s="109">
        <f t="shared" si="4"/>
        <v>38250000</v>
      </c>
      <c r="O12" s="198">
        <f>N12-2!P12</f>
        <v>0</v>
      </c>
      <c r="P12" s="79"/>
      <c r="Q12" s="79"/>
      <c r="R12" s="79"/>
      <c r="S12" s="79"/>
      <c r="T12" s="79"/>
      <c r="U12" s="79"/>
      <c r="V12" s="79">
        <f t="shared" si="5"/>
        <v>0</v>
      </c>
      <c r="W12" s="79"/>
      <c r="X12" s="79"/>
      <c r="Y12" s="79"/>
      <c r="Z12" s="83">
        <f t="shared" si="6"/>
        <v>0</v>
      </c>
      <c r="AA12" s="109">
        <f t="shared" si="7"/>
        <v>0</v>
      </c>
      <c r="AB12" s="79"/>
      <c r="AC12" s="79"/>
      <c r="AD12" s="79">
        <v>1585000</v>
      </c>
      <c r="AE12" s="79"/>
      <c r="AF12" s="79">
        <v>1750000</v>
      </c>
      <c r="AG12" s="79">
        <v>34915000</v>
      </c>
      <c r="AH12" s="79">
        <f t="shared" si="8"/>
        <v>38250000</v>
      </c>
      <c r="AI12" s="79"/>
      <c r="AJ12" s="79"/>
      <c r="AK12" s="79"/>
      <c r="AL12" s="83">
        <f t="shared" si="9"/>
        <v>0</v>
      </c>
      <c r="AM12" s="109">
        <f t="shared" si="10"/>
        <v>38250000</v>
      </c>
    </row>
    <row r="13" spans="1:39" s="75" customFormat="1" ht="26.25" customHeight="1">
      <c r="A13" s="21" t="s">
        <v>51</v>
      </c>
      <c r="B13" s="110" t="s">
        <v>26</v>
      </c>
      <c r="C13" s="79">
        <f t="shared" si="11"/>
        <v>0</v>
      </c>
      <c r="D13" s="79">
        <f t="shared" si="0"/>
        <v>0</v>
      </c>
      <c r="E13" s="79">
        <f t="shared" si="0"/>
        <v>1750000</v>
      </c>
      <c r="F13" s="79">
        <f t="shared" si="0"/>
        <v>0</v>
      </c>
      <c r="G13" s="79">
        <f t="shared" si="0"/>
        <v>1408000</v>
      </c>
      <c r="H13" s="79">
        <f t="shared" si="0"/>
        <v>19209000</v>
      </c>
      <c r="I13" s="79">
        <f t="shared" si="1"/>
        <v>22367000</v>
      </c>
      <c r="J13" s="79">
        <f>W13+AI13</f>
        <v>0</v>
      </c>
      <c r="K13" s="79">
        <f t="shared" si="2"/>
        <v>0</v>
      </c>
      <c r="L13" s="79">
        <f t="shared" si="2"/>
        <v>0</v>
      </c>
      <c r="M13" s="83">
        <f t="shared" si="3"/>
        <v>0</v>
      </c>
      <c r="N13" s="109">
        <f t="shared" si="4"/>
        <v>22367000</v>
      </c>
      <c r="O13" s="198">
        <f>N13-2!P13</f>
        <v>0</v>
      </c>
      <c r="P13" s="79"/>
      <c r="Q13" s="79"/>
      <c r="R13" s="79"/>
      <c r="S13" s="79"/>
      <c r="T13" s="79"/>
      <c r="U13" s="79"/>
      <c r="V13" s="79">
        <f t="shared" si="5"/>
        <v>0</v>
      </c>
      <c r="W13" s="79"/>
      <c r="X13" s="79"/>
      <c r="Y13" s="79"/>
      <c r="Z13" s="83">
        <f t="shared" si="6"/>
        <v>0</v>
      </c>
      <c r="AA13" s="109">
        <f t="shared" si="7"/>
        <v>0</v>
      </c>
      <c r="AB13" s="79"/>
      <c r="AC13" s="79"/>
      <c r="AD13" s="79">
        <v>1750000</v>
      </c>
      <c r="AE13" s="79"/>
      <c r="AF13" s="79">
        <v>1408000</v>
      </c>
      <c r="AG13" s="79">
        <v>19209000</v>
      </c>
      <c r="AH13" s="79">
        <f t="shared" si="8"/>
        <v>22367000</v>
      </c>
      <c r="AI13" s="79"/>
      <c r="AJ13" s="79"/>
      <c r="AK13" s="79"/>
      <c r="AL13" s="83">
        <f t="shared" si="9"/>
        <v>0</v>
      </c>
      <c r="AM13" s="109">
        <f t="shared" si="10"/>
        <v>22367000</v>
      </c>
    </row>
    <row r="14" spans="1:39" s="113" customFormat="1" ht="38.25" customHeight="1">
      <c r="A14" s="21" t="s">
        <v>53</v>
      </c>
      <c r="B14" s="111" t="s">
        <v>29</v>
      </c>
      <c r="C14" s="92">
        <f aca="true" t="shared" si="12" ref="C14:H14">SUM(C10:C13)</f>
        <v>0</v>
      </c>
      <c r="D14" s="92">
        <f>SUM(D10:D13)</f>
        <v>0</v>
      </c>
      <c r="E14" s="92">
        <f>SUM(E10:E13)</f>
        <v>141041000</v>
      </c>
      <c r="F14" s="92">
        <f>SUM(F10:F13)</f>
        <v>511285937</v>
      </c>
      <c r="G14" s="92">
        <f t="shared" si="12"/>
        <v>14875000</v>
      </c>
      <c r="H14" s="92">
        <f t="shared" si="12"/>
        <v>174458437</v>
      </c>
      <c r="I14" s="92">
        <f t="shared" si="1"/>
        <v>841660374</v>
      </c>
      <c r="J14" s="92">
        <f>SUM(J10:J13)</f>
        <v>0</v>
      </c>
      <c r="K14" s="92">
        <f>SUM(K10:K13)</f>
        <v>0</v>
      </c>
      <c r="L14" s="92">
        <f>SUM(L10:L13)</f>
        <v>0</v>
      </c>
      <c r="M14" s="112">
        <f t="shared" si="3"/>
        <v>0</v>
      </c>
      <c r="N14" s="109">
        <f t="shared" si="4"/>
        <v>841660374</v>
      </c>
      <c r="O14" s="198">
        <f>N14-2!P14</f>
        <v>0</v>
      </c>
      <c r="P14" s="92">
        <f aca="true" t="shared" si="13" ref="P14:U14">SUM(P10:P13)</f>
        <v>0</v>
      </c>
      <c r="Q14" s="92">
        <f t="shared" si="13"/>
        <v>0</v>
      </c>
      <c r="R14" s="92">
        <f t="shared" si="13"/>
        <v>-23000000</v>
      </c>
      <c r="S14" s="92">
        <f t="shared" si="13"/>
        <v>0</v>
      </c>
      <c r="T14" s="92">
        <f t="shared" si="13"/>
        <v>0</v>
      </c>
      <c r="U14" s="92">
        <f t="shared" si="13"/>
        <v>23000000</v>
      </c>
      <c r="V14" s="92">
        <f t="shared" si="5"/>
        <v>0</v>
      </c>
      <c r="W14" s="92">
        <f>SUM(W10:W13)</f>
        <v>0</v>
      </c>
      <c r="X14" s="92">
        <f>SUM(X10:X13)</f>
        <v>0</v>
      </c>
      <c r="Y14" s="92">
        <f>SUM(Y10:Y13)</f>
        <v>0</v>
      </c>
      <c r="Z14" s="112">
        <f t="shared" si="6"/>
        <v>0</v>
      </c>
      <c r="AA14" s="109">
        <f t="shared" si="7"/>
        <v>0</v>
      </c>
      <c r="AB14" s="92">
        <f aca="true" t="shared" si="14" ref="AB14:AG14">SUM(AB10:AB13)</f>
        <v>0</v>
      </c>
      <c r="AC14" s="92">
        <f t="shared" si="14"/>
        <v>0</v>
      </c>
      <c r="AD14" s="92">
        <f t="shared" si="14"/>
        <v>164041000</v>
      </c>
      <c r="AE14" s="92">
        <f t="shared" si="14"/>
        <v>511285937</v>
      </c>
      <c r="AF14" s="92">
        <f t="shared" si="14"/>
        <v>14875000</v>
      </c>
      <c r="AG14" s="92">
        <f t="shared" si="14"/>
        <v>151458437</v>
      </c>
      <c r="AH14" s="92">
        <f t="shared" si="8"/>
        <v>841660374</v>
      </c>
      <c r="AI14" s="92">
        <f>SUM(AI10:AI13)</f>
        <v>0</v>
      </c>
      <c r="AJ14" s="92">
        <f>SUM(AJ10:AJ13)</f>
        <v>0</v>
      </c>
      <c r="AK14" s="92">
        <f>SUM(AK10:AK13)</f>
        <v>0</v>
      </c>
      <c r="AL14" s="112">
        <f t="shared" si="9"/>
        <v>0</v>
      </c>
      <c r="AM14" s="109">
        <f t="shared" si="10"/>
        <v>841660374</v>
      </c>
    </row>
    <row r="15" spans="1:39" s="75" customFormat="1" ht="33.75" customHeight="1">
      <c r="A15" s="21" t="s">
        <v>47</v>
      </c>
      <c r="B15" s="114" t="s">
        <v>31</v>
      </c>
      <c r="C15" s="79">
        <f t="shared" si="11"/>
        <v>0</v>
      </c>
      <c r="D15" s="79">
        <f aca="true" t="shared" si="15" ref="D15:H16">Q15+AC15</f>
        <v>0</v>
      </c>
      <c r="E15" s="79">
        <f t="shared" si="15"/>
        <v>131982000</v>
      </c>
      <c r="F15" s="79">
        <f t="shared" si="15"/>
        <v>0</v>
      </c>
      <c r="G15" s="79">
        <f t="shared" si="15"/>
        <v>5000000</v>
      </c>
      <c r="H15" s="79">
        <f t="shared" si="15"/>
        <v>389302000</v>
      </c>
      <c r="I15" s="79">
        <f t="shared" si="1"/>
        <v>526284000</v>
      </c>
      <c r="J15" s="79">
        <f aca="true" t="shared" si="16" ref="J15:L16">W15+AI15</f>
        <v>0</v>
      </c>
      <c r="K15" s="79">
        <f t="shared" si="16"/>
        <v>0</v>
      </c>
      <c r="L15" s="79">
        <f t="shared" si="16"/>
        <v>0</v>
      </c>
      <c r="M15" s="83">
        <f t="shared" si="3"/>
        <v>0</v>
      </c>
      <c r="N15" s="109">
        <f t="shared" si="4"/>
        <v>526284000</v>
      </c>
      <c r="O15" s="198">
        <f>N15-2!P15</f>
        <v>0</v>
      </c>
      <c r="P15" s="79"/>
      <c r="Q15" s="79"/>
      <c r="R15" s="79"/>
      <c r="S15" s="79"/>
      <c r="T15" s="79"/>
      <c r="U15" s="79"/>
      <c r="V15" s="79">
        <f t="shared" si="5"/>
        <v>0</v>
      </c>
      <c r="W15" s="79"/>
      <c r="X15" s="79"/>
      <c r="Y15" s="79"/>
      <c r="Z15" s="83">
        <f t="shared" si="6"/>
        <v>0</v>
      </c>
      <c r="AA15" s="109">
        <f t="shared" si="7"/>
        <v>0</v>
      </c>
      <c r="AB15" s="79"/>
      <c r="AC15" s="79"/>
      <c r="AD15" s="79">
        <v>131982000</v>
      </c>
      <c r="AE15" s="79"/>
      <c r="AF15" s="79">
        <v>5000000</v>
      </c>
      <c r="AG15" s="79">
        <v>389302000</v>
      </c>
      <c r="AH15" s="79">
        <f t="shared" si="8"/>
        <v>526284000</v>
      </c>
      <c r="AI15" s="79"/>
      <c r="AJ15" s="79"/>
      <c r="AK15" s="79"/>
      <c r="AL15" s="83">
        <f t="shared" si="9"/>
        <v>0</v>
      </c>
      <c r="AM15" s="109">
        <f t="shared" si="10"/>
        <v>526284000</v>
      </c>
    </row>
    <row r="16" spans="1:39" s="113" customFormat="1" ht="42.75" customHeight="1">
      <c r="A16" s="21" t="s">
        <v>23</v>
      </c>
      <c r="B16" s="114" t="s">
        <v>33</v>
      </c>
      <c r="C16" s="79">
        <f t="shared" si="11"/>
        <v>1347227038</v>
      </c>
      <c r="D16" s="79">
        <f t="shared" si="15"/>
        <v>580041000</v>
      </c>
      <c r="E16" s="79">
        <f t="shared" si="15"/>
        <v>155523000</v>
      </c>
      <c r="F16" s="79">
        <f t="shared" si="15"/>
        <v>244235048</v>
      </c>
      <c r="G16" s="79">
        <f t="shared" si="15"/>
        <v>101715879</v>
      </c>
      <c r="H16" s="79">
        <v>-563760437</v>
      </c>
      <c r="I16" s="79">
        <f t="shared" si="1"/>
        <v>1864981528</v>
      </c>
      <c r="J16" s="79">
        <f t="shared" si="16"/>
        <v>73295925</v>
      </c>
      <c r="K16" s="79">
        <f t="shared" si="16"/>
        <v>40500000</v>
      </c>
      <c r="L16" s="79">
        <f t="shared" si="16"/>
        <v>1531558620</v>
      </c>
      <c r="M16" s="83">
        <f t="shared" si="3"/>
        <v>1645354545</v>
      </c>
      <c r="N16" s="109">
        <f t="shared" si="4"/>
        <v>3510336073</v>
      </c>
      <c r="O16" s="198">
        <f>N16-2!P16</f>
        <v>0</v>
      </c>
      <c r="P16" s="79"/>
      <c r="Q16" s="79"/>
      <c r="R16" s="79"/>
      <c r="S16" s="79"/>
      <c r="T16" s="79"/>
      <c r="U16" s="79"/>
      <c r="V16" s="79">
        <f t="shared" si="5"/>
        <v>0</v>
      </c>
      <c r="W16" s="115"/>
      <c r="X16" s="115"/>
      <c r="Y16" s="79"/>
      <c r="Z16" s="83"/>
      <c r="AA16" s="109">
        <f t="shared" si="7"/>
        <v>0</v>
      </c>
      <c r="AB16" s="79">
        <v>1347227038</v>
      </c>
      <c r="AC16" s="79">
        <v>580041000</v>
      </c>
      <c r="AD16" s="79">
        <v>155523000</v>
      </c>
      <c r="AE16" s="79">
        <v>244235048</v>
      </c>
      <c r="AF16" s="79">
        <v>101715879</v>
      </c>
      <c r="AG16" s="79">
        <v>-540760437</v>
      </c>
      <c r="AH16" s="79">
        <f t="shared" si="8"/>
        <v>1887981528</v>
      </c>
      <c r="AI16" s="115">
        <v>73295925</v>
      </c>
      <c r="AJ16" s="115">
        <v>40500000</v>
      </c>
      <c r="AK16" s="79">
        <v>1531558620</v>
      </c>
      <c r="AL16" s="83">
        <f t="shared" si="9"/>
        <v>1645354545</v>
      </c>
      <c r="AM16" s="109">
        <f t="shared" si="10"/>
        <v>3533336073</v>
      </c>
    </row>
    <row r="17" spans="1:39" s="18" customFormat="1" ht="42.75" customHeight="1">
      <c r="A17" s="21" t="s">
        <v>25</v>
      </c>
      <c r="B17" s="116" t="s">
        <v>35</v>
      </c>
      <c r="C17" s="92">
        <f>C14+C15+C16</f>
        <v>1347227038</v>
      </c>
      <c r="D17" s="92">
        <f aca="true" t="shared" si="17" ref="D17:I17">D14+D15+D16</f>
        <v>580041000</v>
      </c>
      <c r="E17" s="92">
        <f t="shared" si="17"/>
        <v>428546000</v>
      </c>
      <c r="F17" s="92">
        <f t="shared" si="17"/>
        <v>755520985</v>
      </c>
      <c r="G17" s="92">
        <f t="shared" si="17"/>
        <v>121590879</v>
      </c>
      <c r="H17" s="92">
        <f t="shared" si="17"/>
        <v>0</v>
      </c>
      <c r="I17" s="92">
        <f t="shared" si="17"/>
        <v>3232925902</v>
      </c>
      <c r="J17" s="92">
        <f>SUM(J14:J16)</f>
        <v>73295925</v>
      </c>
      <c r="K17" s="92">
        <f>SUM(K14:K16)</f>
        <v>40500000</v>
      </c>
      <c r="L17" s="92">
        <f>SUM(L14:L16)</f>
        <v>1531558620</v>
      </c>
      <c r="M17" s="112">
        <f t="shared" si="3"/>
        <v>1645354545</v>
      </c>
      <c r="N17" s="109">
        <f t="shared" si="4"/>
        <v>4878280447</v>
      </c>
      <c r="O17" s="198">
        <f>N17-2!P17</f>
        <v>0</v>
      </c>
      <c r="P17" s="92">
        <f>P14+P15+P16</f>
        <v>0</v>
      </c>
      <c r="Q17" s="92">
        <f aca="true" t="shared" si="18" ref="Q17:V17">Q14+Q15+Q16</f>
        <v>0</v>
      </c>
      <c r="R17" s="92">
        <f t="shared" si="18"/>
        <v>-23000000</v>
      </c>
      <c r="S17" s="92">
        <f t="shared" si="18"/>
        <v>0</v>
      </c>
      <c r="T17" s="92">
        <f t="shared" si="18"/>
        <v>0</v>
      </c>
      <c r="U17" s="92">
        <f t="shared" si="18"/>
        <v>23000000</v>
      </c>
      <c r="V17" s="92">
        <f t="shared" si="18"/>
        <v>0</v>
      </c>
      <c r="W17" s="92">
        <f>SUM(W14:W16)</f>
        <v>0</v>
      </c>
      <c r="X17" s="92">
        <f>SUM(X14:X16)</f>
        <v>0</v>
      </c>
      <c r="Y17" s="92">
        <f>SUM(Y14:Y16)</f>
        <v>0</v>
      </c>
      <c r="Z17" s="112">
        <f t="shared" si="6"/>
        <v>0</v>
      </c>
      <c r="AA17" s="109">
        <f t="shared" si="7"/>
        <v>0</v>
      </c>
      <c r="AB17" s="92">
        <f>AB14+AB15+AB16</f>
        <v>1347227038</v>
      </c>
      <c r="AC17" s="92">
        <f aca="true" t="shared" si="19" ref="AC17:AH17">AC14+AC15+AC16</f>
        <v>580041000</v>
      </c>
      <c r="AD17" s="92">
        <f t="shared" si="19"/>
        <v>451546000</v>
      </c>
      <c r="AE17" s="92">
        <f t="shared" si="19"/>
        <v>755520985</v>
      </c>
      <c r="AF17" s="92">
        <f t="shared" si="19"/>
        <v>121590879</v>
      </c>
      <c r="AG17" s="92">
        <f t="shared" si="19"/>
        <v>0</v>
      </c>
      <c r="AH17" s="92">
        <f t="shared" si="19"/>
        <v>3255925902</v>
      </c>
      <c r="AI17" s="92">
        <f>SUM(AI14:AI16)</f>
        <v>73295925</v>
      </c>
      <c r="AJ17" s="92">
        <f>SUM(AJ14:AJ16)</f>
        <v>40500000</v>
      </c>
      <c r="AK17" s="92">
        <f>SUM(AK14:AK16)</f>
        <v>1531558620</v>
      </c>
      <c r="AL17" s="112">
        <f t="shared" si="9"/>
        <v>1645354545</v>
      </c>
      <c r="AM17" s="109">
        <f t="shared" si="10"/>
        <v>4901280447</v>
      </c>
    </row>
    <row r="18" spans="2:39" s="18" customFormat="1" ht="26.25" customHeight="1">
      <c r="B18" s="51"/>
      <c r="C18" s="324"/>
      <c r="D18" s="324"/>
      <c r="E18" s="324"/>
      <c r="F18" s="186"/>
      <c r="G18" s="8"/>
      <c r="H18" s="117"/>
      <c r="I18" s="163"/>
      <c r="J18" s="8"/>
      <c r="K18" s="8"/>
      <c r="L18" s="117"/>
      <c r="M18" s="22"/>
      <c r="N18" s="22"/>
      <c r="P18" s="324"/>
      <c r="Q18" s="324"/>
      <c r="R18" s="324"/>
      <c r="S18" s="186"/>
      <c r="T18" s="8"/>
      <c r="U18" s="117"/>
      <c r="V18" s="163"/>
      <c r="W18" s="8"/>
      <c r="X18" s="8"/>
      <c r="Y18" s="117"/>
      <c r="Z18" s="22"/>
      <c r="AA18" s="22"/>
      <c r="AB18" s="324"/>
      <c r="AC18" s="324"/>
      <c r="AD18" s="324"/>
      <c r="AE18" s="186"/>
      <c r="AF18" s="8"/>
      <c r="AG18" s="117"/>
      <c r="AH18" s="163"/>
      <c r="AI18" s="8"/>
      <c r="AJ18" s="8"/>
      <c r="AK18" s="117"/>
      <c r="AL18" s="22"/>
      <c r="AM18" s="22"/>
    </row>
    <row r="19" spans="2:39" s="18" customFormat="1" ht="15.75">
      <c r="B19" s="51"/>
      <c r="C19" s="105"/>
      <c r="D19" s="105"/>
      <c r="E19" s="105"/>
      <c r="F19" s="105"/>
      <c r="G19" s="8"/>
      <c r="H19" s="9"/>
      <c r="I19" s="105"/>
      <c r="J19" s="117"/>
      <c r="K19" s="117"/>
      <c r="L19" s="9"/>
      <c r="N19" s="22"/>
      <c r="P19" s="105"/>
      <c r="Q19" s="105"/>
      <c r="R19" s="105"/>
      <c r="S19" s="105"/>
      <c r="T19" s="8"/>
      <c r="U19" s="9"/>
      <c r="V19" s="105"/>
      <c r="W19" s="117"/>
      <c r="X19" s="117"/>
      <c r="Y19" s="9"/>
      <c r="AA19" s="22"/>
      <c r="AB19" s="105"/>
      <c r="AC19" s="105"/>
      <c r="AD19" s="105"/>
      <c r="AE19" s="105"/>
      <c r="AF19" s="8"/>
      <c r="AG19" s="9"/>
      <c r="AH19" s="105"/>
      <c r="AI19" s="117"/>
      <c r="AJ19" s="117"/>
      <c r="AK19" s="9"/>
      <c r="AM19" s="22"/>
    </row>
    <row r="20" spans="2:39" s="18" customFormat="1" ht="15.75">
      <c r="B20" s="5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</row>
    <row r="21" spans="3:37" ht="15.75">
      <c r="C21" s="8"/>
      <c r="D21" s="8"/>
      <c r="E21" s="8"/>
      <c r="F21" s="8"/>
      <c r="G21" s="8"/>
      <c r="H21" s="8"/>
      <c r="I21" s="8"/>
      <c r="J21" s="8"/>
      <c r="K21" s="8"/>
      <c r="L21" s="8"/>
      <c r="P21" s="8"/>
      <c r="Q21" s="8"/>
      <c r="R21" s="8"/>
      <c r="S21" s="8"/>
      <c r="T21" s="8"/>
      <c r="U21" s="8"/>
      <c r="V21" s="8"/>
      <c r="W21" s="8"/>
      <c r="X21" s="8"/>
      <c r="Y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3:39" ht="15.75">
      <c r="C22" s="119"/>
      <c r="D22" s="119"/>
      <c r="E22" s="119"/>
      <c r="F22" s="119"/>
      <c r="G22" s="8"/>
      <c r="H22" s="211"/>
      <c r="I22" s="8"/>
      <c r="J22" s="8"/>
      <c r="K22" s="8"/>
      <c r="L22" s="120"/>
      <c r="N22" s="181"/>
      <c r="P22" s="119"/>
      <c r="Q22" s="119"/>
      <c r="R22" s="119"/>
      <c r="S22" s="119"/>
      <c r="T22" s="8"/>
      <c r="U22" s="211"/>
      <c r="V22" s="8"/>
      <c r="W22" s="8"/>
      <c r="X22" s="8"/>
      <c r="Y22" s="120"/>
      <c r="AA22" s="181"/>
      <c r="AB22" s="119"/>
      <c r="AC22" s="119"/>
      <c r="AD22" s="119"/>
      <c r="AE22" s="119"/>
      <c r="AF22" s="8"/>
      <c r="AG22" s="211"/>
      <c r="AH22" s="8"/>
      <c r="AI22" s="8"/>
      <c r="AJ22" s="8"/>
      <c r="AK22" s="120"/>
      <c r="AM22" s="181"/>
    </row>
    <row r="23" spans="3:37" ht="15.75">
      <c r="C23" s="8"/>
      <c r="D23" s="8"/>
      <c r="E23" s="8"/>
      <c r="F23" s="8"/>
      <c r="G23" s="8"/>
      <c r="H23" s="9"/>
      <c r="I23" s="8"/>
      <c r="J23" s="8"/>
      <c r="K23" s="8"/>
      <c r="L23" s="118"/>
      <c r="P23" s="8"/>
      <c r="Q23" s="8"/>
      <c r="R23" s="8"/>
      <c r="S23" s="8"/>
      <c r="T23" s="8"/>
      <c r="U23" s="9"/>
      <c r="V23" s="8"/>
      <c r="W23" s="8"/>
      <c r="X23" s="8"/>
      <c r="Y23" s="118"/>
      <c r="AB23" s="8"/>
      <c r="AC23" s="8"/>
      <c r="AD23" s="8"/>
      <c r="AE23" s="8"/>
      <c r="AF23" s="8"/>
      <c r="AG23" s="9"/>
      <c r="AH23" s="8"/>
      <c r="AI23" s="8"/>
      <c r="AJ23" s="8"/>
      <c r="AK23" s="118"/>
    </row>
    <row r="24" spans="7:33" ht="15.75">
      <c r="G24" s="18"/>
      <c r="H24" s="63"/>
      <c r="T24" s="18"/>
      <c r="U24" s="63"/>
      <c r="AF24" s="18"/>
      <c r="AG24" s="63"/>
    </row>
    <row r="25" spans="7:33" ht="15.75">
      <c r="G25" s="18"/>
      <c r="H25" s="63"/>
      <c r="T25" s="18"/>
      <c r="U25" s="63"/>
      <c r="AF25" s="18"/>
      <c r="AG25" s="63"/>
    </row>
    <row r="26" spans="7:33" ht="15.75">
      <c r="G26" s="18"/>
      <c r="H26" s="63"/>
      <c r="T26" s="18"/>
      <c r="U26" s="63"/>
      <c r="AF26" s="18"/>
      <c r="AG26" s="63"/>
    </row>
    <row r="27" spans="8:33" ht="15.75">
      <c r="H27" s="121"/>
      <c r="U27" s="121"/>
      <c r="AG27" s="121"/>
    </row>
    <row r="28" spans="8:33" ht="15.75">
      <c r="H28" s="121"/>
      <c r="U28" s="121"/>
      <c r="AG28" s="121"/>
    </row>
    <row r="29" spans="8:33" ht="15.75">
      <c r="H29" s="121"/>
      <c r="U29" s="121"/>
      <c r="AG29" s="121"/>
    </row>
    <row r="30" spans="3:29" ht="15.75">
      <c r="C30" s="181"/>
      <c r="D30" s="181"/>
      <c r="P30" s="181"/>
      <c r="Q30" s="181"/>
      <c r="AB30" s="181"/>
      <c r="AC30" s="181"/>
    </row>
    <row r="31" spans="3:29" ht="15.75">
      <c r="C31" s="181"/>
      <c r="D31" s="181"/>
      <c r="P31" s="181"/>
      <c r="Q31" s="181"/>
      <c r="AB31" s="181"/>
      <c r="AC31" s="181"/>
    </row>
    <row r="32" spans="3:30" ht="15.75">
      <c r="C32" s="181">
        <v>2019</v>
      </c>
      <c r="D32" s="181"/>
      <c r="E32" s="51">
        <v>2018</v>
      </c>
      <c r="P32" s="181">
        <v>2019</v>
      </c>
      <c r="Q32" s="181"/>
      <c r="R32" s="51">
        <v>2018</v>
      </c>
      <c r="AB32" s="181">
        <v>2019</v>
      </c>
      <c r="AC32" s="181"/>
      <c r="AD32" s="51">
        <v>2018</v>
      </c>
    </row>
    <row r="33" spans="2:31" ht="15.75">
      <c r="B33" s="51" t="s">
        <v>163</v>
      </c>
      <c r="C33" s="181">
        <v>450065435</v>
      </c>
      <c r="D33" s="181"/>
      <c r="E33" s="181">
        <v>416154000</v>
      </c>
      <c r="F33" s="181"/>
      <c r="P33" s="181">
        <v>450065435</v>
      </c>
      <c r="Q33" s="181"/>
      <c r="R33" s="181">
        <v>416154000</v>
      </c>
      <c r="S33" s="181"/>
      <c r="AB33" s="181">
        <v>450065435</v>
      </c>
      <c r="AC33" s="181"/>
      <c r="AD33" s="181">
        <v>416154000</v>
      </c>
      <c r="AE33" s="181"/>
    </row>
    <row r="34" spans="3:31" ht="15.75">
      <c r="C34" s="181">
        <v>211401944</v>
      </c>
      <c r="D34" s="181"/>
      <c r="E34" s="181">
        <v>186455000</v>
      </c>
      <c r="F34" s="181"/>
      <c r="P34" s="181">
        <v>211401944</v>
      </c>
      <c r="Q34" s="181"/>
      <c r="R34" s="181">
        <v>186455000</v>
      </c>
      <c r="S34" s="181"/>
      <c r="AB34" s="181">
        <v>211401944</v>
      </c>
      <c r="AC34" s="181"/>
      <c r="AD34" s="181">
        <v>186455000</v>
      </c>
      <c r="AE34" s="181"/>
    </row>
    <row r="35" spans="3:31" ht="15.75">
      <c r="C35" s="181">
        <f>SUM(C33:C34)</f>
        <v>661467379</v>
      </c>
      <c r="D35" s="181"/>
      <c r="E35" s="181">
        <f>SUM(E33:E34)</f>
        <v>602609000</v>
      </c>
      <c r="F35" s="181"/>
      <c r="P35" s="181">
        <f>SUM(P33:P34)</f>
        <v>661467379</v>
      </c>
      <c r="Q35" s="181"/>
      <c r="R35" s="181">
        <f>SUM(R33:R34)</f>
        <v>602609000</v>
      </c>
      <c r="S35" s="181"/>
      <c r="AB35" s="181">
        <f>SUM(AB33:AB34)</f>
        <v>661467379</v>
      </c>
      <c r="AC35" s="181"/>
      <c r="AD35" s="181">
        <f>SUM(AD33:AD34)</f>
        <v>602609000</v>
      </c>
      <c r="AE35" s="181"/>
    </row>
    <row r="36" spans="3:31" ht="15.75">
      <c r="C36" s="181"/>
      <c r="D36" s="181"/>
      <c r="E36" s="181"/>
      <c r="F36" s="181"/>
      <c r="P36" s="181"/>
      <c r="Q36" s="181"/>
      <c r="R36" s="181"/>
      <c r="S36" s="181"/>
      <c r="AB36" s="181"/>
      <c r="AC36" s="181"/>
      <c r="AD36" s="181"/>
      <c r="AE36" s="181"/>
    </row>
    <row r="37" spans="3:31" ht="15.75">
      <c r="C37" s="181"/>
      <c r="D37" s="181"/>
      <c r="E37" s="181"/>
      <c r="F37" s="181"/>
      <c r="P37" s="181"/>
      <c r="Q37" s="181"/>
      <c r="R37" s="181"/>
      <c r="S37" s="181"/>
      <c r="AB37" s="181"/>
      <c r="AC37" s="181"/>
      <c r="AD37" s="181"/>
      <c r="AE37" s="181"/>
    </row>
    <row r="38" spans="3:29" ht="15.75">
      <c r="C38" s="181"/>
      <c r="D38" s="181"/>
      <c r="P38" s="181"/>
      <c r="Q38" s="181"/>
      <c r="AB38" s="181"/>
      <c r="AC38" s="181"/>
    </row>
  </sheetData>
  <sheetProtection/>
  <mergeCells count="49">
    <mergeCell ref="C18:E18"/>
    <mergeCell ref="J8:J9"/>
    <mergeCell ref="I7:I9"/>
    <mergeCell ref="D8:D9"/>
    <mergeCell ref="A7:A9"/>
    <mergeCell ref="H1:L1"/>
    <mergeCell ref="B2:E2"/>
    <mergeCell ref="I2:L2"/>
    <mergeCell ref="B3:L3"/>
    <mergeCell ref="B7:B9"/>
    <mergeCell ref="Z7:Z9"/>
    <mergeCell ref="M7:M9"/>
    <mergeCell ref="N7:N9"/>
    <mergeCell ref="E8:E9"/>
    <mergeCell ref="K8:K9"/>
    <mergeCell ref="G8:H8"/>
    <mergeCell ref="F8:F9"/>
    <mergeCell ref="J7:L7"/>
    <mergeCell ref="C7:H7"/>
    <mergeCell ref="C8:C9"/>
    <mergeCell ref="R8:R9"/>
    <mergeCell ref="S8:S9"/>
    <mergeCell ref="T8:U8"/>
    <mergeCell ref="W8:W9"/>
    <mergeCell ref="X8:X9"/>
    <mergeCell ref="U1:Y1"/>
    <mergeCell ref="V2:Y2"/>
    <mergeCell ref="P7:U7"/>
    <mergeCell ref="V7:V9"/>
    <mergeCell ref="W7:Y7"/>
    <mergeCell ref="P18:R18"/>
    <mergeCell ref="AG1:AK1"/>
    <mergeCell ref="AH2:AK2"/>
    <mergeCell ref="AB7:AG7"/>
    <mergeCell ref="AH7:AH9"/>
    <mergeCell ref="AI7:AK7"/>
    <mergeCell ref="AB18:AD18"/>
    <mergeCell ref="AA7:AA9"/>
    <mergeCell ref="P8:P9"/>
    <mergeCell ref="Q8:Q9"/>
    <mergeCell ref="AL7:AL9"/>
    <mergeCell ref="AM7:AM9"/>
    <mergeCell ref="AB8:AB9"/>
    <mergeCell ref="AC8:AC9"/>
    <mergeCell ref="AD8:AD9"/>
    <mergeCell ref="AE8:AE9"/>
    <mergeCell ref="AF8:AG8"/>
    <mergeCell ref="AI8:AI9"/>
    <mergeCell ref="AJ8:AJ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"/>
  <sheetViews>
    <sheetView zoomScale="80" zoomScaleNormal="80" zoomScalePageLayoutView="0" workbookViewId="0" topLeftCell="A1">
      <pane xSplit="2" ySplit="9" topLeftCell="C10" activePane="bottomRight" state="frozen"/>
      <selection pane="topLeft" activeCell="O1" sqref="O1:AM16384"/>
      <selection pane="topRight" activeCell="O1" sqref="O1:AM16384"/>
      <selection pane="bottomLeft" activeCell="O1" sqref="O1:AM16384"/>
      <selection pane="bottomRight" activeCell="K4" sqref="K4"/>
    </sheetView>
  </sheetViews>
  <sheetFormatPr defaultColWidth="9.140625" defaultRowHeight="12.75"/>
  <cols>
    <col min="1" max="1" width="5.7109375" style="51" customWidth="1"/>
    <col min="2" max="2" width="25.7109375" style="51" customWidth="1"/>
    <col min="3" max="3" width="15.421875" style="51" customWidth="1"/>
    <col min="4" max="4" width="16.8515625" style="51" customWidth="1"/>
    <col min="5" max="5" width="14.7109375" style="51" customWidth="1"/>
    <col min="6" max="6" width="15.421875" style="51" customWidth="1"/>
    <col min="7" max="7" width="16.8515625" style="51" customWidth="1"/>
    <col min="8" max="8" width="14.28125" style="51" bestFit="1" customWidth="1"/>
    <col min="9" max="9" width="13.421875" style="51" customWidth="1"/>
    <col min="10" max="10" width="16.57421875" style="51" customWidth="1"/>
    <col min="11" max="11" width="15.57421875" style="51" customWidth="1"/>
    <col min="12" max="12" width="14.28125" style="51" bestFit="1" customWidth="1"/>
    <col min="13" max="13" width="16.57421875" style="51" customWidth="1"/>
    <col min="14" max="14" width="13.8515625" style="51" customWidth="1"/>
    <col min="15" max="15" width="15.57421875" style="51" customWidth="1"/>
    <col min="16" max="16" width="17.8515625" style="51" customWidth="1"/>
    <col min="17" max="17" width="9.140625" style="51" hidden="1" customWidth="1"/>
    <col min="18" max="18" width="15.421875" style="51" hidden="1" customWidth="1"/>
    <col min="19" max="19" width="16.8515625" style="51" hidden="1" customWidth="1"/>
    <col min="20" max="20" width="14.7109375" style="51" hidden="1" customWidth="1"/>
    <col min="21" max="21" width="15.421875" style="51" hidden="1" customWidth="1"/>
    <col min="22" max="22" width="14.7109375" style="51" hidden="1" customWidth="1"/>
    <col min="23" max="23" width="14.28125" style="51" hidden="1" customWidth="1"/>
    <col min="24" max="24" width="13.421875" style="51" hidden="1" customWidth="1"/>
    <col min="25" max="25" width="16.57421875" style="51" hidden="1" customWidth="1"/>
    <col min="26" max="26" width="15.57421875" style="51" hidden="1" customWidth="1"/>
    <col min="27" max="27" width="14.28125" style="51" hidden="1" customWidth="1"/>
    <col min="28" max="28" width="16.57421875" style="51" hidden="1" customWidth="1"/>
    <col min="29" max="29" width="13.8515625" style="51" hidden="1" customWidth="1"/>
    <col min="30" max="30" width="15.57421875" style="51" hidden="1" customWidth="1"/>
    <col min="31" max="31" width="17.8515625" style="51" hidden="1" customWidth="1"/>
    <col min="32" max="32" width="15.421875" style="51" hidden="1" customWidth="1"/>
    <col min="33" max="33" width="16.8515625" style="51" hidden="1" customWidth="1"/>
    <col min="34" max="34" width="14.7109375" style="51" hidden="1" customWidth="1"/>
    <col min="35" max="35" width="15.421875" style="51" hidden="1" customWidth="1"/>
    <col min="36" max="36" width="17.57421875" style="51" hidden="1" customWidth="1"/>
    <col min="37" max="37" width="14.28125" style="51" hidden="1" customWidth="1"/>
    <col min="38" max="38" width="13.421875" style="51" hidden="1" customWidth="1"/>
    <col min="39" max="39" width="16.57421875" style="51" hidden="1" customWidth="1"/>
    <col min="40" max="40" width="15.57421875" style="51" hidden="1" customWidth="1"/>
    <col min="41" max="41" width="14.28125" style="51" hidden="1" customWidth="1"/>
    <col min="42" max="42" width="16.57421875" style="51" hidden="1" customWidth="1"/>
    <col min="43" max="43" width="13.8515625" style="51" hidden="1" customWidth="1"/>
    <col min="44" max="44" width="15.57421875" style="51" hidden="1" customWidth="1"/>
    <col min="45" max="45" width="17.8515625" style="51" hidden="1" customWidth="1"/>
    <col min="46" max="16384" width="9.140625" style="51" customWidth="1"/>
  </cols>
  <sheetData>
    <row r="1" spans="1:17" ht="15.75">
      <c r="A1" s="13"/>
      <c r="B1" s="326" t="s">
        <v>293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Q1" s="23"/>
    </row>
    <row r="2" spans="1:44" ht="15.75">
      <c r="A2" s="1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5" ht="15.75">
      <c r="A3" s="13"/>
      <c r="B3" s="335" t="s">
        <v>209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69"/>
      <c r="R3" s="69"/>
      <c r="S3" s="69"/>
      <c r="AE3" s="69"/>
      <c r="AS3" s="69"/>
    </row>
    <row r="4" spans="1:45" ht="15.75">
      <c r="A4" s="13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/>
    </row>
    <row r="5" spans="1:45" ht="15.75">
      <c r="A5" s="1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3"/>
      <c r="P5" s="70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23"/>
      <c r="AE5" s="70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23"/>
      <c r="AS5" s="70"/>
    </row>
    <row r="6" spans="1:45" ht="16.5" thickBot="1">
      <c r="A6" s="52"/>
      <c r="B6" s="53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80</v>
      </c>
      <c r="I6" s="54" t="s">
        <v>7</v>
      </c>
      <c r="J6" s="54" t="s">
        <v>38</v>
      </c>
      <c r="K6" s="54" t="s">
        <v>8</v>
      </c>
      <c r="L6" s="54" t="s">
        <v>91</v>
      </c>
      <c r="M6" s="54" t="s">
        <v>39</v>
      </c>
      <c r="N6" s="54" t="s">
        <v>9</v>
      </c>
      <c r="O6" s="54" t="s">
        <v>92</v>
      </c>
      <c r="P6" s="54" t="s">
        <v>220</v>
      </c>
      <c r="R6" s="54" t="s">
        <v>1</v>
      </c>
      <c r="S6" s="54" t="s">
        <v>2</v>
      </c>
      <c r="T6" s="54" t="s">
        <v>3</v>
      </c>
      <c r="U6" s="54" t="s">
        <v>4</v>
      </c>
      <c r="V6" s="54" t="s">
        <v>5</v>
      </c>
      <c r="W6" s="54" t="s">
        <v>80</v>
      </c>
      <c r="X6" s="54" t="s">
        <v>7</v>
      </c>
      <c r="Y6" s="54" t="s">
        <v>38</v>
      </c>
      <c r="Z6" s="54" t="s">
        <v>8</v>
      </c>
      <c r="AA6" s="54" t="s">
        <v>91</v>
      </c>
      <c r="AB6" s="54" t="s">
        <v>39</v>
      </c>
      <c r="AC6" s="54" t="s">
        <v>9</v>
      </c>
      <c r="AD6" s="54" t="s">
        <v>92</v>
      </c>
      <c r="AE6" s="54" t="s">
        <v>220</v>
      </c>
      <c r="AF6" s="54" t="s">
        <v>1</v>
      </c>
      <c r="AG6" s="54" t="s">
        <v>2</v>
      </c>
      <c r="AH6" s="54" t="s">
        <v>3</v>
      </c>
      <c r="AI6" s="54" t="s">
        <v>4</v>
      </c>
      <c r="AJ6" s="54" t="s">
        <v>5</v>
      </c>
      <c r="AK6" s="54" t="s">
        <v>80</v>
      </c>
      <c r="AL6" s="54" t="s">
        <v>7</v>
      </c>
      <c r="AM6" s="54" t="s">
        <v>38</v>
      </c>
      <c r="AN6" s="54" t="s">
        <v>8</v>
      </c>
      <c r="AO6" s="54" t="s">
        <v>91</v>
      </c>
      <c r="AP6" s="54" t="s">
        <v>39</v>
      </c>
      <c r="AQ6" s="54" t="s">
        <v>9</v>
      </c>
      <c r="AR6" s="54" t="s">
        <v>92</v>
      </c>
      <c r="AS6" s="54" t="s">
        <v>220</v>
      </c>
    </row>
    <row r="7" spans="1:45" ht="24.75" customHeight="1">
      <c r="A7" s="331" t="s">
        <v>10</v>
      </c>
      <c r="B7" s="346" t="s">
        <v>11</v>
      </c>
      <c r="C7" s="345" t="s">
        <v>36</v>
      </c>
      <c r="D7" s="329"/>
      <c r="E7" s="329"/>
      <c r="F7" s="329"/>
      <c r="G7" s="329"/>
      <c r="H7" s="329"/>
      <c r="I7" s="329"/>
      <c r="J7" s="338" t="s">
        <v>55</v>
      </c>
      <c r="K7" s="341"/>
      <c r="L7" s="341"/>
      <c r="M7" s="341"/>
      <c r="N7" s="342"/>
      <c r="O7" s="338" t="s">
        <v>143</v>
      </c>
      <c r="P7" s="343" t="s">
        <v>40</v>
      </c>
      <c r="R7" s="345" t="s">
        <v>36</v>
      </c>
      <c r="S7" s="329"/>
      <c r="T7" s="329"/>
      <c r="U7" s="329"/>
      <c r="V7" s="329"/>
      <c r="W7" s="329"/>
      <c r="X7" s="329"/>
      <c r="Y7" s="338" t="s">
        <v>55</v>
      </c>
      <c r="Z7" s="341"/>
      <c r="AA7" s="341"/>
      <c r="AB7" s="341"/>
      <c r="AC7" s="342"/>
      <c r="AD7" s="338" t="s">
        <v>143</v>
      </c>
      <c r="AE7" s="343" t="s">
        <v>40</v>
      </c>
      <c r="AF7" s="345" t="s">
        <v>36</v>
      </c>
      <c r="AG7" s="329"/>
      <c r="AH7" s="329"/>
      <c r="AI7" s="329"/>
      <c r="AJ7" s="329"/>
      <c r="AK7" s="329"/>
      <c r="AL7" s="329"/>
      <c r="AM7" s="338" t="s">
        <v>55</v>
      </c>
      <c r="AN7" s="341"/>
      <c r="AO7" s="341"/>
      <c r="AP7" s="341"/>
      <c r="AQ7" s="342"/>
      <c r="AR7" s="338" t="s">
        <v>143</v>
      </c>
      <c r="AS7" s="343" t="s">
        <v>40</v>
      </c>
    </row>
    <row r="8" spans="1:45" ht="24.75" customHeight="1">
      <c r="A8" s="332"/>
      <c r="B8" s="347"/>
      <c r="C8" s="190"/>
      <c r="D8" s="189"/>
      <c r="E8" s="189"/>
      <c r="F8" s="189"/>
      <c r="G8" s="189"/>
      <c r="H8" s="189"/>
      <c r="I8" s="189"/>
      <c r="J8" s="339"/>
      <c r="K8" s="189"/>
      <c r="L8" s="189"/>
      <c r="M8" s="189"/>
      <c r="N8" s="189"/>
      <c r="O8" s="339"/>
      <c r="P8" s="340"/>
      <c r="R8" s="190"/>
      <c r="S8" s="189"/>
      <c r="T8" s="189"/>
      <c r="U8" s="189"/>
      <c r="V8" s="189"/>
      <c r="W8" s="189"/>
      <c r="X8" s="189"/>
      <c r="Y8" s="339"/>
      <c r="Z8" s="189"/>
      <c r="AA8" s="189"/>
      <c r="AB8" s="189"/>
      <c r="AC8" s="189"/>
      <c r="AD8" s="339"/>
      <c r="AE8" s="340"/>
      <c r="AF8" s="190"/>
      <c r="AG8" s="189"/>
      <c r="AH8" s="189"/>
      <c r="AI8" s="189"/>
      <c r="AJ8" s="189"/>
      <c r="AK8" s="189"/>
      <c r="AL8" s="189"/>
      <c r="AM8" s="339"/>
      <c r="AN8" s="189"/>
      <c r="AO8" s="189"/>
      <c r="AP8" s="189"/>
      <c r="AQ8" s="189"/>
      <c r="AR8" s="339"/>
      <c r="AS8" s="340"/>
    </row>
    <row r="9" spans="1:45" ht="144" customHeight="1">
      <c r="A9" s="333"/>
      <c r="B9" s="348"/>
      <c r="C9" s="71" t="s">
        <v>173</v>
      </c>
      <c r="D9" s="72" t="s">
        <v>174</v>
      </c>
      <c r="E9" s="72" t="s">
        <v>175</v>
      </c>
      <c r="F9" s="72" t="s">
        <v>176</v>
      </c>
      <c r="G9" s="72" t="s">
        <v>177</v>
      </c>
      <c r="H9" s="72" t="s">
        <v>44</v>
      </c>
      <c r="I9" s="77" t="s">
        <v>178</v>
      </c>
      <c r="J9" s="340"/>
      <c r="K9" s="74" t="s">
        <v>179</v>
      </c>
      <c r="L9" s="72" t="s">
        <v>180</v>
      </c>
      <c r="M9" s="73" t="s">
        <v>46</v>
      </c>
      <c r="N9" s="73" t="s">
        <v>181</v>
      </c>
      <c r="O9" s="340"/>
      <c r="P9" s="344"/>
      <c r="R9" s="71" t="s">
        <v>173</v>
      </c>
      <c r="S9" s="72" t="s">
        <v>174</v>
      </c>
      <c r="T9" s="72" t="s">
        <v>175</v>
      </c>
      <c r="U9" s="72" t="s">
        <v>176</v>
      </c>
      <c r="V9" s="72" t="s">
        <v>177</v>
      </c>
      <c r="W9" s="72" t="s">
        <v>44</v>
      </c>
      <c r="X9" s="77" t="s">
        <v>178</v>
      </c>
      <c r="Y9" s="340"/>
      <c r="Z9" s="74" t="s">
        <v>179</v>
      </c>
      <c r="AA9" s="72" t="s">
        <v>180</v>
      </c>
      <c r="AB9" s="73" t="s">
        <v>46</v>
      </c>
      <c r="AC9" s="73" t="s">
        <v>181</v>
      </c>
      <c r="AD9" s="340"/>
      <c r="AE9" s="344"/>
      <c r="AF9" s="71" t="s">
        <v>173</v>
      </c>
      <c r="AG9" s="72" t="s">
        <v>174</v>
      </c>
      <c r="AH9" s="72" t="s">
        <v>175</v>
      </c>
      <c r="AI9" s="72" t="s">
        <v>176</v>
      </c>
      <c r="AJ9" s="72" t="s">
        <v>177</v>
      </c>
      <c r="AK9" s="72" t="s">
        <v>44</v>
      </c>
      <c r="AL9" s="77" t="s">
        <v>178</v>
      </c>
      <c r="AM9" s="340"/>
      <c r="AN9" s="74" t="s">
        <v>179</v>
      </c>
      <c r="AO9" s="72" t="s">
        <v>180</v>
      </c>
      <c r="AP9" s="73" t="s">
        <v>46</v>
      </c>
      <c r="AQ9" s="73" t="s">
        <v>181</v>
      </c>
      <c r="AR9" s="340"/>
      <c r="AS9" s="344"/>
    </row>
    <row r="10" spans="1:45" s="75" customFormat="1" ht="39" customHeight="1">
      <c r="A10" s="21" t="s">
        <v>15</v>
      </c>
      <c r="B10" s="64" t="s">
        <v>142</v>
      </c>
      <c r="C10" s="78">
        <f>R10+AF10</f>
        <v>403296249</v>
      </c>
      <c r="D10" s="79">
        <f aca="true" t="shared" si="0" ref="D10:I13">S10+AG10</f>
        <v>73389000</v>
      </c>
      <c r="E10" s="79">
        <f t="shared" si="0"/>
        <v>192742000</v>
      </c>
      <c r="F10" s="79">
        <f t="shared" si="0"/>
        <v>0</v>
      </c>
      <c r="G10" s="79">
        <f t="shared" si="0"/>
        <v>3500000</v>
      </c>
      <c r="H10" s="79">
        <f t="shared" si="0"/>
        <v>0</v>
      </c>
      <c r="I10" s="80">
        <f t="shared" si="0"/>
        <v>0</v>
      </c>
      <c r="J10" s="81">
        <f aca="true" t="shared" si="1" ref="J10:J16">SUM(C10:I10)</f>
        <v>672927249</v>
      </c>
      <c r="K10" s="82">
        <f aca="true" t="shared" si="2" ref="K10:N13">Z10+AN10</f>
        <v>0</v>
      </c>
      <c r="L10" s="79">
        <f t="shared" si="2"/>
        <v>0</v>
      </c>
      <c r="M10" s="83">
        <f t="shared" si="2"/>
        <v>0</v>
      </c>
      <c r="N10" s="83">
        <f t="shared" si="2"/>
        <v>0</v>
      </c>
      <c r="O10" s="81">
        <f aca="true" t="shared" si="3" ref="O10:O17">SUM(K10:N10)</f>
        <v>0</v>
      </c>
      <c r="P10" s="84">
        <f aca="true" t="shared" si="4" ref="P10:P17">J10+O10</f>
        <v>672927249</v>
      </c>
      <c r="Q10" s="198"/>
      <c r="R10" s="78"/>
      <c r="S10" s="79"/>
      <c r="T10" s="79"/>
      <c r="U10" s="79"/>
      <c r="V10" s="79"/>
      <c r="W10" s="79"/>
      <c r="X10" s="80"/>
      <c r="Y10" s="81">
        <f aca="true" t="shared" si="5" ref="Y10:Y16">SUM(R10:X10)</f>
        <v>0</v>
      </c>
      <c r="Z10" s="82"/>
      <c r="AA10" s="79"/>
      <c r="AB10" s="83"/>
      <c r="AC10" s="83"/>
      <c r="AD10" s="81">
        <f aca="true" t="shared" si="6" ref="AD10:AD17">SUM(Z10:AC10)</f>
        <v>0</v>
      </c>
      <c r="AE10" s="84">
        <f aca="true" t="shared" si="7" ref="AE10:AE17">Y10+AD10</f>
        <v>0</v>
      </c>
      <c r="AF10" s="78">
        <v>403296249</v>
      </c>
      <c r="AG10" s="79">
        <v>73389000</v>
      </c>
      <c r="AH10" s="79">
        <v>192742000</v>
      </c>
      <c r="AI10" s="79"/>
      <c r="AJ10" s="79">
        <v>3500000</v>
      </c>
      <c r="AK10" s="79"/>
      <c r="AL10" s="80"/>
      <c r="AM10" s="81">
        <f aca="true" t="shared" si="8" ref="AM10:AM16">SUM(AF10:AL10)</f>
        <v>672927249</v>
      </c>
      <c r="AN10" s="82"/>
      <c r="AO10" s="79"/>
      <c r="AP10" s="83"/>
      <c r="AQ10" s="83"/>
      <c r="AR10" s="81">
        <f aca="true" t="shared" si="9" ref="AR10:AR17">SUM(AN10:AQ10)</f>
        <v>0</v>
      </c>
      <c r="AS10" s="84">
        <f aca="true" t="shared" si="10" ref="AS10:AS17">AM10+AR10</f>
        <v>672927249</v>
      </c>
    </row>
    <row r="11" spans="1:45" s="75" customFormat="1" ht="39" customHeight="1">
      <c r="A11" s="21" t="s">
        <v>21</v>
      </c>
      <c r="B11" s="64" t="s">
        <v>24</v>
      </c>
      <c r="C11" s="78">
        <f>R11+AF11</f>
        <v>53939000</v>
      </c>
      <c r="D11" s="79">
        <f t="shared" si="0"/>
        <v>9131125</v>
      </c>
      <c r="E11" s="79">
        <f t="shared" si="0"/>
        <v>45046000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80">
        <f t="shared" si="0"/>
        <v>0</v>
      </c>
      <c r="J11" s="81">
        <f t="shared" si="1"/>
        <v>108116125</v>
      </c>
      <c r="K11" s="82">
        <f t="shared" si="2"/>
        <v>0</v>
      </c>
      <c r="L11" s="79">
        <f t="shared" si="2"/>
        <v>0</v>
      </c>
      <c r="M11" s="83">
        <f t="shared" si="2"/>
        <v>0</v>
      </c>
      <c r="N11" s="83">
        <f t="shared" si="2"/>
        <v>0</v>
      </c>
      <c r="O11" s="81">
        <f t="shared" si="3"/>
        <v>0</v>
      </c>
      <c r="P11" s="84">
        <f t="shared" si="4"/>
        <v>108116125</v>
      </c>
      <c r="Q11" s="198"/>
      <c r="R11" s="78"/>
      <c r="S11" s="79"/>
      <c r="T11" s="79"/>
      <c r="U11" s="79"/>
      <c r="V11" s="79"/>
      <c r="W11" s="79"/>
      <c r="X11" s="80"/>
      <c r="Y11" s="81">
        <f t="shared" si="5"/>
        <v>0</v>
      </c>
      <c r="Z11" s="82"/>
      <c r="AA11" s="79"/>
      <c r="AB11" s="83"/>
      <c r="AC11" s="83"/>
      <c r="AD11" s="81">
        <f t="shared" si="6"/>
        <v>0</v>
      </c>
      <c r="AE11" s="84">
        <f t="shared" si="7"/>
        <v>0</v>
      </c>
      <c r="AF11" s="78">
        <v>53939000</v>
      </c>
      <c r="AG11" s="79">
        <v>9131125</v>
      </c>
      <c r="AH11" s="79">
        <v>45046000</v>
      </c>
      <c r="AI11" s="79"/>
      <c r="AJ11" s="79"/>
      <c r="AK11" s="79"/>
      <c r="AL11" s="80"/>
      <c r="AM11" s="81">
        <f t="shared" si="8"/>
        <v>108116125</v>
      </c>
      <c r="AN11" s="82"/>
      <c r="AO11" s="79"/>
      <c r="AP11" s="83"/>
      <c r="AQ11" s="83"/>
      <c r="AR11" s="81">
        <f t="shared" si="9"/>
        <v>0</v>
      </c>
      <c r="AS11" s="84">
        <f t="shared" si="10"/>
        <v>108116125</v>
      </c>
    </row>
    <row r="12" spans="1:45" s="75" customFormat="1" ht="39" customHeight="1">
      <c r="A12" s="21" t="s">
        <v>22</v>
      </c>
      <c r="B12" s="64" t="s">
        <v>28</v>
      </c>
      <c r="C12" s="78">
        <f>R12+AF12</f>
        <v>26109000</v>
      </c>
      <c r="D12" s="79">
        <f t="shared" si="0"/>
        <v>4383000</v>
      </c>
      <c r="E12" s="79">
        <f t="shared" si="0"/>
        <v>7758000</v>
      </c>
      <c r="F12" s="79">
        <f t="shared" si="0"/>
        <v>0</v>
      </c>
      <c r="G12" s="79">
        <f t="shared" si="0"/>
        <v>0</v>
      </c>
      <c r="H12" s="79">
        <f t="shared" si="0"/>
        <v>0</v>
      </c>
      <c r="I12" s="80">
        <f t="shared" si="0"/>
        <v>0</v>
      </c>
      <c r="J12" s="81">
        <f t="shared" si="1"/>
        <v>38250000</v>
      </c>
      <c r="K12" s="82">
        <f t="shared" si="2"/>
        <v>0</v>
      </c>
      <c r="L12" s="79">
        <f t="shared" si="2"/>
        <v>0</v>
      </c>
      <c r="M12" s="83">
        <f t="shared" si="2"/>
        <v>0</v>
      </c>
      <c r="N12" s="83">
        <f t="shared" si="2"/>
        <v>0</v>
      </c>
      <c r="O12" s="81">
        <f t="shared" si="3"/>
        <v>0</v>
      </c>
      <c r="P12" s="84">
        <f t="shared" si="4"/>
        <v>38250000</v>
      </c>
      <c r="Q12" s="198"/>
      <c r="R12" s="78"/>
      <c r="S12" s="79"/>
      <c r="T12" s="79"/>
      <c r="U12" s="79"/>
      <c r="V12" s="79"/>
      <c r="W12" s="79"/>
      <c r="X12" s="80"/>
      <c r="Y12" s="81">
        <f t="shared" si="5"/>
        <v>0</v>
      </c>
      <c r="Z12" s="82"/>
      <c r="AA12" s="79"/>
      <c r="AB12" s="83"/>
      <c r="AC12" s="83"/>
      <c r="AD12" s="81">
        <f t="shared" si="6"/>
        <v>0</v>
      </c>
      <c r="AE12" s="84">
        <f t="shared" si="7"/>
        <v>0</v>
      </c>
      <c r="AF12" s="78">
        <v>26109000</v>
      </c>
      <c r="AG12" s="79">
        <v>4383000</v>
      </c>
      <c r="AH12" s="79">
        <v>7758000</v>
      </c>
      <c r="AI12" s="79"/>
      <c r="AJ12" s="79"/>
      <c r="AK12" s="79"/>
      <c r="AL12" s="80"/>
      <c r="AM12" s="81">
        <f t="shared" si="8"/>
        <v>38250000</v>
      </c>
      <c r="AN12" s="82"/>
      <c r="AO12" s="79"/>
      <c r="AP12" s="83"/>
      <c r="AQ12" s="83"/>
      <c r="AR12" s="81">
        <f t="shared" si="9"/>
        <v>0</v>
      </c>
      <c r="AS12" s="84">
        <f t="shared" si="10"/>
        <v>38250000</v>
      </c>
    </row>
    <row r="13" spans="1:45" s="75" customFormat="1" ht="39" customHeight="1">
      <c r="A13" s="21" t="s">
        <v>51</v>
      </c>
      <c r="B13" s="65" t="s">
        <v>26</v>
      </c>
      <c r="C13" s="78">
        <f>R13+AF13</f>
        <v>14021000</v>
      </c>
      <c r="D13" s="79">
        <f t="shared" si="0"/>
        <v>2339000</v>
      </c>
      <c r="E13" s="79">
        <f t="shared" si="0"/>
        <v>6007000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80">
        <f t="shared" si="0"/>
        <v>0</v>
      </c>
      <c r="J13" s="81">
        <f t="shared" si="1"/>
        <v>22367000</v>
      </c>
      <c r="K13" s="82">
        <f t="shared" si="2"/>
        <v>0</v>
      </c>
      <c r="L13" s="79">
        <f t="shared" si="2"/>
        <v>0</v>
      </c>
      <c r="M13" s="83">
        <f t="shared" si="2"/>
        <v>0</v>
      </c>
      <c r="N13" s="83">
        <f t="shared" si="2"/>
        <v>0</v>
      </c>
      <c r="O13" s="81">
        <f t="shared" si="3"/>
        <v>0</v>
      </c>
      <c r="P13" s="84">
        <f t="shared" si="4"/>
        <v>22367000</v>
      </c>
      <c r="Q13" s="198"/>
      <c r="R13" s="78"/>
      <c r="S13" s="79"/>
      <c r="T13" s="79"/>
      <c r="U13" s="79"/>
      <c r="V13" s="79"/>
      <c r="W13" s="79"/>
      <c r="X13" s="80"/>
      <c r="Y13" s="81">
        <f t="shared" si="5"/>
        <v>0</v>
      </c>
      <c r="Z13" s="82"/>
      <c r="AA13" s="79"/>
      <c r="AB13" s="83"/>
      <c r="AC13" s="83"/>
      <c r="AD13" s="81">
        <f t="shared" si="6"/>
        <v>0</v>
      </c>
      <c r="AE13" s="84">
        <f t="shared" si="7"/>
        <v>0</v>
      </c>
      <c r="AF13" s="78">
        <v>14021000</v>
      </c>
      <c r="AG13" s="79">
        <v>2339000</v>
      </c>
      <c r="AH13" s="79">
        <v>6007000</v>
      </c>
      <c r="AI13" s="79"/>
      <c r="AJ13" s="79"/>
      <c r="AK13" s="79"/>
      <c r="AL13" s="80"/>
      <c r="AM13" s="81">
        <f t="shared" si="8"/>
        <v>22367000</v>
      </c>
      <c r="AN13" s="82"/>
      <c r="AO13" s="79"/>
      <c r="AP13" s="83"/>
      <c r="AQ13" s="83"/>
      <c r="AR13" s="81">
        <f t="shared" si="9"/>
        <v>0</v>
      </c>
      <c r="AS13" s="84">
        <f t="shared" si="10"/>
        <v>22367000</v>
      </c>
    </row>
    <row r="14" spans="1:45" s="75" customFormat="1" ht="39" customHeight="1">
      <c r="A14" s="21" t="s">
        <v>53</v>
      </c>
      <c r="B14" s="89" t="s">
        <v>29</v>
      </c>
      <c r="C14" s="90">
        <f aca="true" t="shared" si="11" ref="C14:I14">SUM(C10:C13)</f>
        <v>497365249</v>
      </c>
      <c r="D14" s="91">
        <f t="shared" si="11"/>
        <v>89242125</v>
      </c>
      <c r="E14" s="91">
        <f t="shared" si="11"/>
        <v>251553000</v>
      </c>
      <c r="F14" s="91">
        <f t="shared" si="11"/>
        <v>0</v>
      </c>
      <c r="G14" s="91">
        <f t="shared" si="11"/>
        <v>3500000</v>
      </c>
      <c r="H14" s="92">
        <f t="shared" si="11"/>
        <v>0</v>
      </c>
      <c r="I14" s="92">
        <f t="shared" si="11"/>
        <v>0</v>
      </c>
      <c r="J14" s="84">
        <f t="shared" si="1"/>
        <v>841660374</v>
      </c>
      <c r="K14" s="91">
        <f>SUM(K10:K13)</f>
        <v>0</v>
      </c>
      <c r="L14" s="91">
        <f>SUM(L10:L13)</f>
        <v>0</v>
      </c>
      <c r="M14" s="91">
        <f>SUM(M10:M13)</f>
        <v>0</v>
      </c>
      <c r="N14" s="91">
        <f>SUM(N10:N13)</f>
        <v>0</v>
      </c>
      <c r="O14" s="84">
        <f t="shared" si="3"/>
        <v>0</v>
      </c>
      <c r="P14" s="84">
        <f t="shared" si="4"/>
        <v>841660374</v>
      </c>
      <c r="Q14" s="198"/>
      <c r="R14" s="90">
        <f aca="true" t="shared" si="12" ref="R14:X14">SUM(R10:R13)</f>
        <v>0</v>
      </c>
      <c r="S14" s="91">
        <f t="shared" si="12"/>
        <v>0</v>
      </c>
      <c r="T14" s="91">
        <f t="shared" si="12"/>
        <v>0</v>
      </c>
      <c r="U14" s="91">
        <f t="shared" si="12"/>
        <v>0</v>
      </c>
      <c r="V14" s="91">
        <f t="shared" si="12"/>
        <v>0</v>
      </c>
      <c r="W14" s="92">
        <f t="shared" si="12"/>
        <v>0</v>
      </c>
      <c r="X14" s="92">
        <f t="shared" si="12"/>
        <v>0</v>
      </c>
      <c r="Y14" s="84">
        <f t="shared" si="5"/>
        <v>0</v>
      </c>
      <c r="Z14" s="91">
        <f>SUM(Z10:Z13)</f>
        <v>0</v>
      </c>
      <c r="AA14" s="91">
        <f>SUM(AA10:AA13)</f>
        <v>0</v>
      </c>
      <c r="AB14" s="91">
        <f>SUM(AB10:AB13)</f>
        <v>0</v>
      </c>
      <c r="AC14" s="91">
        <f>SUM(AC10:AC13)</f>
        <v>0</v>
      </c>
      <c r="AD14" s="84">
        <f t="shared" si="6"/>
        <v>0</v>
      </c>
      <c r="AE14" s="84">
        <f t="shared" si="7"/>
        <v>0</v>
      </c>
      <c r="AF14" s="90">
        <f aca="true" t="shared" si="13" ref="AF14:AL14">SUM(AF10:AF13)</f>
        <v>497365249</v>
      </c>
      <c r="AG14" s="91">
        <f t="shared" si="13"/>
        <v>89242125</v>
      </c>
      <c r="AH14" s="91">
        <f t="shared" si="13"/>
        <v>251553000</v>
      </c>
      <c r="AI14" s="91">
        <f t="shared" si="13"/>
        <v>0</v>
      </c>
      <c r="AJ14" s="91">
        <f t="shared" si="13"/>
        <v>3500000</v>
      </c>
      <c r="AK14" s="92">
        <f t="shared" si="13"/>
        <v>0</v>
      </c>
      <c r="AL14" s="92">
        <f t="shared" si="13"/>
        <v>0</v>
      </c>
      <c r="AM14" s="84">
        <f t="shared" si="8"/>
        <v>841660374</v>
      </c>
      <c r="AN14" s="91">
        <f>SUM(AN10:AN13)</f>
        <v>0</v>
      </c>
      <c r="AO14" s="91">
        <f>SUM(AO10:AO13)</f>
        <v>0</v>
      </c>
      <c r="AP14" s="91">
        <f>SUM(AP10:AP13)</f>
        <v>0</v>
      </c>
      <c r="AQ14" s="91">
        <f>SUM(AQ10:AQ13)</f>
        <v>0</v>
      </c>
      <c r="AR14" s="84">
        <f t="shared" si="9"/>
        <v>0</v>
      </c>
      <c r="AS14" s="84">
        <f t="shared" si="10"/>
        <v>841660374</v>
      </c>
    </row>
    <row r="15" spans="1:45" s="75" customFormat="1" ht="36.75" customHeight="1">
      <c r="A15" s="21" t="s">
        <v>47</v>
      </c>
      <c r="B15" s="66" t="s">
        <v>31</v>
      </c>
      <c r="C15" s="93">
        <f aca="true" t="shared" si="14" ref="C15:I16">R15+AF15</f>
        <v>272730000</v>
      </c>
      <c r="D15" s="94">
        <f t="shared" si="14"/>
        <v>52926000</v>
      </c>
      <c r="E15" s="94">
        <f t="shared" si="14"/>
        <v>200628000</v>
      </c>
      <c r="F15" s="94">
        <f t="shared" si="14"/>
        <v>0</v>
      </c>
      <c r="G15" s="95">
        <f t="shared" si="14"/>
        <v>0</v>
      </c>
      <c r="H15" s="94">
        <f t="shared" si="14"/>
        <v>0</v>
      </c>
      <c r="I15" s="96">
        <f t="shared" si="14"/>
        <v>0</v>
      </c>
      <c r="J15" s="81">
        <f t="shared" si="1"/>
        <v>526284000</v>
      </c>
      <c r="K15" s="97">
        <f aca="true" t="shared" si="15" ref="K15:N16">Z15+AN15</f>
        <v>0</v>
      </c>
      <c r="L15" s="94">
        <f t="shared" si="15"/>
        <v>0</v>
      </c>
      <c r="M15" s="95">
        <f t="shared" si="15"/>
        <v>0</v>
      </c>
      <c r="N15" s="95">
        <f t="shared" si="15"/>
        <v>0</v>
      </c>
      <c r="O15" s="81">
        <f t="shared" si="3"/>
        <v>0</v>
      </c>
      <c r="P15" s="84">
        <f t="shared" si="4"/>
        <v>526284000</v>
      </c>
      <c r="Q15" s="198"/>
      <c r="R15" s="93"/>
      <c r="S15" s="94"/>
      <c r="T15" s="94"/>
      <c r="U15" s="94"/>
      <c r="V15" s="95"/>
      <c r="W15" s="94"/>
      <c r="X15" s="96"/>
      <c r="Y15" s="81">
        <f t="shared" si="5"/>
        <v>0</v>
      </c>
      <c r="Z15" s="97"/>
      <c r="AA15" s="94"/>
      <c r="AB15" s="95"/>
      <c r="AC15" s="95"/>
      <c r="AD15" s="81">
        <f t="shared" si="6"/>
        <v>0</v>
      </c>
      <c r="AE15" s="84">
        <f t="shared" si="7"/>
        <v>0</v>
      </c>
      <c r="AF15" s="93">
        <v>272730000</v>
      </c>
      <c r="AG15" s="94">
        <v>52926000</v>
      </c>
      <c r="AH15" s="94">
        <v>200628000</v>
      </c>
      <c r="AI15" s="94"/>
      <c r="AJ15" s="95"/>
      <c r="AK15" s="94"/>
      <c r="AL15" s="96"/>
      <c r="AM15" s="81">
        <f t="shared" si="8"/>
        <v>526284000</v>
      </c>
      <c r="AN15" s="97"/>
      <c r="AO15" s="94"/>
      <c r="AP15" s="95"/>
      <c r="AQ15" s="95"/>
      <c r="AR15" s="81">
        <f t="shared" si="9"/>
        <v>0</v>
      </c>
      <c r="AS15" s="84">
        <f t="shared" si="10"/>
        <v>526284000</v>
      </c>
    </row>
    <row r="16" spans="1:45" s="75" customFormat="1" ht="36.75" customHeight="1" thickBot="1">
      <c r="A16" s="21" t="s">
        <v>23</v>
      </c>
      <c r="B16" s="67" t="s">
        <v>49</v>
      </c>
      <c r="C16" s="85">
        <f t="shared" si="14"/>
        <v>221943000</v>
      </c>
      <c r="D16" s="86">
        <f t="shared" si="14"/>
        <v>25465000</v>
      </c>
      <c r="E16" s="86">
        <f t="shared" si="14"/>
        <v>312423680</v>
      </c>
      <c r="F16" s="98">
        <f t="shared" si="14"/>
        <v>115700000</v>
      </c>
      <c r="G16" s="124">
        <f t="shared" si="14"/>
        <v>962458695</v>
      </c>
      <c r="H16" s="86">
        <f t="shared" si="14"/>
        <v>171728532</v>
      </c>
      <c r="I16" s="88">
        <f t="shared" si="14"/>
        <v>53889082</v>
      </c>
      <c r="J16" s="99">
        <f t="shared" si="1"/>
        <v>1863607989</v>
      </c>
      <c r="K16" s="100">
        <f t="shared" si="15"/>
        <v>104777000</v>
      </c>
      <c r="L16" s="86">
        <f t="shared" si="15"/>
        <v>17200000</v>
      </c>
      <c r="M16" s="87">
        <f t="shared" si="15"/>
        <v>1496973084</v>
      </c>
      <c r="N16" s="87">
        <f t="shared" si="15"/>
        <v>27778000</v>
      </c>
      <c r="O16" s="99">
        <f t="shared" si="3"/>
        <v>1646728084</v>
      </c>
      <c r="P16" s="191">
        <f t="shared" si="4"/>
        <v>3510336073</v>
      </c>
      <c r="Q16" s="198"/>
      <c r="R16" s="85"/>
      <c r="S16" s="86"/>
      <c r="T16" s="86"/>
      <c r="U16" s="98"/>
      <c r="V16" s="124"/>
      <c r="W16" s="86">
        <v>-23000000</v>
      </c>
      <c r="X16" s="316"/>
      <c r="Y16" s="99">
        <f t="shared" si="5"/>
        <v>-23000000</v>
      </c>
      <c r="Z16" s="100"/>
      <c r="AA16" s="86"/>
      <c r="AB16" s="87"/>
      <c r="AC16" s="87"/>
      <c r="AD16" s="99">
        <f t="shared" si="6"/>
        <v>0</v>
      </c>
      <c r="AE16" s="191">
        <f t="shared" si="7"/>
        <v>-23000000</v>
      </c>
      <c r="AF16" s="85">
        <v>221943000</v>
      </c>
      <c r="AG16" s="86">
        <v>25465000</v>
      </c>
      <c r="AH16" s="86">
        <v>312423680</v>
      </c>
      <c r="AI16" s="98">
        <v>115700000</v>
      </c>
      <c r="AJ16" s="124">
        <v>962458695</v>
      </c>
      <c r="AK16" s="86">
        <v>194728532</v>
      </c>
      <c r="AL16" s="88">
        <v>53889082</v>
      </c>
      <c r="AM16" s="99">
        <f t="shared" si="8"/>
        <v>1886607989</v>
      </c>
      <c r="AN16" s="100">
        <v>104777000</v>
      </c>
      <c r="AO16" s="86">
        <v>17200000</v>
      </c>
      <c r="AP16" s="87">
        <f>4!E52</f>
        <v>1496973084</v>
      </c>
      <c r="AQ16" s="87">
        <v>27778000</v>
      </c>
      <c r="AR16" s="99">
        <f t="shared" si="9"/>
        <v>1646728084</v>
      </c>
      <c r="AS16" s="191">
        <f t="shared" si="10"/>
        <v>3533336073</v>
      </c>
    </row>
    <row r="17" spans="1:45" ht="42" customHeight="1" thickBot="1">
      <c r="A17" s="21" t="s">
        <v>25</v>
      </c>
      <c r="B17" s="192" t="s">
        <v>35</v>
      </c>
      <c r="C17" s="193">
        <f>SUM(C14:C16)</f>
        <v>992038249</v>
      </c>
      <c r="D17" s="196">
        <f aca="true" t="shared" si="16" ref="D17:I17">SUM(D14:D16)</f>
        <v>167633125</v>
      </c>
      <c r="E17" s="196">
        <f t="shared" si="16"/>
        <v>764604680</v>
      </c>
      <c r="F17" s="196">
        <f t="shared" si="16"/>
        <v>115700000</v>
      </c>
      <c r="G17" s="196">
        <f t="shared" si="16"/>
        <v>965958695</v>
      </c>
      <c r="H17" s="196">
        <f t="shared" si="16"/>
        <v>171728532</v>
      </c>
      <c r="I17" s="197">
        <f t="shared" si="16"/>
        <v>53889082</v>
      </c>
      <c r="J17" s="194">
        <f>SUM(J14:J16)</f>
        <v>3231552363</v>
      </c>
      <c r="K17" s="195">
        <f>SUM(K14:K16)</f>
        <v>104777000</v>
      </c>
      <c r="L17" s="195">
        <f>SUM(L14:L16)</f>
        <v>17200000</v>
      </c>
      <c r="M17" s="196">
        <f>SUM(M14:M16)</f>
        <v>1496973084</v>
      </c>
      <c r="N17" s="196">
        <f>SUM(N14:N16)</f>
        <v>27778000</v>
      </c>
      <c r="O17" s="194">
        <f t="shared" si="3"/>
        <v>1646728084</v>
      </c>
      <c r="P17" s="194">
        <f t="shared" si="4"/>
        <v>4878280447</v>
      </c>
      <c r="Q17" s="198"/>
      <c r="R17" s="193">
        <f>SUM(R14:R16)</f>
        <v>0</v>
      </c>
      <c r="S17" s="196">
        <f aca="true" t="shared" si="17" ref="S17:X17">SUM(S14:S16)</f>
        <v>0</v>
      </c>
      <c r="T17" s="196">
        <f t="shared" si="17"/>
        <v>0</v>
      </c>
      <c r="U17" s="196">
        <f t="shared" si="17"/>
        <v>0</v>
      </c>
      <c r="V17" s="196">
        <f t="shared" si="17"/>
        <v>0</v>
      </c>
      <c r="W17" s="196">
        <f t="shared" si="17"/>
        <v>-23000000</v>
      </c>
      <c r="X17" s="197">
        <f t="shared" si="17"/>
        <v>0</v>
      </c>
      <c r="Y17" s="194">
        <f>SUM(Y14:Y16)</f>
        <v>-23000000</v>
      </c>
      <c r="Z17" s="195">
        <f>SUM(Z14:Z16)</f>
        <v>0</v>
      </c>
      <c r="AA17" s="195">
        <f>SUM(AA14:AA16)</f>
        <v>0</v>
      </c>
      <c r="AB17" s="196">
        <f>SUM(AB14:AB16)</f>
        <v>0</v>
      </c>
      <c r="AC17" s="196">
        <f>SUM(AC14:AC16)</f>
        <v>0</v>
      </c>
      <c r="AD17" s="194">
        <f t="shared" si="6"/>
        <v>0</v>
      </c>
      <c r="AE17" s="194">
        <f t="shared" si="7"/>
        <v>-23000000</v>
      </c>
      <c r="AF17" s="193">
        <f>SUM(AF14:AF16)</f>
        <v>992038249</v>
      </c>
      <c r="AG17" s="196">
        <f aca="true" t="shared" si="18" ref="AG17:AL17">SUM(AG14:AG16)</f>
        <v>167633125</v>
      </c>
      <c r="AH17" s="196">
        <f t="shared" si="18"/>
        <v>764604680</v>
      </c>
      <c r="AI17" s="196">
        <f t="shared" si="18"/>
        <v>115700000</v>
      </c>
      <c r="AJ17" s="196">
        <f t="shared" si="18"/>
        <v>965958695</v>
      </c>
      <c r="AK17" s="196">
        <f t="shared" si="18"/>
        <v>194728532</v>
      </c>
      <c r="AL17" s="197">
        <f t="shared" si="18"/>
        <v>53889082</v>
      </c>
      <c r="AM17" s="194">
        <f>SUM(AM14:AM16)</f>
        <v>3254552363</v>
      </c>
      <c r="AN17" s="195">
        <f>SUM(AN14:AN16)</f>
        <v>104777000</v>
      </c>
      <c r="AO17" s="195">
        <f>SUM(AO14:AO16)</f>
        <v>17200000</v>
      </c>
      <c r="AP17" s="196">
        <f>SUM(AP14:AP16)</f>
        <v>1496973084</v>
      </c>
      <c r="AQ17" s="196">
        <f>SUM(AQ14:AQ16)</f>
        <v>27778000</v>
      </c>
      <c r="AR17" s="194">
        <f t="shared" si="9"/>
        <v>1646728084</v>
      </c>
      <c r="AS17" s="194">
        <f t="shared" si="10"/>
        <v>4901280447</v>
      </c>
    </row>
    <row r="18" spans="8:44" ht="15.75">
      <c r="H18" s="76"/>
      <c r="I18" s="76"/>
      <c r="J18" s="76"/>
      <c r="L18" s="76"/>
      <c r="M18" s="76"/>
      <c r="N18" s="76"/>
      <c r="O18" s="76"/>
      <c r="P18" s="51">
        <v>4901280447</v>
      </c>
      <c r="Q18" s="18"/>
      <c r="W18" s="76"/>
      <c r="X18" s="76"/>
      <c r="Y18" s="76"/>
      <c r="AA18" s="76"/>
      <c r="AB18" s="76"/>
      <c r="AC18" s="76"/>
      <c r="AD18" s="76"/>
      <c r="AK18" s="76"/>
      <c r="AL18" s="76"/>
      <c r="AM18" s="76"/>
      <c r="AO18" s="76"/>
      <c r="AP18" s="76"/>
      <c r="AQ18" s="76"/>
      <c r="AR18" s="76"/>
    </row>
    <row r="19" spans="16:17" ht="15.75">
      <c r="P19" s="181">
        <f>P18-P17</f>
        <v>23000000</v>
      </c>
      <c r="Q19" s="18"/>
    </row>
    <row r="20" spans="7:36" ht="15.75">
      <c r="G20" s="181"/>
      <c r="Q20" s="18"/>
      <c r="V20" s="181"/>
      <c r="AJ20" s="181"/>
    </row>
  </sheetData>
  <sheetProtection/>
  <mergeCells count="19">
    <mergeCell ref="P7:P9"/>
    <mergeCell ref="A7:A9"/>
    <mergeCell ref="B1:O1"/>
    <mergeCell ref="B3:O3"/>
    <mergeCell ref="B7:B9"/>
    <mergeCell ref="O7:O9"/>
    <mergeCell ref="C7:I7"/>
    <mergeCell ref="J7:J9"/>
    <mergeCell ref="K7:N7"/>
    <mergeCell ref="AM7:AM9"/>
    <mergeCell ref="AN7:AQ7"/>
    <mergeCell ref="AR7:AR9"/>
    <mergeCell ref="AS7:AS9"/>
    <mergeCell ref="R7:X7"/>
    <mergeCell ref="Y7:Y9"/>
    <mergeCell ref="Z7:AC7"/>
    <mergeCell ref="AD7:AD9"/>
    <mergeCell ref="AE7:AE9"/>
    <mergeCell ref="AF7:A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8515625" style="75" bestFit="1" customWidth="1"/>
    <col min="2" max="2" width="34.00390625" style="113" bestFit="1" customWidth="1"/>
    <col min="3" max="3" width="19.57421875" style="113" bestFit="1" customWidth="1"/>
    <col min="4" max="4" width="37.00390625" style="113" customWidth="1"/>
    <col min="5" max="5" width="20.57421875" style="113" customWidth="1"/>
    <col min="6" max="6" width="9.140625" style="113" customWidth="1"/>
    <col min="7" max="7" width="18.57421875" style="113" bestFit="1" customWidth="1"/>
    <col min="8" max="8" width="20.57421875" style="113" customWidth="1"/>
    <col min="9" max="9" width="15.57421875" style="113" bestFit="1" customWidth="1"/>
    <col min="10" max="16384" width="9.140625" style="113" customWidth="1"/>
  </cols>
  <sheetData>
    <row r="1" spans="1:5" ht="15.75">
      <c r="A1" s="168"/>
      <c r="B1" s="353" t="s">
        <v>294</v>
      </c>
      <c r="C1" s="353"/>
      <c r="D1" s="353"/>
      <c r="E1" s="354"/>
    </row>
    <row r="2" spans="1:5" ht="15.75">
      <c r="A2" s="168"/>
      <c r="B2" s="75"/>
      <c r="C2" s="75"/>
      <c r="D2" s="75"/>
      <c r="E2" s="75"/>
    </row>
    <row r="3" spans="1:5" ht="15.75">
      <c r="A3" s="168"/>
      <c r="B3" s="75"/>
      <c r="C3" s="75"/>
      <c r="D3" s="75"/>
      <c r="E3" s="75"/>
    </row>
    <row r="4" spans="1:5" ht="42.75" customHeight="1">
      <c r="A4" s="168"/>
      <c r="B4" s="355" t="s">
        <v>210</v>
      </c>
      <c r="C4" s="355"/>
      <c r="D4" s="355"/>
      <c r="E4" s="355"/>
    </row>
    <row r="5" spans="1:5" ht="15.75">
      <c r="A5" s="168"/>
      <c r="B5" s="75"/>
      <c r="C5" s="75"/>
      <c r="D5" s="75"/>
      <c r="E5" s="2" t="s">
        <v>151</v>
      </c>
    </row>
    <row r="6" spans="1:5" ht="16.5" thickBot="1">
      <c r="A6" s="169"/>
      <c r="B6" s="170" t="s">
        <v>0</v>
      </c>
      <c r="C6" s="171" t="s">
        <v>1</v>
      </c>
      <c r="D6" s="171" t="s">
        <v>2</v>
      </c>
      <c r="E6" s="171" t="s">
        <v>3</v>
      </c>
    </row>
    <row r="7" spans="1:5" ht="23.25" customHeight="1">
      <c r="A7" s="172" t="s">
        <v>10</v>
      </c>
      <c r="B7" s="356" t="s">
        <v>221</v>
      </c>
      <c r="C7" s="357"/>
      <c r="D7" s="357"/>
      <c r="E7" s="358"/>
    </row>
    <row r="8" spans="1:5" ht="15.75">
      <c r="A8" s="172" t="s">
        <v>15</v>
      </c>
      <c r="B8" s="359" t="s">
        <v>12</v>
      </c>
      <c r="C8" s="360"/>
      <c r="D8" s="360" t="s">
        <v>36</v>
      </c>
      <c r="E8" s="361"/>
    </row>
    <row r="9" spans="1:5" ht="25.5" customHeight="1">
      <c r="A9" s="172" t="s">
        <v>21</v>
      </c>
      <c r="B9" s="50" t="s">
        <v>50</v>
      </c>
      <c r="C9" s="48" t="s">
        <v>140</v>
      </c>
      <c r="D9" s="48" t="s">
        <v>50</v>
      </c>
      <c r="E9" s="49" t="s">
        <v>140</v>
      </c>
    </row>
    <row r="10" spans="1:5" ht="25.5" customHeight="1">
      <c r="A10" s="172" t="s">
        <v>22</v>
      </c>
      <c r="B10" s="199" t="s">
        <v>182</v>
      </c>
      <c r="C10" s="200">
        <f>1!C17</f>
        <v>1347227038</v>
      </c>
      <c r="D10" s="56" t="s">
        <v>41</v>
      </c>
      <c r="E10" s="14">
        <f>2!C17</f>
        <v>992038249</v>
      </c>
    </row>
    <row r="11" spans="1:5" ht="25.5" customHeight="1">
      <c r="A11" s="172" t="s">
        <v>51</v>
      </c>
      <c r="B11" s="199" t="s">
        <v>17</v>
      </c>
      <c r="C11" s="200">
        <f>1!D17</f>
        <v>580041000</v>
      </c>
      <c r="D11" s="56" t="s">
        <v>52</v>
      </c>
      <c r="E11" s="14">
        <f>2!D17</f>
        <v>167633125</v>
      </c>
    </row>
    <row r="12" spans="1:5" ht="24" customHeight="1">
      <c r="A12" s="172" t="s">
        <v>53</v>
      </c>
      <c r="B12" s="55" t="s">
        <v>16</v>
      </c>
      <c r="C12" s="6">
        <f>1!E17</f>
        <v>428546000</v>
      </c>
      <c r="D12" s="56" t="s">
        <v>42</v>
      </c>
      <c r="E12" s="14">
        <f>2!E17</f>
        <v>764604680</v>
      </c>
    </row>
    <row r="13" spans="1:5" ht="26.25" customHeight="1">
      <c r="A13" s="172" t="s">
        <v>47</v>
      </c>
      <c r="B13" s="55" t="s">
        <v>18</v>
      </c>
      <c r="C13" s="6">
        <f>1!F17</f>
        <v>755520985</v>
      </c>
      <c r="D13" s="201" t="s">
        <v>43</v>
      </c>
      <c r="E13" s="202">
        <f>2!F17</f>
        <v>115700000</v>
      </c>
    </row>
    <row r="14" spans="1:5" ht="36.75" customHeight="1">
      <c r="A14" s="172" t="s">
        <v>23</v>
      </c>
      <c r="B14" s="55"/>
      <c r="C14" s="6"/>
      <c r="D14" s="56" t="s">
        <v>97</v>
      </c>
      <c r="E14" s="14">
        <f>2!G17</f>
        <v>965958695</v>
      </c>
    </row>
    <row r="15" spans="1:5" ht="31.5" customHeight="1">
      <c r="A15" s="172" t="s">
        <v>25</v>
      </c>
      <c r="B15" s="55"/>
      <c r="C15" s="6"/>
      <c r="D15" s="56" t="s">
        <v>54</v>
      </c>
      <c r="E15" s="14">
        <f>2!H17</f>
        <v>171728532</v>
      </c>
    </row>
    <row r="16" spans="1:5" ht="36" customHeight="1">
      <c r="A16" s="172" t="s">
        <v>27</v>
      </c>
      <c r="B16" s="57"/>
      <c r="C16" s="58"/>
      <c r="D16" s="56" t="s">
        <v>137</v>
      </c>
      <c r="E16" s="14">
        <f>2!I17</f>
        <v>53889082</v>
      </c>
    </row>
    <row r="17" spans="1:5" ht="22.5" customHeight="1">
      <c r="A17" s="172" t="s">
        <v>30</v>
      </c>
      <c r="B17" s="57" t="s">
        <v>135</v>
      </c>
      <c r="C17" s="58">
        <f>SUM(C10:C16)</f>
        <v>3111335023</v>
      </c>
      <c r="D17" s="59" t="s">
        <v>55</v>
      </c>
      <c r="E17" s="60">
        <f>SUM(E10:E16)</f>
        <v>3231552363</v>
      </c>
    </row>
    <row r="18" spans="1:7" ht="19.5" customHeight="1">
      <c r="A18" s="172" t="s">
        <v>48</v>
      </c>
      <c r="B18" s="349" t="s">
        <v>56</v>
      </c>
      <c r="C18" s="350"/>
      <c r="D18" s="350"/>
      <c r="E18" s="61">
        <f>C17-E17</f>
        <v>-120217340</v>
      </c>
      <c r="G18" s="173"/>
    </row>
    <row r="19" spans="1:5" ht="22.5" customHeight="1">
      <c r="A19" s="172" t="s">
        <v>32</v>
      </c>
      <c r="B19" s="351" t="s">
        <v>57</v>
      </c>
      <c r="C19" s="352"/>
      <c r="D19" s="352"/>
      <c r="E19" s="61">
        <f>1!G17</f>
        <v>121590879</v>
      </c>
    </row>
    <row r="20" spans="1:5" ht="21" customHeight="1">
      <c r="A20" s="172" t="s">
        <v>34</v>
      </c>
      <c r="B20" s="349" t="s">
        <v>183</v>
      </c>
      <c r="C20" s="350"/>
      <c r="D20" s="350"/>
      <c r="E20" s="61">
        <f>SUM(E18:E19)</f>
        <v>1373539</v>
      </c>
    </row>
    <row r="21" spans="1:5" ht="30.75" customHeight="1">
      <c r="A21" s="172" t="s">
        <v>58</v>
      </c>
      <c r="B21" s="367" t="s">
        <v>148</v>
      </c>
      <c r="C21" s="368"/>
      <c r="D21" s="368"/>
      <c r="E21" s="369"/>
    </row>
    <row r="22" spans="1:5" ht="15.75">
      <c r="A22" s="172" t="s">
        <v>59</v>
      </c>
      <c r="B22" s="359" t="s">
        <v>13</v>
      </c>
      <c r="C22" s="360"/>
      <c r="D22" s="360" t="s">
        <v>37</v>
      </c>
      <c r="E22" s="361"/>
    </row>
    <row r="23" spans="1:5" ht="15.75">
      <c r="A23" s="172" t="s">
        <v>60</v>
      </c>
      <c r="B23" s="50" t="s">
        <v>50</v>
      </c>
      <c r="C23" s="48" t="s">
        <v>140</v>
      </c>
      <c r="D23" s="48" t="s">
        <v>50</v>
      </c>
      <c r="E23" s="49" t="s">
        <v>140</v>
      </c>
    </row>
    <row r="24" spans="1:5" ht="32.25" customHeight="1">
      <c r="A24" s="172" t="s">
        <v>61</v>
      </c>
      <c r="B24" s="55" t="s">
        <v>19</v>
      </c>
      <c r="C24" s="6">
        <f>1!J17</f>
        <v>73295925</v>
      </c>
      <c r="D24" s="56" t="s">
        <v>45</v>
      </c>
      <c r="E24" s="14">
        <f>2!K17</f>
        <v>104777000</v>
      </c>
    </row>
    <row r="25" spans="1:5" ht="36" customHeight="1">
      <c r="A25" s="172" t="s">
        <v>62</v>
      </c>
      <c r="B25" s="55" t="s">
        <v>20</v>
      </c>
      <c r="C25" s="6">
        <f>1!K17</f>
        <v>40500000</v>
      </c>
      <c r="D25" s="56" t="s">
        <v>98</v>
      </c>
      <c r="E25" s="14">
        <f>2!L17</f>
        <v>17200000</v>
      </c>
    </row>
    <row r="26" spans="1:5" ht="24" customHeight="1">
      <c r="A26" s="172" t="s">
        <v>63</v>
      </c>
      <c r="B26" s="55"/>
      <c r="C26" s="6">
        <v>0</v>
      </c>
      <c r="D26" s="56" t="s">
        <v>66</v>
      </c>
      <c r="E26" s="14">
        <f>2!M16</f>
        <v>1496973084</v>
      </c>
    </row>
    <row r="27" spans="1:5" ht="24" customHeight="1">
      <c r="A27" s="172" t="s">
        <v>64</v>
      </c>
      <c r="B27" s="55"/>
      <c r="C27" s="6"/>
      <c r="D27" s="56" t="s">
        <v>137</v>
      </c>
      <c r="E27" s="14">
        <f>2!N16</f>
        <v>27778000</v>
      </c>
    </row>
    <row r="28" spans="1:5" ht="24" customHeight="1">
      <c r="A28" s="172" t="s">
        <v>65</v>
      </c>
      <c r="B28" s="57" t="s">
        <v>68</v>
      </c>
      <c r="C28" s="7">
        <f>SUM(C24:C26)</f>
        <v>113795925</v>
      </c>
      <c r="D28" s="59" t="s">
        <v>69</v>
      </c>
      <c r="E28" s="61">
        <f>SUM(E24:E27)</f>
        <v>1646728084</v>
      </c>
    </row>
    <row r="29" spans="1:9" ht="19.5" customHeight="1">
      <c r="A29" s="172" t="s">
        <v>67</v>
      </c>
      <c r="B29" s="349" t="s">
        <v>71</v>
      </c>
      <c r="C29" s="350"/>
      <c r="D29" s="350"/>
      <c r="E29" s="61">
        <f>C28-E28</f>
        <v>-1532932159</v>
      </c>
      <c r="G29" s="173"/>
      <c r="H29" s="173"/>
      <c r="I29" s="173"/>
    </row>
    <row r="30" spans="1:7" ht="19.5" customHeight="1">
      <c r="A30" s="172" t="s">
        <v>70</v>
      </c>
      <c r="B30" s="351" t="s">
        <v>73</v>
      </c>
      <c r="C30" s="352"/>
      <c r="D30" s="352"/>
      <c r="E30" s="61">
        <f>1!L17</f>
        <v>1531558620</v>
      </c>
      <c r="G30" s="173"/>
    </row>
    <row r="31" spans="1:7" ht="19.5" customHeight="1">
      <c r="A31" s="172" t="s">
        <v>72</v>
      </c>
      <c r="B31" s="349" t="s">
        <v>75</v>
      </c>
      <c r="C31" s="350"/>
      <c r="D31" s="350"/>
      <c r="E31" s="61">
        <f>E29+E30</f>
        <v>-1373539</v>
      </c>
      <c r="G31" s="173"/>
    </row>
    <row r="32" spans="1:7" ht="35.25" customHeight="1">
      <c r="A32" s="172" t="s">
        <v>74</v>
      </c>
      <c r="B32" s="364" t="s">
        <v>99</v>
      </c>
      <c r="C32" s="365"/>
      <c r="D32" s="366"/>
      <c r="E32" s="61">
        <f>SUM(E29:E30)</f>
        <v>-1373539</v>
      </c>
      <c r="G32" s="173"/>
    </row>
    <row r="33" spans="1:7" ht="25.5" customHeight="1" thickBot="1">
      <c r="A33" s="172" t="s">
        <v>76</v>
      </c>
      <c r="B33" s="362" t="s">
        <v>100</v>
      </c>
      <c r="C33" s="363"/>
      <c r="D33" s="363"/>
      <c r="E33" s="62">
        <f>E20+E32</f>
        <v>0</v>
      </c>
      <c r="G33" s="174"/>
    </row>
    <row r="34" spans="2:5" ht="15.75">
      <c r="B34" s="75"/>
      <c r="C34" s="75"/>
      <c r="D34" s="75"/>
      <c r="E34" s="75"/>
    </row>
    <row r="35" ht="15.75">
      <c r="G35" s="173"/>
    </row>
    <row r="37" ht="15.75">
      <c r="G37" s="173"/>
    </row>
  </sheetData>
  <sheetProtection/>
  <mergeCells count="16">
    <mergeCell ref="B33:D33"/>
    <mergeCell ref="B29:D29"/>
    <mergeCell ref="B30:D30"/>
    <mergeCell ref="B31:D31"/>
    <mergeCell ref="B32:D32"/>
    <mergeCell ref="B20:D20"/>
    <mergeCell ref="B21:E21"/>
    <mergeCell ref="B22:C22"/>
    <mergeCell ref="D22:E22"/>
    <mergeCell ref="B18:D18"/>
    <mergeCell ref="B19:D19"/>
    <mergeCell ref="B1:E1"/>
    <mergeCell ref="B4:E4"/>
    <mergeCell ref="B7:E7"/>
    <mergeCell ref="B8:C8"/>
    <mergeCell ref="D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xSplit="2" ySplit="10" topLeftCell="C11" activePane="bottomRight" state="frozen"/>
      <selection pane="topLeft" activeCell="O1" sqref="O1:AM16384"/>
      <selection pane="topRight" activeCell="O1" sqref="O1:AM16384"/>
      <selection pane="bottomLeft" activeCell="O1" sqref="O1:AM16384"/>
      <selection pane="bottomRight" activeCell="B2" sqref="B2:E2"/>
    </sheetView>
  </sheetViews>
  <sheetFormatPr defaultColWidth="8.8515625" defaultRowHeight="12.75"/>
  <cols>
    <col min="1" max="1" width="3.00390625" style="27" customWidth="1"/>
    <col min="2" max="2" width="4.28125" style="27" customWidth="1"/>
    <col min="3" max="3" width="7.140625" style="28" customWidth="1"/>
    <col min="4" max="4" width="91.421875" style="29" customWidth="1"/>
    <col min="5" max="5" width="16.7109375" style="30" customWidth="1"/>
    <col min="6" max="6" width="15.7109375" style="27" hidden="1" customWidth="1"/>
    <col min="7" max="7" width="17.7109375" style="27" hidden="1" customWidth="1"/>
    <col min="8" max="8" width="8.8515625" style="27" hidden="1" customWidth="1"/>
    <col min="9" max="9" width="12.421875" style="27" hidden="1" customWidth="1"/>
    <col min="10" max="10" width="19.421875" style="27" hidden="1" customWidth="1"/>
    <col min="11" max="12" width="8.8515625" style="27" customWidth="1"/>
    <col min="13" max="13" width="12.421875" style="27" bestFit="1" customWidth="1"/>
    <col min="14" max="16384" width="8.8515625" style="27" customWidth="1"/>
  </cols>
  <sheetData>
    <row r="1" spans="1:5" ht="15.75">
      <c r="A1" s="24"/>
      <c r="B1" s="24"/>
      <c r="C1" s="24"/>
      <c r="D1" s="25"/>
      <c r="E1" s="26"/>
    </row>
    <row r="2" spans="2:5" ht="18.75" customHeight="1">
      <c r="B2" s="386" t="s">
        <v>295</v>
      </c>
      <c r="C2" s="387"/>
      <c r="D2" s="387"/>
      <c r="E2" s="387"/>
    </row>
    <row r="3" spans="2:5" ht="18.75" customHeight="1">
      <c r="B3" s="122"/>
      <c r="C3" s="2"/>
      <c r="D3" s="2"/>
      <c r="E3" s="2"/>
    </row>
    <row r="4" spans="1:5" ht="18.75" customHeight="1">
      <c r="A4" s="388"/>
      <c r="C4" s="389" t="s">
        <v>226</v>
      </c>
      <c r="D4" s="389"/>
      <c r="E4" s="389"/>
    </row>
    <row r="5" spans="1:5" ht="18.75" customHeight="1">
      <c r="A5" s="388"/>
      <c r="C5" s="389" t="s">
        <v>81</v>
      </c>
      <c r="D5" s="390"/>
      <c r="E5" s="390"/>
    </row>
    <row r="6" spans="1:5" ht="15.75" customHeight="1">
      <c r="A6" s="24"/>
      <c r="C6" s="43"/>
      <c r="D6" s="44"/>
      <c r="E6" s="164" t="s">
        <v>151</v>
      </c>
    </row>
    <row r="7" spans="1:5" ht="18.75" customHeight="1">
      <c r="A7" s="45"/>
      <c r="B7" s="45" t="s">
        <v>0</v>
      </c>
      <c r="C7" s="45" t="s">
        <v>1</v>
      </c>
      <c r="D7" s="45" t="s">
        <v>2</v>
      </c>
      <c r="E7" s="46" t="s">
        <v>3</v>
      </c>
    </row>
    <row r="8" spans="1:5" s="32" customFormat="1" ht="18.75" customHeight="1">
      <c r="A8" s="47" t="s">
        <v>10</v>
      </c>
      <c r="B8" s="383" t="s">
        <v>85</v>
      </c>
      <c r="C8" s="384"/>
      <c r="D8" s="385"/>
      <c r="E8" s="31" t="s">
        <v>86</v>
      </c>
    </row>
    <row r="9" spans="1:5" s="32" customFormat="1" ht="21" customHeight="1">
      <c r="A9" s="45" t="s">
        <v>15</v>
      </c>
      <c r="B9" s="383" t="s">
        <v>87</v>
      </c>
      <c r="C9" s="384"/>
      <c r="D9" s="384"/>
      <c r="E9" s="33"/>
    </row>
    <row r="10" spans="1:5" s="32" customFormat="1" ht="18.75" customHeight="1">
      <c r="A10" s="45" t="s">
        <v>21</v>
      </c>
      <c r="B10" s="380" t="s">
        <v>88</v>
      </c>
      <c r="C10" s="381"/>
      <c r="D10" s="382"/>
      <c r="E10" s="34"/>
    </row>
    <row r="11" spans="1:5" ht="18.75" customHeight="1">
      <c r="A11" s="47" t="s">
        <v>22</v>
      </c>
      <c r="B11" s="35"/>
      <c r="C11" s="101" t="s">
        <v>10</v>
      </c>
      <c r="D11" s="208" t="s">
        <v>207</v>
      </c>
      <c r="E11" s="209">
        <v>6534173</v>
      </c>
    </row>
    <row r="12" spans="1:5" ht="18.75" customHeight="1">
      <c r="A12" s="45" t="s">
        <v>51</v>
      </c>
      <c r="B12" s="35"/>
      <c r="C12" s="101" t="s">
        <v>15</v>
      </c>
      <c r="D12" s="208" t="s">
        <v>149</v>
      </c>
      <c r="E12" s="209">
        <v>770000</v>
      </c>
    </row>
    <row r="13" spans="1:5" ht="18.75" customHeight="1">
      <c r="A13" s="45" t="s">
        <v>53</v>
      </c>
      <c r="B13" s="35"/>
      <c r="C13" s="101" t="s">
        <v>21</v>
      </c>
      <c r="D13" s="17" t="s">
        <v>144</v>
      </c>
      <c r="E13" s="209">
        <v>1000000</v>
      </c>
    </row>
    <row r="14" spans="1:5" ht="18.75" customHeight="1">
      <c r="A14" s="47" t="s">
        <v>47</v>
      </c>
      <c r="B14" s="35"/>
      <c r="C14" s="101" t="s">
        <v>22</v>
      </c>
      <c r="D14" s="208" t="s">
        <v>145</v>
      </c>
      <c r="E14" s="209">
        <v>1850000</v>
      </c>
    </row>
    <row r="15" spans="1:5" ht="18.75" customHeight="1">
      <c r="A15" s="45" t="s">
        <v>23</v>
      </c>
      <c r="B15" s="35"/>
      <c r="C15" s="101" t="s">
        <v>51</v>
      </c>
      <c r="D15" s="208" t="s">
        <v>155</v>
      </c>
      <c r="E15" s="209">
        <v>10771206</v>
      </c>
    </row>
    <row r="16" spans="1:5" ht="18.75" customHeight="1">
      <c r="A16" s="45" t="s">
        <v>25</v>
      </c>
      <c r="B16" s="35"/>
      <c r="C16" s="101" t="s">
        <v>53</v>
      </c>
      <c r="D16" s="208" t="s">
        <v>154</v>
      </c>
      <c r="E16" s="209">
        <v>6690206</v>
      </c>
    </row>
    <row r="17" spans="1:5" ht="18.75" customHeight="1">
      <c r="A17" s="47" t="s">
        <v>27</v>
      </c>
      <c r="B17" s="35"/>
      <c r="C17" s="101" t="s">
        <v>47</v>
      </c>
      <c r="D17" s="208" t="s">
        <v>150</v>
      </c>
      <c r="E17" s="209">
        <v>5924000</v>
      </c>
    </row>
    <row r="18" spans="1:5" ht="18.75" customHeight="1">
      <c r="A18" s="45" t="s">
        <v>30</v>
      </c>
      <c r="B18" s="35"/>
      <c r="C18" s="101" t="s">
        <v>23</v>
      </c>
      <c r="D18" s="208" t="s">
        <v>208</v>
      </c>
      <c r="E18" s="209">
        <v>15000000</v>
      </c>
    </row>
    <row r="19" spans="1:13" ht="18.75" customHeight="1">
      <c r="A19" s="45" t="s">
        <v>48</v>
      </c>
      <c r="B19" s="35"/>
      <c r="C19" s="104" t="s">
        <v>25</v>
      </c>
      <c r="D19" s="307" t="s">
        <v>281</v>
      </c>
      <c r="E19" s="315">
        <v>18798000</v>
      </c>
      <c r="M19" s="166">
        <f>SUM(E19:E22)</f>
        <v>123188947</v>
      </c>
    </row>
    <row r="20" spans="1:5" ht="18.75" customHeight="1">
      <c r="A20" s="47" t="s">
        <v>32</v>
      </c>
      <c r="B20" s="35"/>
      <c r="C20" s="104" t="s">
        <v>27</v>
      </c>
      <c r="D20" s="307" t="s">
        <v>282</v>
      </c>
      <c r="E20" s="308">
        <v>30358000</v>
      </c>
    </row>
    <row r="21" spans="1:5" ht="18.75" customHeight="1">
      <c r="A21" s="45" t="s">
        <v>34</v>
      </c>
      <c r="B21" s="35"/>
      <c r="C21" s="104" t="s">
        <v>30</v>
      </c>
      <c r="D21" s="307" t="s">
        <v>284</v>
      </c>
      <c r="E21" s="314">
        <v>-23000000</v>
      </c>
    </row>
    <row r="22" spans="1:5" ht="18.75" customHeight="1">
      <c r="A22" s="45" t="s">
        <v>58</v>
      </c>
      <c r="B22" s="35"/>
      <c r="C22" s="104" t="s">
        <v>48</v>
      </c>
      <c r="D22" s="307" t="s">
        <v>283</v>
      </c>
      <c r="E22" s="308">
        <v>97032947</v>
      </c>
    </row>
    <row r="23" spans="1:7" ht="18.75" customHeight="1">
      <c r="A23" s="47" t="s">
        <v>59</v>
      </c>
      <c r="B23" s="374" t="s">
        <v>288</v>
      </c>
      <c r="C23" s="375"/>
      <c r="D23" s="375"/>
      <c r="E23" s="38">
        <f>SUM(E11:E22)</f>
        <v>171728532</v>
      </c>
      <c r="F23" s="166">
        <f>2!H17</f>
        <v>171728532</v>
      </c>
      <c r="G23" s="166">
        <f>F23-E23</f>
        <v>0</v>
      </c>
    </row>
    <row r="24" spans="1:5" s="32" customFormat="1" ht="21" customHeight="1">
      <c r="A24" s="45" t="s">
        <v>60</v>
      </c>
      <c r="B24" s="376" t="s">
        <v>89</v>
      </c>
      <c r="C24" s="377"/>
      <c r="D24" s="377"/>
      <c r="E24" s="39"/>
    </row>
    <row r="25" spans="1:5" s="32" customFormat="1" ht="24" customHeight="1">
      <c r="A25" s="45" t="s">
        <v>61</v>
      </c>
      <c r="B25" s="378" t="s">
        <v>88</v>
      </c>
      <c r="C25" s="379"/>
      <c r="D25" s="379"/>
      <c r="E25" s="204"/>
    </row>
    <row r="26" spans="1:5" ht="20.25" customHeight="1">
      <c r="A26" s="47" t="s">
        <v>62</v>
      </c>
      <c r="B26" s="176"/>
      <c r="C26" s="36" t="s">
        <v>10</v>
      </c>
      <c r="D26" s="205" t="s">
        <v>187</v>
      </c>
      <c r="E26" s="206">
        <v>267500</v>
      </c>
    </row>
    <row r="27" spans="1:5" ht="20.25" customHeight="1">
      <c r="A27" s="45" t="s">
        <v>63</v>
      </c>
      <c r="B27" s="35"/>
      <c r="C27" s="37" t="s">
        <v>15</v>
      </c>
      <c r="D27" s="205" t="s">
        <v>156</v>
      </c>
      <c r="E27" s="206">
        <v>48809743</v>
      </c>
    </row>
    <row r="28" spans="1:5" ht="18.75" customHeight="1">
      <c r="A28" s="45" t="s">
        <v>64</v>
      </c>
      <c r="B28" s="35"/>
      <c r="C28" s="37" t="s">
        <v>21</v>
      </c>
      <c r="D28" s="205" t="s">
        <v>188</v>
      </c>
      <c r="E28" s="206">
        <v>383772760</v>
      </c>
    </row>
    <row r="29" spans="1:5" ht="18.75" customHeight="1">
      <c r="A29" s="47" t="s">
        <v>65</v>
      </c>
      <c r="B29" s="35"/>
      <c r="C29" s="37" t="s">
        <v>22</v>
      </c>
      <c r="D29" s="205" t="s">
        <v>189</v>
      </c>
      <c r="E29" s="206">
        <v>78738</v>
      </c>
    </row>
    <row r="30" spans="1:5" ht="18.75" customHeight="1">
      <c r="A30" s="45" t="s">
        <v>67</v>
      </c>
      <c r="B30" s="35"/>
      <c r="C30" s="37" t="s">
        <v>51</v>
      </c>
      <c r="D30" s="205" t="s">
        <v>190</v>
      </c>
      <c r="E30" s="206">
        <v>290322891</v>
      </c>
    </row>
    <row r="31" spans="1:5" ht="18.75" customHeight="1">
      <c r="A31" s="45" t="s">
        <v>70</v>
      </c>
      <c r="B31" s="35"/>
      <c r="C31" s="37" t="s">
        <v>53</v>
      </c>
      <c r="D31" s="205" t="s">
        <v>191</v>
      </c>
      <c r="E31" s="206">
        <v>236974145</v>
      </c>
    </row>
    <row r="32" spans="1:5" ht="18.75" customHeight="1">
      <c r="A32" s="47" t="s">
        <v>72</v>
      </c>
      <c r="B32" s="35"/>
      <c r="C32" s="37" t="s">
        <v>47</v>
      </c>
      <c r="D32" s="205" t="s">
        <v>192</v>
      </c>
      <c r="E32" s="206">
        <v>102717623</v>
      </c>
    </row>
    <row r="33" spans="1:5" ht="18.75" customHeight="1">
      <c r="A33" s="45" t="s">
        <v>74</v>
      </c>
      <c r="B33" s="35"/>
      <c r="C33" s="37" t="s">
        <v>23</v>
      </c>
      <c r="D33" s="205" t="s">
        <v>193</v>
      </c>
      <c r="E33" s="206">
        <v>18264592</v>
      </c>
    </row>
    <row r="34" spans="1:5" ht="18.75" customHeight="1">
      <c r="A34" s="45" t="s">
        <v>76</v>
      </c>
      <c r="B34" s="35"/>
      <c r="C34" s="37" t="s">
        <v>25</v>
      </c>
      <c r="D34" s="205" t="s">
        <v>194</v>
      </c>
      <c r="E34" s="206">
        <v>361535</v>
      </c>
    </row>
    <row r="35" spans="1:5" ht="18.75" customHeight="1">
      <c r="A35" s="47" t="s">
        <v>77</v>
      </c>
      <c r="B35" s="35"/>
      <c r="C35" s="37" t="s">
        <v>27</v>
      </c>
      <c r="D35" s="205" t="s">
        <v>195</v>
      </c>
      <c r="E35" s="206">
        <v>560776</v>
      </c>
    </row>
    <row r="36" spans="1:5" ht="18.75" customHeight="1">
      <c r="A36" s="45" t="s">
        <v>78</v>
      </c>
      <c r="B36" s="35"/>
      <c r="C36" s="37" t="s">
        <v>30</v>
      </c>
      <c r="D36" s="205" t="s">
        <v>196</v>
      </c>
      <c r="E36" s="206">
        <v>0</v>
      </c>
    </row>
    <row r="37" spans="1:5" ht="18.75" customHeight="1">
      <c r="A37" s="45" t="s">
        <v>79</v>
      </c>
      <c r="B37" s="35"/>
      <c r="C37" s="37" t="s">
        <v>48</v>
      </c>
      <c r="D37" s="205" t="s">
        <v>197</v>
      </c>
      <c r="E37" s="206">
        <v>119715867</v>
      </c>
    </row>
    <row r="38" spans="1:5" ht="18.75" customHeight="1">
      <c r="A38" s="47" t="s">
        <v>84</v>
      </c>
      <c r="B38" s="35"/>
      <c r="C38" s="37" t="s">
        <v>32</v>
      </c>
      <c r="D38" s="205" t="s">
        <v>198</v>
      </c>
      <c r="E38" s="206">
        <v>6395965</v>
      </c>
    </row>
    <row r="39" spans="1:5" ht="18.75" customHeight="1">
      <c r="A39" s="45" t="s">
        <v>152</v>
      </c>
      <c r="B39" s="35"/>
      <c r="C39" s="37" t="s">
        <v>34</v>
      </c>
      <c r="D39" s="205" t="s">
        <v>199</v>
      </c>
      <c r="E39" s="206">
        <v>107280</v>
      </c>
    </row>
    <row r="40" spans="1:5" ht="18.75" customHeight="1">
      <c r="A40" s="45" t="s">
        <v>101</v>
      </c>
      <c r="B40" s="35"/>
      <c r="C40" s="37" t="s">
        <v>58</v>
      </c>
      <c r="D40" s="205" t="s">
        <v>200</v>
      </c>
      <c r="E40" s="206">
        <v>87778372</v>
      </c>
    </row>
    <row r="41" spans="1:10" ht="18.75" customHeight="1">
      <c r="A41" s="47" t="s">
        <v>153</v>
      </c>
      <c r="B41" s="35"/>
      <c r="C41" s="37" t="s">
        <v>59</v>
      </c>
      <c r="D41" s="205" t="s">
        <v>201</v>
      </c>
      <c r="E41" s="206">
        <v>20280775</v>
      </c>
      <c r="J41" s="203">
        <f>SUM(E26:E41)</f>
        <v>1316408562</v>
      </c>
    </row>
    <row r="42" spans="1:5" ht="18.75" customHeight="1">
      <c r="A42" s="45" t="s">
        <v>157</v>
      </c>
      <c r="B42" s="35"/>
      <c r="C42" s="37" t="s">
        <v>60</v>
      </c>
      <c r="D42" s="205" t="s">
        <v>202</v>
      </c>
      <c r="E42" s="206">
        <v>217818</v>
      </c>
    </row>
    <row r="43" spans="1:5" ht="18.75" customHeight="1">
      <c r="A43" s="45" t="s">
        <v>222</v>
      </c>
      <c r="B43" s="35"/>
      <c r="C43" s="37" t="s">
        <v>61</v>
      </c>
      <c r="D43" s="205" t="s">
        <v>203</v>
      </c>
      <c r="E43" s="206">
        <v>29999953</v>
      </c>
    </row>
    <row r="44" spans="1:5" ht="18.75" customHeight="1">
      <c r="A44" s="47" t="s">
        <v>223</v>
      </c>
      <c r="B44" s="35"/>
      <c r="C44" s="37" t="s">
        <v>62</v>
      </c>
      <c r="D44" s="205" t="s">
        <v>204</v>
      </c>
      <c r="E44" s="206">
        <v>867875</v>
      </c>
    </row>
    <row r="45" spans="1:10" ht="18.75" customHeight="1">
      <c r="A45" s="45" t="s">
        <v>224</v>
      </c>
      <c r="B45" s="35"/>
      <c r="C45" s="37" t="s">
        <v>63</v>
      </c>
      <c r="D45" s="205" t="s">
        <v>205</v>
      </c>
      <c r="E45" s="206">
        <v>5</v>
      </c>
      <c r="J45" s="203">
        <f>SUM(E42:E45)</f>
        <v>31085651</v>
      </c>
    </row>
    <row r="46" spans="1:5" ht="18.75" customHeight="1">
      <c r="A46" s="45" t="s">
        <v>225</v>
      </c>
      <c r="B46" s="35"/>
      <c r="C46" s="37" t="s">
        <v>64</v>
      </c>
      <c r="D46" s="177" t="s">
        <v>184</v>
      </c>
      <c r="E46" s="210">
        <v>13937000</v>
      </c>
    </row>
    <row r="47" spans="1:5" ht="18.75" customHeight="1">
      <c r="A47" s="47" t="s">
        <v>158</v>
      </c>
      <c r="B47" s="35"/>
      <c r="C47" s="37" t="s">
        <v>65</v>
      </c>
      <c r="D47" s="177" t="s">
        <v>185</v>
      </c>
      <c r="E47" s="210">
        <v>2183651</v>
      </c>
    </row>
    <row r="48" spans="1:10" ht="18.75" customHeight="1">
      <c r="A48" s="45" t="s">
        <v>102</v>
      </c>
      <c r="B48" s="35"/>
      <c r="C48" s="37" t="s">
        <v>67</v>
      </c>
      <c r="D48" s="207" t="s">
        <v>186</v>
      </c>
      <c r="E48" s="210">
        <v>55682112</v>
      </c>
      <c r="J48" s="203">
        <f>SUM(E46:E48)</f>
        <v>71802763</v>
      </c>
    </row>
    <row r="49" spans="1:5" ht="18.75" customHeight="1">
      <c r="A49" s="45" t="s">
        <v>159</v>
      </c>
      <c r="B49" s="35"/>
      <c r="C49" s="37" t="s">
        <v>70</v>
      </c>
      <c r="D49" s="205" t="s">
        <v>206</v>
      </c>
      <c r="E49" s="206">
        <v>28484653</v>
      </c>
    </row>
    <row r="50" spans="1:5" ht="18.75" customHeight="1">
      <c r="A50" s="47" t="s">
        <v>161</v>
      </c>
      <c r="B50" s="35"/>
      <c r="C50" s="37" t="s">
        <v>72</v>
      </c>
      <c r="D50" s="205" t="s">
        <v>218</v>
      </c>
      <c r="E50" s="206">
        <v>15691455</v>
      </c>
    </row>
    <row r="51" spans="1:5" ht="18.75" customHeight="1">
      <c r="A51" s="45" t="s">
        <v>162</v>
      </c>
      <c r="B51" s="35"/>
      <c r="C51" s="37" t="s">
        <v>74</v>
      </c>
      <c r="D51" s="205" t="s">
        <v>217</v>
      </c>
      <c r="E51" s="206">
        <v>33500000</v>
      </c>
    </row>
    <row r="52" spans="1:9" s="32" customFormat="1" ht="17.25" customHeight="1">
      <c r="A52" s="45" t="s">
        <v>289</v>
      </c>
      <c r="B52" s="40" t="s">
        <v>82</v>
      </c>
      <c r="C52" s="372" t="s">
        <v>103</v>
      </c>
      <c r="D52" s="373"/>
      <c r="E52" s="41">
        <f>SUM(E26:E51)</f>
        <v>1496973084</v>
      </c>
      <c r="F52" s="167">
        <f>2!M16</f>
        <v>1496973084</v>
      </c>
      <c r="G52" s="167">
        <f>F52-E52</f>
        <v>0</v>
      </c>
      <c r="I52" s="167">
        <f>SUM(E46:E51)</f>
        <v>149478871</v>
      </c>
    </row>
    <row r="53" spans="1:5" s="32" customFormat="1" ht="21.75" customHeight="1">
      <c r="A53" s="47" t="s">
        <v>290</v>
      </c>
      <c r="B53" s="40" t="s">
        <v>83</v>
      </c>
      <c r="C53" s="370" t="s">
        <v>90</v>
      </c>
      <c r="D53" s="371"/>
      <c r="E53" s="41">
        <f>E23+E52</f>
        <v>1668701616</v>
      </c>
    </row>
    <row r="54" spans="3:5" ht="18.75" customHeight="1">
      <c r="C54" s="27"/>
      <c r="D54" s="27"/>
      <c r="E54" s="27"/>
    </row>
    <row r="55" spans="3:5" ht="18.75" customHeight="1">
      <c r="C55" s="27"/>
      <c r="D55" s="27"/>
      <c r="E55" s="27"/>
    </row>
    <row r="56" spans="3:5" ht="18.75" customHeight="1">
      <c r="C56" s="27"/>
      <c r="D56" s="27"/>
      <c r="E56" s="27"/>
    </row>
    <row r="57" spans="3:5" ht="18.75" customHeight="1">
      <c r="C57" s="27"/>
      <c r="D57" s="27"/>
      <c r="E57" s="27"/>
    </row>
    <row r="58" spans="3:5" ht="18.75" customHeight="1">
      <c r="C58" s="27"/>
      <c r="D58" s="27"/>
      <c r="E58" s="27"/>
    </row>
    <row r="59" spans="3:5" ht="18.75" customHeight="1">
      <c r="C59" s="27"/>
      <c r="D59" s="27"/>
      <c r="E59" s="27"/>
    </row>
    <row r="60" spans="3:5" ht="18.75" customHeight="1">
      <c r="C60" s="27"/>
      <c r="D60" s="27"/>
      <c r="E60" s="27"/>
    </row>
    <row r="61" spans="3:5" ht="38.25" customHeight="1">
      <c r="C61" s="29"/>
      <c r="D61" s="27"/>
      <c r="E61" s="27"/>
    </row>
    <row r="62" spans="3:5" ht="18.75" customHeight="1">
      <c r="C62" s="27"/>
      <c r="D62" s="27"/>
      <c r="E62" s="27"/>
    </row>
    <row r="63" spans="3:5" ht="18.75" customHeight="1">
      <c r="C63" s="27"/>
      <c r="D63" s="42"/>
      <c r="E63" s="27"/>
    </row>
    <row r="64" spans="3:5" ht="18.75" customHeight="1">
      <c r="C64" s="27"/>
      <c r="D64" s="42"/>
      <c r="E64" s="27"/>
    </row>
    <row r="65" spans="3:5" ht="18.75" customHeight="1">
      <c r="C65" s="27"/>
      <c r="D65" s="27"/>
      <c r="E65" s="27"/>
    </row>
    <row r="66" spans="3:5" ht="18.75" customHeight="1">
      <c r="C66" s="27"/>
      <c r="D66" s="27"/>
      <c r="E66" s="27"/>
    </row>
    <row r="67" spans="3:5" ht="18.75" customHeight="1">
      <c r="C67" s="27"/>
      <c r="D67" s="27"/>
      <c r="E67" s="27"/>
    </row>
    <row r="68" spans="3:5" ht="18.75" customHeight="1">
      <c r="C68" s="27"/>
      <c r="D68" s="27"/>
      <c r="E68" s="27"/>
    </row>
    <row r="69" spans="3:5" ht="18.75" customHeight="1">
      <c r="C69" s="27"/>
      <c r="D69" s="27"/>
      <c r="E69" s="27"/>
    </row>
    <row r="70" spans="3:5" ht="18.75" customHeight="1">
      <c r="C70" s="27"/>
      <c r="D70" s="27"/>
      <c r="E70" s="27"/>
    </row>
    <row r="71" spans="3:5" ht="18.75" customHeight="1">
      <c r="C71" s="27"/>
      <c r="D71" s="27"/>
      <c r="E71" s="27"/>
    </row>
    <row r="72" spans="3:5" ht="18.75" customHeight="1">
      <c r="C72" s="27"/>
      <c r="D72" s="27"/>
      <c r="E72" s="27"/>
    </row>
    <row r="73" spans="3:5" ht="18.75" customHeight="1">
      <c r="C73" s="27"/>
      <c r="D73" s="27"/>
      <c r="E73" s="27"/>
    </row>
    <row r="74" spans="3:5" ht="18.75" customHeight="1">
      <c r="C74" s="27"/>
      <c r="D74" s="27"/>
      <c r="E74" s="27"/>
    </row>
    <row r="75" spans="3:5" ht="18.75" customHeight="1">
      <c r="C75" s="27"/>
      <c r="D75" s="27"/>
      <c r="E75" s="27"/>
    </row>
    <row r="76" spans="3:5" ht="18.75" customHeight="1">
      <c r="C76" s="27"/>
      <c r="D76" s="27"/>
      <c r="E76" s="27"/>
    </row>
    <row r="77" spans="3:5" ht="18.75" customHeight="1">
      <c r="C77" s="27"/>
      <c r="D77" s="27"/>
      <c r="E77" s="27"/>
    </row>
    <row r="78" spans="3:5" ht="18.75" customHeight="1">
      <c r="C78" s="27"/>
      <c r="D78" s="27"/>
      <c r="E78" s="27"/>
    </row>
    <row r="79" spans="3:5" ht="18.75" customHeight="1">
      <c r="C79" s="27"/>
      <c r="D79" s="27"/>
      <c r="E79" s="27"/>
    </row>
    <row r="80" spans="3:5" ht="18.75" customHeight="1">
      <c r="C80" s="27"/>
      <c r="D80" s="27"/>
      <c r="E80" s="27"/>
    </row>
    <row r="81" spans="3:5" ht="18.75" customHeight="1">
      <c r="C81" s="27"/>
      <c r="D81" s="27"/>
      <c r="E81" s="27"/>
    </row>
    <row r="82" spans="3:5" ht="18.75" customHeight="1">
      <c r="C82" s="27"/>
      <c r="D82" s="27"/>
      <c r="E82" s="27"/>
    </row>
    <row r="83" spans="3:5" ht="18.75" customHeight="1">
      <c r="C83" s="27"/>
      <c r="D83" s="27"/>
      <c r="E83" s="27"/>
    </row>
    <row r="84" spans="3:5" ht="18.75" customHeight="1">
      <c r="C84" s="27"/>
      <c r="D84" s="27"/>
      <c r="E84" s="27"/>
    </row>
    <row r="85" spans="3:5" ht="18.75" customHeight="1">
      <c r="C85" s="27"/>
      <c r="D85" s="27"/>
      <c r="E85" s="27"/>
    </row>
    <row r="86" spans="3:5" ht="18.75" customHeight="1">
      <c r="C86" s="27"/>
      <c r="D86" s="27"/>
      <c r="E86" s="27"/>
    </row>
    <row r="87" spans="3:5" ht="18.75" customHeight="1">
      <c r="C87" s="27"/>
      <c r="D87" s="27"/>
      <c r="E87" s="27"/>
    </row>
    <row r="88" spans="3:5" ht="18.75" customHeight="1">
      <c r="C88" s="27"/>
      <c r="D88" s="27"/>
      <c r="E88" s="27"/>
    </row>
    <row r="89" spans="3:5" ht="18.75" customHeight="1">
      <c r="C89" s="27"/>
      <c r="D89" s="27"/>
      <c r="E89" s="27"/>
    </row>
    <row r="90" spans="3:5" ht="18.75" customHeight="1">
      <c r="C90" s="27"/>
      <c r="D90" s="27"/>
      <c r="E90" s="27"/>
    </row>
  </sheetData>
  <sheetProtection/>
  <mergeCells count="12">
    <mergeCell ref="B8:D8"/>
    <mergeCell ref="B9:D9"/>
    <mergeCell ref="B2:E2"/>
    <mergeCell ref="A4:A5"/>
    <mergeCell ref="C4:E4"/>
    <mergeCell ref="C5:E5"/>
    <mergeCell ref="C53:D53"/>
    <mergeCell ref="C52:D52"/>
    <mergeCell ref="B23:D23"/>
    <mergeCell ref="B24:D24"/>
    <mergeCell ref="B25:D25"/>
    <mergeCell ref="B10:D10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4.00390625" style="150" customWidth="1"/>
    <col min="2" max="2" width="36.7109375" style="150" customWidth="1"/>
    <col min="3" max="3" width="16.57421875" style="150" customWidth="1"/>
    <col min="4" max="4" width="13.8515625" style="150" customWidth="1"/>
    <col min="5" max="5" width="16.8515625" style="150" customWidth="1"/>
    <col min="6" max="6" width="17.140625" style="150" customWidth="1"/>
    <col min="7" max="7" width="18.8515625" style="150" customWidth="1"/>
    <col min="8" max="10" width="14.28125" style="150" bestFit="1" customWidth="1"/>
    <col min="11" max="11" width="12.00390625" style="150" hidden="1" customWidth="1"/>
    <col min="12" max="12" width="13.00390625" style="150" hidden="1" customWidth="1"/>
    <col min="13" max="14" width="0" style="150" hidden="1" customWidth="1"/>
    <col min="15" max="15" width="15.57421875" style="150" hidden="1" customWidth="1"/>
    <col min="16" max="16" width="14.00390625" style="150" hidden="1" customWidth="1"/>
    <col min="17" max="16384" width="9.140625" style="150" customWidth="1"/>
  </cols>
  <sheetData>
    <row r="1" spans="1:10" ht="23.25" customHeight="1">
      <c r="A1" s="149"/>
      <c r="C1" s="27"/>
      <c r="D1" s="27"/>
      <c r="E1" s="27"/>
      <c r="F1" s="178"/>
      <c r="J1" s="122" t="s">
        <v>296</v>
      </c>
    </row>
    <row r="2" spans="1:6" ht="21.75" customHeight="1">
      <c r="A2" s="149"/>
      <c r="B2" s="27"/>
      <c r="C2" s="27"/>
      <c r="D2" s="27"/>
      <c r="E2" s="27"/>
      <c r="F2" s="151"/>
    </row>
    <row r="3" spans="1:10" s="183" customFormat="1" ht="42" customHeight="1">
      <c r="A3" s="393" t="s">
        <v>211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6" ht="15" customHeight="1">
      <c r="A4" s="152"/>
      <c r="B4" s="400"/>
      <c r="C4" s="400"/>
      <c r="D4" s="400"/>
      <c r="E4" s="400"/>
      <c r="F4" s="400"/>
    </row>
    <row r="5" spans="1:10" ht="21.75" customHeight="1" thickBot="1">
      <c r="A5" s="152"/>
      <c r="B5" s="401" t="s">
        <v>140</v>
      </c>
      <c r="C5" s="401"/>
      <c r="D5" s="401"/>
      <c r="E5" s="401"/>
      <c r="F5" s="401"/>
      <c r="G5" s="149"/>
      <c r="J5" s="175" t="s">
        <v>151</v>
      </c>
    </row>
    <row r="6" spans="1:10" ht="16.5" customHeight="1">
      <c r="A6" s="214"/>
      <c r="B6" s="215" t="s">
        <v>0</v>
      </c>
      <c r="C6" s="215" t="s">
        <v>1</v>
      </c>
      <c r="D6" s="215" t="s">
        <v>2</v>
      </c>
      <c r="E6" s="215" t="s">
        <v>3</v>
      </c>
      <c r="F6" s="215" t="s">
        <v>4</v>
      </c>
      <c r="G6" s="215" t="s">
        <v>5</v>
      </c>
      <c r="H6" s="215" t="s">
        <v>80</v>
      </c>
      <c r="I6" s="215" t="s">
        <v>6</v>
      </c>
      <c r="J6" s="216" t="s">
        <v>7</v>
      </c>
    </row>
    <row r="7" spans="1:10" ht="16.5" customHeight="1">
      <c r="A7" s="217"/>
      <c r="B7" s="402"/>
      <c r="C7" s="402"/>
      <c r="D7" s="402"/>
      <c r="E7" s="402"/>
      <c r="F7" s="402"/>
      <c r="G7" s="149"/>
      <c r="H7" s="218"/>
      <c r="I7" s="218"/>
      <c r="J7" s="219"/>
    </row>
    <row r="8" spans="1:10" ht="15.75" customHeight="1">
      <c r="A8" s="391" t="s">
        <v>10</v>
      </c>
      <c r="B8" s="403" t="s">
        <v>11</v>
      </c>
      <c r="C8" s="394" t="s">
        <v>146</v>
      </c>
      <c r="D8" s="395"/>
      <c r="E8" s="395"/>
      <c r="F8" s="405"/>
      <c r="G8" s="394" t="s">
        <v>147</v>
      </c>
      <c r="H8" s="395"/>
      <c r="I8" s="395"/>
      <c r="J8" s="396"/>
    </row>
    <row r="9" spans="1:10" ht="19.5" customHeight="1">
      <c r="A9" s="391"/>
      <c r="B9" s="403"/>
      <c r="C9" s="397"/>
      <c r="D9" s="398"/>
      <c r="E9" s="398"/>
      <c r="F9" s="406"/>
      <c r="G9" s="397"/>
      <c r="H9" s="398"/>
      <c r="I9" s="398"/>
      <c r="J9" s="399"/>
    </row>
    <row r="10" spans="1:10" ht="75" customHeight="1">
      <c r="A10" s="392"/>
      <c r="B10" s="404"/>
      <c r="C10" s="123" t="s">
        <v>104</v>
      </c>
      <c r="D10" s="123" t="s">
        <v>105</v>
      </c>
      <c r="E10" s="123" t="s">
        <v>106</v>
      </c>
      <c r="F10" s="123" t="s">
        <v>107</v>
      </c>
      <c r="G10" s="123" t="s">
        <v>104</v>
      </c>
      <c r="H10" s="123" t="s">
        <v>105</v>
      </c>
      <c r="I10" s="123" t="s">
        <v>106</v>
      </c>
      <c r="J10" s="212" t="s">
        <v>107</v>
      </c>
    </row>
    <row r="11" spans="1:16" ht="30" customHeight="1">
      <c r="A11" s="220" t="s">
        <v>15</v>
      </c>
      <c r="B11" s="153" t="s">
        <v>136</v>
      </c>
      <c r="C11" s="154"/>
      <c r="D11" s="154"/>
      <c r="E11" s="155">
        <f>1!N10</f>
        <v>672927249</v>
      </c>
      <c r="F11" s="155">
        <f>SUM(C11:E11)</f>
        <v>672927249</v>
      </c>
      <c r="G11" s="154"/>
      <c r="H11" s="155">
        <v>0</v>
      </c>
      <c r="I11" s="155">
        <f>2!P10</f>
        <v>672927249</v>
      </c>
      <c r="J11" s="221">
        <f>SUM(G11:I11)</f>
        <v>672927249</v>
      </c>
      <c r="K11" s="185">
        <f>SUM(G11:I11)</f>
        <v>672927249</v>
      </c>
      <c r="L11" s="185">
        <f>K11-J11</f>
        <v>0</v>
      </c>
      <c r="O11" s="185">
        <f aca="true" t="shared" si="0" ref="O11:O18">SUM(C11:E11)</f>
        <v>672927249</v>
      </c>
      <c r="P11" s="185">
        <f aca="true" t="shared" si="1" ref="P11:P18">O11-F11</f>
        <v>0</v>
      </c>
    </row>
    <row r="12" spans="1:16" ht="21" customHeight="1">
      <c r="A12" s="220" t="s">
        <v>21</v>
      </c>
      <c r="B12" s="17" t="s">
        <v>94</v>
      </c>
      <c r="C12" s="156"/>
      <c r="D12" s="156">
        <v>61259350</v>
      </c>
      <c r="E12" s="102">
        <f>F12-D12</f>
        <v>46856775</v>
      </c>
      <c r="F12" s="102">
        <f>1!N11</f>
        <v>108116125</v>
      </c>
      <c r="G12" s="156">
        <v>0</v>
      </c>
      <c r="H12" s="156"/>
      <c r="I12" s="102">
        <f>J12-H12</f>
        <v>108116125</v>
      </c>
      <c r="J12" s="222">
        <f>2!P11</f>
        <v>108116125</v>
      </c>
      <c r="K12" s="185">
        <f aca="true" t="shared" si="2" ref="K12:K18">SUM(G12:I12)</f>
        <v>108116125</v>
      </c>
      <c r="L12" s="185">
        <f aca="true" t="shared" si="3" ref="L12:L18">K12-J12</f>
        <v>0</v>
      </c>
      <c r="O12" s="185">
        <f t="shared" si="0"/>
        <v>108116125</v>
      </c>
      <c r="P12" s="185">
        <f t="shared" si="1"/>
        <v>0</v>
      </c>
    </row>
    <row r="13" spans="1:16" ht="21.75" customHeight="1">
      <c r="A13" s="220" t="s">
        <v>22</v>
      </c>
      <c r="B13" s="17" t="s">
        <v>28</v>
      </c>
      <c r="C13" s="102"/>
      <c r="D13" s="102">
        <f>1!N12</f>
        <v>38250000</v>
      </c>
      <c r="E13" s="102"/>
      <c r="F13" s="102">
        <f>SUM(C13:E13)</f>
        <v>38250000</v>
      </c>
      <c r="G13" s="102">
        <v>0</v>
      </c>
      <c r="H13" s="102">
        <f>2!P12</f>
        <v>38250000</v>
      </c>
      <c r="I13" s="102">
        <v>0</v>
      </c>
      <c r="J13" s="222">
        <f>2!P12</f>
        <v>38250000</v>
      </c>
      <c r="K13" s="185">
        <f t="shared" si="2"/>
        <v>38250000</v>
      </c>
      <c r="L13" s="185">
        <f t="shared" si="3"/>
        <v>0</v>
      </c>
      <c r="O13" s="185">
        <f t="shared" si="0"/>
        <v>38250000</v>
      </c>
      <c r="P13" s="185">
        <f t="shared" si="1"/>
        <v>0</v>
      </c>
    </row>
    <row r="14" spans="1:16" ht="21.75" customHeight="1">
      <c r="A14" s="220" t="s">
        <v>51</v>
      </c>
      <c r="B14" s="17" t="s">
        <v>26</v>
      </c>
      <c r="C14" s="102"/>
      <c r="D14" s="102"/>
      <c r="E14" s="102">
        <f>1!N13</f>
        <v>22367000</v>
      </c>
      <c r="F14" s="102">
        <f>SUM(C14:E14)</f>
        <v>22367000</v>
      </c>
      <c r="G14" s="102">
        <v>0</v>
      </c>
      <c r="H14" s="102">
        <v>0</v>
      </c>
      <c r="I14" s="102">
        <f>2!P13</f>
        <v>22367000</v>
      </c>
      <c r="J14" s="222">
        <f>2!P13</f>
        <v>22367000</v>
      </c>
      <c r="K14" s="185">
        <f t="shared" si="2"/>
        <v>22367000</v>
      </c>
      <c r="L14" s="185">
        <f t="shared" si="3"/>
        <v>0</v>
      </c>
      <c r="O14" s="185">
        <f t="shared" si="0"/>
        <v>22367000</v>
      </c>
      <c r="P14" s="185">
        <f t="shared" si="1"/>
        <v>0</v>
      </c>
    </row>
    <row r="15" spans="1:16" s="184" customFormat="1" ht="21.75" customHeight="1">
      <c r="A15" s="223"/>
      <c r="B15" s="157" t="s">
        <v>95</v>
      </c>
      <c r="C15" s="103">
        <f aca="true" t="shared" si="4" ref="C15:J15">SUM(C11:C14)</f>
        <v>0</v>
      </c>
      <c r="D15" s="103">
        <f t="shared" si="4"/>
        <v>99509350</v>
      </c>
      <c r="E15" s="103">
        <f t="shared" si="4"/>
        <v>742151024</v>
      </c>
      <c r="F15" s="103">
        <f t="shared" si="4"/>
        <v>841660374</v>
      </c>
      <c r="G15" s="103">
        <f t="shared" si="4"/>
        <v>0</v>
      </c>
      <c r="H15" s="103">
        <f t="shared" si="4"/>
        <v>38250000</v>
      </c>
      <c r="I15" s="103">
        <f>SUM(I11:I14)</f>
        <v>803410374</v>
      </c>
      <c r="J15" s="213">
        <f t="shared" si="4"/>
        <v>841660374</v>
      </c>
      <c r="K15" s="185">
        <f t="shared" si="2"/>
        <v>841660374</v>
      </c>
      <c r="L15" s="185">
        <f t="shared" si="3"/>
        <v>0</v>
      </c>
      <c r="O15" s="185">
        <f t="shared" si="0"/>
        <v>841660374</v>
      </c>
      <c r="P15" s="185">
        <f t="shared" si="1"/>
        <v>0</v>
      </c>
    </row>
    <row r="16" spans="1:16" ht="23.25" customHeight="1">
      <c r="A16" s="220" t="s">
        <v>53</v>
      </c>
      <c r="B16" s="17" t="s">
        <v>31</v>
      </c>
      <c r="C16" s="102">
        <v>677000</v>
      </c>
      <c r="D16" s="102">
        <v>467175000</v>
      </c>
      <c r="E16" s="102">
        <f>58432000+0</f>
        <v>58432000</v>
      </c>
      <c r="F16" s="102">
        <f>1!N15</f>
        <v>526284000</v>
      </c>
      <c r="G16" s="102">
        <v>93000</v>
      </c>
      <c r="H16" s="102">
        <v>453835000</v>
      </c>
      <c r="I16" s="102">
        <f>64888000+7468000</f>
        <v>72356000</v>
      </c>
      <c r="J16" s="222">
        <f>2!P15</f>
        <v>526284000</v>
      </c>
      <c r="K16" s="185">
        <f t="shared" si="2"/>
        <v>526284000</v>
      </c>
      <c r="L16" s="185">
        <f t="shared" si="3"/>
        <v>0</v>
      </c>
      <c r="O16" s="185">
        <f t="shared" si="0"/>
        <v>526284000</v>
      </c>
      <c r="P16" s="185">
        <f t="shared" si="1"/>
        <v>0</v>
      </c>
    </row>
    <row r="17" spans="1:16" ht="24" customHeight="1">
      <c r="A17" s="220" t="s">
        <v>23</v>
      </c>
      <c r="B17" s="17" t="s">
        <v>96</v>
      </c>
      <c r="C17" s="102">
        <v>0</v>
      </c>
      <c r="D17" s="155">
        <f>F17-E17</f>
        <v>3422016618</v>
      </c>
      <c r="E17" s="155">
        <v>88319455</v>
      </c>
      <c r="F17" s="102">
        <f>1!N16</f>
        <v>3510336073</v>
      </c>
      <c r="G17" s="102">
        <v>0</v>
      </c>
      <c r="H17" s="155">
        <v>3398329073</v>
      </c>
      <c r="I17" s="155">
        <v>135007000</v>
      </c>
      <c r="J17" s="222">
        <f>2!P16</f>
        <v>3510336073</v>
      </c>
      <c r="K17" s="185">
        <f t="shared" si="2"/>
        <v>3533336073</v>
      </c>
      <c r="L17" s="185">
        <f t="shared" si="3"/>
        <v>23000000</v>
      </c>
      <c r="O17" s="185">
        <f t="shared" si="0"/>
        <v>3510336073</v>
      </c>
      <c r="P17" s="185">
        <f t="shared" si="1"/>
        <v>0</v>
      </c>
    </row>
    <row r="18" spans="1:16" ht="33.75" customHeight="1" thickBot="1">
      <c r="A18" s="224" t="s">
        <v>25</v>
      </c>
      <c r="B18" s="225" t="s">
        <v>108</v>
      </c>
      <c r="C18" s="226">
        <f>SUM(C15:C17)</f>
        <v>677000</v>
      </c>
      <c r="D18" s="226">
        <f aca="true" t="shared" si="5" ref="D18:J18">SUM(D15:D17)</f>
        <v>3988700968</v>
      </c>
      <c r="E18" s="226">
        <f t="shared" si="5"/>
        <v>888902479</v>
      </c>
      <c r="F18" s="226">
        <f t="shared" si="5"/>
        <v>4878280447</v>
      </c>
      <c r="G18" s="226">
        <f t="shared" si="5"/>
        <v>93000</v>
      </c>
      <c r="H18" s="226">
        <f t="shared" si="5"/>
        <v>3890414073</v>
      </c>
      <c r="I18" s="226">
        <f t="shared" si="5"/>
        <v>1010773374</v>
      </c>
      <c r="J18" s="227">
        <f t="shared" si="5"/>
        <v>4878280447</v>
      </c>
      <c r="K18" s="185">
        <f t="shared" si="2"/>
        <v>4901280447</v>
      </c>
      <c r="L18" s="185">
        <f t="shared" si="3"/>
        <v>23000000</v>
      </c>
      <c r="O18" s="185">
        <f t="shared" si="0"/>
        <v>4878280447</v>
      </c>
      <c r="P18" s="185">
        <f t="shared" si="1"/>
        <v>0</v>
      </c>
    </row>
    <row r="19" spans="1:10" ht="16.5" customHeight="1" hidden="1">
      <c r="A19" s="152"/>
      <c r="B19" s="158"/>
      <c r="C19" s="159"/>
      <c r="D19" s="159"/>
      <c r="E19" s="159"/>
      <c r="F19" s="159">
        <f>1!N17-F18</f>
        <v>0</v>
      </c>
      <c r="J19" s="185">
        <f>2!P17-5!J18</f>
        <v>0</v>
      </c>
    </row>
    <row r="20" spans="1:6" ht="16.5" customHeight="1">
      <c r="A20" s="152"/>
      <c r="B20" s="160"/>
      <c r="C20" s="161"/>
      <c r="D20" s="161"/>
      <c r="E20" s="161"/>
      <c r="F20" s="162"/>
    </row>
    <row r="23" ht="16.5" customHeight="1"/>
    <row r="24" ht="15" customHeight="1"/>
  </sheetData>
  <sheetProtection/>
  <mergeCells count="8">
    <mergeCell ref="A8:A10"/>
    <mergeCell ref="A3:J3"/>
    <mergeCell ref="G8:J9"/>
    <mergeCell ref="B4:F4"/>
    <mergeCell ref="B5:F5"/>
    <mergeCell ref="B7:F7"/>
    <mergeCell ref="B8:B10"/>
    <mergeCell ref="C8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3"/>
  <sheetViews>
    <sheetView zoomScalePageLayoutView="0" workbookViewId="0" topLeftCell="B1">
      <selection activeCell="G2" sqref="G2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57421875" style="1" hidden="1" customWidth="1"/>
    <col min="17" max="17" width="10.8515625" style="1" bestFit="1" customWidth="1"/>
    <col min="18" max="18" width="12.57421875" style="1" bestFit="1" customWidth="1"/>
    <col min="19" max="16384" width="9.140625" style="1" customWidth="1"/>
  </cols>
  <sheetData>
    <row r="2" spans="1:15" ht="15.75">
      <c r="A2" s="4"/>
      <c r="B2" s="411"/>
      <c r="C2" s="411"/>
      <c r="D2" s="412"/>
      <c r="E2" s="412"/>
      <c r="F2" s="412"/>
      <c r="I2" s="413" t="s">
        <v>297</v>
      </c>
      <c r="J2" s="413"/>
      <c r="K2" s="413"/>
      <c r="L2" s="413"/>
      <c r="M2" s="413"/>
      <c r="N2" s="413"/>
      <c r="O2" s="413"/>
    </row>
    <row r="3" spans="1:15" ht="12.75">
      <c r="A3" s="4"/>
      <c r="N3" s="125"/>
      <c r="O3" s="125"/>
    </row>
    <row r="4" ht="12.75">
      <c r="A4" s="4"/>
    </row>
    <row r="5" spans="1:15" ht="20.25">
      <c r="A5" s="4"/>
      <c r="B5" s="408" t="s">
        <v>160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</row>
    <row r="6" spans="1:15" ht="20.25">
      <c r="A6" s="4"/>
      <c r="B6" s="408" t="s">
        <v>110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20.25">
      <c r="A7" s="4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9.5" customHeight="1">
      <c r="A8" s="4"/>
      <c r="B8" s="408" t="s">
        <v>109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</row>
    <row r="9" spans="1:15" ht="12.75" customHeight="1">
      <c r="A9" s="4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79"/>
      <c r="O9" s="180" t="s">
        <v>151</v>
      </c>
    </row>
    <row r="10" spans="1:15" ht="12" customHeight="1">
      <c r="A10" s="15"/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80</v>
      </c>
      <c r="I10" s="15" t="s">
        <v>6</v>
      </c>
      <c r="J10" s="15" t="s">
        <v>7</v>
      </c>
      <c r="K10" s="15" t="s">
        <v>38</v>
      </c>
      <c r="L10" s="15" t="s">
        <v>8</v>
      </c>
      <c r="M10" s="15" t="s">
        <v>91</v>
      </c>
      <c r="N10" s="15" t="s">
        <v>39</v>
      </c>
      <c r="O10" s="15" t="s">
        <v>9</v>
      </c>
    </row>
    <row r="11" spans="1:15" s="138" customFormat="1" ht="31.5" customHeight="1">
      <c r="A11" s="12" t="s">
        <v>10</v>
      </c>
      <c r="B11" s="128" t="s">
        <v>111</v>
      </c>
      <c r="C11" s="128" t="s">
        <v>112</v>
      </c>
      <c r="D11" s="129" t="s">
        <v>113</v>
      </c>
      <c r="E11" s="129" t="s">
        <v>114</v>
      </c>
      <c r="F11" s="129" t="s">
        <v>115</v>
      </c>
      <c r="G11" s="129" t="s">
        <v>116</v>
      </c>
      <c r="H11" s="129" t="s">
        <v>117</v>
      </c>
      <c r="I11" s="129" t="s">
        <v>118</v>
      </c>
      <c r="J11" s="129" t="s">
        <v>119</v>
      </c>
      <c r="K11" s="129" t="s">
        <v>120</v>
      </c>
      <c r="L11" s="129" t="s">
        <v>121</v>
      </c>
      <c r="M11" s="129" t="s">
        <v>122</v>
      </c>
      <c r="N11" s="129" t="s">
        <v>123</v>
      </c>
      <c r="O11" s="129" t="s">
        <v>124</v>
      </c>
    </row>
    <row r="12" spans="1:18" ht="24.75" customHeight="1">
      <c r="A12" s="12" t="s">
        <v>22</v>
      </c>
      <c r="B12" s="130" t="s">
        <v>125</v>
      </c>
      <c r="C12" s="131">
        <f>1!C17</f>
        <v>1347227038</v>
      </c>
      <c r="D12" s="132">
        <v>112518920</v>
      </c>
      <c r="E12" s="132">
        <f>D12-3000000</f>
        <v>109518920</v>
      </c>
      <c r="F12" s="132">
        <f>D12</f>
        <v>112518920</v>
      </c>
      <c r="G12" s="132">
        <f aca="true" t="shared" si="0" ref="G12:N12">F12</f>
        <v>112518920</v>
      </c>
      <c r="H12" s="132">
        <f t="shared" si="0"/>
        <v>112518920</v>
      </c>
      <c r="I12" s="132">
        <f t="shared" si="0"/>
        <v>112518920</v>
      </c>
      <c r="J12" s="132">
        <f t="shared" si="0"/>
        <v>112518920</v>
      </c>
      <c r="K12" s="132">
        <f t="shared" si="0"/>
        <v>112518920</v>
      </c>
      <c r="L12" s="132">
        <f t="shared" si="0"/>
        <v>112518920</v>
      </c>
      <c r="M12" s="132">
        <f t="shared" si="0"/>
        <v>112518920</v>
      </c>
      <c r="N12" s="132">
        <f t="shared" si="0"/>
        <v>112518920</v>
      </c>
      <c r="O12" s="132">
        <f>N12-2</f>
        <v>112518918</v>
      </c>
      <c r="P12" s="133">
        <f aca="true" t="shared" si="1" ref="P12:P19">SUM(D12:O12)-C12</f>
        <v>0</v>
      </c>
      <c r="Q12" s="133"/>
      <c r="R12" s="139"/>
    </row>
    <row r="13" spans="1:17" ht="24" customHeight="1">
      <c r="A13" s="12" t="s">
        <v>21</v>
      </c>
      <c r="B13" s="130" t="s">
        <v>17</v>
      </c>
      <c r="C13" s="131">
        <f>1!D17</f>
        <v>580041000</v>
      </c>
      <c r="D13" s="132">
        <v>5000000</v>
      </c>
      <c r="E13" s="132">
        <v>10000000</v>
      </c>
      <c r="F13" s="132">
        <v>185000000</v>
      </c>
      <c r="G13" s="132">
        <v>5000000</v>
      </c>
      <c r="H13" s="132">
        <v>65000000</v>
      </c>
      <c r="I13" s="132">
        <v>5000000</v>
      </c>
      <c r="J13" s="132">
        <v>5000000</v>
      </c>
      <c r="K13" s="132">
        <v>20000000</v>
      </c>
      <c r="L13" s="132">
        <v>230795000</v>
      </c>
      <c r="M13" s="132">
        <v>5000000</v>
      </c>
      <c r="N13" s="132">
        <v>19246000</v>
      </c>
      <c r="O13" s="132">
        <v>25000000</v>
      </c>
      <c r="P13" s="133">
        <f t="shared" si="1"/>
        <v>0</v>
      </c>
      <c r="Q13" s="133"/>
    </row>
    <row r="14" spans="1:18" ht="24.75" customHeight="1">
      <c r="A14" s="12" t="s">
        <v>15</v>
      </c>
      <c r="B14" s="130" t="s">
        <v>16</v>
      </c>
      <c r="C14" s="131">
        <f>1!E17</f>
        <v>428546000</v>
      </c>
      <c r="D14" s="132">
        <v>37628833</v>
      </c>
      <c r="E14" s="132">
        <f>D14</f>
        <v>37628833</v>
      </c>
      <c r="F14" s="132">
        <f aca="true" t="shared" si="2" ref="F14:N15">E14</f>
        <v>37628833</v>
      </c>
      <c r="G14" s="132">
        <f t="shared" si="2"/>
        <v>37628833</v>
      </c>
      <c r="H14" s="132">
        <f t="shared" si="2"/>
        <v>37628833</v>
      </c>
      <c r="I14" s="132">
        <f t="shared" si="2"/>
        <v>37628833</v>
      </c>
      <c r="J14" s="132">
        <f t="shared" si="2"/>
        <v>37628833</v>
      </c>
      <c r="K14" s="132">
        <f t="shared" si="2"/>
        <v>37628833</v>
      </c>
      <c r="L14" s="132">
        <f t="shared" si="2"/>
        <v>37628833</v>
      </c>
      <c r="M14" s="132">
        <f t="shared" si="2"/>
        <v>37628833</v>
      </c>
      <c r="N14" s="132">
        <f t="shared" si="2"/>
        <v>37628833</v>
      </c>
      <c r="O14" s="132">
        <f>N14+4</f>
        <v>37628837</v>
      </c>
      <c r="P14" s="133">
        <f t="shared" si="1"/>
        <v>23000000</v>
      </c>
      <c r="Q14" s="133"/>
      <c r="R14" s="10"/>
    </row>
    <row r="15" spans="1:17" ht="24.75" customHeight="1">
      <c r="A15" s="12" t="s">
        <v>51</v>
      </c>
      <c r="B15" s="130" t="s">
        <v>138</v>
      </c>
      <c r="C15" s="131">
        <f>1!F17</f>
        <v>755520985</v>
      </c>
      <c r="D15" s="132">
        <v>62531333</v>
      </c>
      <c r="E15" s="132">
        <f>D15</f>
        <v>62531333</v>
      </c>
      <c r="F15" s="132">
        <f t="shared" si="2"/>
        <v>62531333</v>
      </c>
      <c r="G15" s="132">
        <f t="shared" si="2"/>
        <v>62531333</v>
      </c>
      <c r="H15" s="132">
        <f t="shared" si="2"/>
        <v>62531333</v>
      </c>
      <c r="I15" s="132">
        <f t="shared" si="2"/>
        <v>62531333</v>
      </c>
      <c r="J15" s="132">
        <f t="shared" si="2"/>
        <v>62531333</v>
      </c>
      <c r="K15" s="132">
        <f t="shared" si="2"/>
        <v>62531333</v>
      </c>
      <c r="L15" s="132">
        <f t="shared" si="2"/>
        <v>62531333</v>
      </c>
      <c r="M15" s="132">
        <f t="shared" si="2"/>
        <v>62531333</v>
      </c>
      <c r="N15" s="132">
        <f t="shared" si="2"/>
        <v>62531333</v>
      </c>
      <c r="O15" s="132">
        <v>67676322</v>
      </c>
      <c r="P15" s="133">
        <f t="shared" si="1"/>
        <v>0</v>
      </c>
      <c r="Q15" s="133"/>
    </row>
    <row r="16" spans="1:17" ht="29.25" customHeight="1">
      <c r="A16" s="12" t="s">
        <v>47</v>
      </c>
      <c r="B16" s="130" t="s">
        <v>133</v>
      </c>
      <c r="C16" s="131">
        <f>1!J17</f>
        <v>73295925</v>
      </c>
      <c r="D16" s="132">
        <v>6107994</v>
      </c>
      <c r="E16" s="132">
        <f>D16</f>
        <v>6107994</v>
      </c>
      <c r="F16" s="132">
        <f aca="true" t="shared" si="3" ref="F16:N16">E16</f>
        <v>6107994</v>
      </c>
      <c r="G16" s="132">
        <f t="shared" si="3"/>
        <v>6107994</v>
      </c>
      <c r="H16" s="132">
        <f t="shared" si="3"/>
        <v>6107994</v>
      </c>
      <c r="I16" s="132">
        <f t="shared" si="3"/>
        <v>6107994</v>
      </c>
      <c r="J16" s="132">
        <f t="shared" si="3"/>
        <v>6107994</v>
      </c>
      <c r="K16" s="132">
        <f t="shared" si="3"/>
        <v>6107994</v>
      </c>
      <c r="L16" s="132">
        <f t="shared" si="3"/>
        <v>6107994</v>
      </c>
      <c r="M16" s="132">
        <f t="shared" si="3"/>
        <v>6107994</v>
      </c>
      <c r="N16" s="132">
        <f t="shared" si="3"/>
        <v>6107994</v>
      </c>
      <c r="O16" s="132">
        <f>N16-3</f>
        <v>6107991</v>
      </c>
      <c r="P16" s="133">
        <f t="shared" si="1"/>
        <v>0</v>
      </c>
      <c r="Q16" s="133"/>
    </row>
    <row r="17" spans="1:17" ht="24.75" customHeight="1">
      <c r="A17" s="12" t="s">
        <v>23</v>
      </c>
      <c r="B17" s="130" t="s">
        <v>20</v>
      </c>
      <c r="C17" s="131">
        <f>1!K17</f>
        <v>40500000</v>
      </c>
      <c r="D17" s="132">
        <v>3375000</v>
      </c>
      <c r="E17" s="132">
        <f>D17</f>
        <v>3375000</v>
      </c>
      <c r="F17" s="132">
        <f aca="true" t="shared" si="4" ref="F17:O17">E17</f>
        <v>3375000</v>
      </c>
      <c r="G17" s="132">
        <f t="shared" si="4"/>
        <v>3375000</v>
      </c>
      <c r="H17" s="132">
        <f t="shared" si="4"/>
        <v>3375000</v>
      </c>
      <c r="I17" s="132">
        <f t="shared" si="4"/>
        <v>3375000</v>
      </c>
      <c r="J17" s="132">
        <f t="shared" si="4"/>
        <v>3375000</v>
      </c>
      <c r="K17" s="132">
        <f t="shared" si="4"/>
        <v>3375000</v>
      </c>
      <c r="L17" s="132">
        <f t="shared" si="4"/>
        <v>3375000</v>
      </c>
      <c r="M17" s="132">
        <f t="shared" si="4"/>
        <v>3375000</v>
      </c>
      <c r="N17" s="132">
        <f t="shared" si="4"/>
        <v>3375000</v>
      </c>
      <c r="O17" s="132">
        <f t="shared" si="4"/>
        <v>3375000</v>
      </c>
      <c r="P17" s="133">
        <f t="shared" si="1"/>
        <v>0</v>
      </c>
      <c r="Q17" s="133"/>
    </row>
    <row r="18" spans="1:17" ht="33.75" customHeight="1">
      <c r="A18" s="12" t="s">
        <v>25</v>
      </c>
      <c r="B18" s="130" t="s">
        <v>216</v>
      </c>
      <c r="C18" s="131">
        <f>1!G17+1!H17+1!L17</f>
        <v>1653149499</v>
      </c>
      <c r="D18" s="132">
        <f>137771694+53889082</f>
        <v>191660776</v>
      </c>
      <c r="E18" s="132">
        <v>147772334</v>
      </c>
      <c r="F18" s="132">
        <v>11196971</v>
      </c>
      <c r="G18" s="132">
        <v>174302312</v>
      </c>
      <c r="H18" s="132">
        <v>114302312</v>
      </c>
      <c r="I18" s="132">
        <v>133582181</v>
      </c>
      <c r="J18" s="132">
        <v>174302312</v>
      </c>
      <c r="K18" s="132">
        <v>159302312</v>
      </c>
      <c r="L18" s="132">
        <v>132673639</v>
      </c>
      <c r="M18" s="132">
        <v>133582181</v>
      </c>
      <c r="N18" s="132">
        <f>119336181-1</f>
        <v>119336180</v>
      </c>
      <c r="O18" s="132">
        <f>161246815-110827+1</f>
        <v>161135989</v>
      </c>
      <c r="P18" s="133">
        <f t="shared" si="1"/>
        <v>0</v>
      </c>
      <c r="Q18" s="133"/>
    </row>
    <row r="19" spans="1:17" s="138" customFormat="1" ht="24.75" customHeight="1">
      <c r="A19" s="12" t="s">
        <v>30</v>
      </c>
      <c r="B19" s="136" t="s">
        <v>93</v>
      </c>
      <c r="C19" s="131">
        <f aca="true" t="shared" si="5" ref="C19:O19">SUM(C12:C18)</f>
        <v>4878280447</v>
      </c>
      <c r="D19" s="131">
        <f t="shared" si="5"/>
        <v>418822856</v>
      </c>
      <c r="E19" s="131">
        <f t="shared" si="5"/>
        <v>376934414</v>
      </c>
      <c r="F19" s="131">
        <f t="shared" si="5"/>
        <v>418359051</v>
      </c>
      <c r="G19" s="131">
        <f t="shared" si="5"/>
        <v>401464392</v>
      </c>
      <c r="H19" s="131">
        <f t="shared" si="5"/>
        <v>401464392</v>
      </c>
      <c r="I19" s="131">
        <f t="shared" si="5"/>
        <v>360744261</v>
      </c>
      <c r="J19" s="131">
        <f t="shared" si="5"/>
        <v>401464392</v>
      </c>
      <c r="K19" s="131">
        <f t="shared" si="5"/>
        <v>401464392</v>
      </c>
      <c r="L19" s="131">
        <f t="shared" si="5"/>
        <v>585630719</v>
      </c>
      <c r="M19" s="131">
        <f t="shared" si="5"/>
        <v>360744261</v>
      </c>
      <c r="N19" s="131">
        <f t="shared" si="5"/>
        <v>360744260</v>
      </c>
      <c r="O19" s="131">
        <f t="shared" si="5"/>
        <v>413443057</v>
      </c>
      <c r="P19" s="133">
        <f t="shared" si="1"/>
        <v>23000000</v>
      </c>
      <c r="Q19" s="133"/>
    </row>
    <row r="20" spans="3:15" ht="12.75" hidden="1">
      <c r="C20" s="1">
        <f>C19-1!N17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6" ht="12.75" hidden="1">
      <c r="C21" s="133">
        <f>C19-7!C21</f>
        <v>0</v>
      </c>
      <c r="D21" s="133">
        <f>D19-7!D21</f>
        <v>0</v>
      </c>
      <c r="E21" s="133">
        <f>E19-7!E21</f>
        <v>0</v>
      </c>
      <c r="F21" s="133">
        <f>F19-7!F21</f>
        <v>0</v>
      </c>
      <c r="G21" s="133">
        <f>G19-7!G21</f>
        <v>0</v>
      </c>
      <c r="H21" s="133">
        <f>H19-7!H21</f>
        <v>0</v>
      </c>
      <c r="I21" s="133">
        <f>I19-7!I21</f>
        <v>0.3333333730697632</v>
      </c>
      <c r="J21" s="133">
        <f>J19-7!J21</f>
        <v>0</v>
      </c>
      <c r="K21" s="133">
        <f>K19-7!K21</f>
        <v>0</v>
      </c>
      <c r="L21" s="133">
        <f>L19-7!L21</f>
        <v>0</v>
      </c>
      <c r="M21" s="133">
        <f>M19-7!M21</f>
        <v>0</v>
      </c>
      <c r="N21" s="133">
        <f>N19-7!N21</f>
        <v>0</v>
      </c>
      <c r="O21" s="133">
        <f>O19-7!O21</f>
        <v>0</v>
      </c>
      <c r="P21" s="133">
        <f>SUM(C21:O21)</f>
        <v>0.3333333730697632</v>
      </c>
    </row>
    <row r="22" spans="4:15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4:15" ht="12.75"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4:15" ht="12.75">
      <c r="D24" s="3"/>
      <c r="E24" s="13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ht="12.75"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4:15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8" spans="10:23" ht="20.25"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07"/>
      <c r="N34" s="409"/>
      <c r="O34" s="409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1"/>
      <c r="O35" s="11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"/>
      <c r="O36" s="11"/>
    </row>
    <row r="37" spans="2:1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22.5"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</row>
    <row r="39" spans="2:15" ht="20.25"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2:15" ht="20.2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2:15" ht="20.2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2:15" ht="20.2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07"/>
      <c r="O43" s="407"/>
    </row>
    <row r="44" spans="2:15" ht="12.75">
      <c r="B44" s="14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2:15" ht="24.75" customHeight="1">
      <c r="B45" s="145"/>
      <c r="C45" s="140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2:15" ht="24.75" customHeight="1">
      <c r="B46" s="145"/>
      <c r="C46" s="140"/>
      <c r="D46" s="147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2:15" ht="24.75" customHeight="1">
      <c r="B47" s="145"/>
      <c r="C47" s="140"/>
      <c r="D47" s="147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15" ht="24.75" customHeight="1">
      <c r="B48" s="145"/>
      <c r="C48" s="140"/>
      <c r="D48" s="147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15" ht="24.75" customHeight="1">
      <c r="B49" s="145"/>
      <c r="C49" s="140"/>
      <c r="D49" s="147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 ht="24.75" customHeight="1">
      <c r="B50" s="145"/>
      <c r="C50" s="140"/>
      <c r="D50" s="147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 ht="24.75" customHeight="1">
      <c r="B51" s="145"/>
      <c r="C51" s="140"/>
      <c r="D51" s="147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2:15" ht="24.75" customHeight="1">
      <c r="B52" s="145"/>
      <c r="C52" s="140"/>
      <c r="D52" s="147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2:15" ht="24.75" customHeight="1">
      <c r="B53" s="148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</row>
  </sheetData>
  <sheetProtection/>
  <mergeCells count="10">
    <mergeCell ref="N43:O43"/>
    <mergeCell ref="B8:O8"/>
    <mergeCell ref="J28:W28"/>
    <mergeCell ref="M34:O34"/>
    <mergeCell ref="B38:O38"/>
    <mergeCell ref="B2:F2"/>
    <mergeCell ref="I2:O2"/>
    <mergeCell ref="B5:O5"/>
    <mergeCell ref="B6:O6"/>
    <mergeCell ref="B39:O3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="90" zoomScaleNormal="90" zoomScalePageLayoutView="0" workbookViewId="0" topLeftCell="B1">
      <selection activeCell="I2" sqref="I2:O2"/>
    </sheetView>
  </sheetViews>
  <sheetFormatPr defaultColWidth="9.140625" defaultRowHeight="12.75"/>
  <cols>
    <col min="1" max="1" width="6.00390625" style="1" customWidth="1"/>
    <col min="2" max="2" width="23.140625" style="1" customWidth="1"/>
    <col min="3" max="3" width="12.7109375" style="1" bestFit="1" customWidth="1"/>
    <col min="4" max="15" width="12.140625" style="1" customWidth="1"/>
    <col min="16" max="16" width="11.28125" style="1" hidden="1" customWidth="1"/>
    <col min="17" max="17" width="13.57421875" style="1" customWidth="1"/>
    <col min="18" max="16384" width="9.140625" style="1" customWidth="1"/>
  </cols>
  <sheetData>
    <row r="2" spans="1:15" ht="15.75">
      <c r="A2" s="4"/>
      <c r="B2" s="411"/>
      <c r="C2" s="411"/>
      <c r="D2" s="412"/>
      <c r="E2" s="412"/>
      <c r="F2" s="412"/>
      <c r="I2" s="413" t="s">
        <v>299</v>
      </c>
      <c r="J2" s="413"/>
      <c r="K2" s="413"/>
      <c r="L2" s="413"/>
      <c r="M2" s="413"/>
      <c r="N2" s="413"/>
      <c r="O2" s="413"/>
    </row>
    <row r="3" ht="12.75">
      <c r="A3" s="4"/>
    </row>
    <row r="4" ht="12.75">
      <c r="A4" s="4"/>
    </row>
    <row r="5" spans="1:15" ht="20.25">
      <c r="A5" s="4"/>
      <c r="B5" s="408" t="s">
        <v>214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</row>
    <row r="6" spans="1:15" ht="20.25">
      <c r="A6" s="4"/>
      <c r="B6" s="408" t="s">
        <v>126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19.5" customHeight="1">
      <c r="A7" s="4"/>
      <c r="B7" s="408" t="s">
        <v>109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5" ht="12.75" customHeight="1">
      <c r="A8" s="4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78"/>
      <c r="N8" s="178"/>
      <c r="O8" s="165" t="s">
        <v>151</v>
      </c>
    </row>
    <row r="9" spans="1:15" ht="12.75" customHeight="1">
      <c r="A9" s="4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2.75">
      <c r="A10" s="5"/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80</v>
      </c>
      <c r="I10" s="15" t="s">
        <v>6</v>
      </c>
      <c r="J10" s="15" t="s">
        <v>7</v>
      </c>
      <c r="K10" s="15" t="s">
        <v>38</v>
      </c>
      <c r="L10" s="15" t="s">
        <v>8</v>
      </c>
      <c r="M10" s="15" t="s">
        <v>91</v>
      </c>
      <c r="N10" s="15" t="s">
        <v>39</v>
      </c>
      <c r="O10" s="15" t="s">
        <v>9</v>
      </c>
    </row>
    <row r="11" spans="1:15" ht="25.5">
      <c r="A11" s="127" t="s">
        <v>10</v>
      </c>
      <c r="B11" s="128" t="s">
        <v>127</v>
      </c>
      <c r="C11" s="128" t="s">
        <v>112</v>
      </c>
      <c r="D11" s="129" t="s">
        <v>113</v>
      </c>
      <c r="E11" s="129" t="s">
        <v>114</v>
      </c>
      <c r="F11" s="129" t="s">
        <v>115</v>
      </c>
      <c r="G11" s="129" t="s">
        <v>116</v>
      </c>
      <c r="H11" s="129" t="s">
        <v>117</v>
      </c>
      <c r="I11" s="129" t="s">
        <v>118</v>
      </c>
      <c r="J11" s="129" t="s">
        <v>119</v>
      </c>
      <c r="K11" s="129" t="s">
        <v>120</v>
      </c>
      <c r="L11" s="129" t="s">
        <v>121</v>
      </c>
      <c r="M11" s="129" t="s">
        <v>122</v>
      </c>
      <c r="N11" s="129" t="s">
        <v>123</v>
      </c>
      <c r="O11" s="129" t="s">
        <v>124</v>
      </c>
    </row>
    <row r="12" spans="1:17" ht="27" customHeight="1">
      <c r="A12" s="127" t="s">
        <v>15</v>
      </c>
      <c r="B12" s="130" t="s">
        <v>41</v>
      </c>
      <c r="C12" s="131">
        <f>2!C17</f>
        <v>992038249</v>
      </c>
      <c r="D12" s="132">
        <v>85885521</v>
      </c>
      <c r="E12" s="132">
        <f>D12</f>
        <v>85885521</v>
      </c>
      <c r="F12" s="132">
        <f aca="true" t="shared" si="0" ref="F12:N12">E12</f>
        <v>85885521</v>
      </c>
      <c r="G12" s="132">
        <f t="shared" si="0"/>
        <v>85885521</v>
      </c>
      <c r="H12" s="132">
        <f t="shared" si="0"/>
        <v>85885521</v>
      </c>
      <c r="I12" s="132">
        <f t="shared" si="0"/>
        <v>85885521</v>
      </c>
      <c r="J12" s="132">
        <f t="shared" si="0"/>
        <v>85885521</v>
      </c>
      <c r="K12" s="132">
        <f t="shared" si="0"/>
        <v>85885521</v>
      </c>
      <c r="L12" s="132">
        <f t="shared" si="0"/>
        <v>85885521</v>
      </c>
      <c r="M12" s="132">
        <f t="shared" si="0"/>
        <v>85885521</v>
      </c>
      <c r="N12" s="132">
        <f t="shared" si="0"/>
        <v>85885521</v>
      </c>
      <c r="O12" s="132">
        <f>N12-3</f>
        <v>85885518</v>
      </c>
      <c r="P12" s="133">
        <f>SUM(D12:O12)-C12</f>
        <v>38588000</v>
      </c>
      <c r="Q12" s="133"/>
    </row>
    <row r="13" spans="1:17" ht="27" customHeight="1">
      <c r="A13" s="127" t="s">
        <v>21</v>
      </c>
      <c r="B13" s="130" t="s">
        <v>128</v>
      </c>
      <c r="C13" s="131">
        <f>2!D17</f>
        <v>167633125</v>
      </c>
      <c r="D13" s="132">
        <v>14778344</v>
      </c>
      <c r="E13" s="132">
        <f aca="true" t="shared" si="1" ref="E13:O14">D13</f>
        <v>14778344</v>
      </c>
      <c r="F13" s="132">
        <f t="shared" si="1"/>
        <v>14778344</v>
      </c>
      <c r="G13" s="132">
        <f t="shared" si="1"/>
        <v>14778344</v>
      </c>
      <c r="H13" s="132">
        <f t="shared" si="1"/>
        <v>14778344</v>
      </c>
      <c r="I13" s="132">
        <f t="shared" si="1"/>
        <v>14778344</v>
      </c>
      <c r="J13" s="132">
        <f t="shared" si="1"/>
        <v>14778344</v>
      </c>
      <c r="K13" s="132">
        <f t="shared" si="1"/>
        <v>14778344</v>
      </c>
      <c r="L13" s="132">
        <f t="shared" si="1"/>
        <v>14778344</v>
      </c>
      <c r="M13" s="132">
        <f t="shared" si="1"/>
        <v>14778344</v>
      </c>
      <c r="N13" s="132">
        <f t="shared" si="1"/>
        <v>14778344</v>
      </c>
      <c r="O13" s="132">
        <f>N13-3</f>
        <v>14778341</v>
      </c>
      <c r="P13" s="133">
        <f aca="true" t="shared" si="2" ref="P13:P21">SUM(D13:O13)-C13</f>
        <v>9707000</v>
      </c>
      <c r="Q13" s="133"/>
    </row>
    <row r="14" spans="1:17" s="4" customFormat="1" ht="27" customHeight="1">
      <c r="A14" s="127" t="s">
        <v>22</v>
      </c>
      <c r="B14" s="134" t="s">
        <v>134</v>
      </c>
      <c r="C14" s="135">
        <f>2!E17</f>
        <v>764604680</v>
      </c>
      <c r="D14" s="132">
        <v>57577022</v>
      </c>
      <c r="E14" s="132">
        <f>67526640</f>
        <v>67526640</v>
      </c>
      <c r="F14" s="132">
        <f>67526640+9949618</f>
        <v>77476258</v>
      </c>
      <c r="G14" s="132">
        <v>67526640</v>
      </c>
      <c r="H14" s="132">
        <f t="shared" si="1"/>
        <v>67526640</v>
      </c>
      <c r="I14" s="132">
        <f t="shared" si="1"/>
        <v>67526640</v>
      </c>
      <c r="J14" s="132">
        <f t="shared" si="1"/>
        <v>67526640</v>
      </c>
      <c r="K14" s="132">
        <f t="shared" si="1"/>
        <v>67526640</v>
      </c>
      <c r="L14" s="132">
        <f t="shared" si="1"/>
        <v>67526640</v>
      </c>
      <c r="M14" s="132">
        <f t="shared" si="1"/>
        <v>67526640</v>
      </c>
      <c r="N14" s="132">
        <f t="shared" si="1"/>
        <v>67526640</v>
      </c>
      <c r="O14" s="132">
        <f t="shared" si="1"/>
        <v>67526640</v>
      </c>
      <c r="P14" s="133">
        <f t="shared" si="2"/>
        <v>45715000</v>
      </c>
      <c r="Q14" s="133"/>
    </row>
    <row r="15" spans="1:17" ht="27" customHeight="1">
      <c r="A15" s="127" t="s">
        <v>53</v>
      </c>
      <c r="B15" s="130" t="s">
        <v>139</v>
      </c>
      <c r="C15" s="131">
        <f>2!F17</f>
        <v>115700000</v>
      </c>
      <c r="D15" s="132">
        <v>9683333</v>
      </c>
      <c r="E15" s="132">
        <f aca="true" t="shared" si="3" ref="E15:N15">D15</f>
        <v>9683333</v>
      </c>
      <c r="F15" s="132">
        <f t="shared" si="3"/>
        <v>9683333</v>
      </c>
      <c r="G15" s="132">
        <f t="shared" si="3"/>
        <v>9683333</v>
      </c>
      <c r="H15" s="132">
        <f t="shared" si="3"/>
        <v>9683333</v>
      </c>
      <c r="I15" s="132">
        <f t="shared" si="3"/>
        <v>9683333</v>
      </c>
      <c r="J15" s="132">
        <f t="shared" si="3"/>
        <v>9683333</v>
      </c>
      <c r="K15" s="132">
        <f t="shared" si="3"/>
        <v>9683333</v>
      </c>
      <c r="L15" s="132">
        <f t="shared" si="3"/>
        <v>9683333</v>
      </c>
      <c r="M15" s="132">
        <f t="shared" si="3"/>
        <v>9683333</v>
      </c>
      <c r="N15" s="132">
        <f t="shared" si="3"/>
        <v>9683333</v>
      </c>
      <c r="O15" s="132">
        <f>N15+4-500000</f>
        <v>9183337</v>
      </c>
      <c r="P15" s="133">
        <f t="shared" si="2"/>
        <v>0</v>
      </c>
      <c r="Q15" s="133"/>
    </row>
    <row r="16" spans="1:17" ht="31.5" customHeight="1">
      <c r="A16" s="127" t="s">
        <v>51</v>
      </c>
      <c r="B16" s="130" t="s">
        <v>129</v>
      </c>
      <c r="C16" s="131">
        <f>2!G17</f>
        <v>965958695</v>
      </c>
      <c r="D16" s="132">
        <v>84844804</v>
      </c>
      <c r="E16" s="132">
        <f aca="true" t="shared" si="4" ref="E16:N16">D16</f>
        <v>84844804</v>
      </c>
      <c r="F16" s="132">
        <f t="shared" si="4"/>
        <v>84844804</v>
      </c>
      <c r="G16" s="132">
        <f t="shared" si="4"/>
        <v>84844804</v>
      </c>
      <c r="H16" s="132">
        <f t="shared" si="4"/>
        <v>84844804</v>
      </c>
      <c r="I16" s="132">
        <f t="shared" si="4"/>
        <v>84844804</v>
      </c>
      <c r="J16" s="132">
        <f t="shared" si="4"/>
        <v>84844804</v>
      </c>
      <c r="K16" s="132">
        <f t="shared" si="4"/>
        <v>84844804</v>
      </c>
      <c r="L16" s="132">
        <f t="shared" si="4"/>
        <v>84844804</v>
      </c>
      <c r="M16" s="132">
        <f t="shared" si="4"/>
        <v>84844804</v>
      </c>
      <c r="N16" s="132">
        <f t="shared" si="4"/>
        <v>84844804</v>
      </c>
      <c r="O16" s="132">
        <v>84844798</v>
      </c>
      <c r="P16" s="133">
        <f t="shared" si="2"/>
        <v>52178947</v>
      </c>
      <c r="Q16" s="133"/>
    </row>
    <row r="17" spans="1:17" ht="27" customHeight="1">
      <c r="A17" s="127" t="s">
        <v>47</v>
      </c>
      <c r="B17" s="130" t="s">
        <v>137</v>
      </c>
      <c r="C17" s="131">
        <f>2!I17</f>
        <v>53889082</v>
      </c>
      <c r="D17" s="132">
        <v>53889082</v>
      </c>
      <c r="E17" s="132">
        <v>0</v>
      </c>
      <c r="F17" s="132">
        <v>0</v>
      </c>
      <c r="G17" s="137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3">
        <f t="shared" si="2"/>
        <v>0</v>
      </c>
      <c r="Q17" s="133"/>
    </row>
    <row r="18" spans="1:17" ht="36" customHeight="1">
      <c r="A18" s="127" t="s">
        <v>23</v>
      </c>
      <c r="B18" s="130" t="s">
        <v>130</v>
      </c>
      <c r="C18" s="131">
        <f>2!K17+2!L17</f>
        <v>121977000</v>
      </c>
      <c r="D18" s="132">
        <v>10164750</v>
      </c>
      <c r="E18" s="132">
        <f>D18</f>
        <v>10164750</v>
      </c>
      <c r="F18" s="132">
        <f aca="true" t="shared" si="5" ref="F18:O18">E18</f>
        <v>10164750</v>
      </c>
      <c r="G18" s="132">
        <f t="shared" si="5"/>
        <v>10164750</v>
      </c>
      <c r="H18" s="132">
        <f t="shared" si="5"/>
        <v>10164750</v>
      </c>
      <c r="I18" s="132">
        <f t="shared" si="5"/>
        <v>10164750</v>
      </c>
      <c r="J18" s="132">
        <f t="shared" si="5"/>
        <v>10164750</v>
      </c>
      <c r="K18" s="132">
        <f t="shared" si="5"/>
        <v>10164750</v>
      </c>
      <c r="L18" s="132">
        <f t="shared" si="5"/>
        <v>10164750</v>
      </c>
      <c r="M18" s="132">
        <f t="shared" si="5"/>
        <v>10164750</v>
      </c>
      <c r="N18" s="132">
        <f t="shared" si="5"/>
        <v>10164750</v>
      </c>
      <c r="O18" s="132">
        <f t="shared" si="5"/>
        <v>10164750</v>
      </c>
      <c r="P18" s="133">
        <f t="shared" si="2"/>
        <v>0</v>
      </c>
      <c r="Q18" s="133"/>
    </row>
    <row r="19" spans="1:17" ht="27" customHeight="1">
      <c r="A19" s="127" t="s">
        <v>25</v>
      </c>
      <c r="B19" s="130" t="s">
        <v>131</v>
      </c>
      <c r="C19" s="131">
        <f>2!H17+2!M17</f>
        <v>1668701616</v>
      </c>
      <c r="D19" s="132">
        <v>102000000</v>
      </c>
      <c r="E19" s="132">
        <v>104051022</v>
      </c>
      <c r="F19" s="132">
        <v>128581541</v>
      </c>
      <c r="G19" s="132">
        <v>128581000</v>
      </c>
      <c r="H19" s="132">
        <v>128581000</v>
      </c>
      <c r="I19" s="132">
        <v>80916368.66666663</v>
      </c>
      <c r="J19" s="132">
        <v>128581000</v>
      </c>
      <c r="K19" s="132">
        <v>128581000</v>
      </c>
      <c r="L19" s="132">
        <v>305802827</v>
      </c>
      <c r="M19" s="132">
        <v>87860869</v>
      </c>
      <c r="N19" s="132">
        <v>87860868</v>
      </c>
      <c r="O19" s="132">
        <v>134115173</v>
      </c>
      <c r="P19" s="133">
        <f t="shared" si="2"/>
        <v>-123188947.33333349</v>
      </c>
      <c r="Q19" s="133"/>
    </row>
    <row r="20" spans="1:17" ht="27" customHeight="1">
      <c r="A20" s="127"/>
      <c r="B20" s="130" t="s">
        <v>215</v>
      </c>
      <c r="C20" s="131">
        <f>2!N17</f>
        <v>27778000</v>
      </c>
      <c r="D20" s="132"/>
      <c r="E20" s="132"/>
      <c r="F20" s="132">
        <v>6944500</v>
      </c>
      <c r="G20" s="132"/>
      <c r="H20" s="132"/>
      <c r="I20" s="132">
        <v>6944500</v>
      </c>
      <c r="J20" s="132"/>
      <c r="K20" s="132"/>
      <c r="L20" s="132">
        <v>6944500</v>
      </c>
      <c r="M20" s="132"/>
      <c r="N20" s="132"/>
      <c r="O20" s="132">
        <v>6944500</v>
      </c>
      <c r="P20" s="133">
        <f t="shared" si="2"/>
        <v>0</v>
      </c>
      <c r="Q20" s="133"/>
    </row>
    <row r="21" spans="1:17" ht="24.75" customHeight="1">
      <c r="A21" s="127" t="s">
        <v>27</v>
      </c>
      <c r="B21" s="136" t="s">
        <v>132</v>
      </c>
      <c r="C21" s="131">
        <f>SUM(C12:C20)</f>
        <v>4878280447</v>
      </c>
      <c r="D21" s="131">
        <f>SUM(D12:D20)</f>
        <v>418822856</v>
      </c>
      <c r="E21" s="131">
        <f aca="true" t="shared" si="6" ref="E21:O21">SUM(E12:E20)</f>
        <v>376934414</v>
      </c>
      <c r="F21" s="131">
        <f t="shared" si="6"/>
        <v>418359051</v>
      </c>
      <c r="G21" s="131">
        <f t="shared" si="6"/>
        <v>401464392</v>
      </c>
      <c r="H21" s="131">
        <f t="shared" si="6"/>
        <v>401464392</v>
      </c>
      <c r="I21" s="131">
        <f t="shared" si="6"/>
        <v>360744260.6666666</v>
      </c>
      <c r="J21" s="131">
        <f t="shared" si="6"/>
        <v>401464392</v>
      </c>
      <c r="K21" s="131">
        <f t="shared" si="6"/>
        <v>401464392</v>
      </c>
      <c r="L21" s="131">
        <f t="shared" si="6"/>
        <v>585630719</v>
      </c>
      <c r="M21" s="131">
        <f t="shared" si="6"/>
        <v>360744261</v>
      </c>
      <c r="N21" s="131">
        <f t="shared" si="6"/>
        <v>360744260</v>
      </c>
      <c r="O21" s="131">
        <f t="shared" si="6"/>
        <v>413443057</v>
      </c>
      <c r="P21" s="133">
        <f t="shared" si="2"/>
        <v>22999999.66666603</v>
      </c>
      <c r="Q21" s="133"/>
    </row>
    <row r="22" ht="12.75">
      <c r="C22" s="133">
        <f>C21-2!P17</f>
        <v>0</v>
      </c>
    </row>
  </sheetData>
  <sheetProtection/>
  <mergeCells count="5">
    <mergeCell ref="B7:O7"/>
    <mergeCell ref="B2:F2"/>
    <mergeCell ref="I2:O2"/>
    <mergeCell ref="B5:O5"/>
    <mergeCell ref="B6:O6"/>
  </mergeCells>
  <printOptions/>
  <pageMargins left="0.4330708661417323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228" customWidth="1"/>
    <col min="2" max="2" width="3.140625" style="228" customWidth="1"/>
    <col min="3" max="3" width="3.421875" style="228" customWidth="1"/>
    <col min="4" max="4" width="3.140625" style="228" customWidth="1"/>
    <col min="5" max="5" width="75.8515625" style="228" customWidth="1"/>
    <col min="6" max="6" width="15.8515625" style="230" customWidth="1"/>
    <col min="7" max="7" width="15.7109375" style="305" customWidth="1"/>
    <col min="8" max="8" width="17.00390625" style="228" customWidth="1"/>
    <col min="9" max="9" width="16.7109375" style="228" customWidth="1"/>
    <col min="10" max="10" width="15.140625" style="228" bestFit="1" customWidth="1"/>
    <col min="11" max="16384" width="9.140625" style="228" customWidth="1"/>
  </cols>
  <sheetData>
    <row r="1" spans="1:7" ht="24.75" customHeight="1">
      <c r="A1" s="456" t="s">
        <v>298</v>
      </c>
      <c r="B1" s="457"/>
      <c r="C1" s="457"/>
      <c r="D1" s="457"/>
      <c r="E1" s="457"/>
      <c r="F1" s="457"/>
      <c r="G1" s="457"/>
    </row>
    <row r="2" spans="1:7" ht="18.75" customHeight="1">
      <c r="A2" s="458" t="s">
        <v>277</v>
      </c>
      <c r="B2" s="459"/>
      <c r="C2" s="459"/>
      <c r="D2" s="459"/>
      <c r="E2" s="459"/>
      <c r="F2" s="459"/>
      <c r="G2" s="459"/>
    </row>
    <row r="3" spans="1:7" ht="18.75" customHeight="1">
      <c r="A3" s="458" t="s">
        <v>81</v>
      </c>
      <c r="B3" s="459"/>
      <c r="C3" s="459"/>
      <c r="D3" s="459"/>
      <c r="E3" s="459"/>
      <c r="F3" s="459"/>
      <c r="G3" s="459"/>
    </row>
    <row r="4" spans="1:7" ht="17.25" customHeight="1">
      <c r="A4" s="229"/>
      <c r="G4" s="165" t="s">
        <v>151</v>
      </c>
    </row>
    <row r="5" spans="1:7" ht="17.25" customHeight="1">
      <c r="A5" s="231"/>
      <c r="B5" s="232" t="s">
        <v>0</v>
      </c>
      <c r="C5" s="232" t="s">
        <v>227</v>
      </c>
      <c r="D5" s="232" t="s">
        <v>2</v>
      </c>
      <c r="E5" s="232" t="s">
        <v>3</v>
      </c>
      <c r="F5" s="233" t="s">
        <v>4</v>
      </c>
      <c r="G5" s="233" t="s">
        <v>5</v>
      </c>
    </row>
    <row r="6" spans="1:7" ht="17.25" customHeight="1">
      <c r="A6" s="234">
        <v>1</v>
      </c>
      <c r="B6" s="460" t="s">
        <v>278</v>
      </c>
      <c r="C6" s="461"/>
      <c r="D6" s="461"/>
      <c r="E6" s="461"/>
      <c r="F6" s="236"/>
      <c r="G6" s="237">
        <v>4901280447</v>
      </c>
    </row>
    <row r="7" spans="1:10" ht="18" customHeight="1">
      <c r="A7" s="234">
        <v>2</v>
      </c>
      <c r="B7" s="462" t="s">
        <v>279</v>
      </c>
      <c r="C7" s="463"/>
      <c r="D7" s="463"/>
      <c r="E7" s="464"/>
      <c r="G7" s="103"/>
      <c r="J7" s="241"/>
    </row>
    <row r="8" spans="1:8" ht="17.25" customHeight="1">
      <c r="A8" s="234">
        <v>3</v>
      </c>
      <c r="B8" s="242" t="s">
        <v>228</v>
      </c>
      <c r="C8" s="460" t="s">
        <v>229</v>
      </c>
      <c r="D8" s="460"/>
      <c r="E8" s="460"/>
      <c r="F8" s="237"/>
      <c r="G8" s="92"/>
      <c r="H8" s="241"/>
    </row>
    <row r="9" spans="1:8" s="246" customFormat="1" ht="17.25" customHeight="1">
      <c r="A9" s="234">
        <v>4</v>
      </c>
      <c r="B9" s="243"/>
      <c r="C9" s="441" t="s">
        <v>230</v>
      </c>
      <c r="D9" s="454"/>
      <c r="E9" s="454"/>
      <c r="F9" s="244"/>
      <c r="G9" s="92">
        <f>SUM(F10:F12)</f>
        <v>0</v>
      </c>
      <c r="H9" s="245"/>
    </row>
    <row r="10" spans="1:10" ht="17.25" customHeight="1">
      <c r="A10" s="234">
        <v>5</v>
      </c>
      <c r="B10" s="247"/>
      <c r="C10" s="248" t="s">
        <v>231</v>
      </c>
      <c r="D10" s="455"/>
      <c r="E10" s="455"/>
      <c r="F10" s="79"/>
      <c r="G10" s="79"/>
      <c r="H10" s="241"/>
      <c r="I10" s="241"/>
      <c r="J10" s="241"/>
    </row>
    <row r="11" spans="1:7" ht="17.25" customHeight="1">
      <c r="A11" s="234">
        <v>6</v>
      </c>
      <c r="B11" s="247"/>
      <c r="C11" s="248" t="s">
        <v>231</v>
      </c>
      <c r="D11" s="455"/>
      <c r="E11" s="455"/>
      <c r="F11" s="79"/>
      <c r="G11" s="79"/>
    </row>
    <row r="12" spans="1:7" ht="17.25" customHeight="1">
      <c r="A12" s="234">
        <v>7</v>
      </c>
      <c r="B12" s="247"/>
      <c r="C12" s="248" t="s">
        <v>231</v>
      </c>
      <c r="D12" s="455"/>
      <c r="E12" s="455"/>
      <c r="F12" s="79"/>
      <c r="G12" s="79"/>
    </row>
    <row r="13" spans="1:7" ht="17.25" customHeight="1">
      <c r="A13" s="234">
        <v>13</v>
      </c>
      <c r="B13" s="247"/>
      <c r="C13" s="441" t="s">
        <v>232</v>
      </c>
      <c r="D13" s="454"/>
      <c r="E13" s="439"/>
      <c r="F13" s="92"/>
      <c r="G13" s="103">
        <f>SUM(F14:F15)</f>
        <v>-23000000</v>
      </c>
    </row>
    <row r="14" spans="1:7" ht="17.25" customHeight="1">
      <c r="A14" s="234">
        <v>14</v>
      </c>
      <c r="B14" s="247"/>
      <c r="C14" s="248" t="s">
        <v>231</v>
      </c>
      <c r="D14" s="447" t="s">
        <v>286</v>
      </c>
      <c r="E14" s="448"/>
      <c r="F14" s="79">
        <v>-9000000</v>
      </c>
      <c r="G14" s="103"/>
    </row>
    <row r="15" spans="1:7" ht="17.25" customHeight="1">
      <c r="A15" s="234">
        <v>15</v>
      </c>
      <c r="B15" s="247"/>
      <c r="C15" s="248" t="s">
        <v>231</v>
      </c>
      <c r="D15" s="312" t="s">
        <v>287</v>
      </c>
      <c r="E15" s="311"/>
      <c r="F15" s="79">
        <v>-14000000</v>
      </c>
      <c r="G15" s="103"/>
    </row>
    <row r="16" spans="1:7" ht="17.25" customHeight="1">
      <c r="A16" s="234">
        <v>16</v>
      </c>
      <c r="B16" s="247"/>
      <c r="C16" s="439" t="s">
        <v>233</v>
      </c>
      <c r="D16" s="440"/>
      <c r="E16" s="441"/>
      <c r="F16" s="79"/>
      <c r="G16" s="103">
        <f>SUM(F17:F18)</f>
        <v>0</v>
      </c>
    </row>
    <row r="17" spans="1:7" ht="24.75" customHeight="1">
      <c r="A17" s="234">
        <v>17</v>
      </c>
      <c r="B17" s="247"/>
      <c r="C17" s="248" t="s">
        <v>231</v>
      </c>
      <c r="D17" s="424" t="s">
        <v>234</v>
      </c>
      <c r="E17" s="424"/>
      <c r="F17" s="79">
        <v>0</v>
      </c>
      <c r="G17" s="103"/>
    </row>
    <row r="18" spans="1:7" ht="17.25" customHeight="1">
      <c r="A18" s="234">
        <v>18</v>
      </c>
      <c r="B18" s="247"/>
      <c r="C18" s="439" t="s">
        <v>235</v>
      </c>
      <c r="D18" s="440"/>
      <c r="E18" s="441"/>
      <c r="F18" s="79"/>
      <c r="G18" s="103">
        <f>SUM(F19:F21)</f>
        <v>0</v>
      </c>
    </row>
    <row r="19" spans="1:8" ht="17.25" customHeight="1">
      <c r="A19" s="234">
        <v>19</v>
      </c>
      <c r="B19" s="247"/>
      <c r="C19" s="248" t="s">
        <v>231</v>
      </c>
      <c r="D19" s="446"/>
      <c r="E19" s="446"/>
      <c r="F19" s="79"/>
      <c r="G19" s="103"/>
      <c r="H19" s="241"/>
    </row>
    <row r="20" spans="1:8" ht="17.25" customHeight="1">
      <c r="A20" s="234">
        <v>20</v>
      </c>
      <c r="B20" s="247"/>
      <c r="C20" s="248" t="s">
        <v>231</v>
      </c>
      <c r="D20" s="446"/>
      <c r="E20" s="446"/>
      <c r="F20" s="79"/>
      <c r="G20" s="103"/>
      <c r="H20" s="241"/>
    </row>
    <row r="21" spans="1:7" ht="17.25" customHeight="1">
      <c r="A21" s="234">
        <v>21</v>
      </c>
      <c r="B21" s="247"/>
      <c r="C21" s="248" t="s">
        <v>231</v>
      </c>
      <c r="D21" s="446"/>
      <c r="E21" s="446"/>
      <c r="F21" s="79"/>
      <c r="G21" s="103"/>
    </row>
    <row r="22" spans="1:7" ht="17.25" customHeight="1">
      <c r="A22" s="234">
        <v>22</v>
      </c>
      <c r="B22" s="247"/>
      <c r="C22" s="439" t="s">
        <v>236</v>
      </c>
      <c r="D22" s="440"/>
      <c r="E22" s="441"/>
      <c r="F22" s="79"/>
      <c r="G22" s="103">
        <f>SUM(F23:F27)</f>
        <v>0</v>
      </c>
    </row>
    <row r="23" spans="1:8" s="246" customFormat="1" ht="17.25" customHeight="1">
      <c r="A23" s="234">
        <v>23</v>
      </c>
      <c r="B23" s="243"/>
      <c r="C23" s="248" t="s">
        <v>231</v>
      </c>
      <c r="D23" s="446"/>
      <c r="E23" s="446"/>
      <c r="F23" s="79"/>
      <c r="G23" s="103"/>
      <c r="H23" s="249"/>
    </row>
    <row r="24" spans="1:7" s="246" customFormat="1" ht="17.25" customHeight="1">
      <c r="A24" s="234">
        <v>24</v>
      </c>
      <c r="B24" s="243"/>
      <c r="C24" s="248" t="s">
        <v>231</v>
      </c>
      <c r="D24" s="446"/>
      <c r="E24" s="446"/>
      <c r="F24" s="79"/>
      <c r="G24" s="103"/>
    </row>
    <row r="25" spans="1:7" s="246" customFormat="1" ht="17.25" customHeight="1">
      <c r="A25" s="234">
        <v>25</v>
      </c>
      <c r="B25" s="243"/>
      <c r="C25" s="248" t="s">
        <v>231</v>
      </c>
      <c r="D25" s="446"/>
      <c r="E25" s="446"/>
      <c r="F25" s="79"/>
      <c r="G25" s="103"/>
    </row>
    <row r="26" spans="1:7" s="246" customFormat="1" ht="19.5" customHeight="1">
      <c r="A26" s="234">
        <v>26</v>
      </c>
      <c r="B26" s="243"/>
      <c r="C26" s="248" t="s">
        <v>231</v>
      </c>
      <c r="D26" s="446"/>
      <c r="E26" s="446"/>
      <c r="F26" s="79"/>
      <c r="G26" s="103"/>
    </row>
    <row r="27" spans="1:7" s="246" customFormat="1" ht="20.25" customHeight="1">
      <c r="A27" s="234">
        <v>27</v>
      </c>
      <c r="B27" s="243"/>
      <c r="C27" s="248" t="s">
        <v>231</v>
      </c>
      <c r="D27" s="447"/>
      <c r="E27" s="448"/>
      <c r="F27" s="79"/>
      <c r="G27" s="103"/>
    </row>
    <row r="28" spans="1:8" s="246" customFormat="1" ht="28.5" customHeight="1">
      <c r="A28" s="234">
        <v>28</v>
      </c>
      <c r="B28" s="243"/>
      <c r="C28" s="449" t="s">
        <v>285</v>
      </c>
      <c r="D28" s="450"/>
      <c r="E28" s="451"/>
      <c r="F28" s="250"/>
      <c r="G28" s="251">
        <f>G29+G30</f>
        <v>23000000</v>
      </c>
      <c r="H28" s="228"/>
    </row>
    <row r="29" spans="1:8" s="246" customFormat="1" ht="18" customHeight="1">
      <c r="A29" s="234">
        <v>29</v>
      </c>
      <c r="B29" s="243"/>
      <c r="C29" s="248"/>
      <c r="D29" s="452" t="s">
        <v>142</v>
      </c>
      <c r="E29" s="453"/>
      <c r="F29" s="309"/>
      <c r="G29" s="310">
        <v>9000000</v>
      </c>
      <c r="H29" s="228"/>
    </row>
    <row r="30" spans="1:8" s="246" customFormat="1" ht="18" customHeight="1">
      <c r="A30" s="234">
        <v>30</v>
      </c>
      <c r="B30" s="243"/>
      <c r="C30" s="256"/>
      <c r="D30" s="312" t="s">
        <v>24</v>
      </c>
      <c r="E30" s="311"/>
      <c r="F30" s="309"/>
      <c r="G30" s="310">
        <v>14000000</v>
      </c>
      <c r="H30" s="228"/>
    </row>
    <row r="31" spans="1:8" s="246" customFormat="1" ht="21.75" customHeight="1">
      <c r="A31" s="234">
        <v>31</v>
      </c>
      <c r="B31" s="243"/>
      <c r="C31" s="439" t="s">
        <v>237</v>
      </c>
      <c r="D31" s="440"/>
      <c r="E31" s="441"/>
      <c r="F31" s="252"/>
      <c r="G31" s="253">
        <f>F32</f>
        <v>0</v>
      </c>
      <c r="H31" s="245"/>
    </row>
    <row r="32" spans="1:7" s="246" customFormat="1" ht="21.75" customHeight="1">
      <c r="A32" s="234">
        <v>32</v>
      </c>
      <c r="B32" s="243"/>
      <c r="C32" s="254" t="s">
        <v>231</v>
      </c>
      <c r="D32" s="424" t="s">
        <v>238</v>
      </c>
      <c r="E32" s="424"/>
      <c r="F32" s="86">
        <v>0</v>
      </c>
      <c r="G32" s="253"/>
    </row>
    <row r="33" spans="1:7" s="246" customFormat="1" ht="19.5" customHeight="1">
      <c r="A33" s="234">
        <v>33</v>
      </c>
      <c r="B33" s="243"/>
      <c r="C33" s="439" t="s">
        <v>239</v>
      </c>
      <c r="D33" s="440"/>
      <c r="E33" s="441"/>
      <c r="F33" s="86"/>
      <c r="G33" s="253">
        <f>F34</f>
        <v>0</v>
      </c>
    </row>
    <row r="34" spans="1:7" s="246" customFormat="1" ht="17.25" customHeight="1">
      <c r="A34" s="234">
        <v>34</v>
      </c>
      <c r="B34" s="243"/>
      <c r="C34" s="254" t="s">
        <v>231</v>
      </c>
      <c r="D34" s="424" t="s">
        <v>240</v>
      </c>
      <c r="E34" s="424"/>
      <c r="F34" s="86">
        <v>0</v>
      </c>
      <c r="G34" s="253"/>
    </row>
    <row r="35" spans="1:7" s="246" customFormat="1" ht="15.75" customHeight="1">
      <c r="A35" s="234">
        <v>35</v>
      </c>
      <c r="B35" s="243"/>
      <c r="C35" s="418" t="s">
        <v>241</v>
      </c>
      <c r="D35" s="442"/>
      <c r="E35" s="442"/>
      <c r="F35" s="444"/>
      <c r="G35" s="103">
        <f>F41</f>
        <v>-23000000</v>
      </c>
    </row>
    <row r="36" spans="1:8" s="246" customFormat="1" ht="17.25" customHeight="1">
      <c r="A36" s="234">
        <v>36</v>
      </c>
      <c r="B36" s="243"/>
      <c r="C36" s="443"/>
      <c r="D36" s="443"/>
      <c r="E36" s="443"/>
      <c r="F36" s="445"/>
      <c r="G36" s="103">
        <f>F45</f>
        <v>23000000</v>
      </c>
      <c r="H36" s="249"/>
    </row>
    <row r="37" spans="1:7" s="246" customFormat="1" ht="17.25" customHeight="1">
      <c r="A37" s="234">
        <v>37</v>
      </c>
      <c r="B37" s="243"/>
      <c r="C37" s="256" t="s">
        <v>231</v>
      </c>
      <c r="D37" s="435" t="s">
        <v>242</v>
      </c>
      <c r="E37" s="435"/>
      <c r="F37" s="257"/>
      <c r="G37" s="258"/>
    </row>
    <row r="38" spans="1:7" s="246" customFormat="1" ht="17.25" customHeight="1">
      <c r="A38" s="234">
        <v>38</v>
      </c>
      <c r="B38" s="243"/>
      <c r="C38" s="256" t="s">
        <v>231</v>
      </c>
      <c r="D38" s="435" t="s">
        <v>243</v>
      </c>
      <c r="E38" s="435"/>
      <c r="F38" s="102"/>
      <c r="G38" s="258"/>
    </row>
    <row r="39" spans="1:8" s="246" customFormat="1" ht="17.25" customHeight="1">
      <c r="A39" s="234">
        <v>39</v>
      </c>
      <c r="B39" s="243"/>
      <c r="C39" s="256" t="s">
        <v>231</v>
      </c>
      <c r="D39" s="435" t="s">
        <v>244</v>
      </c>
      <c r="E39" s="435"/>
      <c r="F39" s="102"/>
      <c r="G39" s="258"/>
      <c r="H39" s="249"/>
    </row>
    <row r="40" spans="1:7" s="246" customFormat="1" ht="17.25" customHeight="1">
      <c r="A40" s="234">
        <v>40</v>
      </c>
      <c r="B40" s="243"/>
      <c r="C40" s="256" t="s">
        <v>231</v>
      </c>
      <c r="D40" s="435" t="s">
        <v>245</v>
      </c>
      <c r="E40" s="435"/>
      <c r="F40" s="102"/>
      <c r="G40" s="258"/>
    </row>
    <row r="41" spans="1:7" s="246" customFormat="1" ht="36" customHeight="1">
      <c r="A41" s="234">
        <v>41</v>
      </c>
      <c r="B41" s="243"/>
      <c r="C41" s="256" t="s">
        <v>231</v>
      </c>
      <c r="D41" s="415" t="s">
        <v>291</v>
      </c>
      <c r="E41" s="416"/>
      <c r="F41" s="155">
        <v>-23000000</v>
      </c>
      <c r="G41" s="259"/>
    </row>
    <row r="42" spans="1:7" s="246" customFormat="1" ht="19.5" customHeight="1">
      <c r="A42" s="234">
        <v>42</v>
      </c>
      <c r="B42" s="243"/>
      <c r="C42" s="256" t="s">
        <v>231</v>
      </c>
      <c r="D42" s="415" t="s">
        <v>246</v>
      </c>
      <c r="E42" s="416"/>
      <c r="F42" s="155"/>
      <c r="G42" s="259"/>
    </row>
    <row r="43" spans="1:7" s="246" customFormat="1" ht="16.5" customHeight="1">
      <c r="A43" s="234">
        <v>43</v>
      </c>
      <c r="B43" s="243"/>
      <c r="C43" s="256" t="s">
        <v>231</v>
      </c>
      <c r="D43" s="433" t="s">
        <v>247</v>
      </c>
      <c r="E43" s="434"/>
      <c r="F43" s="102"/>
      <c r="G43" s="258"/>
    </row>
    <row r="44" spans="1:7" s="246" customFormat="1" ht="18" customHeight="1">
      <c r="A44" s="234">
        <v>44</v>
      </c>
      <c r="B44" s="243"/>
      <c r="C44" s="256" t="s">
        <v>231</v>
      </c>
      <c r="D44" s="435" t="s">
        <v>248</v>
      </c>
      <c r="E44" s="435"/>
      <c r="F44" s="102"/>
      <c r="G44" s="259"/>
    </row>
    <row r="45" spans="1:7" s="246" customFormat="1" ht="17.25" customHeight="1">
      <c r="A45" s="234">
        <v>45</v>
      </c>
      <c r="C45" s="256" t="s">
        <v>231</v>
      </c>
      <c r="D45" s="435" t="s">
        <v>249</v>
      </c>
      <c r="E45" s="435"/>
      <c r="F45" s="102">
        <v>23000000</v>
      </c>
      <c r="G45" s="258"/>
    </row>
    <row r="46" spans="1:10" s="246" customFormat="1" ht="22.5" customHeight="1">
      <c r="A46" s="234">
        <v>46</v>
      </c>
      <c r="B46" s="260" t="s">
        <v>228</v>
      </c>
      <c r="C46" s="436" t="s">
        <v>250</v>
      </c>
      <c r="D46" s="437"/>
      <c r="E46" s="438"/>
      <c r="F46" s="261"/>
      <c r="G46" s="262">
        <f>G36+G35+G13</f>
        <v>-23000000</v>
      </c>
      <c r="H46" s="249"/>
      <c r="I46" s="249"/>
      <c r="J46" s="249"/>
    </row>
    <row r="47" spans="1:9" ht="15" customHeight="1">
      <c r="A47" s="234">
        <v>47</v>
      </c>
      <c r="B47" s="263"/>
      <c r="C47" s="256" t="s">
        <v>231</v>
      </c>
      <c r="D47" s="424" t="s">
        <v>242</v>
      </c>
      <c r="E47" s="424"/>
      <c r="F47" s="102"/>
      <c r="G47" s="102"/>
      <c r="H47" s="241"/>
      <c r="I47" s="241"/>
    </row>
    <row r="48" spans="1:8" ht="16.5" customHeight="1">
      <c r="A48" s="234">
        <v>48</v>
      </c>
      <c r="B48" s="263"/>
      <c r="C48" s="256" t="s">
        <v>231</v>
      </c>
      <c r="D48" s="424" t="s">
        <v>251</v>
      </c>
      <c r="E48" s="424"/>
      <c r="F48" s="102"/>
      <c r="G48" s="102"/>
      <c r="H48" s="241"/>
    </row>
    <row r="49" spans="1:8" ht="17.25" customHeight="1">
      <c r="A49" s="234">
        <v>49</v>
      </c>
      <c r="B49" s="263"/>
      <c r="C49" s="256" t="s">
        <v>231</v>
      </c>
      <c r="D49" s="424" t="s">
        <v>244</v>
      </c>
      <c r="E49" s="424"/>
      <c r="F49" s="102"/>
      <c r="G49" s="102"/>
      <c r="H49" s="241"/>
    </row>
    <row r="50" spans="1:8" ht="17.25" customHeight="1">
      <c r="A50" s="234">
        <v>50</v>
      </c>
      <c r="B50" s="263"/>
      <c r="C50" s="256" t="s">
        <v>231</v>
      </c>
      <c r="D50" s="424" t="s">
        <v>245</v>
      </c>
      <c r="E50" s="424"/>
      <c r="F50" s="102"/>
      <c r="G50" s="102"/>
      <c r="H50" s="241"/>
    </row>
    <row r="51" spans="1:7" ht="17.25" customHeight="1">
      <c r="A51" s="234">
        <v>51</v>
      </c>
      <c r="B51" s="263"/>
      <c r="C51" s="256" t="s">
        <v>231</v>
      </c>
      <c r="D51" s="424" t="s">
        <v>252</v>
      </c>
      <c r="E51" s="424"/>
      <c r="F51" s="102">
        <f>F41</f>
        <v>-23000000</v>
      </c>
      <c r="G51" s="102"/>
    </row>
    <row r="52" spans="1:8" ht="17.25" customHeight="1">
      <c r="A52" s="234">
        <v>52</v>
      </c>
      <c r="B52" s="263"/>
      <c r="C52" s="256" t="s">
        <v>231</v>
      </c>
      <c r="D52" s="424" t="s">
        <v>253</v>
      </c>
      <c r="E52" s="424"/>
      <c r="F52" s="102"/>
      <c r="G52" s="102"/>
      <c r="H52" s="241"/>
    </row>
    <row r="53" spans="1:8" ht="17.25" customHeight="1">
      <c r="A53" s="234">
        <v>53</v>
      </c>
      <c r="B53" s="263"/>
      <c r="C53" s="256" t="s">
        <v>231</v>
      </c>
      <c r="D53" s="424" t="s">
        <v>248</v>
      </c>
      <c r="E53" s="425"/>
      <c r="F53" s="102"/>
      <c r="G53" s="102"/>
      <c r="H53" s="241"/>
    </row>
    <row r="54" spans="1:8" ht="17.25" customHeight="1">
      <c r="A54" s="234">
        <v>54</v>
      </c>
      <c r="B54" s="263"/>
      <c r="C54" s="256" t="s">
        <v>231</v>
      </c>
      <c r="D54" s="424" t="s">
        <v>249</v>
      </c>
      <c r="E54" s="424"/>
      <c r="F54" s="102">
        <f>F45</f>
        <v>23000000</v>
      </c>
      <c r="G54" s="102"/>
      <c r="H54" s="241"/>
    </row>
    <row r="55" spans="1:7" ht="17.25" customHeight="1">
      <c r="A55" s="234">
        <v>55</v>
      </c>
      <c r="B55" s="264" t="s">
        <v>254</v>
      </c>
      <c r="C55" s="239"/>
      <c r="D55" s="239"/>
      <c r="E55" s="240"/>
      <c r="F55" s="103"/>
      <c r="G55" s="237"/>
    </row>
    <row r="56" spans="1:7" ht="17.25" customHeight="1">
      <c r="A56" s="234">
        <v>56</v>
      </c>
      <c r="B56" s="263"/>
      <c r="C56" s="423" t="s">
        <v>255</v>
      </c>
      <c r="D56" s="423"/>
      <c r="E56" s="423"/>
      <c r="F56" s="265"/>
      <c r="G56" s="266"/>
    </row>
    <row r="57" spans="1:8" ht="31.5" customHeight="1">
      <c r="A57" s="234">
        <v>57</v>
      </c>
      <c r="B57" s="263"/>
      <c r="C57" s="267" t="s">
        <v>231</v>
      </c>
      <c r="D57" s="424" t="s">
        <v>256</v>
      </c>
      <c r="E57" s="425"/>
      <c r="F57" s="266"/>
      <c r="G57" s="103">
        <f>SUM(F58:F62)</f>
        <v>0</v>
      </c>
      <c r="H57" s="241"/>
    </row>
    <row r="58" spans="1:7" ht="17.25" customHeight="1">
      <c r="A58" s="234">
        <v>58</v>
      </c>
      <c r="B58" s="263"/>
      <c r="C58" s="268"/>
      <c r="D58" s="269" t="s">
        <v>231</v>
      </c>
      <c r="E58" s="270" t="s">
        <v>242</v>
      </c>
      <c r="F58" s="266"/>
      <c r="G58" s="103"/>
    </row>
    <row r="59" spans="1:7" ht="17.25" customHeight="1">
      <c r="A59" s="234">
        <v>59</v>
      </c>
      <c r="B59" s="263"/>
      <c r="C59" s="268"/>
      <c r="D59" s="269" t="s">
        <v>231</v>
      </c>
      <c r="E59" s="270" t="s">
        <v>251</v>
      </c>
      <c r="F59" s="266"/>
      <c r="G59" s="102"/>
    </row>
    <row r="60" spans="1:7" ht="17.25" customHeight="1">
      <c r="A60" s="234">
        <v>60</v>
      </c>
      <c r="B60" s="263"/>
      <c r="C60" s="268"/>
      <c r="D60" s="269" t="s">
        <v>231</v>
      </c>
      <c r="E60" s="270" t="s">
        <v>244</v>
      </c>
      <c r="F60" s="102"/>
      <c r="G60" s="102"/>
    </row>
    <row r="61" spans="1:7" ht="17.25" customHeight="1">
      <c r="A61" s="234">
        <v>61</v>
      </c>
      <c r="B61" s="263"/>
      <c r="C61" s="268"/>
      <c r="D61" s="269" t="s">
        <v>231</v>
      </c>
      <c r="E61" s="255" t="s">
        <v>253</v>
      </c>
      <c r="F61" s="102"/>
      <c r="G61" s="257"/>
    </row>
    <row r="62" spans="1:7" ht="17.25" customHeight="1">
      <c r="A62" s="234">
        <v>62</v>
      </c>
      <c r="B62" s="263"/>
      <c r="C62" s="268"/>
      <c r="D62" s="269" t="s">
        <v>231</v>
      </c>
      <c r="E62" s="270" t="s">
        <v>248</v>
      </c>
      <c r="F62" s="102"/>
      <c r="G62" s="271"/>
    </row>
    <row r="63" spans="1:7" ht="17.25" customHeight="1">
      <c r="A63" s="234">
        <v>63</v>
      </c>
      <c r="B63" s="263"/>
      <c r="C63" s="426" t="s">
        <v>257</v>
      </c>
      <c r="D63" s="427"/>
      <c r="E63" s="428"/>
      <c r="F63" s="273"/>
      <c r="G63" s="271"/>
    </row>
    <row r="64" spans="1:8" ht="30.75" customHeight="1">
      <c r="A64" s="234">
        <v>64</v>
      </c>
      <c r="B64" s="263"/>
      <c r="C64" s="267" t="s">
        <v>231</v>
      </c>
      <c r="D64" s="424" t="s">
        <v>256</v>
      </c>
      <c r="E64" s="425"/>
      <c r="F64" s="103"/>
      <c r="G64" s="103">
        <f>SUM(F65:F68)</f>
        <v>0</v>
      </c>
      <c r="H64" s="241"/>
    </row>
    <row r="65" spans="1:7" ht="17.25" customHeight="1">
      <c r="A65" s="234">
        <v>65</v>
      </c>
      <c r="B65" s="263"/>
      <c r="C65" s="274"/>
      <c r="D65" s="254" t="s">
        <v>231</v>
      </c>
      <c r="E65" s="270" t="s">
        <v>242</v>
      </c>
      <c r="F65" s="102"/>
      <c r="G65" s="102"/>
    </row>
    <row r="66" spans="1:7" ht="17.25" customHeight="1">
      <c r="A66" s="234">
        <v>66</v>
      </c>
      <c r="B66" s="275"/>
      <c r="C66" s="274"/>
      <c r="D66" s="254" t="s">
        <v>231</v>
      </c>
      <c r="E66" s="270" t="s">
        <v>251</v>
      </c>
      <c r="F66" s="102"/>
      <c r="G66" s="257"/>
    </row>
    <row r="67" spans="1:7" ht="17.25" customHeight="1">
      <c r="A67" s="234">
        <v>67</v>
      </c>
      <c r="B67" s="275"/>
      <c r="C67" s="276"/>
      <c r="D67" s="254" t="s">
        <v>231</v>
      </c>
      <c r="E67" s="270" t="s">
        <v>244</v>
      </c>
      <c r="F67" s="102"/>
      <c r="G67" s="257"/>
    </row>
    <row r="68" spans="1:7" ht="17.25" customHeight="1">
      <c r="A68" s="234">
        <v>68</v>
      </c>
      <c r="B68" s="275"/>
      <c r="C68" s="276"/>
      <c r="D68" s="254" t="s">
        <v>231</v>
      </c>
      <c r="E68" s="270" t="s">
        <v>248</v>
      </c>
      <c r="F68" s="102"/>
      <c r="G68" s="277"/>
    </row>
    <row r="69" spans="1:7" ht="17.25" customHeight="1">
      <c r="A69" s="234">
        <v>69</v>
      </c>
      <c r="B69" s="278"/>
      <c r="C69" s="429" t="s">
        <v>258</v>
      </c>
      <c r="D69" s="430"/>
      <c r="E69" s="430"/>
      <c r="F69" s="103"/>
      <c r="G69" s="277"/>
    </row>
    <row r="70" spans="1:8" ht="30" customHeight="1">
      <c r="A70" s="234">
        <v>70</v>
      </c>
      <c r="B70" s="279"/>
      <c r="C70" s="280" t="s">
        <v>231</v>
      </c>
      <c r="D70" s="424" t="s">
        <v>256</v>
      </c>
      <c r="E70" s="424"/>
      <c r="F70" s="266"/>
      <c r="G70" s="103">
        <f>SUM(F71:F74)</f>
        <v>0</v>
      </c>
      <c r="H70" s="241"/>
    </row>
    <row r="71" spans="1:8" s="246" customFormat="1" ht="24" customHeight="1">
      <c r="A71" s="234">
        <v>71</v>
      </c>
      <c r="B71" s="228"/>
      <c r="C71" s="274"/>
      <c r="D71" s="281" t="s">
        <v>231</v>
      </c>
      <c r="E71" s="282" t="s">
        <v>242</v>
      </c>
      <c r="F71" s="266"/>
      <c r="G71" s="103"/>
      <c r="H71" s="249"/>
    </row>
    <row r="72" spans="1:7" ht="17.25" customHeight="1">
      <c r="A72" s="234">
        <v>72</v>
      </c>
      <c r="C72" s="274"/>
      <c r="D72" s="281" t="s">
        <v>231</v>
      </c>
      <c r="E72" s="282" t="s">
        <v>251</v>
      </c>
      <c r="F72" s="266"/>
      <c r="G72" s="271"/>
    </row>
    <row r="73" spans="1:7" ht="27.75" customHeight="1">
      <c r="A73" s="234">
        <v>73</v>
      </c>
      <c r="B73" s="235"/>
      <c r="C73" s="274"/>
      <c r="D73" s="281" t="s">
        <v>231</v>
      </c>
      <c r="E73" s="282" t="s">
        <v>244</v>
      </c>
      <c r="F73" s="102"/>
      <c r="G73" s="271"/>
    </row>
    <row r="74" spans="1:7" ht="17.25" customHeight="1">
      <c r="A74" s="234">
        <v>74</v>
      </c>
      <c r="B74" s="238"/>
      <c r="C74" s="274"/>
      <c r="D74" s="254" t="s">
        <v>231</v>
      </c>
      <c r="E74" s="282" t="s">
        <v>248</v>
      </c>
      <c r="F74" s="102"/>
      <c r="G74" s="271"/>
    </row>
    <row r="75" spans="1:7" ht="17.25" customHeight="1">
      <c r="A75" s="234">
        <v>75</v>
      </c>
      <c r="C75" s="423" t="s">
        <v>259</v>
      </c>
      <c r="D75" s="423"/>
      <c r="E75" s="423"/>
      <c r="F75" s="103"/>
      <c r="G75" s="271"/>
    </row>
    <row r="76" spans="1:8" ht="27.75" customHeight="1">
      <c r="A76" s="234">
        <v>76</v>
      </c>
      <c r="B76" s="247"/>
      <c r="C76" s="283" t="s">
        <v>231</v>
      </c>
      <c r="D76" s="424" t="s">
        <v>256</v>
      </c>
      <c r="E76" s="424"/>
      <c r="F76" s="102"/>
      <c r="G76" s="103">
        <f>SUM(F77:F80)</f>
        <v>0</v>
      </c>
      <c r="H76" s="241"/>
    </row>
    <row r="77" spans="1:7" ht="17.25" customHeight="1">
      <c r="A77" s="234">
        <v>77</v>
      </c>
      <c r="B77" s="247"/>
      <c r="C77" s="274"/>
      <c r="D77" s="254" t="s">
        <v>231</v>
      </c>
      <c r="E77" s="282" t="s">
        <v>242</v>
      </c>
      <c r="F77" s="102"/>
      <c r="G77" s="102"/>
    </row>
    <row r="78" spans="1:7" ht="17.25" customHeight="1">
      <c r="A78" s="234">
        <v>78</v>
      </c>
      <c r="B78" s="247"/>
      <c r="C78" s="274"/>
      <c r="D78" s="254" t="s">
        <v>231</v>
      </c>
      <c r="E78" s="282" t="s">
        <v>251</v>
      </c>
      <c r="F78" s="102"/>
      <c r="G78" s="102"/>
    </row>
    <row r="79" spans="1:8" ht="19.5" customHeight="1">
      <c r="A79" s="234">
        <v>79</v>
      </c>
      <c r="B79" s="247"/>
      <c r="C79" s="274"/>
      <c r="D79" s="254" t="s">
        <v>231</v>
      </c>
      <c r="E79" s="282" t="s">
        <v>244</v>
      </c>
      <c r="F79" s="102"/>
      <c r="G79" s="102"/>
      <c r="H79" s="241"/>
    </row>
    <row r="80" spans="1:7" ht="17.25" customHeight="1">
      <c r="A80" s="234">
        <v>80</v>
      </c>
      <c r="B80" s="247"/>
      <c r="C80" s="274"/>
      <c r="D80" s="254" t="s">
        <v>231</v>
      </c>
      <c r="E80" s="282" t="s">
        <v>248</v>
      </c>
      <c r="F80" s="102"/>
      <c r="G80" s="102"/>
    </row>
    <row r="81" spans="1:7" ht="17.25" customHeight="1">
      <c r="A81" s="234">
        <v>81</v>
      </c>
      <c r="B81" s="263"/>
      <c r="C81" s="429" t="s">
        <v>260</v>
      </c>
      <c r="D81" s="430"/>
      <c r="E81" s="430"/>
      <c r="F81" s="102"/>
      <c r="G81" s="102"/>
    </row>
    <row r="82" spans="1:8" ht="28.5" customHeight="1">
      <c r="A82" s="234">
        <v>82</v>
      </c>
      <c r="B82" s="284"/>
      <c r="C82" s="280" t="s">
        <v>231</v>
      </c>
      <c r="D82" s="424" t="s">
        <v>256</v>
      </c>
      <c r="E82" s="424"/>
      <c r="F82" s="155"/>
      <c r="G82" s="251">
        <f>SUM(F83:F87)</f>
        <v>0</v>
      </c>
      <c r="H82" s="241"/>
    </row>
    <row r="83" spans="1:7" ht="17.25" customHeight="1">
      <c r="A83" s="234">
        <v>83</v>
      </c>
      <c r="B83" s="284"/>
      <c r="C83" s="274"/>
      <c r="D83" s="281" t="s">
        <v>231</v>
      </c>
      <c r="E83" s="282" t="s">
        <v>242</v>
      </c>
      <c r="F83" s="102"/>
      <c r="G83" s="102"/>
    </row>
    <row r="84" spans="1:7" s="246" customFormat="1" ht="17.25" customHeight="1">
      <c r="A84" s="234">
        <v>84</v>
      </c>
      <c r="B84" s="285"/>
      <c r="C84" s="274"/>
      <c r="D84" s="281" t="s">
        <v>231</v>
      </c>
      <c r="E84" s="282" t="s">
        <v>251</v>
      </c>
      <c r="F84" s="102"/>
      <c r="G84" s="102"/>
    </row>
    <row r="85" spans="1:7" ht="21.75" customHeight="1">
      <c r="A85" s="234">
        <v>85</v>
      </c>
      <c r="B85" s="285"/>
      <c r="C85" s="274"/>
      <c r="D85" s="254" t="s">
        <v>231</v>
      </c>
      <c r="E85" s="282" t="s">
        <v>244</v>
      </c>
      <c r="F85" s="102"/>
      <c r="G85" s="102"/>
    </row>
    <row r="86" spans="1:7" ht="17.25" customHeight="1">
      <c r="A86" s="234">
        <v>86</v>
      </c>
      <c r="B86" s="247"/>
      <c r="C86" s="274"/>
      <c r="D86" s="254" t="s">
        <v>231</v>
      </c>
      <c r="E86" s="282" t="s">
        <v>248</v>
      </c>
      <c r="F86" s="102"/>
      <c r="G86" s="102"/>
    </row>
    <row r="87" spans="1:7" ht="17.25" customHeight="1">
      <c r="A87" s="234">
        <v>87</v>
      </c>
      <c r="B87" s="286"/>
      <c r="C87" s="274"/>
      <c r="D87" s="254" t="s">
        <v>231</v>
      </c>
      <c r="E87" s="282" t="s">
        <v>261</v>
      </c>
      <c r="F87" s="102"/>
      <c r="G87" s="102"/>
    </row>
    <row r="88" spans="1:7" ht="17.25" customHeight="1">
      <c r="A88" s="234">
        <v>88</v>
      </c>
      <c r="B88" s="284"/>
      <c r="C88" s="423" t="s">
        <v>262</v>
      </c>
      <c r="D88" s="431"/>
      <c r="E88" s="431"/>
      <c r="F88" s="102"/>
      <c r="G88" s="103">
        <f>SUM(G89:G120)</f>
        <v>0</v>
      </c>
    </row>
    <row r="89" spans="1:7" ht="17.25" customHeight="1">
      <c r="A89" s="234">
        <v>89</v>
      </c>
      <c r="B89" s="285"/>
      <c r="C89" s="417" t="s">
        <v>263</v>
      </c>
      <c r="D89" s="432"/>
      <c r="E89" s="432"/>
      <c r="F89" s="102"/>
      <c r="G89" s="103">
        <f>F95</f>
        <v>0</v>
      </c>
    </row>
    <row r="90" spans="1:7" ht="18" customHeight="1">
      <c r="A90" s="234">
        <v>90</v>
      </c>
      <c r="B90" s="285"/>
      <c r="C90" s="420"/>
      <c r="D90" s="421"/>
      <c r="E90" s="421"/>
      <c r="F90" s="253"/>
      <c r="G90" s="253">
        <f>F93</f>
        <v>0</v>
      </c>
    </row>
    <row r="91" spans="1:7" ht="17.25" customHeight="1">
      <c r="A91" s="234">
        <v>91</v>
      </c>
      <c r="B91" s="285"/>
      <c r="C91" s="272"/>
      <c r="D91" s="254" t="s">
        <v>231</v>
      </c>
      <c r="E91" s="255" t="s">
        <v>264</v>
      </c>
      <c r="F91" s="102"/>
      <c r="G91" s="288"/>
    </row>
    <row r="92" spans="1:7" ht="17.25" customHeight="1">
      <c r="A92" s="234">
        <v>92</v>
      </c>
      <c r="B92" s="285"/>
      <c r="C92" s="272"/>
      <c r="D92" s="254" t="s">
        <v>231</v>
      </c>
      <c r="E92" s="255" t="s">
        <v>265</v>
      </c>
      <c r="F92" s="257"/>
      <c r="G92" s="289"/>
    </row>
    <row r="93" spans="1:7" ht="17.25" customHeight="1">
      <c r="A93" s="234">
        <v>93</v>
      </c>
      <c r="B93" s="286"/>
      <c r="C93" s="272"/>
      <c r="D93" s="254" t="s">
        <v>231</v>
      </c>
      <c r="E93" s="255" t="s">
        <v>266</v>
      </c>
      <c r="F93" s="102"/>
      <c r="G93" s="237"/>
    </row>
    <row r="94" spans="1:7" ht="17.25" customHeight="1">
      <c r="A94" s="234">
        <v>94</v>
      </c>
      <c r="B94" s="284"/>
      <c r="C94" s="272"/>
      <c r="D94" s="254" t="s">
        <v>231</v>
      </c>
      <c r="E94" s="255" t="s">
        <v>253</v>
      </c>
      <c r="F94" s="257"/>
      <c r="G94" s="277"/>
    </row>
    <row r="95" spans="1:7" s="246" customFormat="1" ht="17.25" customHeight="1">
      <c r="A95" s="234">
        <v>95</v>
      </c>
      <c r="B95" s="285"/>
      <c r="C95" s="272"/>
      <c r="D95" s="254" t="s">
        <v>231</v>
      </c>
      <c r="E95" s="255" t="s">
        <v>248</v>
      </c>
      <c r="F95" s="102"/>
      <c r="G95" s="237"/>
    </row>
    <row r="96" spans="1:7" ht="19.5" customHeight="1">
      <c r="A96" s="234">
        <v>96</v>
      </c>
      <c r="B96" s="285"/>
      <c r="C96" s="417" t="s">
        <v>267</v>
      </c>
      <c r="D96" s="418"/>
      <c r="E96" s="419"/>
      <c r="F96" s="102"/>
      <c r="G96" s="237">
        <f>F101+F99</f>
        <v>0</v>
      </c>
    </row>
    <row r="97" spans="1:7" ht="17.25" customHeight="1">
      <c r="A97" s="234">
        <v>97</v>
      </c>
      <c r="B97" s="285"/>
      <c r="C97" s="420"/>
      <c r="D97" s="421"/>
      <c r="E97" s="422"/>
      <c r="F97" s="102"/>
      <c r="G97" s="237">
        <f>F100+F98</f>
        <v>0</v>
      </c>
    </row>
    <row r="98" spans="1:7" ht="17.25" customHeight="1">
      <c r="A98" s="234">
        <v>98</v>
      </c>
      <c r="B98" s="285"/>
      <c r="C98" s="274"/>
      <c r="D98" s="254" t="s">
        <v>231</v>
      </c>
      <c r="E98" s="282" t="s">
        <v>268</v>
      </c>
      <c r="F98" s="102"/>
      <c r="G98" s="288"/>
    </row>
    <row r="99" spans="1:7" ht="17.25" customHeight="1">
      <c r="A99" s="234">
        <v>99</v>
      </c>
      <c r="B99" s="247"/>
      <c r="C99" s="272"/>
      <c r="D99" s="254" t="s">
        <v>231</v>
      </c>
      <c r="E99" s="282" t="s">
        <v>244</v>
      </c>
      <c r="F99" s="102"/>
      <c r="G99" s="288"/>
    </row>
    <row r="100" spans="1:7" ht="17.25" customHeight="1">
      <c r="A100" s="234">
        <v>100</v>
      </c>
      <c r="B100" s="247"/>
      <c r="C100" s="274"/>
      <c r="D100" s="254" t="s">
        <v>231</v>
      </c>
      <c r="E100" s="282" t="s">
        <v>266</v>
      </c>
      <c r="F100" s="102"/>
      <c r="G100" s="288"/>
    </row>
    <row r="101" spans="1:7" ht="17.25" customHeight="1">
      <c r="A101" s="234">
        <v>101</v>
      </c>
      <c r="B101" s="247"/>
      <c r="C101" s="274"/>
      <c r="D101" s="254" t="s">
        <v>231</v>
      </c>
      <c r="E101" s="255" t="s">
        <v>248</v>
      </c>
      <c r="F101" s="102"/>
      <c r="G101" s="288"/>
    </row>
    <row r="102" spans="1:7" ht="18.75" customHeight="1">
      <c r="A102" s="234">
        <v>102</v>
      </c>
      <c r="B102" s="247"/>
      <c r="C102" s="417" t="s">
        <v>269</v>
      </c>
      <c r="D102" s="418"/>
      <c r="E102" s="419"/>
      <c r="F102" s="102"/>
      <c r="G102" s="288">
        <v>0</v>
      </c>
    </row>
    <row r="103" spans="1:7" ht="17.25" customHeight="1">
      <c r="A103" s="234">
        <v>103</v>
      </c>
      <c r="B103" s="285"/>
      <c r="C103" s="420"/>
      <c r="D103" s="421"/>
      <c r="E103" s="422"/>
      <c r="F103" s="102"/>
      <c r="G103" s="288">
        <f>SUM(F104:F107)</f>
        <v>0</v>
      </c>
    </row>
    <row r="104" spans="1:7" ht="17.25" customHeight="1">
      <c r="A104" s="234">
        <v>104</v>
      </c>
      <c r="B104" s="285"/>
      <c r="C104" s="287"/>
      <c r="D104" s="254" t="s">
        <v>231</v>
      </c>
      <c r="E104" s="282" t="s">
        <v>268</v>
      </c>
      <c r="F104" s="102">
        <v>0</v>
      </c>
      <c r="G104" s="288"/>
    </row>
    <row r="105" spans="1:7" ht="17.25" customHeight="1">
      <c r="A105" s="234">
        <v>105</v>
      </c>
      <c r="B105" s="285"/>
      <c r="C105" s="287"/>
      <c r="D105" s="254" t="s">
        <v>231</v>
      </c>
      <c r="E105" s="255" t="s">
        <v>265</v>
      </c>
      <c r="F105" s="102">
        <v>0</v>
      </c>
      <c r="G105" s="288"/>
    </row>
    <row r="106" spans="1:7" ht="17.25" customHeight="1">
      <c r="A106" s="234">
        <v>106</v>
      </c>
      <c r="B106" s="285"/>
      <c r="C106" s="274"/>
      <c r="D106" s="254" t="s">
        <v>231</v>
      </c>
      <c r="E106" s="282" t="s">
        <v>266</v>
      </c>
      <c r="F106" s="102">
        <v>0</v>
      </c>
      <c r="G106" s="288"/>
    </row>
    <row r="107" spans="1:7" ht="17.25" customHeight="1">
      <c r="A107" s="234">
        <v>107</v>
      </c>
      <c r="B107" s="285"/>
      <c r="C107" s="274"/>
      <c r="D107" s="254" t="s">
        <v>231</v>
      </c>
      <c r="E107" s="255" t="s">
        <v>248</v>
      </c>
      <c r="F107" s="102">
        <v>0</v>
      </c>
      <c r="G107" s="288"/>
    </row>
    <row r="108" spans="1:7" ht="17.25" customHeight="1">
      <c r="A108" s="234">
        <v>108</v>
      </c>
      <c r="B108" s="284"/>
      <c r="C108" s="417" t="s">
        <v>270</v>
      </c>
      <c r="D108" s="418"/>
      <c r="E108" s="419"/>
      <c r="F108" s="102"/>
      <c r="G108" s="288">
        <f>F113</f>
        <v>0</v>
      </c>
    </row>
    <row r="109" spans="1:7" ht="16.5" customHeight="1">
      <c r="A109" s="234">
        <v>109</v>
      </c>
      <c r="B109" s="286"/>
      <c r="C109" s="420"/>
      <c r="D109" s="421"/>
      <c r="E109" s="422"/>
      <c r="F109" s="102"/>
      <c r="G109" s="288">
        <f>F112</f>
        <v>0</v>
      </c>
    </row>
    <row r="110" spans="1:7" ht="14.25" customHeight="1">
      <c r="A110" s="234">
        <v>110</v>
      </c>
      <c r="B110" s="286"/>
      <c r="C110" s="274"/>
      <c r="D110" s="254" t="s">
        <v>231</v>
      </c>
      <c r="E110" s="282" t="s">
        <v>268</v>
      </c>
      <c r="F110" s="102">
        <v>0</v>
      </c>
      <c r="G110" s="288"/>
    </row>
    <row r="111" spans="1:7" ht="15.75" customHeight="1">
      <c r="A111" s="234">
        <v>111</v>
      </c>
      <c r="B111" s="286"/>
      <c r="C111" s="274"/>
      <c r="D111" s="254" t="s">
        <v>231</v>
      </c>
      <c r="E111" s="282" t="s">
        <v>265</v>
      </c>
      <c r="F111" s="102"/>
      <c r="G111" s="288"/>
    </row>
    <row r="112" spans="1:7" ht="16.5" customHeight="1">
      <c r="A112" s="234">
        <v>112</v>
      </c>
      <c r="B112" s="286"/>
      <c r="C112" s="274"/>
      <c r="D112" s="254" t="s">
        <v>231</v>
      </c>
      <c r="E112" s="282" t="s">
        <v>266</v>
      </c>
      <c r="F112" s="102"/>
      <c r="G112" s="288"/>
    </row>
    <row r="113" spans="1:7" ht="17.25" customHeight="1">
      <c r="A113" s="234">
        <v>113</v>
      </c>
      <c r="B113" s="286"/>
      <c r="C113" s="274"/>
      <c r="D113" s="254" t="s">
        <v>231</v>
      </c>
      <c r="E113" s="282" t="s">
        <v>271</v>
      </c>
      <c r="F113" s="102"/>
      <c r="G113" s="288"/>
    </row>
    <row r="114" spans="1:7" ht="17.25" customHeight="1">
      <c r="A114" s="234">
        <v>114</v>
      </c>
      <c r="B114" s="286"/>
      <c r="C114" s="417" t="s">
        <v>272</v>
      </c>
      <c r="D114" s="418"/>
      <c r="E114" s="419"/>
      <c r="F114" s="102"/>
      <c r="G114" s="237">
        <f>F119</f>
        <v>0</v>
      </c>
    </row>
    <row r="115" spans="1:7" ht="17.25" customHeight="1">
      <c r="A115" s="234">
        <v>115</v>
      </c>
      <c r="B115" s="286"/>
      <c r="C115" s="420"/>
      <c r="D115" s="421"/>
      <c r="E115" s="422"/>
      <c r="F115" s="102"/>
      <c r="G115" s="237">
        <f>F118</f>
        <v>0</v>
      </c>
    </row>
    <row r="116" spans="1:7" ht="14.25" customHeight="1">
      <c r="A116" s="234">
        <v>116</v>
      </c>
      <c r="B116" s="286"/>
      <c r="C116" s="287"/>
      <c r="D116" s="254" t="s">
        <v>231</v>
      </c>
      <c r="E116" s="282" t="s">
        <v>268</v>
      </c>
      <c r="F116" s="102"/>
      <c r="G116" s="237"/>
    </row>
    <row r="117" spans="1:7" ht="13.5" customHeight="1">
      <c r="A117" s="234">
        <v>117</v>
      </c>
      <c r="B117" s="286"/>
      <c r="C117" s="287"/>
      <c r="D117" s="254" t="s">
        <v>231</v>
      </c>
      <c r="E117" s="282" t="s">
        <v>265</v>
      </c>
      <c r="F117" s="102"/>
      <c r="G117" s="237"/>
    </row>
    <row r="118" spans="1:7" ht="13.5" customHeight="1">
      <c r="A118" s="234">
        <v>118</v>
      </c>
      <c r="B118" s="286"/>
      <c r="C118" s="274"/>
      <c r="D118" s="254" t="s">
        <v>231</v>
      </c>
      <c r="E118" s="282" t="s">
        <v>266</v>
      </c>
      <c r="F118" s="102"/>
      <c r="G118" s="237"/>
    </row>
    <row r="119" spans="1:7" ht="13.5" customHeight="1">
      <c r="A119" s="234">
        <v>119</v>
      </c>
      <c r="B119" s="286"/>
      <c r="C119" s="274"/>
      <c r="D119" s="290" t="s">
        <v>231</v>
      </c>
      <c r="E119" s="282" t="s">
        <v>248</v>
      </c>
      <c r="F119" s="102"/>
      <c r="G119" s="237"/>
    </row>
    <row r="120" spans="1:7" ht="13.5" customHeight="1">
      <c r="A120" s="234">
        <v>120</v>
      </c>
      <c r="B120" s="286"/>
      <c r="C120" s="274"/>
      <c r="D120" s="290" t="s">
        <v>231</v>
      </c>
      <c r="E120" s="282" t="s">
        <v>261</v>
      </c>
      <c r="F120" s="102"/>
      <c r="G120" s="237"/>
    </row>
    <row r="121" spans="1:7" ht="13.5" customHeight="1">
      <c r="A121" s="234">
        <v>121</v>
      </c>
      <c r="B121" s="286"/>
      <c r="C121" s="423" t="s">
        <v>273</v>
      </c>
      <c r="D121" s="431"/>
      <c r="E121" s="431"/>
      <c r="F121" s="102"/>
      <c r="G121" s="92">
        <f>F125+F126</f>
        <v>0</v>
      </c>
    </row>
    <row r="122" spans="1:7" ht="14.25" customHeight="1">
      <c r="A122" s="234">
        <v>122</v>
      </c>
      <c r="B122" s="286"/>
      <c r="C122" s="431"/>
      <c r="D122" s="431"/>
      <c r="E122" s="431"/>
      <c r="F122" s="102"/>
      <c r="G122" s="92">
        <f>F123</f>
        <v>0</v>
      </c>
    </row>
    <row r="123" spans="1:7" ht="14.25" customHeight="1">
      <c r="A123" s="234">
        <v>123</v>
      </c>
      <c r="B123" s="286"/>
      <c r="C123" s="274"/>
      <c r="D123" s="269" t="s">
        <v>231</v>
      </c>
      <c r="E123" s="282" t="s">
        <v>264</v>
      </c>
      <c r="F123" s="102"/>
      <c r="G123" s="237"/>
    </row>
    <row r="124" spans="1:7" ht="14.25" customHeight="1">
      <c r="A124" s="234">
        <v>124</v>
      </c>
      <c r="B124" s="286"/>
      <c r="C124" s="274"/>
      <c r="D124" s="269" t="s">
        <v>231</v>
      </c>
      <c r="E124" s="282" t="s">
        <v>265</v>
      </c>
      <c r="F124" s="102"/>
      <c r="G124" s="266"/>
    </row>
    <row r="125" spans="1:7" ht="14.25" customHeight="1">
      <c r="A125" s="234">
        <v>125</v>
      </c>
      <c r="B125" s="286"/>
      <c r="C125" s="274"/>
      <c r="D125" s="269" t="s">
        <v>231</v>
      </c>
      <c r="E125" s="282" t="s">
        <v>266</v>
      </c>
      <c r="F125" s="102"/>
      <c r="G125" s="266"/>
    </row>
    <row r="126" spans="1:7" ht="14.25" customHeight="1">
      <c r="A126" s="234">
        <v>126</v>
      </c>
      <c r="B126" s="286"/>
      <c r="C126" s="274"/>
      <c r="D126" s="254" t="s">
        <v>231</v>
      </c>
      <c r="E126" s="282" t="s">
        <v>248</v>
      </c>
      <c r="F126" s="102"/>
      <c r="G126" s="266"/>
    </row>
    <row r="127" spans="1:7" ht="14.25" customHeight="1">
      <c r="A127" s="234">
        <v>127</v>
      </c>
      <c r="B127" s="286"/>
      <c r="C127" s="274"/>
      <c r="D127" s="290" t="s">
        <v>231</v>
      </c>
      <c r="E127" s="282" t="s">
        <v>261</v>
      </c>
      <c r="F127" s="102"/>
      <c r="G127" s="266"/>
    </row>
    <row r="128" spans="1:7" ht="14.25" customHeight="1">
      <c r="A128" s="234">
        <v>128</v>
      </c>
      <c r="B128" s="286"/>
      <c r="C128" s="423" t="s">
        <v>274</v>
      </c>
      <c r="D128" s="423"/>
      <c r="E128" s="423"/>
      <c r="F128" s="103"/>
      <c r="G128" s="103">
        <f>G57+G64+G70+G76+G82</f>
        <v>0</v>
      </c>
    </row>
    <row r="129" spans="1:7" ht="18" customHeight="1">
      <c r="A129" s="234">
        <v>129</v>
      </c>
      <c r="B129" s="291" t="s">
        <v>275</v>
      </c>
      <c r="C129" s="291"/>
      <c r="D129" s="291"/>
      <c r="E129" s="291"/>
      <c r="F129" s="291"/>
      <c r="G129" s="251">
        <f>G128</f>
        <v>0</v>
      </c>
    </row>
    <row r="130" spans="1:9" ht="18" customHeight="1">
      <c r="A130" s="234">
        <v>130</v>
      </c>
      <c r="B130" s="291" t="s">
        <v>276</v>
      </c>
      <c r="C130" s="291"/>
      <c r="D130" s="291"/>
      <c r="E130" s="291"/>
      <c r="F130" s="291"/>
      <c r="G130" s="251">
        <f>G129+G46</f>
        <v>-23000000</v>
      </c>
      <c r="H130" s="241"/>
      <c r="I130" s="241"/>
    </row>
    <row r="131" spans="1:9" ht="18" customHeight="1">
      <c r="A131" s="234">
        <v>131</v>
      </c>
      <c r="B131" s="291" t="s">
        <v>280</v>
      </c>
      <c r="C131" s="292"/>
      <c r="D131" s="292"/>
      <c r="E131" s="292"/>
      <c r="F131" s="293"/>
      <c r="G131" s="251">
        <f>G130+G6</f>
        <v>4878280447</v>
      </c>
      <c r="H131" s="294"/>
      <c r="I131" s="294"/>
    </row>
    <row r="132" spans="1:7" ht="21.75" customHeight="1" hidden="1">
      <c r="A132" s="234">
        <v>128</v>
      </c>
      <c r="B132" s="285"/>
      <c r="C132" s="295"/>
      <c r="D132" s="295"/>
      <c r="E132" s="295"/>
      <c r="F132" s="296"/>
      <c r="G132" s="297">
        <f>'[1]2'!AN17</f>
        <v>7355339026</v>
      </c>
    </row>
    <row r="133" spans="1:7" ht="13.5" customHeight="1" hidden="1">
      <c r="A133" s="234">
        <v>129</v>
      </c>
      <c r="B133" s="285"/>
      <c r="C133" s="278"/>
      <c r="D133" s="278"/>
      <c r="E133" s="278"/>
      <c r="F133" s="285"/>
      <c r="G133" s="298">
        <f>G131-G132</f>
        <v>-2477058579</v>
      </c>
    </row>
    <row r="134" spans="1:7" ht="13.5" customHeight="1" hidden="1">
      <c r="A134" s="234">
        <v>130</v>
      </c>
      <c r="B134" s="285"/>
      <c r="C134" s="278"/>
      <c r="D134" s="278"/>
      <c r="E134" s="278"/>
      <c r="F134" s="285"/>
      <c r="G134" s="285"/>
    </row>
    <row r="135" spans="1:7" ht="13.5" customHeight="1" hidden="1">
      <c r="A135" s="299"/>
      <c r="B135" s="285"/>
      <c r="C135" s="278"/>
      <c r="D135" s="278"/>
      <c r="E135" s="278"/>
      <c r="F135" s="278"/>
      <c r="G135" s="278"/>
    </row>
    <row r="136" spans="1:7" ht="13.5" customHeight="1">
      <c r="A136" s="299"/>
      <c r="B136" s="285"/>
      <c r="C136" s="278"/>
      <c r="D136" s="278"/>
      <c r="E136" s="278"/>
      <c r="F136" s="278"/>
      <c r="G136" s="300"/>
    </row>
    <row r="137" spans="1:8" ht="15.75" customHeight="1">
      <c r="A137" s="299"/>
      <c r="B137" s="285"/>
      <c r="C137" s="278"/>
      <c r="D137" s="278"/>
      <c r="E137" s="278"/>
      <c r="F137" s="278"/>
      <c r="G137" s="278"/>
      <c r="H137" s="241"/>
    </row>
    <row r="138" spans="1:7" ht="15.75" customHeight="1">
      <c r="A138" s="299"/>
      <c r="B138" s="285"/>
      <c r="C138" s="285"/>
      <c r="D138" s="285"/>
      <c r="E138" s="285"/>
      <c r="F138" s="278"/>
      <c r="G138" s="278"/>
    </row>
    <row r="139" spans="1:7" ht="15.75" customHeight="1">
      <c r="A139" s="299"/>
      <c r="B139" s="285"/>
      <c r="C139" s="285"/>
      <c r="D139" s="285"/>
      <c r="E139" s="285"/>
      <c r="F139" s="278"/>
      <c r="G139" s="278"/>
    </row>
    <row r="140" spans="1:7" ht="17.25" customHeight="1">
      <c r="A140" s="299"/>
      <c r="B140" s="285"/>
      <c r="C140" s="285"/>
      <c r="D140" s="285"/>
      <c r="E140" s="285"/>
      <c r="F140" s="301"/>
      <c r="G140" s="302"/>
    </row>
    <row r="141" spans="1:7" ht="17.25" customHeight="1">
      <c r="A141" s="299"/>
      <c r="B141" s="285"/>
      <c r="C141" s="285"/>
      <c r="D141" s="285"/>
      <c r="E141" s="285"/>
      <c r="F141" s="301"/>
      <c r="G141" s="302"/>
    </row>
    <row r="142" spans="1:7" ht="15" customHeight="1">
      <c r="A142" s="299"/>
      <c r="B142" s="285"/>
      <c r="C142" s="285"/>
      <c r="D142" s="285"/>
      <c r="E142" s="285"/>
      <c r="F142" s="301"/>
      <c r="G142" s="302"/>
    </row>
    <row r="143" spans="1:7" ht="17.25" customHeight="1">
      <c r="A143" s="299"/>
      <c r="B143" s="285"/>
      <c r="C143" s="285"/>
      <c r="D143" s="285"/>
      <c r="E143" s="285"/>
      <c r="F143" s="301"/>
      <c r="G143" s="302"/>
    </row>
    <row r="144" spans="1:7" ht="17.25" customHeight="1">
      <c r="A144" s="299"/>
      <c r="B144" s="285"/>
      <c r="C144" s="285"/>
      <c r="D144" s="285"/>
      <c r="E144" s="285"/>
      <c r="F144" s="301"/>
      <c r="G144" s="302"/>
    </row>
    <row r="145" spans="1:7" ht="17.25" customHeight="1">
      <c r="A145" s="299"/>
      <c r="B145" s="303"/>
      <c r="C145" s="285"/>
      <c r="D145" s="285"/>
      <c r="E145" s="285"/>
      <c r="F145" s="301"/>
      <c r="G145" s="302"/>
    </row>
    <row r="146" spans="1:7" ht="17.25" customHeight="1">
      <c r="A146" s="299"/>
      <c r="B146" s="303"/>
      <c r="C146" s="285"/>
      <c r="D146" s="285"/>
      <c r="E146" s="285"/>
      <c r="F146" s="301"/>
      <c r="G146" s="302"/>
    </row>
    <row r="147" spans="1:7" ht="17.25" customHeight="1">
      <c r="A147" s="299"/>
      <c r="B147" s="285"/>
      <c r="C147" s="285"/>
      <c r="D147" s="285"/>
      <c r="E147" s="285"/>
      <c r="F147" s="301"/>
      <c r="G147" s="302"/>
    </row>
    <row r="148" spans="1:7" ht="30" customHeight="1">
      <c r="A148" s="299"/>
      <c r="B148" s="304"/>
      <c r="C148" s="285"/>
      <c r="D148" s="285"/>
      <c r="E148" s="285"/>
      <c r="F148" s="301"/>
      <c r="G148" s="302"/>
    </row>
    <row r="149" spans="1:8" ht="22.5" customHeight="1">
      <c r="A149" s="299"/>
      <c r="B149" s="285"/>
      <c r="C149" s="285"/>
      <c r="D149" s="285"/>
      <c r="E149" s="285"/>
      <c r="F149" s="301"/>
      <c r="G149" s="302"/>
      <c r="H149" s="241"/>
    </row>
    <row r="150" spans="1:8" ht="24" customHeight="1">
      <c r="A150" s="299"/>
      <c r="B150" s="285"/>
      <c r="C150" s="285"/>
      <c r="D150" s="285"/>
      <c r="E150" s="285"/>
      <c r="F150" s="301"/>
      <c r="G150" s="302"/>
      <c r="H150" s="241"/>
    </row>
    <row r="151" spans="1:7" ht="21.75" customHeight="1">
      <c r="A151" s="299"/>
      <c r="B151" s="285"/>
      <c r="C151" s="285"/>
      <c r="D151" s="285"/>
      <c r="E151" s="285"/>
      <c r="F151" s="301"/>
      <c r="G151" s="302"/>
    </row>
    <row r="152" spans="1:7" ht="26.25" customHeight="1">
      <c r="A152" s="299"/>
      <c r="B152" s="285"/>
      <c r="C152" s="285"/>
      <c r="D152" s="285"/>
      <c r="E152" s="285"/>
      <c r="F152" s="301"/>
      <c r="G152" s="302"/>
    </row>
    <row r="153" ht="17.25" customHeight="1">
      <c r="B153" s="246"/>
    </row>
    <row r="154" ht="17.25" customHeight="1">
      <c r="B154" s="246"/>
    </row>
    <row r="155" spans="3:7" s="246" customFormat="1" ht="17.25" customHeight="1">
      <c r="C155" s="228"/>
      <c r="D155" s="228"/>
      <c r="E155" s="228"/>
      <c r="F155" s="230"/>
      <c r="G155" s="305"/>
    </row>
    <row r="156" spans="3:7" s="246" customFormat="1" ht="17.25" customHeight="1">
      <c r="C156" s="228"/>
      <c r="D156" s="228"/>
      <c r="E156" s="228"/>
      <c r="F156" s="230"/>
      <c r="G156" s="305"/>
    </row>
    <row r="157" spans="3:7" s="246" customFormat="1" ht="17.25" customHeight="1">
      <c r="C157" s="228"/>
      <c r="D157" s="228"/>
      <c r="E157" s="228"/>
      <c r="F157" s="230"/>
      <c r="G157" s="305"/>
    </row>
    <row r="158" spans="2:7" s="246" customFormat="1" ht="17.25" customHeight="1">
      <c r="B158" s="228"/>
      <c r="C158" s="228"/>
      <c r="D158" s="228"/>
      <c r="E158" s="228"/>
      <c r="F158" s="230"/>
      <c r="G158" s="305"/>
    </row>
    <row r="159" spans="2:7" s="246" customFormat="1" ht="17.25" customHeight="1">
      <c r="B159" s="228"/>
      <c r="C159" s="228"/>
      <c r="D159" s="228"/>
      <c r="E159" s="228"/>
      <c r="F159" s="230"/>
      <c r="G159" s="305"/>
    </row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spans="2:7" s="306" customFormat="1" ht="17.25" customHeight="1">
      <c r="B176" s="228"/>
      <c r="C176" s="228"/>
      <c r="D176" s="228"/>
      <c r="E176" s="228"/>
      <c r="F176" s="230"/>
      <c r="G176" s="305"/>
    </row>
    <row r="177" spans="2:7" s="306" customFormat="1" ht="17.25" customHeight="1">
      <c r="B177" s="228"/>
      <c r="C177" s="228"/>
      <c r="D177" s="228"/>
      <c r="E177" s="228"/>
      <c r="F177" s="230"/>
      <c r="G177" s="305"/>
    </row>
    <row r="178" spans="2:7" s="306" customFormat="1" ht="17.25" customHeight="1">
      <c r="B178" s="228"/>
      <c r="C178" s="228"/>
      <c r="D178" s="228"/>
      <c r="E178" s="228"/>
      <c r="F178" s="230"/>
      <c r="G178" s="305"/>
    </row>
    <row r="179" ht="17.25" customHeight="1"/>
    <row r="180" ht="17.25" customHeight="1"/>
    <row r="181" ht="17.25" customHeight="1"/>
    <row r="182" spans="2:7" s="285" customFormat="1" ht="17.25" customHeight="1">
      <c r="B182" s="228"/>
      <c r="C182" s="228"/>
      <c r="D182" s="228"/>
      <c r="E182" s="228"/>
      <c r="F182" s="230"/>
      <c r="G182" s="305"/>
    </row>
    <row r="183" ht="17.25" customHeight="1"/>
    <row r="184" ht="17.25" customHeight="1"/>
    <row r="185" ht="17.25" customHeight="1"/>
    <row r="186" ht="17.25" customHeight="1"/>
    <row r="187" ht="17.25" customHeight="1"/>
    <row r="188" spans="2:7" s="306" customFormat="1" ht="17.25" customHeight="1">
      <c r="B188" s="228"/>
      <c r="C188" s="228"/>
      <c r="D188" s="228"/>
      <c r="E188" s="228"/>
      <c r="F188" s="230"/>
      <c r="G188" s="305"/>
    </row>
    <row r="189" spans="2:7" s="306" customFormat="1" ht="17.25" customHeight="1">
      <c r="B189" s="228"/>
      <c r="C189" s="228"/>
      <c r="D189" s="228"/>
      <c r="E189" s="228"/>
      <c r="F189" s="230"/>
      <c r="G189" s="305"/>
    </row>
  </sheetData>
  <sheetProtection/>
  <mergeCells count="68">
    <mergeCell ref="A1:G1"/>
    <mergeCell ref="A2:G2"/>
    <mergeCell ref="A3:G3"/>
    <mergeCell ref="B6:E6"/>
    <mergeCell ref="B7:E7"/>
    <mergeCell ref="C8:E8"/>
    <mergeCell ref="C13:E13"/>
    <mergeCell ref="C16:E16"/>
    <mergeCell ref="D14:E14"/>
    <mergeCell ref="C9:E9"/>
    <mergeCell ref="D10:E10"/>
    <mergeCell ref="D11:E11"/>
    <mergeCell ref="D12:E12"/>
    <mergeCell ref="D17:E17"/>
    <mergeCell ref="C18:E18"/>
    <mergeCell ref="D19:E19"/>
    <mergeCell ref="D20:E20"/>
    <mergeCell ref="D21:E21"/>
    <mergeCell ref="C22:E22"/>
    <mergeCell ref="F35:F36"/>
    <mergeCell ref="D23:E23"/>
    <mergeCell ref="D24:E24"/>
    <mergeCell ref="D25:E25"/>
    <mergeCell ref="D26:E26"/>
    <mergeCell ref="D27:E27"/>
    <mergeCell ref="C28:E28"/>
    <mergeCell ref="D29:E29"/>
    <mergeCell ref="D37:E37"/>
    <mergeCell ref="D38:E38"/>
    <mergeCell ref="D39:E39"/>
    <mergeCell ref="D40:E40"/>
    <mergeCell ref="D41:E41"/>
    <mergeCell ref="C31:E31"/>
    <mergeCell ref="D32:E32"/>
    <mergeCell ref="C33:E33"/>
    <mergeCell ref="D34:E34"/>
    <mergeCell ref="C35:E36"/>
    <mergeCell ref="D43:E43"/>
    <mergeCell ref="D44:E44"/>
    <mergeCell ref="D45:E45"/>
    <mergeCell ref="C46:E46"/>
    <mergeCell ref="D47:E47"/>
    <mergeCell ref="D48:E48"/>
    <mergeCell ref="D70:E70"/>
    <mergeCell ref="D49:E49"/>
    <mergeCell ref="D50:E50"/>
    <mergeCell ref="D51:E51"/>
    <mergeCell ref="D52:E52"/>
    <mergeCell ref="D53:E53"/>
    <mergeCell ref="D54:E54"/>
    <mergeCell ref="C121:E122"/>
    <mergeCell ref="C128:E128"/>
    <mergeCell ref="C75:E75"/>
    <mergeCell ref="D76:E76"/>
    <mergeCell ref="C81:E81"/>
    <mergeCell ref="D82:E82"/>
    <mergeCell ref="C88:E88"/>
    <mergeCell ref="C89:E90"/>
    <mergeCell ref="D42:E42"/>
    <mergeCell ref="C96:E97"/>
    <mergeCell ref="C102:E103"/>
    <mergeCell ref="C108:E109"/>
    <mergeCell ref="C114:E115"/>
    <mergeCell ref="C56:E56"/>
    <mergeCell ref="D57:E57"/>
    <mergeCell ref="C63:E63"/>
    <mergeCell ref="D64:E64"/>
    <mergeCell ref="C69:E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2020-06-18T09:54:01Z</cp:lastPrinted>
  <dcterms:created xsi:type="dcterms:W3CDTF">2014-02-02T08:05:39Z</dcterms:created>
  <dcterms:modified xsi:type="dcterms:W3CDTF">2020-06-18T09:54:12Z</dcterms:modified>
  <cp:category/>
  <cp:version/>
  <cp:contentType/>
  <cp:contentStatus/>
</cp:coreProperties>
</file>