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 activeTab="1"/>
  </bookViews>
  <sheets>
    <sheet name="Védőnői szolgálat" sheetId="21" r:id="rId1"/>
    <sheet name="Költségvetés 2013" sheetId="20" r:id="rId2"/>
    <sheet name="Összesítő" sheetId="22" r:id="rId3"/>
    <sheet name="Munka1" sheetId="23" r:id="rId4"/>
  </sheets>
  <definedNames>
    <definedName name="_xlnm.Print_Area" localSheetId="2">Összesítő!$A$1:$G$31</definedName>
  </definedNames>
  <calcPr calcId="124519"/>
</workbook>
</file>

<file path=xl/calcChain.xml><?xml version="1.0" encoding="utf-8"?>
<calcChain xmlns="http://schemas.openxmlformats.org/spreadsheetml/2006/main">
  <c r="G743" i="20"/>
  <c r="G742"/>
  <c r="G741"/>
  <c r="G740"/>
  <c r="G739"/>
  <c r="G738"/>
  <c r="G737"/>
  <c r="G736"/>
  <c r="G735"/>
  <c r="G734"/>
  <c r="G718"/>
  <c r="G719"/>
  <c r="G720"/>
  <c r="G721"/>
  <c r="G722"/>
  <c r="G723"/>
  <c r="G724"/>
  <c r="G725"/>
  <c r="G726"/>
  <c r="G727"/>
  <c r="G728"/>
  <c r="G729"/>
  <c r="G717"/>
  <c r="G711"/>
  <c r="G693"/>
  <c r="G694"/>
  <c r="G695"/>
  <c r="G696"/>
  <c r="G697"/>
  <c r="G698"/>
  <c r="G699"/>
  <c r="G701"/>
  <c r="G702"/>
  <c r="G703"/>
  <c r="G704"/>
  <c r="G705"/>
  <c r="G706"/>
  <c r="G708"/>
  <c r="G709"/>
  <c r="G710"/>
  <c r="G692"/>
  <c r="G685"/>
  <c r="G676"/>
  <c r="G677"/>
  <c r="G678"/>
  <c r="G679"/>
  <c r="G680"/>
  <c r="G681"/>
  <c r="G682"/>
  <c r="G683"/>
  <c r="G684"/>
  <c r="G675"/>
  <c r="G673"/>
  <c r="G672"/>
  <c r="G665"/>
  <c r="G664"/>
  <c r="G663"/>
  <c r="G662"/>
  <c r="G661"/>
  <c r="G654"/>
  <c r="G653"/>
  <c r="G652"/>
  <c r="G645"/>
  <c r="G644"/>
  <c r="G643"/>
  <c r="G635"/>
  <c r="G634"/>
  <c r="G633"/>
  <c r="G632"/>
  <c r="G624"/>
  <c r="G623"/>
  <c r="G622"/>
  <c r="G621"/>
  <c r="G620"/>
  <c r="G619"/>
  <c r="G606"/>
  <c r="G605"/>
  <c r="G604"/>
  <c r="G602"/>
  <c r="G601"/>
  <c r="G600"/>
  <c r="G593"/>
  <c r="G585"/>
  <c r="G586"/>
  <c r="G587"/>
  <c r="G588"/>
  <c r="G589"/>
  <c r="G590"/>
  <c r="G591"/>
  <c r="G592"/>
  <c r="G584"/>
  <c r="G577"/>
  <c r="G553"/>
  <c r="G554"/>
  <c r="G555"/>
  <c r="G556"/>
  <c r="G557"/>
  <c r="G558"/>
  <c r="G559"/>
  <c r="G560"/>
  <c r="G562"/>
  <c r="G563"/>
  <c r="G564"/>
  <c r="G565"/>
  <c r="G566"/>
  <c r="G567"/>
  <c r="G568"/>
  <c r="G569"/>
  <c r="G570"/>
  <c r="G571"/>
  <c r="G572"/>
  <c r="G573"/>
  <c r="G574"/>
  <c r="G575"/>
  <c r="G576"/>
  <c r="G552"/>
  <c r="G550"/>
  <c r="G549"/>
  <c r="G548"/>
  <c r="G541"/>
  <c r="G512"/>
  <c r="G513"/>
  <c r="G514"/>
  <c r="G515"/>
  <c r="G516"/>
  <c r="G517"/>
  <c r="G518"/>
  <c r="G519"/>
  <c r="G520"/>
  <c r="G521"/>
  <c r="G522"/>
  <c r="G525"/>
  <c r="G526"/>
  <c r="G527"/>
  <c r="G528"/>
  <c r="G529"/>
  <c r="G530"/>
  <c r="G531"/>
  <c r="G532"/>
  <c r="G533"/>
  <c r="G534"/>
  <c r="G535"/>
  <c r="G536"/>
  <c r="G537"/>
  <c r="G538"/>
  <c r="G539"/>
  <c r="G540"/>
  <c r="G511"/>
  <c r="G509"/>
  <c r="G508"/>
  <c r="G507"/>
  <c r="G506"/>
  <c r="G505"/>
  <c r="G504"/>
  <c r="G493"/>
  <c r="G494"/>
  <c r="G495"/>
  <c r="G496"/>
  <c r="G497"/>
  <c r="G492"/>
  <c r="G485"/>
  <c r="G484"/>
  <c r="G483"/>
  <c r="G482"/>
  <c r="G481"/>
  <c r="G480"/>
  <c r="G479"/>
  <c r="G477"/>
  <c r="G476"/>
  <c r="G475"/>
  <c r="G474"/>
  <c r="G467"/>
  <c r="G466"/>
  <c r="G465"/>
  <c r="G464"/>
  <c r="G463"/>
  <c r="G462"/>
  <c r="G461"/>
  <c r="G454"/>
  <c r="G453"/>
  <c r="G452"/>
  <c r="G451"/>
  <c r="G450"/>
  <c r="G449"/>
  <c r="G448"/>
  <c r="G447"/>
  <c r="G446"/>
  <c r="G444"/>
  <c r="G443"/>
  <c r="G442"/>
  <c r="G435"/>
  <c r="G434"/>
  <c r="G433"/>
  <c r="G415"/>
  <c r="G406"/>
  <c r="G402"/>
  <c r="G385"/>
  <c r="G387"/>
  <c r="G388"/>
  <c r="G389"/>
  <c r="G390"/>
  <c r="G391"/>
  <c r="G392"/>
  <c r="G393"/>
  <c r="G394"/>
  <c r="G384"/>
  <c r="G380"/>
  <c r="G379"/>
  <c r="G369"/>
  <c r="G370"/>
  <c r="G371"/>
  <c r="G368"/>
  <c r="G359"/>
  <c r="G351"/>
  <c r="G350"/>
  <c r="G341"/>
  <c r="G340"/>
  <c r="G330"/>
  <c r="G331"/>
  <c r="G329"/>
  <c r="G325"/>
  <c r="G283"/>
  <c r="G285"/>
  <c r="G286"/>
  <c r="G287"/>
  <c r="G290"/>
  <c r="G291"/>
  <c r="G294"/>
  <c r="G295"/>
  <c r="G296"/>
  <c r="G297"/>
  <c r="G298"/>
  <c r="G299"/>
  <c r="G300"/>
  <c r="G302"/>
  <c r="G305"/>
  <c r="G307"/>
  <c r="G309"/>
  <c r="G310"/>
  <c r="G311"/>
  <c r="G312"/>
  <c r="G313"/>
  <c r="G314"/>
  <c r="G315"/>
  <c r="G316"/>
  <c r="G282"/>
  <c r="G277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36"/>
  <c r="G195"/>
  <c r="G196"/>
  <c r="G198"/>
  <c r="G199"/>
  <c r="G202"/>
  <c r="G203"/>
  <c r="G204"/>
  <c r="G207"/>
  <c r="G208"/>
  <c r="G209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194"/>
  <c r="G190"/>
  <c r="G189"/>
  <c r="G180"/>
  <c r="G170"/>
  <c r="G171"/>
  <c r="G169"/>
  <c r="G155"/>
  <c r="G156"/>
  <c r="G157"/>
  <c r="G154"/>
  <c r="G148"/>
  <c r="G149"/>
  <c r="G150"/>
  <c r="G147"/>
  <c r="G138"/>
  <c r="G137"/>
  <c r="G128"/>
  <c r="G127"/>
  <c r="G115"/>
  <c r="G116"/>
  <c r="G117"/>
  <c r="G118"/>
  <c r="G114"/>
  <c r="G75"/>
  <c r="G76"/>
  <c r="G77"/>
  <c r="G79"/>
  <c r="G81"/>
  <c r="G82"/>
  <c r="G83"/>
  <c r="G85"/>
  <c r="G86"/>
  <c r="G87"/>
  <c r="G88"/>
  <c r="G89"/>
  <c r="G90"/>
  <c r="G91"/>
  <c r="G92"/>
  <c r="G93"/>
  <c r="G94"/>
  <c r="G95"/>
  <c r="G96"/>
  <c r="G73"/>
  <c r="G22"/>
  <c r="G24"/>
  <c r="G26"/>
  <c r="G27"/>
  <c r="G29"/>
  <c r="G30"/>
  <c r="G33"/>
  <c r="G34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7"/>
  <c r="G58"/>
  <c r="G59"/>
  <c r="G60"/>
  <c r="G61"/>
  <c r="G62"/>
  <c r="G64"/>
  <c r="G20"/>
  <c r="G12"/>
  <c r="G13"/>
  <c r="G15"/>
  <c r="G16"/>
  <c r="G11"/>
  <c r="F664"/>
  <c r="F665" s="1"/>
  <c r="F616"/>
  <c r="F617" s="1"/>
  <c r="F481"/>
  <c r="F476"/>
  <c r="F477" s="1"/>
  <c r="F466"/>
  <c r="F447"/>
  <c r="F301"/>
  <c r="F259"/>
  <c r="F718" l="1"/>
  <c r="F23"/>
  <c r="E326"/>
  <c r="E728"/>
  <c r="E726"/>
  <c r="E725"/>
  <c r="E721"/>
  <c r="E720"/>
  <c r="E696"/>
  <c r="E676"/>
  <c r="E673"/>
  <c r="E576"/>
  <c r="E513"/>
  <c r="E505"/>
  <c r="E494"/>
  <c r="E395"/>
  <c r="E386"/>
  <c r="E352"/>
  <c r="E301"/>
  <c r="G301" s="1"/>
  <c r="E200"/>
  <c r="E197"/>
  <c r="E78"/>
  <c r="E21"/>
  <c r="E327" l="1"/>
  <c r="F676"/>
  <c r="F65"/>
  <c r="F352"/>
  <c r="G352" s="1"/>
  <c r="E396"/>
  <c r="C396"/>
  <c r="B396"/>
  <c r="F395"/>
  <c r="G395" s="1"/>
  <c r="F386"/>
  <c r="F381"/>
  <c r="E381"/>
  <c r="E382" s="1"/>
  <c r="C381"/>
  <c r="C382" s="1"/>
  <c r="B381"/>
  <c r="B382" s="1"/>
  <c r="F742"/>
  <c r="E742"/>
  <c r="B742"/>
  <c r="F696"/>
  <c r="F576"/>
  <c r="F513"/>
  <c r="F505"/>
  <c r="F494"/>
  <c r="F434"/>
  <c r="F425"/>
  <c r="F426" s="1"/>
  <c r="F332"/>
  <c r="F293"/>
  <c r="F200"/>
  <c r="G200" s="1"/>
  <c r="F197"/>
  <c r="G197" s="1"/>
  <c r="D32" i="23"/>
  <c r="C32"/>
  <c r="B32"/>
  <c r="D29"/>
  <c r="C29"/>
  <c r="B29"/>
  <c r="D22"/>
  <c r="C22"/>
  <c r="B22"/>
  <c r="D17"/>
  <c r="C17"/>
  <c r="B17"/>
  <c r="D13"/>
  <c r="D18" s="1"/>
  <c r="D33" s="1"/>
  <c r="C13"/>
  <c r="C18" s="1"/>
  <c r="C33" s="1"/>
  <c r="B13"/>
  <c r="B18" s="1"/>
  <c r="B33" s="1"/>
  <c r="D8"/>
  <c r="D9" s="1"/>
  <c r="C8"/>
  <c r="C9" s="1"/>
  <c r="B8"/>
  <c r="B9" s="1"/>
  <c r="C32" i="21"/>
  <c r="D13"/>
  <c r="C29"/>
  <c r="C8"/>
  <c r="C9" s="1"/>
  <c r="D8"/>
  <c r="D9" s="1"/>
  <c r="C13"/>
  <c r="D29"/>
  <c r="D32"/>
  <c r="C17"/>
  <c r="C22"/>
  <c r="D22"/>
  <c r="D17"/>
  <c r="D18" s="1"/>
  <c r="F741" i="20"/>
  <c r="F279"/>
  <c r="F722"/>
  <c r="F728"/>
  <c r="F726"/>
  <c r="F725"/>
  <c r="F724"/>
  <c r="F721"/>
  <c r="F720"/>
  <c r="F238"/>
  <c r="F710"/>
  <c r="F701"/>
  <c r="F693"/>
  <c r="F684"/>
  <c r="F685" s="1"/>
  <c r="F673"/>
  <c r="F653"/>
  <c r="F654" s="1"/>
  <c r="F644"/>
  <c r="F645" s="1"/>
  <c r="F634"/>
  <c r="F635" s="1"/>
  <c r="F623"/>
  <c r="F620"/>
  <c r="F605"/>
  <c r="F606" s="1"/>
  <c r="F601"/>
  <c r="F602" s="1"/>
  <c r="F592"/>
  <c r="F588"/>
  <c r="F585"/>
  <c r="F586" s="1"/>
  <c r="F563"/>
  <c r="F558"/>
  <c r="F553"/>
  <c r="F549"/>
  <c r="F550" s="1"/>
  <c r="F540"/>
  <c r="F524"/>
  <c r="G524" s="1"/>
  <c r="F519"/>
  <c r="F515"/>
  <c r="F508"/>
  <c r="F467"/>
  <c r="F443"/>
  <c r="F444" s="1"/>
  <c r="F453"/>
  <c r="F449"/>
  <c r="F435"/>
  <c r="F416"/>
  <c r="F407"/>
  <c r="F403"/>
  <c r="F372"/>
  <c r="F360"/>
  <c r="F353"/>
  <c r="F342"/>
  <c r="F326"/>
  <c r="F317"/>
  <c r="F303"/>
  <c r="F306"/>
  <c r="F308"/>
  <c r="F288"/>
  <c r="F284"/>
  <c r="F280"/>
  <c r="F181"/>
  <c r="F172"/>
  <c r="F139"/>
  <c r="F129"/>
  <c r="F97"/>
  <c r="F84"/>
  <c r="F78"/>
  <c r="G78" s="1"/>
  <c r="F74"/>
  <c r="F158"/>
  <c r="F151"/>
  <c r="F228"/>
  <c r="F210"/>
  <c r="F205"/>
  <c r="F191"/>
  <c r="F21"/>
  <c r="F63"/>
  <c r="F56"/>
  <c r="F35"/>
  <c r="F31"/>
  <c r="F28"/>
  <c r="F25"/>
  <c r="F17"/>
  <c r="F14"/>
  <c r="F496"/>
  <c r="F119"/>
  <c r="F483"/>
  <c r="F485" s="1"/>
  <c r="D210"/>
  <c r="D84"/>
  <c r="E372"/>
  <c r="D372"/>
  <c r="D373" s="1"/>
  <c r="E342"/>
  <c r="D342"/>
  <c r="D343" s="1"/>
  <c r="D352"/>
  <c r="D353" s="1"/>
  <c r="D741"/>
  <c r="D738"/>
  <c r="D737"/>
  <c r="E496"/>
  <c r="E497" s="1"/>
  <c r="E498" s="1"/>
  <c r="D496"/>
  <c r="D497" s="1"/>
  <c r="D728"/>
  <c r="D726"/>
  <c r="D725"/>
  <c r="D724"/>
  <c r="D721"/>
  <c r="D720"/>
  <c r="D719"/>
  <c r="D718"/>
  <c r="B17"/>
  <c r="E17"/>
  <c r="D17"/>
  <c r="E14"/>
  <c r="D14"/>
  <c r="D18" s="1"/>
  <c r="B14"/>
  <c r="E360"/>
  <c r="E361" s="1"/>
  <c r="C360"/>
  <c r="C361" s="1"/>
  <c r="B360"/>
  <c r="B361" s="1"/>
  <c r="E664"/>
  <c r="E665" s="1"/>
  <c r="E653"/>
  <c r="E654" s="1"/>
  <c r="E644"/>
  <c r="E645" s="1"/>
  <c r="E634"/>
  <c r="E635" s="1"/>
  <c r="E623"/>
  <c r="E620"/>
  <c r="E616"/>
  <c r="E617" s="1"/>
  <c r="E605"/>
  <c r="E606" s="1"/>
  <c r="E601"/>
  <c r="E602" s="1"/>
  <c r="D601"/>
  <c r="D602" s="1"/>
  <c r="D576"/>
  <c r="D577" s="1"/>
  <c r="E563"/>
  <c r="E558"/>
  <c r="D558"/>
  <c r="E553"/>
  <c r="E559" s="1"/>
  <c r="E592"/>
  <c r="E588"/>
  <c r="E585"/>
  <c r="E586" s="1"/>
  <c r="E540"/>
  <c r="D540"/>
  <c r="E524"/>
  <c r="D524"/>
  <c r="E519"/>
  <c r="D519"/>
  <c r="D520" s="1"/>
  <c r="D541" s="1"/>
  <c r="E515"/>
  <c r="E520" s="1"/>
  <c r="E541" s="1"/>
  <c r="E508"/>
  <c r="E509" s="1"/>
  <c r="D508"/>
  <c r="D509" s="1"/>
  <c r="E549"/>
  <c r="E550" s="1"/>
  <c r="E483"/>
  <c r="E481"/>
  <c r="E485" s="1"/>
  <c r="E476"/>
  <c r="E466"/>
  <c r="E467" s="1"/>
  <c r="D466"/>
  <c r="D467" s="1"/>
  <c r="E453"/>
  <c r="D449"/>
  <c r="D447"/>
  <c r="E449"/>
  <c r="E447"/>
  <c r="D453"/>
  <c r="E443"/>
  <c r="E444" s="1"/>
  <c r="D443"/>
  <c r="D444" s="1"/>
  <c r="B443"/>
  <c r="B444" s="1"/>
  <c r="E434"/>
  <c r="E435" s="1"/>
  <c r="D434"/>
  <c r="D435" s="1"/>
  <c r="E425"/>
  <c r="E426" s="1"/>
  <c r="E416"/>
  <c r="E417" s="1"/>
  <c r="E403"/>
  <c r="E404" s="1"/>
  <c r="E727" s="1"/>
  <c r="D403"/>
  <c r="D404" s="1"/>
  <c r="D727" s="1"/>
  <c r="E373"/>
  <c r="C372"/>
  <c r="C373" s="1"/>
  <c r="B372"/>
  <c r="B373" s="1"/>
  <c r="E353"/>
  <c r="C352"/>
  <c r="C353" s="1"/>
  <c r="B352"/>
  <c r="B353" s="1"/>
  <c r="E407"/>
  <c r="E408" s="1"/>
  <c r="E343"/>
  <c r="E332"/>
  <c r="E333" s="1"/>
  <c r="E317"/>
  <c r="E308"/>
  <c r="E306"/>
  <c r="E303"/>
  <c r="E293"/>
  <c r="D293"/>
  <c r="E288"/>
  <c r="D288"/>
  <c r="E284"/>
  <c r="E289" s="1"/>
  <c r="D284"/>
  <c r="D289" s="1"/>
  <c r="D304" s="1"/>
  <c r="D318" s="1"/>
  <c r="E279"/>
  <c r="E280" s="1"/>
  <c r="E270"/>
  <c r="E269"/>
  <c r="D259"/>
  <c r="D722" s="1"/>
  <c r="E259"/>
  <c r="E238"/>
  <c r="E719" s="1"/>
  <c r="E191"/>
  <c r="E192" s="1"/>
  <c r="E181"/>
  <c r="E182" s="1"/>
  <c r="E172"/>
  <c r="E173" s="1"/>
  <c r="E168"/>
  <c r="E738" s="1"/>
  <c r="E158"/>
  <c r="E159" s="1"/>
  <c r="D151"/>
  <c r="D152" s="1"/>
  <c r="E151"/>
  <c r="E152" s="1"/>
  <c r="E139"/>
  <c r="E140" s="1"/>
  <c r="E107"/>
  <c r="D65"/>
  <c r="D66" s="1"/>
  <c r="E129"/>
  <c r="D129"/>
  <c r="D130" s="1"/>
  <c r="E97"/>
  <c r="E84"/>
  <c r="D78"/>
  <c r="D80" s="1"/>
  <c r="D98" s="1"/>
  <c r="E74"/>
  <c r="E80" s="1"/>
  <c r="E684"/>
  <c r="E685" s="1"/>
  <c r="D684"/>
  <c r="D685" s="1"/>
  <c r="E63"/>
  <c r="E739" s="1"/>
  <c r="E56"/>
  <c r="E35"/>
  <c r="E31"/>
  <c r="E28"/>
  <c r="E25"/>
  <c r="E23"/>
  <c r="E741" s="1"/>
  <c r="B65"/>
  <c r="B63"/>
  <c r="B56"/>
  <c r="B35"/>
  <c r="B31"/>
  <c r="B28"/>
  <c r="B32" s="1"/>
  <c r="B25"/>
  <c r="E65"/>
  <c r="E710"/>
  <c r="E701"/>
  <c r="E693"/>
  <c r="E228"/>
  <c r="E210"/>
  <c r="D229"/>
  <c r="E205"/>
  <c r="E119"/>
  <c r="D119"/>
  <c r="D120" s="1"/>
  <c r="E113"/>
  <c r="B259"/>
  <c r="C18"/>
  <c r="B172"/>
  <c r="B168"/>
  <c r="B721"/>
  <c r="B620"/>
  <c r="B119"/>
  <c r="B113"/>
  <c r="B737" s="1"/>
  <c r="B107"/>
  <c r="B108" s="1"/>
  <c r="B726"/>
  <c r="B13" i="22" s="1"/>
  <c r="B725" i="20"/>
  <c r="B616"/>
  <c r="B724" s="1"/>
  <c r="B728"/>
  <c r="B720"/>
  <c r="B7" i="22" s="1"/>
  <c r="B151" i="20"/>
  <c r="B152" s="1"/>
  <c r="B710"/>
  <c r="B317"/>
  <c r="B576"/>
  <c r="B722"/>
  <c r="B9" i="22" s="1"/>
  <c r="B308" i="20"/>
  <c r="B306"/>
  <c r="B466"/>
  <c r="C78"/>
  <c r="C119"/>
  <c r="C120" s="1"/>
  <c r="C496"/>
  <c r="C497" s="1"/>
  <c r="B496"/>
  <c r="C616"/>
  <c r="C617" s="1"/>
  <c r="C737"/>
  <c r="C466"/>
  <c r="C467" s="1"/>
  <c r="C721"/>
  <c r="C724"/>
  <c r="C726"/>
  <c r="C693"/>
  <c r="C696"/>
  <c r="C701"/>
  <c r="C710"/>
  <c r="C684"/>
  <c r="C685" s="1"/>
  <c r="C664"/>
  <c r="C665" s="1"/>
  <c r="C653"/>
  <c r="C654" s="1"/>
  <c r="C644"/>
  <c r="C645" s="1"/>
  <c r="C634"/>
  <c r="C620"/>
  <c r="C623"/>
  <c r="C605"/>
  <c r="C606" s="1"/>
  <c r="C592"/>
  <c r="C588"/>
  <c r="C585"/>
  <c r="C586" s="1"/>
  <c r="C576"/>
  <c r="C574"/>
  <c r="C563"/>
  <c r="C558"/>
  <c r="C553"/>
  <c r="C549"/>
  <c r="C540"/>
  <c r="C524"/>
  <c r="C519"/>
  <c r="C515"/>
  <c r="C481"/>
  <c r="C476"/>
  <c r="C477" s="1"/>
  <c r="C449"/>
  <c r="C447"/>
  <c r="C434"/>
  <c r="C435" s="1"/>
  <c r="C425"/>
  <c r="C426" s="1"/>
  <c r="C416"/>
  <c r="C417" s="1"/>
  <c r="C407"/>
  <c r="C408" s="1"/>
  <c r="C342"/>
  <c r="C332"/>
  <c r="C333" s="1"/>
  <c r="C326"/>
  <c r="C327" s="1"/>
  <c r="C317"/>
  <c r="C303"/>
  <c r="C301"/>
  <c r="C293"/>
  <c r="C288"/>
  <c r="C284"/>
  <c r="C279"/>
  <c r="C280" s="1"/>
  <c r="C270"/>
  <c r="C269"/>
  <c r="C259"/>
  <c r="C722" s="1"/>
  <c r="C249"/>
  <c r="C720" s="1"/>
  <c r="C238"/>
  <c r="C228"/>
  <c r="C210"/>
  <c r="C205"/>
  <c r="C200"/>
  <c r="C191"/>
  <c r="C192" s="1"/>
  <c r="C181"/>
  <c r="C182" s="1"/>
  <c r="C728" s="1"/>
  <c r="C172"/>
  <c r="C173" s="1"/>
  <c r="C158"/>
  <c r="C159" s="1"/>
  <c r="C151"/>
  <c r="C139"/>
  <c r="C140" s="1"/>
  <c r="C129"/>
  <c r="C130" s="1"/>
  <c r="C97"/>
  <c r="C84"/>
  <c r="C74"/>
  <c r="C65"/>
  <c r="C742" s="1"/>
  <c r="C63"/>
  <c r="C56"/>
  <c r="C35"/>
  <c r="C31"/>
  <c r="C28"/>
  <c r="C25"/>
  <c r="C23"/>
  <c r="B32" i="21"/>
  <c r="B29"/>
  <c r="B22"/>
  <c r="B17"/>
  <c r="B13"/>
  <c r="B8"/>
  <c r="B9" s="1"/>
  <c r="B28" i="22"/>
  <c r="B549" i="20"/>
  <c r="B550" s="1"/>
  <c r="B563"/>
  <c r="B558"/>
  <c r="B559" s="1"/>
  <c r="B577" s="1"/>
  <c r="B553"/>
  <c r="B481"/>
  <c r="B485" s="1"/>
  <c r="B449"/>
  <c r="B447"/>
  <c r="B23"/>
  <c r="B66" s="1"/>
  <c r="B27" i="22"/>
  <c r="B467" i="20"/>
  <c r="B696"/>
  <c r="B519"/>
  <c r="B434"/>
  <c r="B435" s="1"/>
  <c r="B139"/>
  <c r="B129"/>
  <c r="B130" s="1"/>
  <c r="B407"/>
  <c r="B8" i="22"/>
  <c r="B84" i="20"/>
  <c r="B78"/>
  <c r="E29" i="22"/>
  <c r="E14"/>
  <c r="B701" i="20"/>
  <c r="B605"/>
  <c r="B606" s="1"/>
  <c r="B524"/>
  <c r="B293"/>
  <c r="B210"/>
  <c r="B326"/>
  <c r="B327" s="1"/>
  <c r="B644"/>
  <c r="B645" s="1"/>
  <c r="B181"/>
  <c r="B182" s="1"/>
  <c r="B11" i="22" s="1"/>
  <c r="F29"/>
  <c r="G29"/>
  <c r="G14"/>
  <c r="F14"/>
  <c r="C29"/>
  <c r="D29"/>
  <c r="C14"/>
  <c r="D14"/>
  <c r="B270" i="20"/>
  <c r="B269"/>
  <c r="B634"/>
  <c r="B635" s="1"/>
  <c r="B623"/>
  <c r="B653"/>
  <c r="B654" s="1"/>
  <c r="B288"/>
  <c r="B205"/>
  <c r="B664"/>
  <c r="B665" s="1"/>
  <c r="B303"/>
  <c r="B342"/>
  <c r="B343" s="1"/>
  <c r="B140"/>
  <c r="B238"/>
  <c r="B260" s="1"/>
  <c r="B158"/>
  <c r="B159" s="1"/>
  <c r="B684"/>
  <c r="B685" s="1"/>
  <c r="B540"/>
  <c r="B476"/>
  <c r="B477" s="1"/>
  <c r="B515"/>
  <c r="B520" s="1"/>
  <c r="B425"/>
  <c r="B426" s="1"/>
  <c r="B416"/>
  <c r="B417" s="1"/>
  <c r="B408"/>
  <c r="B301"/>
  <c r="B693"/>
  <c r="B592"/>
  <c r="B588"/>
  <c r="B585"/>
  <c r="B586" s="1"/>
  <c r="B332"/>
  <c r="B333" s="1"/>
  <c r="B284"/>
  <c r="B279"/>
  <c r="B228"/>
  <c r="B200"/>
  <c r="B191"/>
  <c r="B192" s="1"/>
  <c r="B97"/>
  <c r="B74"/>
  <c r="B741"/>
  <c r="B26" i="22" s="1"/>
  <c r="F192" i="20" l="1"/>
  <c r="G192" s="1"/>
  <c r="G191"/>
  <c r="F152"/>
  <c r="G152" s="1"/>
  <c r="G151"/>
  <c r="F173"/>
  <c r="G173" s="1"/>
  <c r="G172"/>
  <c r="F343"/>
  <c r="G343" s="1"/>
  <c r="G342"/>
  <c r="F361"/>
  <c r="G361" s="1"/>
  <c r="G360"/>
  <c r="F404"/>
  <c r="G403"/>
  <c r="F417"/>
  <c r="G417" s="1"/>
  <c r="G416"/>
  <c r="F396"/>
  <c r="G396" s="1"/>
  <c r="G386"/>
  <c r="E723"/>
  <c r="G210"/>
  <c r="G280"/>
  <c r="G288"/>
  <c r="G306"/>
  <c r="G317"/>
  <c r="G238"/>
  <c r="G279"/>
  <c r="G293"/>
  <c r="E722"/>
  <c r="G259"/>
  <c r="F159"/>
  <c r="G159" s="1"/>
  <c r="G158"/>
  <c r="F140"/>
  <c r="G140" s="1"/>
  <c r="G139"/>
  <c r="F182"/>
  <c r="G182" s="1"/>
  <c r="G181"/>
  <c r="F327"/>
  <c r="G327" s="1"/>
  <c r="G326"/>
  <c r="F373"/>
  <c r="G373" s="1"/>
  <c r="G372"/>
  <c r="F408"/>
  <c r="G408" s="1"/>
  <c r="G407"/>
  <c r="F334"/>
  <c r="G332"/>
  <c r="F382"/>
  <c r="G382" s="1"/>
  <c r="G381"/>
  <c r="G205"/>
  <c r="G228"/>
  <c r="G284"/>
  <c r="G308"/>
  <c r="G303"/>
  <c r="G353"/>
  <c r="E477"/>
  <c r="E718"/>
  <c r="F735"/>
  <c r="G35"/>
  <c r="F130"/>
  <c r="G129"/>
  <c r="F719"/>
  <c r="F260"/>
  <c r="F497"/>
  <c r="F737"/>
  <c r="E717"/>
  <c r="G17"/>
  <c r="G28"/>
  <c r="G63"/>
  <c r="G74"/>
  <c r="G84"/>
  <c r="G65"/>
  <c r="E120"/>
  <c r="E737"/>
  <c r="E130"/>
  <c r="E740"/>
  <c r="E108"/>
  <c r="E724"/>
  <c r="F120"/>
  <c r="G120" s="1"/>
  <c r="G119"/>
  <c r="F717"/>
  <c r="G14"/>
  <c r="F738"/>
  <c r="G21"/>
  <c r="E735"/>
  <c r="E736"/>
  <c r="G25"/>
  <c r="G31"/>
  <c r="G56"/>
  <c r="G97"/>
  <c r="G23"/>
  <c r="F723"/>
  <c r="E697"/>
  <c r="E711" s="1"/>
  <c r="F739"/>
  <c r="E32"/>
  <c r="E66" s="1"/>
  <c r="E260"/>
  <c r="F736"/>
  <c r="F509"/>
  <c r="F697"/>
  <c r="F711" s="1"/>
  <c r="F559"/>
  <c r="F577" s="1"/>
  <c r="F80"/>
  <c r="G80" s="1"/>
  <c r="B18"/>
  <c r="F520"/>
  <c r="F541" s="1"/>
  <c r="F333"/>
  <c r="G333" s="1"/>
  <c r="E624"/>
  <c r="D723"/>
  <c r="B736"/>
  <c r="B80"/>
  <c r="E304"/>
  <c r="E318" s="1"/>
  <c r="E18"/>
  <c r="D734"/>
  <c r="D739"/>
  <c r="D736"/>
  <c r="F289"/>
  <c r="F454"/>
  <c r="E454"/>
  <c r="D454"/>
  <c r="B740"/>
  <c r="D717"/>
  <c r="F206"/>
  <c r="F593"/>
  <c r="F624"/>
  <c r="F98"/>
  <c r="F740"/>
  <c r="F32"/>
  <c r="G32" s="1"/>
  <c r="C18" i="21"/>
  <c r="C33" s="1"/>
  <c r="D33"/>
  <c r="B18"/>
  <c r="B33" s="1"/>
  <c r="F18" i="20"/>
  <c r="G18" s="1"/>
  <c r="E577"/>
  <c r="D729"/>
  <c r="D735"/>
  <c r="E98"/>
  <c r="D740"/>
  <c r="E593"/>
  <c r="B739"/>
  <c r="E206"/>
  <c r="E229" s="1"/>
  <c r="B617"/>
  <c r="C260"/>
  <c r="D260"/>
  <c r="B738"/>
  <c r="C254"/>
  <c r="B173"/>
  <c r="C206"/>
  <c r="B12" i="22"/>
  <c r="B719" i="20"/>
  <c r="B717"/>
  <c r="C736"/>
  <c r="B454"/>
  <c r="B120"/>
  <c r="B735"/>
  <c r="B697"/>
  <c r="B541"/>
  <c r="C739"/>
  <c r="C80"/>
  <c r="C738"/>
  <c r="C735"/>
  <c r="B718"/>
  <c r="B22" i="22"/>
  <c r="B25"/>
  <c r="C454" i="20"/>
  <c r="C593"/>
  <c r="C624"/>
  <c r="C635"/>
  <c r="C697"/>
  <c r="C711" s="1"/>
  <c r="C152"/>
  <c r="C717" s="1"/>
  <c r="C289"/>
  <c r="C304" s="1"/>
  <c r="C318" s="1"/>
  <c r="C343"/>
  <c r="C559"/>
  <c r="C577" s="1"/>
  <c r="B24" i="22"/>
  <c r="B711" i="20"/>
  <c r="B206"/>
  <c r="B229" s="1"/>
  <c r="C740"/>
  <c r="B21" i="22"/>
  <c r="B289" i="20"/>
  <c r="B304" s="1"/>
  <c r="B318" s="1"/>
  <c r="B5" i="22"/>
  <c r="B624" i="20"/>
  <c r="C520"/>
  <c r="C541" s="1"/>
  <c r="C550"/>
  <c r="C723" s="1"/>
  <c r="C485"/>
  <c r="B280"/>
  <c r="B723" s="1"/>
  <c r="B593"/>
  <c r="C32"/>
  <c r="C229"/>
  <c r="C719"/>
  <c r="C741"/>
  <c r="B23" i="22"/>
  <c r="B6"/>
  <c r="B98" i="20"/>
  <c r="C98"/>
  <c r="F727" l="1"/>
  <c r="G404"/>
  <c r="G260"/>
  <c r="F229"/>
  <c r="G229" s="1"/>
  <c r="G206"/>
  <c r="F304"/>
  <c r="G289"/>
  <c r="E729"/>
  <c r="G98"/>
  <c r="G130"/>
  <c r="E734"/>
  <c r="E743" s="1"/>
  <c r="F734"/>
  <c r="F743" s="1"/>
  <c r="F729"/>
  <c r="D743"/>
  <c r="F66"/>
  <c r="G66" s="1"/>
  <c r="B729"/>
  <c r="B734"/>
  <c r="B20" i="22" s="1"/>
  <c r="B29" s="1"/>
  <c r="B30" s="1"/>
  <c r="B10"/>
  <c r="C734" i="20"/>
  <c r="B14" i="22"/>
  <c r="B15" s="1"/>
  <c r="C729" i="20"/>
  <c r="C66"/>
  <c r="C743"/>
  <c r="F318" l="1"/>
  <c r="G318" s="1"/>
  <c r="G304"/>
  <c r="B743"/>
</calcChain>
</file>

<file path=xl/sharedStrings.xml><?xml version="1.0" encoding="utf-8"?>
<sst xmlns="http://schemas.openxmlformats.org/spreadsheetml/2006/main" count="896" uniqueCount="408">
  <si>
    <t>Bevételek összesen:</t>
  </si>
  <si>
    <t>Adatok eFt-ban</t>
  </si>
  <si>
    <t>Dologi kiadások összesen:</t>
  </si>
  <si>
    <t>Szakfeladaton kiadások összesen:</t>
  </si>
  <si>
    <t>Szakfeladaton bevételek összesen:</t>
  </si>
  <si>
    <t>Alapilletmények</t>
  </si>
  <si>
    <t>Rendszeres személyi juttatások összesen:</t>
  </si>
  <si>
    <t>Étkezési hozzájárulás</t>
  </si>
  <si>
    <t>Nem rendszeres személyi juttatások összesen:</t>
  </si>
  <si>
    <t>Külső személyi juttatások összesen:</t>
  </si>
  <si>
    <t>Személyi juttatások összesen:</t>
  </si>
  <si>
    <t>Munkaadókat terhelő járulékok összesen:</t>
  </si>
  <si>
    <t>Irodaszer, nyomtatvány</t>
  </si>
  <si>
    <t>Egyéb készletbeszerzés</t>
  </si>
  <si>
    <t>Bérleti és lízing díjak</t>
  </si>
  <si>
    <t xml:space="preserve">Gázenergia </t>
  </si>
  <si>
    <t xml:space="preserve">Víz és csatornadíj </t>
  </si>
  <si>
    <t>Belföldi kiküldetés</t>
  </si>
  <si>
    <t>Reprezentáció</t>
  </si>
  <si>
    <t>Intézményi működési bevételek összesen:</t>
  </si>
  <si>
    <t>Munkáltatót terhelő járulékok összesen:</t>
  </si>
  <si>
    <t>Hajtó és kenőanyag</t>
  </si>
  <si>
    <t>Víz és csatornadíj (közkutak)</t>
  </si>
  <si>
    <t>Munkaruha, védőruha</t>
  </si>
  <si>
    <t>Szállítási szolgáltatás</t>
  </si>
  <si>
    <t>Dologi kiadás összesen:</t>
  </si>
  <si>
    <t>Előzetesen felszámított ÁFA</t>
  </si>
  <si>
    <t>Eredeti előirányzat</t>
  </si>
  <si>
    <t>Pénzeszköz átvétel TB-től</t>
  </si>
  <si>
    <t>Egyéb munkavégzéshez kapcsolódó juttatás (Kjt)</t>
  </si>
  <si>
    <t xml:space="preserve">Egyéb készletbeszerzés </t>
  </si>
  <si>
    <t>Szakfeladaton kiadás összesen:</t>
  </si>
  <si>
    <t>Munkaadókat terhelő járulékok összesen</t>
  </si>
  <si>
    <t>Támogatások összesen:</t>
  </si>
  <si>
    <t>Víz és csatornadíj</t>
  </si>
  <si>
    <t xml:space="preserve">Állományba nem tartozók juttatásai </t>
  </si>
  <si>
    <t>Külső személyi juttatás összesen:</t>
  </si>
  <si>
    <t>Működési bevételek összesen:</t>
  </si>
  <si>
    <t>Helyi adók összesen:</t>
  </si>
  <si>
    <t>Átengedett központi adók összesen:</t>
  </si>
  <si>
    <t>Átvett pénzeszközök összesen:</t>
  </si>
  <si>
    <t>Működési hitelfelvétel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</si>
  <si>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</si>
  <si>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</si>
  <si>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</si>
  <si>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</si>
  <si>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Egyéb kommunikációs szolgáltatás (program felügyelet)</t>
  </si>
  <si>
    <t>Egyéb üzemeltetési, fenntartási kiadások</t>
  </si>
  <si>
    <t>Működési célú pénzeszköz átadás ÁHT-én belülre összesen:</t>
  </si>
  <si>
    <t>Karbantart, kisjavítás</t>
  </si>
  <si>
    <t>Működési célú pénzeszköz átvétel ÁHT belül összesen</t>
  </si>
  <si>
    <t>Egyéb üzemeltetés fenntartási költség</t>
  </si>
  <si>
    <t>Vásárolt termékek és szolgáltatás ÁFA-ja</t>
  </si>
  <si>
    <t>Bérleti és lízing díjbevételek (eszközhasználati díj)</t>
  </si>
  <si>
    <t>Kiszámlázott termékek és szolgáltatások ÁFA-ja</t>
  </si>
  <si>
    <t>Egyéb munkavégzéshez kapcsolódó juttatások (KJT kereset-kieg.)</t>
  </si>
  <si>
    <t>Egyéb készletbeszerzés (tisztítószerek, dekoráció, stb.)</t>
  </si>
  <si>
    <t>Karbantartás, kisjavítás (festés mázolás)</t>
  </si>
  <si>
    <t>Pénzügyi Alap (30 Ft/fő)</t>
  </si>
  <si>
    <t>Polgárdi Hulladékgazdálkodási Konz. műk.ktg. (100 Ft/fő)</t>
  </si>
  <si>
    <t>Karbantartás, kisjavítás</t>
  </si>
  <si>
    <t>Iparűzési adó (állandó jellegű)</t>
  </si>
  <si>
    <t>Gépjárműadó</t>
  </si>
  <si>
    <t>Önkormányzatok költségvetési támogatása:</t>
  </si>
  <si>
    <t>Talajterhelési díj</t>
  </si>
  <si>
    <t>Előző évi pénzmaradvány igénybevétele</t>
  </si>
  <si>
    <t>Működési célú bevételek</t>
  </si>
  <si>
    <t>Finanszírozási bevételek összesen:</t>
  </si>
  <si>
    <t>Szolgáltatás bevétel</t>
  </si>
  <si>
    <t>Szolgáltatás ÁFA-ja</t>
  </si>
  <si>
    <t>Élelmiszer</t>
  </si>
  <si>
    <t>Munka és védőruha</t>
  </si>
  <si>
    <t>Egyéb kommunikációs szolgáltatás</t>
  </si>
  <si>
    <t>Gázenergia</t>
  </si>
  <si>
    <t>Számlázott ÁFA befizetése</t>
  </si>
  <si>
    <t>Önkormányzat költségvetési támogatása összesen:</t>
  </si>
  <si>
    <t>Előző évi pénzmaradvány</t>
  </si>
  <si>
    <t>Felújítási kiadások összesen:</t>
  </si>
  <si>
    <t>Vásárolt közszolgáltatás</t>
  </si>
  <si>
    <t>Könyv beszerzés</t>
  </si>
  <si>
    <t>Folyóirat előfizetés</t>
  </si>
  <si>
    <t>TB járulék (27 %)</t>
  </si>
  <si>
    <t>Egészségügyi hozzájárulás  %-os önk.képviselőknek</t>
  </si>
  <si>
    <t>Könyv beszerzése</t>
  </si>
  <si>
    <t>TB. járulék (27%)</t>
  </si>
  <si>
    <t>Étkezési utalványok adó</t>
  </si>
  <si>
    <t>Alapilletmények (P.L.)</t>
  </si>
  <si>
    <t xml:space="preserve">Egyéb üzemeltetési, fenntartási szolgáltatások </t>
  </si>
  <si>
    <t>Készenléti, ügyeleti, helyettesítési díj</t>
  </si>
  <si>
    <t>Illetménypótlék (TV 15e számolva)</t>
  </si>
  <si>
    <t>TB. Járulék (27%)</t>
  </si>
  <si>
    <t>Munkaruha</t>
  </si>
  <si>
    <t>Vásárolt termék és szolgáltatás áfa</t>
  </si>
  <si>
    <t>Belföldi kiküldetés (busz, )</t>
  </si>
  <si>
    <t>Étkezési utalvány adó</t>
  </si>
  <si>
    <t>Védőnői feladatok közös finansz. összesen:</t>
  </si>
  <si>
    <t>Önkormányzat dologi kiadásai összesen:</t>
  </si>
  <si>
    <t>Gázenergia-szolgáltatás díja (6*15000)</t>
  </si>
  <si>
    <t>Csecsemőtámogatás</t>
  </si>
  <si>
    <t>Szociálisan rászorult személyek támogatása 2 fő</t>
  </si>
  <si>
    <t>TB. járulék ( 27%)</t>
  </si>
  <si>
    <t>Étkezési utalvány adója</t>
  </si>
  <si>
    <t>TB. Járulék 27 %</t>
  </si>
  <si>
    <t>Napraforgó Óvoda fenntartási hozzájárulása</t>
  </si>
  <si>
    <t>Világítótestek bérleti díja</t>
  </si>
  <si>
    <t>Világítótestek bérleti díja ÁFA</t>
  </si>
  <si>
    <t>Móri TKT orvosi ügyelet támogatása</t>
  </si>
  <si>
    <t>Március 15-e</t>
  </si>
  <si>
    <t>Augusztus 20-a</t>
  </si>
  <si>
    <t>Október 23-a</t>
  </si>
  <si>
    <t>Nemzetközi nőnap</t>
  </si>
  <si>
    <t>Pedagógusnap</t>
  </si>
  <si>
    <t>Borbála-napi gyertyagyújtás</t>
  </si>
  <si>
    <t>Művelődési Ház</t>
  </si>
  <si>
    <t>Közterület foglalás</t>
  </si>
  <si>
    <t xml:space="preserve">Szakfeladaton bevételek összesen: </t>
  </si>
  <si>
    <t>Kiszámlázott termékek, szolgáltatások ÁFA</t>
  </si>
  <si>
    <t>ÁHT-n kívül tovább számlázott szolgáltatások</t>
  </si>
  <si>
    <t>ÁHt-n kívül tovább számlázott szolgáltatások ÁFA</t>
  </si>
  <si>
    <t>Távhő szolgáltatás</t>
  </si>
  <si>
    <t>Fejlesztési hitel felvétele:</t>
  </si>
  <si>
    <t>Működési célú péneszközátadás összesen:</t>
  </si>
  <si>
    <t>Móri TKT kistérségi iroda műk.hj.</t>
  </si>
  <si>
    <t>Fejlesztési hitelfelvétel</t>
  </si>
  <si>
    <r>
      <t>T</t>
    </r>
    <r>
      <rPr>
        <b/>
        <i/>
        <sz val="11"/>
        <rFont val="Cambria"/>
        <family val="1"/>
        <charset val="238"/>
      </rPr>
      <t>ámogatás összesen:</t>
    </r>
  </si>
  <si>
    <t>BEVÉTELEK</t>
  </si>
  <si>
    <t>KIADÁSOK</t>
  </si>
  <si>
    <r>
      <rPr>
        <b/>
        <sz val="18"/>
        <color indexed="10"/>
        <rFont val="Cambria"/>
        <family val="1"/>
        <charset val="238"/>
      </rPr>
      <t>841112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Önkormányzati jogalkotás</t>
    </r>
  </si>
  <si>
    <r>
      <rPr>
        <b/>
        <sz val="18"/>
        <color indexed="10"/>
        <rFont val="Cambria"/>
        <family val="1"/>
        <charset val="238"/>
      </rPr>
      <t xml:space="preserve">841906 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Finanszírozási műveletek </t>
    </r>
  </si>
  <si>
    <r>
      <rPr>
        <b/>
        <sz val="18"/>
        <color indexed="10"/>
        <rFont val="Cambria"/>
        <family val="1"/>
        <charset val="238"/>
      </rPr>
      <t>869041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Család- és nővédelem, egészségügyi gondozás</t>
    </r>
  </si>
  <si>
    <r>
      <rPr>
        <b/>
        <sz val="18"/>
        <color indexed="10"/>
        <rFont val="Cambria"/>
        <family val="1"/>
        <charset val="238"/>
      </rPr>
      <t>869042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Ifjúság - egészségügyi gondozás</t>
    </r>
  </si>
  <si>
    <r>
      <rPr>
        <b/>
        <sz val="18"/>
        <color indexed="10"/>
        <rFont val="Cambria"/>
        <family val="1"/>
        <charset val="238"/>
      </rPr>
      <t>882122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Átmeneti segély</t>
    </r>
  </si>
  <si>
    <r>
      <rPr>
        <b/>
        <sz val="18"/>
        <color indexed="10"/>
        <rFont val="Cambria"/>
        <family val="1"/>
        <charset val="238"/>
      </rPr>
      <t>882113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Lakásfenntartási támogatás normatív alapon</t>
    </r>
  </si>
  <si>
    <r>
      <rPr>
        <b/>
        <sz val="18"/>
        <color indexed="10"/>
        <rFont val="Cambria"/>
        <family val="1"/>
        <charset val="238"/>
      </rPr>
      <t>882202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Közgyógyellátás</t>
    </r>
  </si>
  <si>
    <r>
      <rPr>
        <b/>
        <sz val="18"/>
        <color indexed="10"/>
        <rFont val="Cambria"/>
        <family val="1"/>
        <charset val="238"/>
      </rPr>
      <t>882203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Köztemetés</t>
    </r>
  </si>
  <si>
    <r>
      <rPr>
        <b/>
        <sz val="18"/>
        <color indexed="10"/>
        <rFont val="Cambria"/>
        <family val="1"/>
        <charset val="238"/>
      </rPr>
      <t>370000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   Szennyvíz gyűjtése, tisztítása, elhelyezése</t>
    </r>
  </si>
  <si>
    <r>
      <rPr>
        <b/>
        <sz val="18"/>
        <color indexed="10"/>
        <rFont val="Cambria"/>
        <family val="1"/>
        <charset val="238"/>
      </rPr>
      <t>910123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Könyvtári szolgáltatások</t>
    </r>
  </si>
  <si>
    <r>
      <rPr>
        <b/>
        <sz val="18"/>
        <color indexed="10"/>
        <rFont val="Cambria"/>
        <family val="1"/>
        <charset val="238"/>
      </rPr>
      <t>851011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Óvodai nevelés, ellátás</t>
    </r>
  </si>
  <si>
    <r>
      <rPr>
        <b/>
        <sz val="18"/>
        <color indexed="10"/>
        <rFont val="Cambria"/>
        <family val="1"/>
        <charset val="238"/>
      </rPr>
      <t>852011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Általános Iskolai tanulók nappali rendszerű nevelése, oktatása (1-4)</t>
    </r>
  </si>
  <si>
    <r>
      <rPr>
        <b/>
        <sz val="18"/>
        <color indexed="10"/>
        <rFont val="Cambria"/>
        <family val="1"/>
        <charset val="238"/>
      </rPr>
      <t>852021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Általános Iskolai tanulók nappali rendszerű nevelése, oktatása (5-8)</t>
    </r>
  </si>
  <si>
    <r>
      <rPr>
        <b/>
        <sz val="18"/>
        <color indexed="10"/>
        <rFont val="Cambria"/>
        <family val="1"/>
        <charset val="238"/>
      </rPr>
      <t>862102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Háziorvosi ügyeleti ellátás</t>
    </r>
  </si>
  <si>
    <r>
      <rPr>
        <b/>
        <sz val="18"/>
        <color indexed="10"/>
        <rFont val="Cambria"/>
        <family val="1"/>
        <charset val="238"/>
      </rPr>
      <t>842155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Önkormányzatok m.n.s. nemzetközi kapcsolatai</t>
    </r>
  </si>
  <si>
    <r>
      <rPr>
        <b/>
        <sz val="18"/>
        <color indexed="10"/>
        <rFont val="Cambria"/>
        <family val="1"/>
        <charset val="238"/>
      </rPr>
      <t>841191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Nemzeti Ünnepek programjai</t>
    </r>
  </si>
  <si>
    <r>
      <rPr>
        <b/>
        <sz val="18"/>
        <color indexed="10"/>
        <rFont val="Cambria"/>
        <family val="1"/>
        <charset val="238"/>
      </rPr>
      <t>841192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Kiemelt állami és önkormányzati rendezvények</t>
    </r>
  </si>
  <si>
    <r>
      <rPr>
        <b/>
        <sz val="18"/>
        <color indexed="10"/>
        <rFont val="Cambria"/>
        <family val="1"/>
        <charset val="238"/>
      </rPr>
      <t>813000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Zöldterület kezelés</t>
    </r>
  </si>
  <si>
    <t>Körjegyzőség</t>
  </si>
  <si>
    <t>Kazinczy Ferenc Tagiskola</t>
  </si>
  <si>
    <t>Napraforgó Tagóvoda</t>
  </si>
  <si>
    <t>Helyi önkormányzat</t>
  </si>
  <si>
    <t xml:space="preserve">BEVÉTELEK   </t>
  </si>
  <si>
    <t xml:space="preserve">KIADÁSOK  </t>
  </si>
  <si>
    <t>Kincsesbánya település összesen:</t>
  </si>
  <si>
    <t>Teljes</t>
  </si>
  <si>
    <t>Kincsesbányára eső rész</t>
  </si>
  <si>
    <t>Önkorm. sajátos felhalm. és tőkejellegű bevét. összesen:</t>
  </si>
  <si>
    <t>Táppénz hozzájárulás</t>
  </si>
  <si>
    <t>Adók, díjak (felelősség biztosítás)</t>
  </si>
  <si>
    <t>Egyéb üzemeltetési, fenntartási költség (üzemorvos)</t>
  </si>
  <si>
    <t>Szennyvíztelep felújítás</t>
  </si>
  <si>
    <t>Szennyvíztelep felújítás ÁFA-ja</t>
  </si>
  <si>
    <t xml:space="preserve">Egyéb üzemeltetési kiadások </t>
  </si>
  <si>
    <t>Bányásznapi rendezvények</t>
  </si>
  <si>
    <t xml:space="preserve">Normatív lakásfenntartási támogatás </t>
  </si>
  <si>
    <t>Rövid lejáratú hitel törlesztése:</t>
  </si>
  <si>
    <t>Képviselői tiszteletdíjak(Szatzker Csaba nélkül)</t>
  </si>
  <si>
    <t>Nem adatátviteli távközlési díj</t>
  </si>
  <si>
    <t xml:space="preserve">Pénzügyi szolgáltatás </t>
  </si>
  <si>
    <t>Köztisztviselők egyéb költségtérítés és hozzájárulás +60</t>
  </si>
  <si>
    <t>Egészségügyi hozzájárulás</t>
  </si>
  <si>
    <t>ÁHT-n kívül tovább számlázott szolgáltatások bevétele</t>
  </si>
  <si>
    <t>Önkormányzati lakások értékesítése</t>
  </si>
  <si>
    <t>Önkormányzati lakások lakbérbevétele</t>
  </si>
  <si>
    <t>Önkormányzati egyéb helyiség bérbeadása</t>
  </si>
  <si>
    <t>Kölcsön törlesztése ÁHT-n belülre</t>
  </si>
  <si>
    <t xml:space="preserve">Gyógyszer,  </t>
  </si>
  <si>
    <t>Víz- és csatornadíj (12*2000)</t>
  </si>
  <si>
    <t>OEP finanszírozási többlet (Kincsesbánya műk kiad. Hozzájárulás 99 fő) 491 e ft jár</t>
  </si>
  <si>
    <t>BURSA HUNGARICA ösztöndíj</t>
  </si>
  <si>
    <t xml:space="preserve">Támogatások összesen: </t>
  </si>
  <si>
    <r>
      <rPr>
        <b/>
        <sz val="18"/>
        <color indexed="10"/>
        <rFont val="Cambria"/>
        <family val="1"/>
        <charset val="238"/>
      </rPr>
      <t xml:space="preserve"> 841403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Város- és községgazdálkodás m. n. s. szolgáltatások</t>
    </r>
  </si>
  <si>
    <r>
      <rPr>
        <b/>
        <sz val="18"/>
        <color indexed="10"/>
        <rFont val="Cambria"/>
        <family val="1"/>
        <charset val="238"/>
      </rPr>
      <t>841402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Közvilágítás</t>
    </r>
  </si>
  <si>
    <t>Kölcsön törlesztése ÁHT-n belülre összesen:</t>
  </si>
  <si>
    <t>Hosszú lejáratú hitel törlesztése:</t>
  </si>
  <si>
    <t>Közfoglalkoztatottak munkabére</t>
  </si>
  <si>
    <t>TB járulék (13,5 %)</t>
  </si>
  <si>
    <t>Étkezési utalványok adó (23+11)</t>
  </si>
  <si>
    <r>
      <rPr>
        <b/>
        <sz val="18"/>
        <color indexed="10"/>
        <rFont val="Cambria"/>
        <family val="1"/>
        <charset val="238"/>
      </rPr>
      <t>910502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Közművelődési intézmények, közösségi színterek működtetése</t>
    </r>
  </si>
  <si>
    <t>Egyéb munkavégzéshez kapcsolódó juttatás:</t>
  </si>
  <si>
    <t>TB járulék:</t>
  </si>
  <si>
    <t>Táppénz hozzájárulás:</t>
  </si>
  <si>
    <t>Eü. Hozzájárulás:</t>
  </si>
  <si>
    <t>Munkaruha:</t>
  </si>
  <si>
    <t>Egyéb készletbeszerzés:</t>
  </si>
  <si>
    <t>Gázenergia:</t>
  </si>
  <si>
    <t>Villamos energia:</t>
  </si>
  <si>
    <t>Víz és csatorna díj:</t>
  </si>
  <si>
    <t>Egyéb üzemeltetési, fenntartási szolgáltatás:</t>
  </si>
  <si>
    <t>Európai Vidékfejlesztési Alapból nyújtott támogatás:</t>
  </si>
  <si>
    <t>Céltartalék:</t>
  </si>
  <si>
    <t>Céltartalék összesen:</t>
  </si>
  <si>
    <t>Céltartalék</t>
  </si>
  <si>
    <t>Villamos energia szolgáltatás</t>
  </si>
  <si>
    <t>Kis értékű tárgyi eszköz beszerzése</t>
  </si>
  <si>
    <t>Villamos energia</t>
  </si>
  <si>
    <t>Magánszemélyek kommunális adója</t>
  </si>
  <si>
    <t>Működési célú pénzeszközátadás összesen:</t>
  </si>
  <si>
    <t>Villamosenergia-szolgáltatás díja (12*3000)</t>
  </si>
  <si>
    <t>Működési célú pénzeszköz átvétel ÁHT belül összesen:</t>
  </si>
  <si>
    <t>Kisérték- szakmai tárgyak beszerzése</t>
  </si>
  <si>
    <t>Előző évek tapasztalatai alapján</t>
  </si>
  <si>
    <r>
      <rPr>
        <b/>
        <sz val="18"/>
        <color indexed="10"/>
        <rFont val="Cambria"/>
        <family val="1"/>
        <charset val="238"/>
      </rPr>
      <t>882124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Rendkívüli gyermekvédelmi támogatás</t>
    </r>
  </si>
  <si>
    <t>Rendkívüli gyermekvédelmi támogatás</t>
  </si>
  <si>
    <t>Kis értékű tárgyi eszközbeszerzés</t>
  </si>
  <si>
    <t>Nem adatátvitel célú kommunikációs szolgáltatás</t>
  </si>
  <si>
    <t>Működési hozzájárulás összesen:</t>
  </si>
  <si>
    <t>Testvér települési kapcsolatépítés, gondozás</t>
  </si>
  <si>
    <t xml:space="preserve">Köztisztviselői nap </t>
  </si>
  <si>
    <t>Egyéb készletbeszerzés (virágpalánták stb)</t>
  </si>
  <si>
    <t>Működési kamatbevétel</t>
  </si>
  <si>
    <t xml:space="preserve">Villamos energia </t>
  </si>
  <si>
    <t xml:space="preserve">Kamatkiadás Áht-n kívülre </t>
  </si>
  <si>
    <r>
      <rPr>
        <b/>
        <sz val="18"/>
        <color indexed="10"/>
        <rFont val="Cambria"/>
        <family val="1"/>
        <charset val="238"/>
      </rPr>
      <t>882129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Egyéb önkormányzati eseti pénzbeli ellátás</t>
    </r>
  </si>
  <si>
    <t>MABOSZ tagdíj</t>
  </si>
  <si>
    <t>TÖOSZ tagdíj</t>
  </si>
  <si>
    <t>A BAKONYÉRT V. A. Egyesület tagdíj</t>
  </si>
  <si>
    <t>Fejlesztési kiadások összesen:</t>
  </si>
  <si>
    <r>
      <rPr>
        <b/>
        <sz val="18"/>
        <color indexed="10"/>
        <rFont val="Cambria"/>
        <family val="1"/>
        <charset val="238"/>
      </rPr>
      <t>680001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  Lakóingatlan bérbeadása, üzemeltetése</t>
    </r>
  </si>
  <si>
    <t>Egyéb üzemeltetési fenntartási szolgáltatás</t>
  </si>
  <si>
    <t>Étkezési hozzájárulás + egészségpénztári juttatás</t>
  </si>
  <si>
    <t>Étkezési hozzájárulás +egészségbiztosítási ell.</t>
  </si>
  <si>
    <t xml:space="preserve">Étkezési hozzájárulás + egészségpénztári ell. </t>
  </si>
  <si>
    <t xml:space="preserve">Étkezési hozzájárulás + egészségbiztosítási pénzt. jutt </t>
  </si>
  <si>
    <t>Étkezési hozzájárulás + egészgégbiztosítási pénztár</t>
  </si>
  <si>
    <t>Étkezési hozzájárulás + egészségpénztár</t>
  </si>
  <si>
    <t>Munkáltatót terhelő SZJA (telefon,cafateria)</t>
  </si>
  <si>
    <t>Részm. Megbízási díja</t>
  </si>
  <si>
    <t>Megbízási díj</t>
  </si>
  <si>
    <t xml:space="preserve">Karbantartás, kisjavítás </t>
  </si>
  <si>
    <t>Adók, díjak (biztosítás, forgalmi jutalék, kifizetett adó,)</t>
  </si>
  <si>
    <t>Egyéb készletbeszerzés szerszámok,</t>
  </si>
  <si>
    <r>
      <rPr>
        <b/>
        <sz val="18"/>
        <color indexed="10"/>
        <rFont val="Cambria"/>
        <family val="1"/>
        <charset val="238"/>
      </rPr>
      <t>522110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Közutak, hidak, alagutak üzemeltetése, fenntartása</t>
    </r>
  </si>
  <si>
    <t>Hóeltakarítás</t>
  </si>
  <si>
    <t>szállítási szolgáltatás</t>
  </si>
  <si>
    <t>Kiszámlázott termékek, szolgáltatások ÁFA-ja</t>
  </si>
  <si>
    <t>Rendszeres szociális segély   10%</t>
  </si>
  <si>
    <t>Foglalkoztatást hely tám    20%</t>
  </si>
  <si>
    <t>HPV védőoltás 5 fő</t>
  </si>
  <si>
    <t>Egyéb üzemeltetési, fenntartási kiadásokRágcsálóirt,tüdőszűrő, kéményfelülvizsg.</t>
  </si>
  <si>
    <t>OEP finanszírozási többlet (Isztimér mük kiad. Hozzájárulás  75  fő)</t>
  </si>
  <si>
    <t xml:space="preserve">Kis értékű tárgyi eszköz </t>
  </si>
  <si>
    <t>Munkaadói járulékok</t>
  </si>
  <si>
    <t>Illetmények</t>
  </si>
  <si>
    <t>Alapilletmények (B.J.,S.Iné)(Si-né napi 1,5 óra védőnő elszámolva)</t>
  </si>
  <si>
    <t>Pénzeszköz átvétel TB-től (9.9*12)</t>
  </si>
  <si>
    <t>Ápolási díj 2 főre tervezve 23.600,-</t>
  </si>
  <si>
    <t>Temetési segély (5fő*15e)</t>
  </si>
  <si>
    <t>Köztemetés 1 alkalom</t>
  </si>
  <si>
    <t>Munkáltatót terhelő SZJA</t>
  </si>
  <si>
    <t>Egyéb kommunkikációs szolgáltatás</t>
  </si>
  <si>
    <t>Állományba nem tartozók tiszteletdíja+aktő 10 alkalom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</si>
  <si>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</si>
  <si>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</si>
  <si>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</si>
  <si>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</si>
  <si>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Iskolai étkezés támogatása</t>
  </si>
  <si>
    <t>Egyes szociális és gíermekjóléti feladatok támogatása</t>
  </si>
  <si>
    <t>Hosszú lejáratú kölcsön törlesztése</t>
  </si>
  <si>
    <t>Kincsesbánya Községi Önkormányzat 2013. évi költségvetése</t>
  </si>
  <si>
    <t>Egyéb kötelező Önkormánzyati feladatok</t>
  </si>
  <si>
    <t>Közös önkormányzati hivatal működési kiadásai</t>
  </si>
  <si>
    <t>Működési célú bevételek összesen:</t>
  </si>
  <si>
    <t>Könyvtári és közművelődési feladatok támogatása</t>
  </si>
  <si>
    <t>Lakott külterülettel kapcsolatos támogatás</t>
  </si>
  <si>
    <t xml:space="preserve">Saját bevételek összesen (működési célra) </t>
  </si>
  <si>
    <t xml:space="preserve">Saját bevételek összesen (felhalmozási célra) </t>
  </si>
  <si>
    <t>Isztimér Önk hozzájárulása közös hivatal fenntartásához</t>
  </si>
  <si>
    <r>
      <rPr>
        <b/>
        <sz val="18"/>
        <color indexed="10"/>
        <rFont val="Cambria"/>
        <family val="1"/>
        <charset val="238"/>
      </rPr>
      <t>882111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Aktív korúak ellátása</t>
    </r>
  </si>
  <si>
    <r>
      <rPr>
        <b/>
        <sz val="18"/>
        <color indexed="10"/>
        <rFont val="Cambria"/>
        <family val="1"/>
        <charset val="238"/>
      </rPr>
      <t>680002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Nem lakóingatlan bérbeadása, üzemeltetése</t>
    </r>
  </si>
  <si>
    <r>
      <rPr>
        <b/>
        <sz val="18"/>
        <color indexed="10"/>
        <rFont val="Cambria"/>
        <family val="1"/>
        <charset val="238"/>
      </rPr>
      <t>561000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Egyéb étkeztetés</t>
    </r>
  </si>
  <si>
    <r>
      <rPr>
        <b/>
        <sz val="18"/>
        <color indexed="10"/>
        <rFont val="Cambria"/>
        <family val="1"/>
        <charset val="238"/>
      </rPr>
      <t>841901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Önkormányzatok, TKT elszámolásai</t>
    </r>
  </si>
  <si>
    <r>
      <rPr>
        <b/>
        <sz val="18"/>
        <color indexed="10"/>
        <rFont val="Cambria"/>
        <family val="1"/>
        <charset val="238"/>
      </rPr>
      <t>882116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Ápolási díj méltányossági jogon</t>
    </r>
  </si>
  <si>
    <r>
      <rPr>
        <b/>
        <sz val="18"/>
        <color indexed="10"/>
        <rFont val="Cambria"/>
        <family val="1"/>
        <charset val="238"/>
      </rPr>
      <t>890442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 FoHe támogatás , hosszabb időtartamú közfoglalkoztatás</t>
    </r>
  </si>
  <si>
    <r>
      <rPr>
        <b/>
        <sz val="18"/>
        <color indexed="10"/>
        <rFont val="Cambria"/>
        <family val="1"/>
        <charset val="238"/>
      </rPr>
      <t>890301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Civil szervezetek működési támogatása</t>
    </r>
  </si>
  <si>
    <r>
      <rPr>
        <b/>
        <sz val="18"/>
        <color indexed="10"/>
        <rFont val="Cambria"/>
        <family val="1"/>
        <charset val="238"/>
      </rPr>
      <t>910501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Közművelődési tevékenység támogatása</t>
    </r>
  </si>
  <si>
    <t>KEOP forrásból származó támogatás</t>
  </si>
  <si>
    <t>Saját erő pályázatból(40%)</t>
  </si>
  <si>
    <t>Épületenergetikai fejlesztések megújúló energiaforrás… pályázatból felúj</t>
  </si>
  <si>
    <t>Átvett pénzeszközök működési célra összesen:</t>
  </si>
  <si>
    <t>Működési célú hitelfelvétel</t>
  </si>
  <si>
    <t>Szociális Alapszolgáltató Központ (Mór Város)</t>
  </si>
  <si>
    <t>KDOP pályázat bevétele</t>
  </si>
  <si>
    <t>KDOP pályázattal kapcsolatos önerő pályázat bevétele (10.308 eFt 40%-a)</t>
  </si>
  <si>
    <t>Fejlesztési bevételek összesen:</t>
  </si>
  <si>
    <t>KDOP pályázat Kossuth utca útfelújítása</t>
  </si>
  <si>
    <t>KDOP pályázat József utca útfelújítása</t>
  </si>
  <si>
    <t>Fejlesztési kiadások ÁFA-ja</t>
  </si>
  <si>
    <t>Kőzuzalék vásárlása</t>
  </si>
  <si>
    <t>Téli károkból eredő kátyuk javítása</t>
  </si>
  <si>
    <t>Fejlesztési bevétel összesen</t>
  </si>
  <si>
    <r>
      <t xml:space="preserve">Fejlesztési kiadások </t>
    </r>
    <r>
      <rPr>
        <b/>
        <i/>
        <sz val="11"/>
        <rFont val="Cambria"/>
        <family val="1"/>
        <charset val="238"/>
      </rPr>
      <t>összesen:</t>
    </r>
  </si>
  <si>
    <t>Fejlesztési támogatások páyázatokból</t>
  </si>
  <si>
    <t>Önk. sajátos működési bevételei, talajterhelés összesen:</t>
  </si>
  <si>
    <t>Kincsesbánya Önkormányzat 2013. évi bevételei</t>
  </si>
  <si>
    <t>Kincsesbánya Önkormányzat 2013. évi kiadásai</t>
  </si>
  <si>
    <t>Működési hitel felvétele:</t>
  </si>
  <si>
    <r>
      <rPr>
        <b/>
        <sz val="18"/>
        <color indexed="10"/>
        <rFont val="Cambria"/>
        <family val="1"/>
        <charset val="238"/>
      </rPr>
      <t>841908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Fejez. általános tartalék elszámolása</t>
    </r>
  </si>
  <si>
    <t>Közvilágítási hálózat bővítése, felújítása</t>
  </si>
  <si>
    <t>Közvilágítási hálózat bővítése, felújítása ÁFA</t>
  </si>
  <si>
    <t>Egyéb üzemeltetési, fenntartási szolgáltatások (fűnyírás, szemétszáll, stb.</t>
  </si>
  <si>
    <t>változás</t>
  </si>
  <si>
    <t>Módosított előirányzat</t>
  </si>
  <si>
    <t>Változás</t>
  </si>
  <si>
    <t>Idősek napi rendezvény, nyugdíjas klub rend.</t>
  </si>
  <si>
    <t xml:space="preserve">Módosított előirányzat </t>
  </si>
  <si>
    <t xml:space="preserve">Változás </t>
  </si>
  <si>
    <t xml:space="preserve">Módosítot előirányzat </t>
  </si>
  <si>
    <t>Egyes jövedelempótló támogatások kiegészítése</t>
  </si>
  <si>
    <t>Szerkezetátalakítási tartalék</t>
  </si>
  <si>
    <t xml:space="preserve">Egyéb műáködési célú központi támogatás </t>
  </si>
  <si>
    <t>Adópótlék, adóbírság</t>
  </si>
  <si>
    <t>Helyszíni szabálysértési bírság</t>
  </si>
  <si>
    <t>Vis maior támogatás</t>
  </si>
  <si>
    <t>Egyéb munkavégzéshez kapcsolódó juttatás (Kjt)+keresetkieg összege</t>
  </si>
  <si>
    <t>Működési célú kölcsön törlesztése</t>
  </si>
  <si>
    <t xml:space="preserve">Kölcsön törlesztés összesen: </t>
  </si>
  <si>
    <t>Működési célú bevételek állami pénzalapoktól</t>
  </si>
  <si>
    <t>Átvett pénzeszközök összesesn:</t>
  </si>
  <si>
    <t>Vásárolt termékek szolgáltatások Áfa kiadása</t>
  </si>
  <si>
    <t xml:space="preserve">Önkormányzat dologi kiadásai összesen: </t>
  </si>
  <si>
    <t>Kincs, Kultúra, Sport Egy támogatása (Szatzker Cs képvitdíj)+ családi nap</t>
  </si>
  <si>
    <t>Kiszámlázott termékek szo,lgáltatások Áfa befiozetése</t>
  </si>
  <si>
    <t>Működési célú támogatás Non profit szervtől</t>
  </si>
  <si>
    <t>Kötbér, bírságból származó bevétel (biztosítási kártérítés)</t>
  </si>
  <si>
    <t>Önkormányzat működési bevételei összesen</t>
  </si>
  <si>
    <t>Működési cálú pénzátvétel TKT-tól</t>
  </si>
  <si>
    <t>Önkormányzat működési bevételei összesen:</t>
  </si>
  <si>
    <r>
      <rPr>
        <b/>
        <sz val="18"/>
        <color indexed="10"/>
        <rFont val="Cambria"/>
        <family val="1"/>
        <charset val="238"/>
      </rPr>
      <t>882123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Temetési segély</t>
    </r>
  </si>
  <si>
    <t>Működési célú bevételek TKT-tól</t>
  </si>
  <si>
    <t>Kötbér, bírságból származó bevétel</t>
  </si>
  <si>
    <t xml:space="preserve">Működési bevételek összesen: </t>
  </si>
  <si>
    <t>Kölcsön törlesztés</t>
  </si>
  <si>
    <t>Normativ ápolási díj December havi</t>
  </si>
  <si>
    <t>Ovodáztatási támogatás</t>
  </si>
  <si>
    <t>Teljesítés</t>
  </si>
  <si>
    <t>Szolgáltatások bevételei áfával</t>
  </si>
  <si>
    <t>Kisértékű tárgyi eszköz beszerzés</t>
  </si>
  <si>
    <t>Laptop vásárlása</t>
  </si>
  <si>
    <t>Felhalmozási kiadások összesen:</t>
  </si>
  <si>
    <t>Könyv, Folyóirat beszerzés</t>
  </si>
  <si>
    <t>Laptop vásárlás</t>
  </si>
  <si>
    <t>Vásárolt termékek szolgáltatások áfa</t>
  </si>
  <si>
    <t>Működési célú támogatás bevételei (pályázat)</t>
  </si>
  <si>
    <t>Szakfeladaton átvett pénzeszközök összese:</t>
  </si>
  <si>
    <t>Működésicélú pénzeszköz átvétel önkormányzattól</t>
  </si>
  <si>
    <t>Egészségpénztári hozzájárulás</t>
  </si>
  <si>
    <t>OEP finanszírozási többlet (Isztimér mük kiad. Hozzájárulás 75 fő)</t>
  </si>
  <si>
    <t>Védőnői feladatok finanszírozása összesen</t>
  </si>
  <si>
    <t>Teljesítés/módosított ei                              %</t>
  </si>
  <si>
    <t>Működési célú pénzeszköz átvétel ÁHT belül össz.</t>
  </si>
  <si>
    <t>Beszámoló a Védőnői Szolgálat 2013 I. félévi gazdálkodásáról</t>
  </si>
  <si>
    <t>Szociális hozzájárulási adó (27)</t>
  </si>
  <si>
    <t xml:space="preserve">Bérkompenzáció címén kapott összeg </t>
  </si>
  <si>
    <t xml:space="preserve"> Védőnői Szolgálat 2013 évi költségvetése</t>
  </si>
  <si>
    <t>Szociális hozzájárulási adó (27%)</t>
  </si>
  <si>
    <t>Kincsesbánya, 2013. szeptember 12.</t>
  </si>
  <si>
    <t>Bajkai János</t>
  </si>
  <si>
    <t>polgármester</t>
  </si>
  <si>
    <t>2013. évben a védőnői feladatok ellátására az önkormányzat 74 e Ft-ot kapott bérkompenzáció címén, ami a bevételi előirányzatoknál előírásra került.                                                                                                       A kiadási előirányzatok között a személyi juttatásokra fordítható előirányzat 58 e Ft-tal, míg a sziociális hozzájárulási adó összege 16 e Ft-tal került megemelésre.                                                                             Kérem a tisztelt Képviselő-testületet, hogy a változások átvezetéséhez hozzájárulni szíveskedjék.</t>
  </si>
  <si>
    <t>Körjegyzőség elszámolása</t>
  </si>
  <si>
    <t>árvízkárosulta támogatása</t>
  </si>
  <si>
    <t>Kisértékű tárgyi eszköz</t>
  </si>
  <si>
    <t>Állományba nem tart. Megbízási díj</t>
  </si>
  <si>
    <t>Normatív jutalom</t>
  </si>
  <si>
    <t>Egyéb üzemeltetési fenntartási szolg.</t>
  </si>
  <si>
    <t>Számítógép vásárlása</t>
  </si>
  <si>
    <t>Egyéb gép berend vásárlás</t>
  </si>
  <si>
    <t>Gép, intézményi beruházás áfa</t>
  </si>
  <si>
    <t xml:space="preserve">Bruházási kiadások összesen: </t>
  </si>
  <si>
    <t>Irodaszer nyomtatvány</t>
  </si>
  <si>
    <t>Nyomtatvány, irodaszer</t>
  </si>
  <si>
    <t>Természetben nyújtott gyermekvédelmi támogatás</t>
  </si>
  <si>
    <r>
      <rPr>
        <b/>
        <sz val="18"/>
        <color indexed="10"/>
        <rFont val="Cambria"/>
        <family val="1"/>
        <charset val="238"/>
      </rPr>
      <t>8419139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 Önkormányzatok elszámolásai költségvetési szerveikkel</t>
    </r>
  </si>
  <si>
    <t>Müködési célú támogatás nyújtása</t>
  </si>
  <si>
    <t>Épületek felújítása</t>
  </si>
  <si>
    <t>Épületek felújítása áfa</t>
  </si>
  <si>
    <t xml:space="preserve">Felújítási kiadások összesen: </t>
  </si>
  <si>
    <t>Pályázati támogatások</t>
  </si>
  <si>
    <t xml:space="preserve">Működési célra átvett pénzeszközök összesen: </t>
  </si>
  <si>
    <t xml:space="preserve">Számítástechnikai eszközök beszerzése pályázatból </t>
  </si>
  <si>
    <t>Reprezentációs kiadások</t>
  </si>
  <si>
    <t>Reklám és propaganda kiadások</t>
  </si>
  <si>
    <t>Egyéb önkormányzati rend.(Kazinczy nap, Karácsony stb)MO szeretlek</t>
  </si>
  <si>
    <r>
      <rPr>
        <b/>
        <sz val="18"/>
        <color indexed="10"/>
        <rFont val="Cambria"/>
        <family val="1"/>
        <charset val="238"/>
      </rPr>
      <t>561913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Iskolai étkeztetés</t>
    </r>
  </si>
  <si>
    <t>Részmunkaidős alapilletménye</t>
  </si>
  <si>
    <t xml:space="preserve">Rendszeres személyi juttatások összesen: </t>
  </si>
  <si>
    <t>Szociális hozzájárulási adó</t>
  </si>
  <si>
    <t>Élelmiszer beszerzés</t>
  </si>
  <si>
    <t>Egyéb készlet beszerzés</t>
  </si>
  <si>
    <t>Víz- és csatornadíj</t>
  </si>
  <si>
    <t>Természetben nyújtott lakásfenntartási támogatás</t>
  </si>
  <si>
    <t>Visszafizetés fejezetnek</t>
  </si>
  <si>
    <t>Müködési célú pénzeszközátadás összesen:</t>
  </si>
  <si>
    <t xml:space="preserve">Teljesítés </t>
  </si>
  <si>
    <t>Teljesítés/módosított előirányzat</t>
  </si>
  <si>
    <t>Egyéb munkavégzéshez kapcsolódó juttatás (kereset kiegészítés, betegszab.)</t>
  </si>
  <si>
    <t>Egyéb munkavégzéshez kapcsolódó juttatás bérkomp. +egyéb sajátos</t>
  </si>
  <si>
    <t>Helyi civil szervezetek támogatása(Polgárőrs.100e;SZIKRASK35 e )</t>
  </si>
  <si>
    <t>9. melléklet a 6/2014.(V.13.) önkormányzati rendelet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</si>
</sst>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0"/>
      <name val="Arial CE"/>
      <charset val="238"/>
    </font>
    <font>
      <b/>
      <i/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4"/>
      <color indexed="10"/>
      <name val="Cambria"/>
      <family val="1"/>
      <charset val="238"/>
    </font>
    <font>
      <b/>
      <sz val="18"/>
      <color indexed="10"/>
      <name val="Cambria"/>
      <family val="1"/>
      <charset val="238"/>
    </font>
    <font>
      <b/>
      <sz val="18"/>
      <name val="Cambria"/>
      <family val="1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u/>
      <sz val="12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b/>
      <sz val="13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7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3">
    <xf numFmtId="0" fontId="0" fillId="0" borderId="0" xfId="0"/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 wrapText="1"/>
    </xf>
    <xf numFmtId="3" fontId="9" fillId="0" borderId="0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/>
    </xf>
    <xf numFmtId="3" fontId="15" fillId="2" borderId="0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vertical="center" wrapText="1"/>
    </xf>
    <xf numFmtId="3" fontId="16" fillId="0" borderId="0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16" fillId="2" borderId="0" xfId="0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vertical="center"/>
    </xf>
    <xf numFmtId="0" fontId="15" fillId="2" borderId="3" xfId="0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19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5" fillId="4" borderId="1" xfId="0" applyFont="1" applyFill="1" applyBorder="1" applyAlignment="1">
      <alignment vertical="center" wrapText="1"/>
    </xf>
    <xf numFmtId="3" fontId="7" fillId="0" borderId="0" xfId="0" applyNumberFormat="1" applyFont="1" applyBorder="1" applyAlignment="1">
      <alignment horizontal="center" vertical="center"/>
    </xf>
    <xf numFmtId="3" fontId="7" fillId="3" borderId="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3" fontId="11" fillId="3" borderId="0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Alignment="1">
      <alignment horizontal="right" vertical="center"/>
    </xf>
    <xf numFmtId="0" fontId="2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3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horizontal="right" vertical="center"/>
    </xf>
    <xf numFmtId="3" fontId="13" fillId="3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3" fontId="13" fillId="3" borderId="0" xfId="0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right"/>
    </xf>
    <xf numFmtId="3" fontId="17" fillId="3" borderId="0" xfId="0" applyNumberFormat="1" applyFont="1" applyFill="1" applyBorder="1" applyAlignment="1">
      <alignment horizontal="right" vertical="center"/>
    </xf>
    <xf numFmtId="0" fontId="13" fillId="3" borderId="0" xfId="0" applyFont="1" applyFill="1" applyBorder="1"/>
    <xf numFmtId="3" fontId="13" fillId="3" borderId="0" xfId="0" applyNumberFormat="1" applyFont="1" applyFill="1" applyBorder="1"/>
    <xf numFmtId="0" fontId="13" fillId="2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0" fontId="13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right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0" fontId="13" fillId="3" borderId="0" xfId="0" applyFont="1" applyFill="1" applyBorder="1" applyAlignment="1">
      <alignment horizontal="right" vertical="center"/>
    </xf>
    <xf numFmtId="16" fontId="13" fillId="3" borderId="0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shrinkToFit="1"/>
    </xf>
    <xf numFmtId="0" fontId="13" fillId="5" borderId="5" xfId="0" applyFont="1" applyFill="1" applyBorder="1" applyAlignment="1">
      <alignment vertical="center"/>
    </xf>
    <xf numFmtId="3" fontId="13" fillId="5" borderId="6" xfId="0" applyNumberFormat="1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6" borderId="5" xfId="0" applyFont="1" applyFill="1" applyBorder="1" applyAlignment="1">
      <alignment vertical="center" wrapText="1"/>
    </xf>
    <xf numFmtId="3" fontId="17" fillId="3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 wrapText="1"/>
    </xf>
    <xf numFmtId="3" fontId="17" fillId="2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 wrapText="1"/>
    </xf>
    <xf numFmtId="3" fontId="17" fillId="3" borderId="0" xfId="0" applyNumberFormat="1" applyFont="1" applyFill="1" applyBorder="1"/>
    <xf numFmtId="0" fontId="17" fillId="3" borderId="0" xfId="0" applyFont="1" applyFill="1" applyBorder="1"/>
    <xf numFmtId="3" fontId="17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right" vertical="center" wrapText="1"/>
    </xf>
    <xf numFmtId="0" fontId="17" fillId="3" borderId="0" xfId="0" applyFont="1" applyFill="1" applyBorder="1" applyAlignment="1">
      <alignment horizontal="left" vertical="center" wrapText="1"/>
    </xf>
    <xf numFmtId="3" fontId="17" fillId="3" borderId="0" xfId="0" applyNumberFormat="1" applyFont="1" applyFill="1" applyBorder="1" applyAlignment="1">
      <alignment horizontal="right" vertical="center" wrapText="1"/>
    </xf>
    <xf numFmtId="3" fontId="17" fillId="3" borderId="0" xfId="0" applyNumberFormat="1" applyFont="1" applyFill="1" applyBorder="1" applyAlignment="1">
      <alignment vertical="center" wrapText="1"/>
    </xf>
    <xf numFmtId="3" fontId="17" fillId="3" borderId="0" xfId="0" applyNumberFormat="1" applyFont="1" applyFill="1" applyBorder="1" applyAlignment="1">
      <alignment horizontal="left" vertical="center"/>
    </xf>
    <xf numFmtId="3" fontId="17" fillId="2" borderId="0" xfId="0" applyNumberFormat="1" applyFont="1" applyFill="1" applyBorder="1" applyAlignment="1">
      <alignment horizontal="right" vertical="center" wrapText="1"/>
    </xf>
    <xf numFmtId="0" fontId="17" fillId="3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vertical="center" shrinkToFit="1"/>
    </xf>
    <xf numFmtId="0" fontId="24" fillId="3" borderId="0" xfId="0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vertical="center"/>
    </xf>
    <xf numFmtId="3" fontId="13" fillId="3" borderId="7" xfId="0" applyNumberFormat="1" applyFont="1" applyFill="1" applyBorder="1" applyAlignment="1">
      <alignment horizontal="right" vertical="center"/>
    </xf>
    <xf numFmtId="3" fontId="13" fillId="3" borderId="7" xfId="0" applyNumberFormat="1" applyFont="1" applyFill="1" applyBorder="1" applyAlignment="1">
      <alignment horizontal="center" vertical="center"/>
    </xf>
    <xf numFmtId="3" fontId="13" fillId="5" borderId="7" xfId="0" applyNumberFormat="1" applyFont="1" applyFill="1" applyBorder="1" applyAlignment="1">
      <alignment horizontal="right" vertical="center"/>
    </xf>
    <xf numFmtId="3" fontId="13" fillId="0" borderId="7" xfId="0" applyNumberFormat="1" applyFont="1" applyBorder="1" applyAlignment="1">
      <alignment vertical="center"/>
    </xf>
    <xf numFmtId="3" fontId="13" fillId="5" borderId="8" xfId="0" applyNumberFormat="1" applyFont="1" applyFill="1" applyBorder="1" applyAlignment="1">
      <alignment vertical="center"/>
    </xf>
    <xf numFmtId="3" fontId="13" fillId="5" borderId="8" xfId="0" applyNumberFormat="1" applyFont="1" applyFill="1" applyBorder="1" applyAlignment="1">
      <alignment horizontal="right" vertical="center"/>
    </xf>
    <xf numFmtId="3" fontId="13" fillId="6" borderId="8" xfId="0" applyNumberFormat="1" applyFont="1" applyFill="1" applyBorder="1" applyAlignment="1">
      <alignment vertical="center"/>
    </xf>
    <xf numFmtId="0" fontId="18" fillId="5" borderId="9" xfId="0" applyFont="1" applyFill="1" applyBorder="1" applyAlignment="1">
      <alignment vertical="center"/>
    </xf>
    <xf numFmtId="3" fontId="13" fillId="7" borderId="8" xfId="0" applyNumberFormat="1" applyFont="1" applyFill="1" applyBorder="1" applyAlignment="1">
      <alignment horizontal="right" vertical="center"/>
    </xf>
    <xf numFmtId="0" fontId="18" fillId="7" borderId="9" xfId="0" applyFont="1" applyFill="1" applyBorder="1" applyAlignment="1">
      <alignment vertical="center"/>
    </xf>
    <xf numFmtId="3" fontId="13" fillId="7" borderId="7" xfId="0" applyNumberFormat="1" applyFont="1" applyFill="1" applyBorder="1" applyAlignment="1">
      <alignment horizontal="right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10" xfId="0" applyNumberFormat="1" applyFont="1" applyFill="1" applyBorder="1" applyAlignment="1">
      <alignment vertical="center"/>
    </xf>
    <xf numFmtId="3" fontId="17" fillId="3" borderId="7" xfId="0" applyNumberFormat="1" applyFont="1" applyFill="1" applyBorder="1" applyAlignment="1">
      <alignment vertical="center"/>
    </xf>
    <xf numFmtId="3" fontId="17" fillId="3" borderId="10" xfId="0" applyNumberFormat="1" applyFont="1" applyFill="1" applyBorder="1" applyAlignment="1">
      <alignment vertical="center"/>
    </xf>
    <xf numFmtId="3" fontId="13" fillId="5" borderId="11" xfId="0" applyNumberFormat="1" applyFont="1" applyFill="1" applyBorder="1" applyAlignment="1">
      <alignment vertical="center"/>
    </xf>
    <xf numFmtId="10" fontId="17" fillId="3" borderId="0" xfId="0" applyNumberFormat="1" applyFont="1" applyFill="1" applyBorder="1" applyAlignment="1">
      <alignment vertical="center"/>
    </xf>
    <xf numFmtId="3" fontId="13" fillId="3" borderId="2" xfId="0" applyNumberFormat="1" applyFont="1" applyFill="1" applyBorder="1" applyAlignment="1">
      <alignment vertical="center"/>
    </xf>
    <xf numFmtId="3" fontId="17" fillId="3" borderId="2" xfId="0" applyNumberFormat="1" applyFont="1" applyFill="1" applyBorder="1" applyAlignment="1">
      <alignment vertical="center"/>
    </xf>
    <xf numFmtId="3" fontId="13" fillId="7" borderId="8" xfId="0" applyNumberFormat="1" applyFont="1" applyFill="1" applyBorder="1" applyAlignment="1">
      <alignment vertical="center"/>
    </xf>
    <xf numFmtId="3" fontId="13" fillId="7" borderId="11" xfId="0" applyNumberFormat="1" applyFont="1" applyFill="1" applyBorder="1" applyAlignment="1">
      <alignment vertical="center"/>
    </xf>
    <xf numFmtId="3" fontId="13" fillId="7" borderId="6" xfId="0" applyNumberFormat="1" applyFont="1" applyFill="1" applyBorder="1" applyAlignment="1">
      <alignment vertical="center"/>
    </xf>
    <xf numFmtId="3" fontId="13" fillId="3" borderId="12" xfId="0" applyNumberFormat="1" applyFont="1" applyFill="1" applyBorder="1" applyAlignment="1">
      <alignment vertical="center"/>
    </xf>
    <xf numFmtId="3" fontId="18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3" fontId="13" fillId="0" borderId="16" xfId="0" applyNumberFormat="1" applyFont="1" applyBorder="1" applyAlignment="1">
      <alignment vertical="center"/>
    </xf>
    <xf numFmtId="3" fontId="13" fillId="3" borderId="16" xfId="0" applyNumberFormat="1" applyFont="1" applyFill="1" applyBorder="1" applyAlignment="1">
      <alignment horizontal="right" vertical="center"/>
    </xf>
    <xf numFmtId="3" fontId="13" fillId="3" borderId="16" xfId="0" applyNumberFormat="1" applyFont="1" applyFill="1" applyBorder="1" applyAlignment="1">
      <alignment vertical="center"/>
    </xf>
    <xf numFmtId="3" fontId="13" fillId="3" borderId="22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vertical="center"/>
    </xf>
    <xf numFmtId="3" fontId="15" fillId="4" borderId="27" xfId="0" applyNumberFormat="1" applyFont="1" applyFill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0" fontId="15" fillId="4" borderId="36" xfId="0" applyFont="1" applyFill="1" applyBorder="1" applyAlignment="1">
      <alignment vertical="center" wrapText="1"/>
    </xf>
    <xf numFmtId="3" fontId="7" fillId="0" borderId="32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vertical="center"/>
    </xf>
    <xf numFmtId="0" fontId="12" fillId="0" borderId="23" xfId="0" applyFont="1" applyBorder="1" applyAlignment="1">
      <alignment vertical="center" wrapText="1"/>
    </xf>
    <xf numFmtId="0" fontId="15" fillId="6" borderId="36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vertical="center"/>
    </xf>
    <xf numFmtId="3" fontId="7" fillId="3" borderId="26" xfId="0" applyNumberFormat="1" applyFont="1" applyFill="1" applyBorder="1" applyAlignment="1">
      <alignment vertical="center"/>
    </xf>
    <xf numFmtId="3" fontId="15" fillId="6" borderId="27" xfId="0" applyNumberFormat="1" applyFont="1" applyFill="1" applyBorder="1" applyAlignment="1">
      <alignment vertical="center"/>
    </xf>
    <xf numFmtId="3" fontId="7" fillId="0" borderId="25" xfId="0" applyNumberFormat="1" applyFont="1" applyBorder="1" applyAlignment="1">
      <alignment horizontal="right" vertical="center"/>
    </xf>
    <xf numFmtId="3" fontId="7" fillId="0" borderId="26" xfId="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3" fontId="15" fillId="6" borderId="27" xfId="0" applyNumberFormat="1" applyFont="1" applyFill="1" applyBorder="1" applyAlignment="1">
      <alignment horizontal="right" vertical="center"/>
    </xf>
    <xf numFmtId="3" fontId="7" fillId="2" borderId="26" xfId="0" applyNumberFormat="1" applyFont="1" applyFill="1" applyBorder="1" applyAlignment="1">
      <alignment horizontal="right" vertical="center" wrapText="1"/>
    </xf>
    <xf numFmtId="3" fontId="7" fillId="0" borderId="26" xfId="0" applyNumberFormat="1" applyFont="1" applyBorder="1"/>
    <xf numFmtId="3" fontId="7" fillId="0" borderId="35" xfId="0" applyNumberFormat="1" applyFont="1" applyBorder="1" applyAlignment="1">
      <alignment horizontal="right" vertical="center"/>
    </xf>
    <xf numFmtId="3" fontId="15" fillId="5" borderId="27" xfId="0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7" fillId="3" borderId="25" xfId="0" applyFont="1" applyFill="1" applyBorder="1"/>
    <xf numFmtId="3" fontId="7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" fontId="9" fillId="0" borderId="26" xfId="0" applyNumberFormat="1" applyFont="1" applyBorder="1" applyAlignment="1">
      <alignment horizontal="right" vertical="center" wrapText="1"/>
    </xf>
    <xf numFmtId="3" fontId="7" fillId="3" borderId="26" xfId="0" applyNumberFormat="1" applyFont="1" applyFill="1" applyBorder="1" applyAlignment="1">
      <alignment horizontal="right" vertical="center" wrapText="1"/>
    </xf>
    <xf numFmtId="3" fontId="12" fillId="3" borderId="26" xfId="0" applyNumberFormat="1" applyFont="1" applyFill="1" applyBorder="1" applyAlignment="1">
      <alignment vertical="center"/>
    </xf>
    <xf numFmtId="3" fontId="7" fillId="3" borderId="31" xfId="0" applyNumberFormat="1" applyFont="1" applyFill="1" applyBorder="1" applyAlignment="1">
      <alignment horizontal="right" vertical="center"/>
    </xf>
    <xf numFmtId="3" fontId="7" fillId="3" borderId="32" xfId="0" applyNumberFormat="1" applyFont="1" applyFill="1" applyBorder="1" applyAlignment="1">
      <alignment horizontal="right" vertical="center"/>
    </xf>
    <xf numFmtId="3" fontId="15" fillId="7" borderId="27" xfId="0" applyNumberFormat="1" applyFont="1" applyFill="1" applyBorder="1" applyAlignment="1">
      <alignment vertical="center"/>
    </xf>
    <xf numFmtId="3" fontId="15" fillId="4" borderId="27" xfId="0" applyNumberFormat="1" applyFont="1" applyFill="1" applyBorder="1" applyAlignment="1">
      <alignment horizontal="right" vertical="center" wrapText="1"/>
    </xf>
    <xf numFmtId="0" fontId="7" fillId="3" borderId="23" xfId="0" applyFont="1" applyFill="1" applyBorder="1" applyAlignment="1">
      <alignment vertical="center" wrapText="1"/>
    </xf>
    <xf numFmtId="0" fontId="15" fillId="5" borderId="36" xfId="0" applyFont="1" applyFill="1" applyBorder="1" applyAlignment="1">
      <alignment horizontal="left" vertical="center" wrapText="1"/>
    </xf>
    <xf numFmtId="3" fontId="15" fillId="5" borderId="27" xfId="0" applyNumberFormat="1" applyFont="1" applyFill="1" applyBorder="1" applyAlignment="1">
      <alignment horizontal="right" vertical="center" wrapText="1"/>
    </xf>
    <xf numFmtId="3" fontId="15" fillId="4" borderId="27" xfId="0" applyNumberFormat="1" applyFont="1" applyFill="1" applyBorder="1" applyAlignment="1">
      <alignment horizontal="right" vertical="center"/>
    </xf>
    <xf numFmtId="3" fontId="7" fillId="3" borderId="26" xfId="0" applyNumberFormat="1" applyFont="1" applyFill="1" applyBorder="1" applyAlignment="1">
      <alignment horizontal="right" vertical="center"/>
    </xf>
    <xf numFmtId="3" fontId="9" fillId="0" borderId="26" xfId="0" applyNumberFormat="1" applyFont="1" applyFill="1" applyBorder="1" applyAlignment="1">
      <alignment horizontal="right" vertical="center"/>
    </xf>
    <xf numFmtId="0" fontId="7" fillId="0" borderId="37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3" fontId="12" fillId="0" borderId="26" xfId="0" applyNumberFormat="1" applyFont="1" applyBorder="1" applyAlignment="1">
      <alignment horizontal="right" vertical="center"/>
    </xf>
    <xf numFmtId="3" fontId="7" fillId="0" borderId="33" xfId="0" applyNumberFormat="1" applyFont="1" applyBorder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3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/>
    </xf>
    <xf numFmtId="0" fontId="18" fillId="0" borderId="23" xfId="0" applyFont="1" applyBorder="1" applyAlignment="1">
      <alignment vertical="center"/>
    </xf>
    <xf numFmtId="0" fontId="18" fillId="0" borderId="23" xfId="0" applyFont="1" applyBorder="1" applyAlignment="1">
      <alignment vertical="center" shrinkToFit="1"/>
    </xf>
    <xf numFmtId="0" fontId="18" fillId="0" borderId="37" xfId="0" applyFont="1" applyBorder="1" applyAlignment="1">
      <alignment vertical="center"/>
    </xf>
    <xf numFmtId="0" fontId="18" fillId="5" borderId="36" xfId="0" applyFont="1" applyFill="1" applyBorder="1" applyAlignment="1">
      <alignment vertical="center"/>
    </xf>
    <xf numFmtId="3" fontId="18" fillId="5" borderId="35" xfId="0" applyNumberFormat="1" applyFont="1" applyFill="1" applyBorder="1" applyAlignment="1">
      <alignment vertical="center"/>
    </xf>
    <xf numFmtId="3" fontId="18" fillId="5" borderId="26" xfId="0" applyNumberFormat="1" applyFont="1" applyFill="1" applyBorder="1" applyAlignment="1">
      <alignment vertical="center"/>
    </xf>
    <xf numFmtId="3" fontId="18" fillId="5" borderId="33" xfId="0" applyNumberFormat="1" applyFont="1" applyFill="1" applyBorder="1" applyAlignment="1">
      <alignment vertical="center"/>
    </xf>
    <xf numFmtId="0" fontId="18" fillId="0" borderId="34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18" fillId="6" borderId="36" xfId="0" applyFont="1" applyFill="1" applyBorder="1" applyAlignment="1">
      <alignment vertical="center" wrapText="1"/>
    </xf>
    <xf numFmtId="3" fontId="18" fillId="7" borderId="35" xfId="0" applyNumberFormat="1" applyFont="1" applyFill="1" applyBorder="1" applyAlignment="1">
      <alignment vertical="center"/>
    </xf>
    <xf numFmtId="3" fontId="18" fillId="7" borderId="26" xfId="0" applyNumberFormat="1" applyFont="1" applyFill="1" applyBorder="1" applyAlignment="1">
      <alignment vertical="center"/>
    </xf>
    <xf numFmtId="3" fontId="18" fillId="7" borderId="33" xfId="0" applyNumberFormat="1" applyFont="1" applyFill="1" applyBorder="1" applyAlignment="1">
      <alignment vertical="center"/>
    </xf>
    <xf numFmtId="3" fontId="15" fillId="2" borderId="32" xfId="0" applyNumberFormat="1" applyFont="1" applyFill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3" fontId="15" fillId="6" borderId="36" xfId="0" applyNumberFormat="1" applyFont="1" applyFill="1" applyBorder="1" applyAlignment="1">
      <alignment horizontal="right" vertical="center"/>
    </xf>
    <xf numFmtId="3" fontId="7" fillId="0" borderId="26" xfId="0" applyNumberFormat="1" applyFont="1" applyBorder="1" applyAlignment="1">
      <alignment vertical="center" wrapText="1"/>
    </xf>
    <xf numFmtId="0" fontId="7" fillId="0" borderId="32" xfId="0" applyFont="1" applyBorder="1"/>
    <xf numFmtId="0" fontId="22" fillId="3" borderId="0" xfId="0" applyFont="1" applyFill="1" applyAlignment="1">
      <alignment vertical="center"/>
    </xf>
    <xf numFmtId="0" fontId="9" fillId="3" borderId="26" xfId="0" applyFont="1" applyFill="1" applyBorder="1"/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3" fontId="7" fillId="0" borderId="3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3" fontId="7" fillId="0" borderId="29" xfId="0" applyNumberFormat="1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5" xfId="0" applyFont="1" applyBorder="1" applyAlignment="1">
      <alignment vertical="center" wrapText="1"/>
    </xf>
    <xf numFmtId="3" fontId="7" fillId="0" borderId="45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vertical="center" wrapText="1"/>
    </xf>
    <xf numFmtId="3" fontId="7" fillId="0" borderId="46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3" fontId="7" fillId="3" borderId="29" xfId="0" applyNumberFormat="1" applyFont="1" applyFill="1" applyBorder="1" applyAlignment="1">
      <alignment vertical="center"/>
    </xf>
    <xf numFmtId="3" fontId="15" fillId="6" borderId="30" xfId="0" applyNumberFormat="1" applyFont="1" applyFill="1" applyBorder="1" applyAlignment="1">
      <alignment vertical="center"/>
    </xf>
    <xf numFmtId="3" fontId="9" fillId="0" borderId="46" xfId="0" applyNumberFormat="1" applyFont="1" applyBorder="1" applyAlignment="1">
      <alignment vertical="center"/>
    </xf>
    <xf numFmtId="3" fontId="15" fillId="6" borderId="47" xfId="0" applyNumberFormat="1" applyFont="1" applyFill="1" applyBorder="1" applyAlignment="1">
      <alignment vertical="center"/>
    </xf>
    <xf numFmtId="0" fontId="15" fillId="6" borderId="30" xfId="0" applyFont="1" applyFill="1" applyBorder="1" applyAlignment="1">
      <alignment vertical="center" wrapText="1"/>
    </xf>
    <xf numFmtId="3" fontId="7" fillId="0" borderId="48" xfId="0" applyNumberFormat="1" applyFont="1" applyBorder="1" applyAlignment="1">
      <alignment horizontal="right" vertical="center"/>
    </xf>
    <xf numFmtId="3" fontId="7" fillId="0" borderId="47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vertical="center"/>
    </xf>
    <xf numFmtId="0" fontId="7" fillId="3" borderId="46" xfId="0" applyFont="1" applyFill="1" applyBorder="1"/>
    <xf numFmtId="3" fontId="9" fillId="0" borderId="23" xfId="0" applyNumberFormat="1" applyFont="1" applyBorder="1" applyAlignment="1">
      <alignment vertical="center"/>
    </xf>
    <xf numFmtId="3" fontId="15" fillId="6" borderId="36" xfId="0" applyNumberFormat="1" applyFont="1" applyFill="1" applyBorder="1" applyAlignment="1">
      <alignment vertical="center"/>
    </xf>
    <xf numFmtId="0" fontId="14" fillId="5" borderId="30" xfId="0" applyFont="1" applyFill="1" applyBorder="1" applyAlignment="1">
      <alignment vertical="center"/>
    </xf>
    <xf numFmtId="0" fontId="22" fillId="3" borderId="28" xfId="0" applyFont="1" applyFill="1" applyBorder="1" applyAlignment="1">
      <alignment vertical="center"/>
    </xf>
    <xf numFmtId="0" fontId="7" fillId="2" borderId="34" xfId="0" applyFont="1" applyFill="1" applyBorder="1" applyAlignment="1">
      <alignment horizontal="left" vertical="center" wrapText="1"/>
    </xf>
    <xf numFmtId="3" fontId="7" fillId="2" borderId="35" xfId="0" applyNumberFormat="1" applyFont="1" applyFill="1" applyBorder="1" applyAlignment="1">
      <alignment horizontal="right" vertical="center" wrapText="1"/>
    </xf>
    <xf numFmtId="3" fontId="9" fillId="0" borderId="46" xfId="0" applyNumberFormat="1" applyFont="1" applyBorder="1" applyAlignment="1">
      <alignment horizontal="right" vertical="center"/>
    </xf>
    <xf numFmtId="0" fontId="9" fillId="3" borderId="26" xfId="0" applyFont="1" applyFill="1" applyBorder="1" applyAlignment="1">
      <alignment vertical="center"/>
    </xf>
    <xf numFmtId="3" fontId="15" fillId="6" borderId="32" xfId="0" applyNumberFormat="1" applyFont="1" applyFill="1" applyBorder="1" applyAlignment="1">
      <alignment vertical="center"/>
    </xf>
    <xf numFmtId="3" fontId="12" fillId="0" borderId="46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5" fillId="6" borderId="27" xfId="0" applyFont="1" applyFill="1" applyBorder="1" applyAlignment="1">
      <alignment vertical="center" wrapText="1"/>
    </xf>
    <xf numFmtId="3" fontId="15" fillId="5" borderId="37" xfId="0" applyNumberFormat="1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left" vertical="center" wrapText="1"/>
    </xf>
    <xf numFmtId="3" fontId="15" fillId="5" borderId="36" xfId="0" applyNumberFormat="1" applyFont="1" applyFill="1" applyBorder="1" applyAlignment="1">
      <alignment vertical="center"/>
    </xf>
    <xf numFmtId="0" fontId="11" fillId="5" borderId="30" xfId="0" applyFont="1" applyFill="1" applyBorder="1" applyAlignment="1">
      <alignment vertical="center"/>
    </xf>
    <xf numFmtId="0" fontId="13" fillId="0" borderId="26" xfId="0" applyFont="1" applyBorder="1" applyAlignment="1">
      <alignment vertical="center"/>
    </xf>
    <xf numFmtId="3" fontId="12" fillId="0" borderId="23" xfId="0" applyNumberFormat="1" applyFont="1" applyBorder="1" applyAlignment="1">
      <alignment horizontal="right" vertical="center" wrapText="1"/>
    </xf>
    <xf numFmtId="3" fontId="9" fillId="0" borderId="23" xfId="0" applyNumberFormat="1" applyFont="1" applyBorder="1" applyAlignment="1">
      <alignment horizontal="right" vertical="center" wrapText="1"/>
    </xf>
    <xf numFmtId="0" fontId="15" fillId="6" borderId="40" xfId="0" applyFont="1" applyFill="1" applyBorder="1" applyAlignment="1">
      <alignment vertical="center" wrapText="1"/>
    </xf>
    <xf numFmtId="0" fontId="7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3" fontId="9" fillId="0" borderId="27" xfId="0" applyNumberFormat="1" applyFont="1" applyBorder="1" applyAlignment="1">
      <alignment horizontal="right" vertical="center" wrapText="1"/>
    </xf>
    <xf numFmtId="3" fontId="9" fillId="0" borderId="23" xfId="0" applyNumberFormat="1" applyFont="1" applyBorder="1" applyAlignment="1">
      <alignment vertical="center" wrapText="1"/>
    </xf>
    <xf numFmtId="3" fontId="15" fillId="4" borderId="36" xfId="0" applyNumberFormat="1" applyFont="1" applyFill="1" applyBorder="1" applyAlignment="1">
      <alignment vertical="center"/>
    </xf>
    <xf numFmtId="3" fontId="12" fillId="3" borderId="23" xfId="0" applyNumberFormat="1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3" fontId="15" fillId="4" borderId="36" xfId="0" applyNumberFormat="1" applyFont="1" applyFill="1" applyBorder="1" applyAlignment="1">
      <alignment horizontal="right" vertical="center" wrapText="1"/>
    </xf>
    <xf numFmtId="3" fontId="15" fillId="5" borderId="36" xfId="0" applyNumberFormat="1" applyFont="1" applyFill="1" applyBorder="1" applyAlignment="1">
      <alignment horizontal="right" vertical="center" wrapText="1"/>
    </xf>
    <xf numFmtId="3" fontId="15" fillId="7" borderId="36" xfId="0" applyNumberFormat="1" applyFont="1" applyFill="1" applyBorder="1" applyAlignment="1">
      <alignment vertical="center"/>
    </xf>
    <xf numFmtId="0" fontId="15" fillId="7" borderId="27" xfId="0" applyFont="1" applyFill="1" applyBorder="1" applyAlignment="1">
      <alignment horizontal="left" vertical="center" wrapText="1"/>
    </xf>
    <xf numFmtId="3" fontId="9" fillId="0" borderId="35" xfId="0" applyNumberFormat="1" applyFont="1" applyBorder="1" applyAlignment="1">
      <alignment vertical="center"/>
    </xf>
    <xf numFmtId="3" fontId="15" fillId="6" borderId="30" xfId="0" applyNumberFormat="1" applyFont="1" applyFill="1" applyBorder="1" applyAlignment="1">
      <alignment horizontal="right" vertical="center" wrapText="1"/>
    </xf>
    <xf numFmtId="3" fontId="9" fillId="0" borderId="46" xfId="0" applyNumberFormat="1" applyFont="1" applyBorder="1" applyAlignment="1">
      <alignment horizontal="right" vertical="center" wrapText="1"/>
    </xf>
    <xf numFmtId="3" fontId="15" fillId="4" borderId="32" xfId="0" applyNumberFormat="1" applyFont="1" applyFill="1" applyBorder="1" applyAlignment="1">
      <alignment horizontal="right" vertical="center" wrapText="1"/>
    </xf>
    <xf numFmtId="3" fontId="15" fillId="4" borderId="36" xfId="0" applyNumberFormat="1" applyFont="1" applyFill="1" applyBorder="1" applyAlignment="1">
      <alignment horizontal="right" vertical="center"/>
    </xf>
    <xf numFmtId="0" fontId="12" fillId="0" borderId="26" xfId="0" applyFont="1" applyBorder="1" applyAlignment="1">
      <alignment vertical="center"/>
    </xf>
    <xf numFmtId="3" fontId="12" fillId="0" borderId="23" xfId="0" applyNumberFormat="1" applyFont="1" applyBorder="1" applyAlignment="1">
      <alignment horizontal="right" vertical="center"/>
    </xf>
    <xf numFmtId="3" fontId="9" fillId="0" borderId="37" xfId="0" applyNumberFormat="1" applyFont="1" applyBorder="1" applyAlignment="1">
      <alignment horizontal="right" vertical="center"/>
    </xf>
    <xf numFmtId="0" fontId="7" fillId="3" borderId="26" xfId="0" applyFont="1" applyFill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27" xfId="0" applyFont="1" applyBorder="1" applyAlignment="1">
      <alignment vertical="center" wrapText="1"/>
    </xf>
    <xf numFmtId="0" fontId="9" fillId="3" borderId="10" xfId="0" applyFont="1" applyFill="1" applyBorder="1"/>
    <xf numFmtId="3" fontId="7" fillId="0" borderId="23" xfId="0" applyNumberFormat="1" applyFont="1" applyBorder="1" applyAlignment="1">
      <alignment vertical="center"/>
    </xf>
    <xf numFmtId="3" fontId="7" fillId="0" borderId="34" xfId="0" applyNumberFormat="1" applyFont="1" applyBorder="1" applyAlignment="1">
      <alignment vertical="center"/>
    </xf>
    <xf numFmtId="3" fontId="7" fillId="3" borderId="35" xfId="0" applyNumberFormat="1" applyFont="1" applyFill="1" applyBorder="1" applyAlignment="1">
      <alignment horizontal="right" vertical="center"/>
    </xf>
    <xf numFmtId="3" fontId="7" fillId="0" borderId="34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3" fontId="7" fillId="0" borderId="24" xfId="0" applyNumberFormat="1" applyFont="1" applyBorder="1" applyAlignment="1">
      <alignment vertical="center"/>
    </xf>
    <xf numFmtId="3" fontId="18" fillId="5" borderId="34" xfId="0" applyNumberFormat="1" applyFont="1" applyFill="1" applyBorder="1" applyAlignment="1">
      <alignment vertical="center"/>
    </xf>
    <xf numFmtId="3" fontId="18" fillId="5" borderId="23" xfId="0" applyNumberFormat="1" applyFont="1" applyFill="1" applyBorder="1" applyAlignment="1">
      <alignment vertical="center"/>
    </xf>
    <xf numFmtId="3" fontId="18" fillId="5" borderId="37" xfId="0" applyNumberFormat="1" applyFont="1" applyFill="1" applyBorder="1" applyAlignment="1">
      <alignment vertical="center"/>
    </xf>
    <xf numFmtId="3" fontId="18" fillId="7" borderId="34" xfId="0" applyNumberFormat="1" applyFont="1" applyFill="1" applyBorder="1" applyAlignment="1">
      <alignment vertical="center"/>
    </xf>
    <xf numFmtId="3" fontId="18" fillId="7" borderId="23" xfId="0" applyNumberFormat="1" applyFont="1" applyFill="1" applyBorder="1" applyAlignment="1">
      <alignment vertical="center"/>
    </xf>
    <xf numFmtId="3" fontId="18" fillId="7" borderId="37" xfId="0" applyNumberFormat="1" applyFont="1" applyFill="1" applyBorder="1" applyAlignment="1">
      <alignment vertical="center"/>
    </xf>
    <xf numFmtId="3" fontId="18" fillId="5" borderId="36" xfId="0" applyNumberFormat="1" applyFont="1" applyFill="1" applyBorder="1" applyAlignment="1">
      <alignment vertical="center"/>
    </xf>
    <xf numFmtId="3" fontId="18" fillId="6" borderId="36" xfId="0" applyNumberFormat="1" applyFont="1" applyFill="1" applyBorder="1" applyAlignment="1">
      <alignment vertical="center"/>
    </xf>
    <xf numFmtId="0" fontId="15" fillId="7" borderId="30" xfId="0" applyFont="1" applyFill="1" applyBorder="1" applyAlignment="1">
      <alignment vertical="center"/>
    </xf>
    <xf numFmtId="3" fontId="15" fillId="7" borderId="30" xfId="0" applyNumberFormat="1" applyFont="1" applyFill="1" applyBorder="1" applyAlignment="1">
      <alignment vertical="center"/>
    </xf>
    <xf numFmtId="3" fontId="26" fillId="6" borderId="27" xfId="0" applyNumberFormat="1" applyFont="1" applyFill="1" applyBorder="1" applyAlignment="1">
      <alignment vertical="center"/>
    </xf>
    <xf numFmtId="3" fontId="27" fillId="5" borderId="26" xfId="0" applyNumberFormat="1" applyFont="1" applyFill="1" applyBorder="1" applyAlignment="1">
      <alignment vertical="center"/>
    </xf>
    <xf numFmtId="3" fontId="27" fillId="5" borderId="27" xfId="0" applyNumberFormat="1" applyFont="1" applyFill="1" applyBorder="1" applyAlignment="1">
      <alignment vertical="center"/>
    </xf>
    <xf numFmtId="3" fontId="27" fillId="7" borderId="26" xfId="0" applyNumberFormat="1" applyFont="1" applyFill="1" applyBorder="1" applyAlignment="1">
      <alignment vertical="center"/>
    </xf>
    <xf numFmtId="3" fontId="27" fillId="6" borderId="27" xfId="0" applyNumberFormat="1" applyFont="1" applyFill="1" applyBorder="1" applyAlignment="1">
      <alignment vertical="center"/>
    </xf>
    <xf numFmtId="0" fontId="22" fillId="3" borderId="30" xfId="0" applyFont="1" applyFill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5" fillId="5" borderId="30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3" fontId="15" fillId="0" borderId="30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15" fillId="5" borderId="30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3" fontId="15" fillId="6" borderId="0" xfId="0" applyNumberFormat="1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5" fillId="6" borderId="30" xfId="0" applyNumberFormat="1" applyFont="1" applyFill="1" applyBorder="1" applyAlignment="1">
      <alignment horizontal="right" vertical="center"/>
    </xf>
    <xf numFmtId="3" fontId="15" fillId="6" borderId="40" xfId="0" applyNumberFormat="1" applyFont="1" applyFill="1" applyBorder="1" applyAlignment="1">
      <alignment horizontal="right" vertical="center"/>
    </xf>
    <xf numFmtId="3" fontId="9" fillId="0" borderId="27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0" fontId="9" fillId="0" borderId="27" xfId="0" applyFont="1" applyBorder="1" applyAlignment="1">
      <alignment vertical="center"/>
    </xf>
    <xf numFmtId="0" fontId="9" fillId="3" borderId="23" xfId="0" applyFont="1" applyFill="1" applyBorder="1"/>
    <xf numFmtId="3" fontId="7" fillId="0" borderId="7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0" fontId="9" fillId="2" borderId="23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9" fillId="2" borderId="46" xfId="0" applyFont="1" applyFill="1" applyBorder="1" applyAlignment="1">
      <alignment horizontal="right"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7" xfId="0" applyNumberFormat="1" applyFont="1" applyBorder="1" applyAlignment="1">
      <alignment horizontal="right" vertical="center" wrapText="1"/>
    </xf>
    <xf numFmtId="3" fontId="15" fillId="6" borderId="40" xfId="0" applyNumberFormat="1" applyFont="1" applyFill="1" applyBorder="1" applyAlignment="1">
      <alignment horizontal="right" vertical="center" wrapText="1"/>
    </xf>
    <xf numFmtId="0" fontId="9" fillId="0" borderId="36" xfId="0" applyFont="1" applyBorder="1" applyAlignment="1">
      <alignment horizontal="lef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0" fontId="9" fillId="0" borderId="37" xfId="0" applyFont="1" applyBorder="1" applyAlignment="1">
      <alignment vertical="center" wrapText="1"/>
    </xf>
    <xf numFmtId="3" fontId="9" fillId="0" borderId="33" xfId="0" applyNumberFormat="1" applyFont="1" applyFill="1" applyBorder="1" applyAlignment="1">
      <alignment horizontal="right" vertical="center"/>
    </xf>
    <xf numFmtId="0" fontId="7" fillId="0" borderId="3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35" xfId="0" applyFont="1" applyBorder="1" applyAlignment="1">
      <alignment horizontal="lef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5" fillId="5" borderId="33" xfId="0" applyFont="1" applyFill="1" applyBorder="1" applyAlignment="1">
      <alignment vertical="center" wrapText="1"/>
    </xf>
    <xf numFmtId="3" fontId="15" fillId="5" borderId="33" xfId="0" applyNumberFormat="1" applyFont="1" applyFill="1" applyBorder="1" applyAlignment="1">
      <alignment horizontal="right" vertical="center"/>
    </xf>
    <xf numFmtId="0" fontId="15" fillId="3" borderId="30" xfId="0" applyFont="1" applyFill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7" fillId="0" borderId="35" xfId="0" applyFont="1" applyBorder="1" applyAlignment="1">
      <alignment horizontal="right" vertical="center"/>
    </xf>
    <xf numFmtId="0" fontId="15" fillId="5" borderId="36" xfId="0" applyFont="1" applyFill="1" applyBorder="1"/>
    <xf numFmtId="3" fontId="23" fillId="0" borderId="26" xfId="0" applyNumberFormat="1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3" xfId="0" applyFont="1" applyBorder="1" applyAlignment="1">
      <alignment vertical="center"/>
    </xf>
    <xf numFmtId="3" fontId="6" fillId="5" borderId="30" xfId="0" applyNumberFormat="1" applyFont="1" applyFill="1" applyBorder="1" applyAlignment="1">
      <alignment vertical="center"/>
    </xf>
    <xf numFmtId="3" fontId="18" fillId="5" borderId="25" xfId="0" applyNumberFormat="1" applyFont="1" applyFill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22" fillId="0" borderId="26" xfId="0" applyNumberFormat="1" applyFont="1" applyBorder="1" applyAlignment="1">
      <alignment vertical="center"/>
    </xf>
    <xf numFmtId="3" fontId="9" fillId="3" borderId="26" xfId="0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15" fillId="7" borderId="40" xfId="0" applyNumberFormat="1" applyFont="1" applyFill="1" applyBorder="1" applyAlignment="1">
      <alignment vertical="center"/>
    </xf>
    <xf numFmtId="3" fontId="15" fillId="5" borderId="29" xfId="0" applyNumberFormat="1" applyFont="1" applyFill="1" applyBorder="1" applyAlignment="1">
      <alignment vertical="center"/>
    </xf>
    <xf numFmtId="3" fontId="21" fillId="0" borderId="26" xfId="0" applyNumberFormat="1" applyFont="1" applyBorder="1" applyAlignment="1">
      <alignment vertical="center"/>
    </xf>
    <xf numFmtId="3" fontId="13" fillId="0" borderId="26" xfId="0" applyNumberFormat="1" applyFont="1" applyBorder="1" applyAlignment="1">
      <alignment vertical="center"/>
    </xf>
    <xf numFmtId="3" fontId="16" fillId="0" borderId="26" xfId="0" applyNumberFormat="1" applyFont="1" applyBorder="1" applyAlignment="1">
      <alignment vertical="center"/>
    </xf>
    <xf numFmtId="3" fontId="9" fillId="3" borderId="27" xfId="0" applyNumberFormat="1" applyFont="1" applyFill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18" fillId="7" borderId="25" xfId="0" applyNumberFormat="1" applyFont="1" applyFill="1" applyBorder="1" applyAlignment="1">
      <alignment horizontal="left" vertical="center" indent="1"/>
    </xf>
    <xf numFmtId="3" fontId="18" fillId="7" borderId="26" xfId="0" applyNumberFormat="1" applyFont="1" applyFill="1" applyBorder="1" applyAlignment="1">
      <alignment horizontal="left" vertical="center" indent="1"/>
    </xf>
    <xf numFmtId="3" fontId="18" fillId="7" borderId="30" xfId="0" applyNumberFormat="1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10" xfId="0" applyFont="1" applyBorder="1" applyAlignment="1">
      <alignment vertical="center" wrapText="1"/>
    </xf>
    <xf numFmtId="3" fontId="9" fillId="0" borderId="38" xfId="0" applyNumberFormat="1" applyFont="1" applyBorder="1" applyAlignment="1">
      <alignment horizontal="right" vertical="center"/>
    </xf>
    <xf numFmtId="3" fontId="15" fillId="5" borderId="3" xfId="0" applyNumberFormat="1" applyFont="1" applyFill="1" applyBorder="1" applyAlignment="1">
      <alignment vertical="center"/>
    </xf>
    <xf numFmtId="3" fontId="15" fillId="5" borderId="40" xfId="0" applyNumberFormat="1" applyFont="1" applyFill="1" applyBorder="1" applyAlignment="1">
      <alignment vertical="center"/>
    </xf>
    <xf numFmtId="0" fontId="7" fillId="2" borderId="35" xfId="0" applyFont="1" applyFill="1" applyBorder="1" applyAlignment="1">
      <alignment horizontal="left" vertical="center" wrapText="1"/>
    </xf>
    <xf numFmtId="3" fontId="22" fillId="3" borderId="7" xfId="0" applyNumberFormat="1" applyFont="1" applyFill="1" applyBorder="1" applyAlignment="1">
      <alignment vertical="center"/>
    </xf>
    <xf numFmtId="3" fontId="9" fillId="3" borderId="7" xfId="0" applyNumberFormat="1" applyFont="1" applyFill="1" applyBorder="1" applyAlignment="1">
      <alignment vertical="center"/>
    </xf>
    <xf numFmtId="3" fontId="7" fillId="3" borderId="7" xfId="0" applyNumberFormat="1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0" fontId="7" fillId="3" borderId="35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horizontal="right" vertical="center" wrapText="1"/>
    </xf>
    <xf numFmtId="0" fontId="11" fillId="2" borderId="45" xfId="0" applyFont="1" applyFill="1" applyBorder="1" applyAlignment="1">
      <alignment horizontal="right" vertical="center" wrapText="1"/>
    </xf>
    <xf numFmtId="0" fontId="7" fillId="2" borderId="45" xfId="0" applyFont="1" applyFill="1" applyBorder="1" applyAlignment="1">
      <alignment horizontal="right" vertical="center" wrapText="1"/>
    </xf>
    <xf numFmtId="3" fontId="22" fillId="0" borderId="29" xfId="0" applyNumberFormat="1" applyFont="1" applyBorder="1" applyAlignment="1">
      <alignment vertical="center"/>
    </xf>
    <xf numFmtId="0" fontId="7" fillId="0" borderId="49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7" fillId="3" borderId="29" xfId="0" applyFont="1" applyFill="1" applyBorder="1" applyAlignment="1">
      <alignment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4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15" fillId="5" borderId="37" xfId="0" applyFont="1" applyFill="1" applyBorder="1"/>
    <xf numFmtId="3" fontId="15" fillId="5" borderId="16" xfId="0" applyNumberFormat="1" applyFont="1" applyFill="1" applyBorder="1"/>
    <xf numFmtId="3" fontId="15" fillId="5" borderId="22" xfId="0" applyNumberFormat="1" applyFont="1" applyFill="1" applyBorder="1"/>
    <xf numFmtId="3" fontId="7" fillId="3" borderId="34" xfId="0" applyNumberFormat="1" applyFont="1" applyFill="1" applyBorder="1" applyAlignment="1">
      <alignment horizontal="right" vertical="center"/>
    </xf>
    <xf numFmtId="3" fontId="11" fillId="0" borderId="29" xfId="0" applyNumberFormat="1" applyFont="1" applyBorder="1" applyAlignment="1">
      <alignment vertical="center"/>
    </xf>
    <xf numFmtId="16" fontId="7" fillId="0" borderId="34" xfId="0" applyNumberFormat="1" applyFont="1" applyBorder="1" applyAlignment="1">
      <alignment horizontal="left" vertical="center" wrapText="1"/>
    </xf>
    <xf numFmtId="0" fontId="7" fillId="0" borderId="34" xfId="0" applyFont="1" applyBorder="1" applyAlignment="1">
      <alignment horizontal="right" vertical="center"/>
    </xf>
    <xf numFmtId="0" fontId="7" fillId="0" borderId="46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15" fillId="7" borderId="32" xfId="0" applyFont="1" applyFill="1" applyBorder="1" applyAlignment="1">
      <alignment vertical="center"/>
    </xf>
    <xf numFmtId="0" fontId="15" fillId="5" borderId="27" xfId="0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5" fillId="7" borderId="32" xfId="0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5" fillId="5" borderId="27" xfId="0" applyFont="1" applyFill="1" applyBorder="1"/>
    <xf numFmtId="3" fontId="15" fillId="5" borderId="47" xfId="0" applyNumberFormat="1" applyFont="1" applyFill="1" applyBorder="1" applyAlignment="1">
      <alignment horizontal="right" vertical="center"/>
    </xf>
    <xf numFmtId="0" fontId="15" fillId="4" borderId="40" xfId="0" applyFont="1" applyFill="1" applyBorder="1" applyAlignment="1">
      <alignment horizontal="left" vertical="center" wrapText="1"/>
    </xf>
    <xf numFmtId="0" fontId="15" fillId="4" borderId="30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right" vertical="center" wrapText="1"/>
    </xf>
    <xf numFmtId="0" fontId="15" fillId="5" borderId="16" xfId="0" applyFont="1" applyFill="1" applyBorder="1" applyAlignment="1">
      <alignment vertical="center"/>
    </xf>
    <xf numFmtId="0" fontId="15" fillId="5" borderId="22" xfId="0" applyFont="1" applyFill="1" applyBorder="1" applyAlignment="1">
      <alignment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3" fontId="16" fillId="0" borderId="23" xfId="0" applyNumberFormat="1" applyFont="1" applyBorder="1" applyAlignment="1">
      <alignment vertical="center"/>
    </xf>
    <xf numFmtId="0" fontId="9" fillId="2" borderId="26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0" fillId="0" borderId="0" xfId="0" applyBorder="1"/>
    <xf numFmtId="3" fontId="7" fillId="0" borderId="7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3" fontId="15" fillId="4" borderId="7" xfId="0" applyNumberFormat="1" applyFont="1" applyFill="1" applyBorder="1" applyAlignment="1">
      <alignment horizontal="right" vertical="center" wrapText="1"/>
    </xf>
    <xf numFmtId="3" fontId="12" fillId="0" borderId="7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 wrapText="1"/>
    </xf>
    <xf numFmtId="3" fontId="7" fillId="0" borderId="12" xfId="0" applyNumberFormat="1" applyFont="1" applyBorder="1"/>
    <xf numFmtId="3" fontId="9" fillId="0" borderId="7" xfId="0" applyNumberFormat="1" applyFont="1" applyBorder="1"/>
    <xf numFmtId="3" fontId="7" fillId="0" borderId="7" xfId="0" applyNumberFormat="1" applyFont="1" applyBorder="1"/>
    <xf numFmtId="0" fontId="7" fillId="0" borderId="42" xfId="0" applyFont="1" applyBorder="1" applyAlignment="1">
      <alignment horizontal="left" vertical="center" wrapText="1"/>
    </xf>
    <xf numFmtId="0" fontId="7" fillId="0" borderId="7" xfId="0" applyFont="1" applyBorder="1"/>
    <xf numFmtId="0" fontId="12" fillId="0" borderId="7" xfId="0" applyFont="1" applyBorder="1"/>
    <xf numFmtId="0" fontId="9" fillId="0" borderId="7" xfId="0" applyFont="1" applyBorder="1"/>
    <xf numFmtId="0" fontId="7" fillId="0" borderId="12" xfId="0" applyFont="1" applyBorder="1"/>
    <xf numFmtId="0" fontId="13" fillId="0" borderId="0" xfId="0" applyFont="1" applyBorder="1" applyAlignment="1">
      <alignment vertical="top" wrapText="1"/>
    </xf>
    <xf numFmtId="3" fontId="15" fillId="7" borderId="8" xfId="0" applyNumberFormat="1" applyFont="1" applyFill="1" applyBorder="1" applyAlignment="1">
      <alignment vertical="center"/>
    </xf>
    <xf numFmtId="0" fontId="15" fillId="7" borderId="40" xfId="0" applyFont="1" applyFill="1" applyBorder="1" applyAlignment="1">
      <alignment vertical="center" wrapText="1"/>
    </xf>
    <xf numFmtId="3" fontId="15" fillId="5" borderId="7" xfId="0" applyNumberFormat="1" applyFont="1" applyFill="1" applyBorder="1" applyAlignment="1">
      <alignment vertical="center"/>
    </xf>
    <xf numFmtId="3" fontId="18" fillId="7" borderId="8" xfId="0" applyNumberFormat="1" applyFont="1" applyFill="1" applyBorder="1" applyAlignment="1">
      <alignment horizontal="right" vertical="center"/>
    </xf>
    <xf numFmtId="3" fontId="15" fillId="7" borderId="8" xfId="0" applyNumberFormat="1" applyFont="1" applyFill="1" applyBorder="1" applyAlignment="1">
      <alignment horizontal="right" vertical="center"/>
    </xf>
    <xf numFmtId="164" fontId="7" fillId="0" borderId="2" xfId="0" applyNumberFormat="1" applyFont="1" applyBorder="1"/>
    <xf numFmtId="164" fontId="12" fillId="0" borderId="2" xfId="0" applyNumberFormat="1" applyFont="1" applyBorder="1"/>
    <xf numFmtId="164" fontId="9" fillId="0" borderId="2" xfId="0" applyNumberFormat="1" applyFont="1" applyBorder="1"/>
    <xf numFmtId="164" fontId="15" fillId="7" borderId="6" xfId="0" applyNumberFormat="1" applyFont="1" applyFill="1" applyBorder="1" applyAlignment="1">
      <alignment horizontal="right" vertical="center"/>
    </xf>
    <xf numFmtId="164" fontId="7" fillId="0" borderId="58" xfId="0" applyNumberFormat="1" applyFont="1" applyBorder="1"/>
    <xf numFmtId="164" fontId="15" fillId="5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vertical="center" wrapText="1"/>
    </xf>
    <xf numFmtId="3" fontId="7" fillId="0" borderId="56" xfId="0" applyNumberFormat="1" applyFont="1" applyBorder="1" applyAlignment="1">
      <alignment horizontal="right" vertical="center"/>
    </xf>
    <xf numFmtId="3" fontId="7" fillId="2" borderId="7" xfId="0" applyNumberFormat="1" applyFont="1" applyFill="1" applyBorder="1" applyAlignment="1">
      <alignment horizontal="right" vertical="center" wrapText="1"/>
    </xf>
    <xf numFmtId="0" fontId="18" fillId="6" borderId="7" xfId="0" applyFont="1" applyFill="1" applyBorder="1" applyAlignment="1">
      <alignment horizontal="center" vertical="center" wrapText="1"/>
    </xf>
    <xf numFmtId="3" fontId="7" fillId="7" borderId="7" xfId="0" applyNumberFormat="1" applyFont="1" applyFill="1" applyBorder="1"/>
    <xf numFmtId="3" fontId="7" fillId="7" borderId="7" xfId="0" applyNumberFormat="1" applyFont="1" applyFill="1" applyBorder="1" applyAlignment="1">
      <alignment horizontal="right" vertical="center"/>
    </xf>
    <xf numFmtId="3" fontId="22" fillId="7" borderId="7" xfId="0" applyNumberFormat="1" applyFont="1" applyFill="1" applyBorder="1" applyAlignment="1">
      <alignment vertical="center"/>
    </xf>
    <xf numFmtId="0" fontId="7" fillId="7" borderId="14" xfId="0" applyFont="1" applyFill="1" applyBorder="1"/>
    <xf numFmtId="3" fontId="7" fillId="7" borderId="21" xfId="0" applyNumberFormat="1" applyFont="1" applyFill="1" applyBorder="1"/>
    <xf numFmtId="3" fontId="7" fillId="7" borderId="21" xfId="0" applyNumberFormat="1" applyFont="1" applyFill="1" applyBorder="1" applyAlignment="1">
      <alignment horizontal="right" vertical="center"/>
    </xf>
    <xf numFmtId="3" fontId="22" fillId="7" borderId="21" xfId="0" applyNumberFormat="1" applyFont="1" applyFill="1" applyBorder="1" applyAlignment="1">
      <alignment vertical="center"/>
    </xf>
    <xf numFmtId="0" fontId="22" fillId="7" borderId="15" xfId="0" applyFont="1" applyFill="1" applyBorder="1" applyAlignment="1">
      <alignment vertical="center"/>
    </xf>
    <xf numFmtId="0" fontId="7" fillId="7" borderId="1" xfId="0" applyFont="1" applyFill="1" applyBorder="1"/>
    <xf numFmtId="0" fontId="22" fillId="7" borderId="2" xfId="0" applyFont="1" applyFill="1" applyBorder="1" applyAlignment="1">
      <alignment vertical="center"/>
    </xf>
    <xf numFmtId="0" fontId="9" fillId="7" borderId="5" xfId="0" applyFont="1" applyFill="1" applyBorder="1"/>
    <xf numFmtId="3" fontId="9" fillId="7" borderId="8" xfId="0" applyNumberFormat="1" applyFont="1" applyFill="1" applyBorder="1"/>
    <xf numFmtId="3" fontId="9" fillId="7" borderId="8" xfId="0" applyNumberFormat="1" applyFont="1" applyFill="1" applyBorder="1" applyAlignment="1">
      <alignment horizontal="right" vertical="center"/>
    </xf>
    <xf numFmtId="3" fontId="9" fillId="7" borderId="8" xfId="0" applyNumberFormat="1" applyFont="1" applyFill="1" applyBorder="1" applyAlignment="1">
      <alignment vertical="center"/>
    </xf>
    <xf numFmtId="0" fontId="9" fillId="7" borderId="6" xfId="0" applyFont="1" applyFill="1" applyBorder="1" applyAlignment="1">
      <alignment vertical="center"/>
    </xf>
    <xf numFmtId="3" fontId="18" fillId="5" borderId="59" xfId="0" applyNumberFormat="1" applyFont="1" applyFill="1" applyBorder="1" applyAlignment="1">
      <alignment vertical="center"/>
    </xf>
    <xf numFmtId="3" fontId="7" fillId="0" borderId="59" xfId="0" applyNumberFormat="1" applyFont="1" applyBorder="1" applyAlignment="1">
      <alignment horizontal="right" vertical="center"/>
    </xf>
    <xf numFmtId="3" fontId="14" fillId="5" borderId="59" xfId="0" applyNumberFormat="1" applyFont="1" applyFill="1" applyBorder="1" applyAlignment="1">
      <alignment vertical="center"/>
    </xf>
    <xf numFmtId="3" fontId="15" fillId="5" borderId="59" xfId="0" applyNumberFormat="1" applyFont="1" applyFill="1" applyBorder="1" applyAlignment="1">
      <alignment vertical="center"/>
    </xf>
    <xf numFmtId="0" fontId="7" fillId="2" borderId="14" xfId="0" applyFont="1" applyFill="1" applyBorder="1" applyAlignment="1">
      <alignment horizontal="left" vertical="center" wrapText="1"/>
    </xf>
    <xf numFmtId="3" fontId="7" fillId="2" borderId="21" xfId="0" applyNumberFormat="1" applyFont="1" applyFill="1" applyBorder="1" applyAlignment="1">
      <alignment horizontal="right" vertical="center" wrapText="1"/>
    </xf>
    <xf numFmtId="0" fontId="18" fillId="6" borderId="21" xfId="0" applyFont="1" applyFill="1" applyBorder="1" applyAlignment="1">
      <alignment horizontal="center" vertical="center" wrapText="1"/>
    </xf>
    <xf numFmtId="3" fontId="22" fillId="3" borderId="2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5" fillId="6" borderId="5" xfId="0" applyFont="1" applyFill="1" applyBorder="1" applyAlignment="1">
      <alignment vertical="center" wrapText="1"/>
    </xf>
    <xf numFmtId="3" fontId="26" fillId="6" borderId="8" xfId="0" applyNumberFormat="1" applyFont="1" applyFill="1" applyBorder="1" applyAlignment="1">
      <alignment horizontal="right" vertical="center"/>
    </xf>
    <xf numFmtId="3" fontId="15" fillId="6" borderId="8" xfId="0" applyNumberFormat="1" applyFont="1" applyFill="1" applyBorder="1" applyAlignment="1">
      <alignment horizontal="right" vertical="center"/>
    </xf>
    <xf numFmtId="3" fontId="26" fillId="7" borderId="8" xfId="0" applyNumberFormat="1" applyFont="1" applyFill="1" applyBorder="1" applyAlignment="1">
      <alignment vertical="center"/>
    </xf>
    <xf numFmtId="3" fontId="7" fillId="3" borderId="21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5" fillId="7" borderId="40" xfId="0" applyFont="1" applyFill="1" applyBorder="1" applyAlignment="1">
      <alignment vertical="center"/>
    </xf>
    <xf numFmtId="0" fontId="15" fillId="7" borderId="27" xfId="0" applyFont="1" applyFill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3" fontId="7" fillId="3" borderId="3" xfId="0" applyNumberFormat="1" applyFont="1" applyFill="1" applyBorder="1" applyAlignment="1">
      <alignment vertical="center"/>
    </xf>
    <xf numFmtId="3" fontId="7" fillId="3" borderId="23" xfId="0" applyNumberFormat="1" applyFont="1" applyFill="1" applyBorder="1" applyAlignment="1">
      <alignment vertical="center"/>
    </xf>
    <xf numFmtId="0" fontId="7" fillId="3" borderId="25" xfId="0" applyFont="1" applyFill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 wrapText="1"/>
    </xf>
    <xf numFmtId="3" fontId="9" fillId="2" borderId="7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3" fontId="12" fillId="3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3" fontId="22" fillId="0" borderId="7" xfId="0" applyNumberFormat="1" applyFont="1" applyFill="1" applyBorder="1" applyAlignment="1">
      <alignment vertical="center"/>
    </xf>
    <xf numFmtId="3" fontId="22" fillId="0" borderId="7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16" fillId="0" borderId="41" xfId="0" applyFont="1" applyBorder="1" applyAlignment="1">
      <alignment vertical="center"/>
    </xf>
    <xf numFmtId="3" fontId="16" fillId="5" borderId="27" xfId="0" applyNumberFormat="1" applyFont="1" applyFill="1" applyBorder="1" applyAlignment="1">
      <alignment vertical="center"/>
    </xf>
    <xf numFmtId="3" fontId="9" fillId="0" borderId="27" xfId="0" applyNumberFormat="1" applyFont="1" applyBorder="1" applyAlignment="1">
      <alignment vertical="center"/>
    </xf>
    <xf numFmtId="3" fontId="15" fillId="7" borderId="52" xfId="0" applyNumberFormat="1" applyFont="1" applyFill="1" applyBorder="1" applyAlignment="1">
      <alignment vertical="center"/>
    </xf>
    <xf numFmtId="0" fontId="12" fillId="0" borderId="34" xfId="0" applyFont="1" applyBorder="1" applyAlignment="1">
      <alignment vertical="center" wrapText="1"/>
    </xf>
    <xf numFmtId="3" fontId="12" fillId="3" borderId="35" xfId="0" applyNumberFormat="1" applyFont="1" applyFill="1" applyBorder="1" applyAlignment="1">
      <alignment vertical="center"/>
    </xf>
    <xf numFmtId="3" fontId="12" fillId="3" borderId="34" xfId="0" applyNumberFormat="1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3" fontId="7" fillId="0" borderId="34" xfId="0" applyNumberFormat="1" applyFont="1" applyBorder="1" applyAlignment="1">
      <alignment horizontal="right" vertical="center" wrapText="1"/>
    </xf>
    <xf numFmtId="0" fontId="16" fillId="0" borderId="26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3" fontId="12" fillId="0" borderId="35" xfId="0" applyNumberFormat="1" applyFont="1" applyBorder="1" applyAlignment="1">
      <alignment vertical="center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3" fontId="7" fillId="0" borderId="25" xfId="0" applyNumberFormat="1" applyFont="1" applyBorder="1" applyAlignment="1">
      <alignment vertical="top"/>
    </xf>
    <xf numFmtId="0" fontId="15" fillId="7" borderId="52" xfId="0" applyFont="1" applyFill="1" applyBorder="1" applyAlignment="1">
      <alignment vertical="center"/>
    </xf>
    <xf numFmtId="0" fontId="9" fillId="0" borderId="37" xfId="0" applyFont="1" applyFill="1" applyBorder="1" applyAlignment="1">
      <alignment vertical="center" wrapText="1"/>
    </xf>
    <xf numFmtId="3" fontId="9" fillId="0" borderId="37" xfId="0" applyNumberFormat="1" applyFont="1" applyFill="1" applyBorder="1" applyAlignment="1">
      <alignment horizontal="left" vertical="center"/>
    </xf>
    <xf numFmtId="3" fontId="9" fillId="0" borderId="33" xfId="0" applyNumberFormat="1" applyFont="1" applyBorder="1" applyAlignment="1">
      <alignment vertical="center"/>
    </xf>
    <xf numFmtId="0" fontId="15" fillId="4" borderId="9" xfId="0" applyFont="1" applyFill="1" applyBorder="1" applyAlignment="1">
      <alignment vertical="center" wrapText="1"/>
    </xf>
    <xf numFmtId="3" fontId="15" fillId="4" borderId="52" xfId="0" applyNumberFormat="1" applyFont="1" applyFill="1" applyBorder="1" applyAlignment="1">
      <alignment vertical="center"/>
    </xf>
    <xf numFmtId="3" fontId="15" fillId="4" borderId="9" xfId="0" applyNumberFormat="1" applyFont="1" applyFill="1" applyBorder="1" applyAlignment="1">
      <alignment vertical="center"/>
    </xf>
    <xf numFmtId="3" fontId="15" fillId="5" borderId="52" xfId="0" applyNumberFormat="1" applyFont="1" applyFill="1" applyBorder="1" applyAlignment="1">
      <alignment vertical="center"/>
    </xf>
    <xf numFmtId="3" fontId="15" fillId="5" borderId="9" xfId="0" applyNumberFormat="1" applyFont="1" applyFill="1" applyBorder="1" applyAlignment="1">
      <alignment vertical="center"/>
    </xf>
    <xf numFmtId="0" fontId="15" fillId="5" borderId="52" xfId="0" applyFont="1" applyFill="1" applyBorder="1" applyAlignment="1">
      <alignment vertical="center"/>
    </xf>
    <xf numFmtId="3" fontId="13" fillId="0" borderId="23" xfId="0" applyNumberFormat="1" applyFont="1" applyBorder="1" applyAlignment="1">
      <alignment vertical="center"/>
    </xf>
    <xf numFmtId="0" fontId="15" fillId="5" borderId="40" xfId="0" applyFont="1" applyFill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46" xfId="0" applyFont="1" applyBorder="1" applyAlignment="1">
      <alignment vertical="center" wrapText="1"/>
    </xf>
    <xf numFmtId="0" fontId="7" fillId="3" borderId="34" xfId="0" applyFont="1" applyFill="1" applyBorder="1"/>
    <xf numFmtId="0" fontId="7" fillId="3" borderId="35" xfId="0" applyFont="1" applyFill="1" applyBorder="1"/>
    <xf numFmtId="0" fontId="7" fillId="0" borderId="45" xfId="0" applyFont="1" applyBorder="1" applyAlignment="1">
      <alignment vertical="center" wrapText="1"/>
    </xf>
    <xf numFmtId="0" fontId="15" fillId="5" borderId="47" xfId="0" applyFont="1" applyFill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9" xfId="0" applyFont="1" applyBorder="1" applyAlignment="1">
      <alignment horizontal="left" vertical="center" wrapText="1"/>
    </xf>
    <xf numFmtId="3" fontId="7" fillId="0" borderId="29" xfId="0" applyNumberFormat="1" applyFont="1" applyBorder="1" applyAlignment="1">
      <alignment horizontal="right" vertical="center" wrapText="1"/>
    </xf>
    <xf numFmtId="0" fontId="7" fillId="2" borderId="34" xfId="0" applyFont="1" applyFill="1" applyBorder="1" applyAlignment="1">
      <alignment horizontal="right" vertical="center" wrapText="1"/>
    </xf>
    <xf numFmtId="0" fontId="9" fillId="2" borderId="23" xfId="0" applyFont="1" applyFill="1" applyBorder="1" applyAlignment="1">
      <alignment horizontal="right" vertical="center" wrapText="1"/>
    </xf>
    <xf numFmtId="3" fontId="9" fillId="3" borderId="46" xfId="0" applyNumberFormat="1" applyFont="1" applyFill="1" applyBorder="1" applyAlignment="1">
      <alignment vertical="center"/>
    </xf>
    <xf numFmtId="3" fontId="7" fillId="3" borderId="46" xfId="0" applyNumberFormat="1" applyFont="1" applyFill="1" applyBorder="1" applyAlignment="1">
      <alignment vertical="center"/>
    </xf>
    <xf numFmtId="3" fontId="9" fillId="3" borderId="61" xfId="0" applyNumberFormat="1" applyFont="1" applyFill="1" applyBorder="1" applyAlignment="1">
      <alignment vertical="center"/>
    </xf>
    <xf numFmtId="3" fontId="9" fillId="3" borderId="47" xfId="0" applyNumberFormat="1" applyFont="1" applyFill="1" applyBorder="1" applyAlignment="1">
      <alignment vertical="center"/>
    </xf>
    <xf numFmtId="0" fontId="15" fillId="4" borderId="40" xfId="0" applyFont="1" applyFill="1" applyBorder="1" applyAlignment="1">
      <alignment horizontal="right" vertical="center" wrapText="1"/>
    </xf>
    <xf numFmtId="0" fontId="6" fillId="3" borderId="25" xfId="0" applyFont="1" applyFill="1" applyBorder="1" applyAlignment="1">
      <alignment vertical="center"/>
    </xf>
    <xf numFmtId="0" fontId="6" fillId="3" borderId="26" xfId="0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9" fillId="3" borderId="23" xfId="0" applyFont="1" applyFill="1" applyBorder="1" applyAlignment="1">
      <alignment vertical="center"/>
    </xf>
    <xf numFmtId="3" fontId="22" fillId="0" borderId="3" xfId="0" applyNumberFormat="1" applyFont="1" applyBorder="1" applyAlignment="1">
      <alignment vertical="center"/>
    </xf>
    <xf numFmtId="3" fontId="22" fillId="0" borderId="23" xfId="0" applyNumberFormat="1" applyFont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3" fontId="9" fillId="0" borderId="46" xfId="0" applyNumberFormat="1" applyFont="1" applyFill="1" applyBorder="1" applyAlignment="1">
      <alignment horizontal="right" vertical="center"/>
    </xf>
    <xf numFmtId="3" fontId="9" fillId="0" borderId="61" xfId="0" applyNumberFormat="1" applyFont="1" applyFill="1" applyBorder="1" applyAlignment="1">
      <alignment horizontal="right" vertical="center"/>
    </xf>
    <xf numFmtId="3" fontId="9" fillId="0" borderId="38" xfId="0" applyNumberFormat="1" applyFont="1" applyFill="1" applyBorder="1" applyAlignment="1">
      <alignment horizontal="right" vertical="center"/>
    </xf>
    <xf numFmtId="3" fontId="15" fillId="6" borderId="32" xfId="0" applyNumberFormat="1" applyFont="1" applyFill="1" applyBorder="1" applyAlignment="1">
      <alignment horizontal="right" vertical="center"/>
    </xf>
    <xf numFmtId="3" fontId="7" fillId="3" borderId="25" xfId="0" applyNumberFormat="1" applyFont="1" applyFill="1" applyBorder="1" applyAlignment="1">
      <alignment horizontal="right" vertical="center"/>
    </xf>
    <xf numFmtId="0" fontId="7" fillId="3" borderId="4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5" fillId="5" borderId="22" xfId="0" applyFont="1" applyFill="1" applyBorder="1" applyAlignment="1">
      <alignment horizontal="left" vertical="center" wrapText="1"/>
    </xf>
    <xf numFmtId="3" fontId="14" fillId="5" borderId="62" xfId="0" applyNumberFormat="1" applyFont="1" applyFill="1" applyBorder="1" applyAlignment="1">
      <alignment horizontal="right" vertical="center"/>
    </xf>
    <xf numFmtId="3" fontId="7" fillId="3" borderId="26" xfId="0" applyNumberFormat="1" applyFont="1" applyFill="1" applyBorder="1" applyAlignment="1">
      <alignment vertical="center" wrapText="1"/>
    </xf>
    <xf numFmtId="3" fontId="9" fillId="3" borderId="33" xfId="0" applyNumberFormat="1" applyFont="1" applyFill="1" applyBorder="1" applyAlignment="1">
      <alignment vertical="center" wrapText="1"/>
    </xf>
    <xf numFmtId="3" fontId="15" fillId="5" borderId="27" xfId="0" applyNumberFormat="1" applyFont="1" applyFill="1" applyBorder="1" applyAlignment="1">
      <alignment vertical="center" wrapText="1"/>
    </xf>
    <xf numFmtId="3" fontId="18" fillId="7" borderId="40" xfId="0" applyNumberFormat="1" applyFont="1" applyFill="1" applyBorder="1" applyAlignment="1">
      <alignment vertical="center"/>
    </xf>
    <xf numFmtId="0" fontId="18" fillId="2" borderId="25" xfId="0" applyFont="1" applyFill="1" applyBorder="1" applyAlignment="1">
      <alignment horizontal="center" vertical="center" wrapText="1"/>
    </xf>
    <xf numFmtId="3" fontId="7" fillId="0" borderId="46" xfId="0" applyNumberFormat="1" applyFont="1" applyBorder="1" applyAlignment="1">
      <alignment vertical="center"/>
    </xf>
    <xf numFmtId="3" fontId="16" fillId="0" borderId="46" xfId="0" applyNumberFormat="1" applyFont="1" applyBorder="1" applyAlignment="1">
      <alignment vertical="center"/>
    </xf>
    <xf numFmtId="3" fontId="22" fillId="0" borderId="46" xfId="0" applyNumberFormat="1" applyFont="1" applyBorder="1" applyAlignment="1">
      <alignment vertical="center"/>
    </xf>
    <xf numFmtId="3" fontId="7" fillId="3" borderId="35" xfId="0" applyNumberFormat="1" applyFont="1" applyFill="1" applyBorder="1" applyAlignment="1">
      <alignment vertical="center" wrapText="1"/>
    </xf>
    <xf numFmtId="0" fontId="6" fillId="0" borderId="35" xfId="0" applyFont="1" applyBorder="1" applyAlignment="1">
      <alignment vertical="center"/>
    </xf>
    <xf numFmtId="0" fontId="18" fillId="3" borderId="7" xfId="0" applyFont="1" applyFill="1" applyBorder="1" applyAlignment="1">
      <alignment horizontal="center" vertical="center" wrapText="1"/>
    </xf>
    <xf numFmtId="3" fontId="7" fillId="2" borderId="45" xfId="0" applyNumberFormat="1" applyFont="1" applyFill="1" applyBorder="1" applyAlignment="1">
      <alignment horizontal="righ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left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right" vertical="center" wrapText="1"/>
    </xf>
    <xf numFmtId="0" fontId="9" fillId="3" borderId="26" xfId="0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9" fillId="3" borderId="23" xfId="0" applyNumberFormat="1" applyFont="1" applyFill="1" applyBorder="1" applyAlignment="1">
      <alignment vertical="center"/>
    </xf>
    <xf numFmtId="3" fontId="7" fillId="3" borderId="25" xfId="0" applyNumberFormat="1" applyFont="1" applyFill="1" applyBorder="1" applyAlignment="1">
      <alignment vertical="center"/>
    </xf>
    <xf numFmtId="0" fontId="7" fillId="3" borderId="49" xfId="0" applyFont="1" applyFill="1" applyBorder="1"/>
    <xf numFmtId="0" fontId="11" fillId="5" borderId="62" xfId="0" applyFont="1" applyFill="1" applyBorder="1"/>
    <xf numFmtId="0" fontId="11" fillId="5" borderId="27" xfId="0" applyFont="1" applyFill="1" applyBorder="1"/>
    <xf numFmtId="0" fontId="9" fillId="3" borderId="46" xfId="0" applyFont="1" applyFill="1" applyBorder="1"/>
    <xf numFmtId="0" fontId="15" fillId="5" borderId="47" xfId="0" applyFont="1" applyFill="1" applyBorder="1"/>
    <xf numFmtId="3" fontId="7" fillId="3" borderId="25" xfId="0" applyNumberFormat="1" applyFont="1" applyFill="1" applyBorder="1"/>
    <xf numFmtId="3" fontId="7" fillId="3" borderId="35" xfId="0" applyNumberFormat="1" applyFont="1" applyFill="1" applyBorder="1"/>
    <xf numFmtId="3" fontId="9" fillId="3" borderId="26" xfId="0" applyNumberFormat="1" applyFont="1" applyFill="1" applyBorder="1"/>
    <xf numFmtId="3" fontId="26" fillId="5" borderId="27" xfId="0" applyNumberFormat="1" applyFont="1" applyFill="1" applyBorder="1"/>
    <xf numFmtId="0" fontId="12" fillId="0" borderId="49" xfId="0" applyFont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right" vertical="center"/>
    </xf>
    <xf numFmtId="0" fontId="15" fillId="5" borderId="61" xfId="0" applyFont="1" applyFill="1" applyBorder="1" applyAlignment="1">
      <alignment horizontal="right" vertical="center"/>
    </xf>
    <xf numFmtId="3" fontId="7" fillId="5" borderId="62" xfId="0" applyNumberFormat="1" applyFont="1" applyFill="1" applyBorder="1" applyAlignment="1">
      <alignment horizontal="right" vertical="center"/>
    </xf>
    <xf numFmtId="0" fontId="7" fillId="5" borderId="27" xfId="0" applyFont="1" applyFill="1" applyBorder="1"/>
    <xf numFmtId="3" fontId="18" fillId="7" borderId="24" xfId="0" applyNumberFormat="1" applyFont="1" applyFill="1" applyBorder="1" applyAlignment="1">
      <alignment horizontal="left" vertical="center" indent="1"/>
    </xf>
    <xf numFmtId="3" fontId="18" fillId="7" borderId="23" xfId="0" applyNumberFormat="1" applyFont="1" applyFill="1" applyBorder="1" applyAlignment="1">
      <alignment horizontal="left" vertical="center" indent="1"/>
    </xf>
    <xf numFmtId="3" fontId="27" fillId="7" borderId="40" xfId="0" applyNumberFormat="1" applyFont="1" applyFill="1" applyBorder="1" applyAlignment="1">
      <alignment horizontal="left" vertical="center" indent="1"/>
    </xf>
    <xf numFmtId="0" fontId="9" fillId="0" borderId="29" xfId="0" applyFont="1" applyBorder="1" applyAlignment="1">
      <alignment horizontal="left" vertical="center" wrapText="1"/>
    </xf>
    <xf numFmtId="3" fontId="9" fillId="0" borderId="29" xfId="0" applyNumberFormat="1" applyFont="1" applyBorder="1" applyAlignment="1">
      <alignment vertical="center"/>
    </xf>
    <xf numFmtId="3" fontId="15" fillId="2" borderId="38" xfId="0" applyNumberFormat="1" applyFont="1" applyFill="1" applyBorder="1" applyAlignment="1">
      <alignment vertical="center"/>
    </xf>
    <xf numFmtId="3" fontId="7" fillId="2" borderId="38" xfId="0" applyNumberFormat="1" applyFont="1" applyFill="1" applyBorder="1" applyAlignment="1">
      <alignment vertical="center"/>
    </xf>
    <xf numFmtId="0" fontId="7" fillId="0" borderId="25" xfId="0" applyFont="1" applyBorder="1" applyAlignment="1">
      <alignment horizontal="left" vertical="center" wrapText="1"/>
    </xf>
    <xf numFmtId="0" fontId="9" fillId="2" borderId="26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horizontal="right" vertical="center" wrapText="1"/>
    </xf>
    <xf numFmtId="3" fontId="15" fillId="2" borderId="26" xfId="0" applyNumberFormat="1" applyFont="1" applyFill="1" applyBorder="1" applyAlignment="1">
      <alignment vertical="center"/>
    </xf>
    <xf numFmtId="3" fontId="7" fillId="2" borderId="26" xfId="0" applyNumberFormat="1" applyFont="1" applyFill="1" applyBorder="1" applyAlignment="1">
      <alignment vertical="center"/>
    </xf>
    <xf numFmtId="0" fontId="15" fillId="3" borderId="1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9" fillId="2" borderId="33" xfId="0" applyFont="1" applyFill="1" applyBorder="1" applyAlignment="1">
      <alignment vertical="center" wrapText="1"/>
    </xf>
    <xf numFmtId="3" fontId="9" fillId="2" borderId="33" xfId="0" applyNumberFormat="1" applyFont="1" applyFill="1" applyBorder="1" applyAlignment="1">
      <alignment vertical="center"/>
    </xf>
    <xf numFmtId="3" fontId="9" fillId="2" borderId="62" xfId="0" applyNumberFormat="1" applyFont="1" applyFill="1" applyBorder="1" applyAlignment="1">
      <alignment vertical="center"/>
    </xf>
    <xf numFmtId="0" fontId="9" fillId="3" borderId="22" xfId="0" applyFont="1" applyFill="1" applyBorder="1" applyAlignment="1">
      <alignment vertical="center"/>
    </xf>
    <xf numFmtId="0" fontId="15" fillId="6" borderId="52" xfId="0" applyFont="1" applyFill="1" applyBorder="1" applyAlignment="1">
      <alignment vertical="center" wrapText="1"/>
    </xf>
    <xf numFmtId="3" fontId="15" fillId="6" borderId="52" xfId="0" applyNumberFormat="1" applyFont="1" applyFill="1" applyBorder="1" applyAlignment="1">
      <alignment vertical="center"/>
    </xf>
    <xf numFmtId="3" fontId="15" fillId="6" borderId="19" xfId="0" applyNumberFormat="1" applyFont="1" applyFill="1" applyBorder="1" applyAlignment="1">
      <alignment vertical="center"/>
    </xf>
    <xf numFmtId="0" fontId="15" fillId="7" borderId="9" xfId="0" applyFont="1" applyFill="1" applyBorder="1" applyAlignment="1">
      <alignment vertical="center"/>
    </xf>
    <xf numFmtId="3" fontId="16" fillId="5" borderId="52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horizontal="right" vertical="center"/>
    </xf>
    <xf numFmtId="3" fontId="7" fillId="5" borderId="0" xfId="0" applyNumberFormat="1" applyFont="1" applyFill="1" applyBorder="1" applyAlignment="1">
      <alignment horizontal="right" vertical="center"/>
    </xf>
    <xf numFmtId="3" fontId="7" fillId="5" borderId="32" xfId="0" applyNumberFormat="1" applyFont="1" applyFill="1" applyBorder="1" applyAlignment="1">
      <alignment horizontal="right" vertical="center"/>
    </xf>
    <xf numFmtId="3" fontId="27" fillId="5" borderId="40" xfId="0" applyNumberFormat="1" applyFont="1" applyFill="1" applyBorder="1" applyAlignment="1">
      <alignment vertical="center"/>
    </xf>
    <xf numFmtId="3" fontId="18" fillId="5" borderId="27" xfId="0" applyNumberFormat="1" applyFont="1" applyFill="1" applyBorder="1" applyAlignment="1">
      <alignment vertical="center"/>
    </xf>
    <xf numFmtId="3" fontId="18" fillId="7" borderId="25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5" fillId="6" borderId="40" xfId="0" applyNumberFormat="1" applyFont="1" applyFill="1" applyBorder="1" applyAlignment="1">
      <alignment vertical="center"/>
    </xf>
    <xf numFmtId="0" fontId="7" fillId="2" borderId="23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left" vertical="center" wrapText="1"/>
    </xf>
    <xf numFmtId="3" fontId="15" fillId="6" borderId="47" xfId="0" applyNumberFormat="1" applyFont="1" applyFill="1" applyBorder="1" applyAlignment="1">
      <alignment horizontal="right" vertical="center"/>
    </xf>
    <xf numFmtId="0" fontId="7" fillId="2" borderId="46" xfId="0" applyFont="1" applyFill="1" applyBorder="1" applyAlignment="1">
      <alignment horizontal="right" vertical="center" wrapText="1"/>
    </xf>
    <xf numFmtId="0" fontId="7" fillId="3" borderId="45" xfId="0" applyFont="1" applyFill="1" applyBorder="1" applyAlignment="1">
      <alignment vertical="center"/>
    </xf>
    <xf numFmtId="0" fontId="9" fillId="3" borderId="46" xfId="0" applyFont="1" applyFill="1" applyBorder="1" applyAlignment="1">
      <alignment vertical="center"/>
    </xf>
    <xf numFmtId="0" fontId="7" fillId="2" borderId="25" xfId="0" applyFont="1" applyFill="1" applyBorder="1" applyAlignment="1">
      <alignment horizontal="right" vertical="center" wrapText="1"/>
    </xf>
    <xf numFmtId="0" fontId="7" fillId="2" borderId="26" xfId="0" applyFont="1" applyFill="1" applyBorder="1" applyAlignment="1">
      <alignment horizontal="right" vertical="center" wrapText="1"/>
    </xf>
    <xf numFmtId="0" fontId="18" fillId="7" borderId="26" xfId="0" applyFont="1" applyFill="1" applyBorder="1" applyAlignment="1">
      <alignment vertical="center"/>
    </xf>
    <xf numFmtId="0" fontId="18" fillId="5" borderId="26" xfId="0" applyFont="1" applyFill="1" applyBorder="1" applyAlignment="1">
      <alignment vertical="center"/>
    </xf>
    <xf numFmtId="0" fontId="7" fillId="0" borderId="45" xfId="0" applyFont="1" applyBorder="1" applyAlignment="1">
      <alignment vertical="center"/>
    </xf>
    <xf numFmtId="3" fontId="7" fillId="3" borderId="46" xfId="0" applyNumberFormat="1" applyFont="1" applyFill="1" applyBorder="1" applyAlignment="1">
      <alignment horizontal="right" vertical="center"/>
    </xf>
    <xf numFmtId="0" fontId="12" fillId="2" borderId="46" xfId="0" applyFont="1" applyFill="1" applyBorder="1" applyAlignment="1">
      <alignment horizontal="right" vertical="center" wrapText="1"/>
    </xf>
    <xf numFmtId="0" fontId="12" fillId="2" borderId="26" xfId="0" applyFont="1" applyFill="1" applyBorder="1" applyAlignment="1">
      <alignment horizontal="right" vertical="center" wrapText="1"/>
    </xf>
    <xf numFmtId="3" fontId="12" fillId="0" borderId="34" xfId="0" applyNumberFormat="1" applyFont="1" applyBorder="1" applyAlignment="1">
      <alignment vertical="center"/>
    </xf>
    <xf numFmtId="3" fontId="9" fillId="2" borderId="10" xfId="0" applyNumberFormat="1" applyFont="1" applyFill="1" applyBorder="1" applyAlignment="1">
      <alignment horizontal="right" vertical="center" wrapText="1"/>
    </xf>
    <xf numFmtId="3" fontId="7" fillId="2" borderId="15" xfId="0" applyNumberFormat="1" applyFont="1" applyFill="1" applyBorder="1" applyAlignment="1">
      <alignment horizontal="right" vertical="center" wrapText="1"/>
    </xf>
    <xf numFmtId="3" fontId="7" fillId="2" borderId="63" xfId="0" applyNumberFormat="1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0" fontId="18" fillId="7" borderId="26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10" fontId="7" fillId="0" borderId="25" xfId="0" applyNumberFormat="1" applyFont="1" applyBorder="1" applyAlignment="1">
      <alignment vertical="center"/>
    </xf>
    <xf numFmtId="10" fontId="18" fillId="5" borderId="25" xfId="0" applyNumberFormat="1" applyFont="1" applyFill="1" applyBorder="1" applyAlignment="1">
      <alignment vertical="center"/>
    </xf>
    <xf numFmtId="10" fontId="15" fillId="7" borderId="25" xfId="0" applyNumberFormat="1" applyFont="1" applyFill="1" applyBorder="1" applyAlignment="1">
      <alignment vertical="center"/>
    </xf>
    <xf numFmtId="10" fontId="23" fillId="0" borderId="25" xfId="0" applyNumberFormat="1" applyFont="1" applyBorder="1" applyAlignment="1">
      <alignment vertical="center"/>
    </xf>
    <xf numFmtId="10" fontId="9" fillId="0" borderId="25" xfId="0" applyNumberFormat="1" applyFont="1" applyBorder="1" applyAlignment="1">
      <alignment vertical="center"/>
    </xf>
    <xf numFmtId="10" fontId="7" fillId="3" borderId="2" xfId="0" applyNumberFormat="1" applyFont="1" applyFill="1" applyBorder="1" applyAlignment="1">
      <alignment vertical="center"/>
    </xf>
    <xf numFmtId="10" fontId="7" fillId="0" borderId="50" xfId="0" applyNumberFormat="1" applyFont="1" applyBorder="1" applyAlignment="1">
      <alignment vertical="center"/>
    </xf>
    <xf numFmtId="10" fontId="23" fillId="0" borderId="50" xfId="0" applyNumberFormat="1" applyFont="1" applyBorder="1" applyAlignment="1">
      <alignment vertical="center"/>
    </xf>
    <xf numFmtId="10" fontId="7" fillId="3" borderId="50" xfId="0" applyNumberFormat="1" applyFont="1" applyFill="1" applyBorder="1" applyAlignment="1">
      <alignment vertical="center"/>
    </xf>
    <xf numFmtId="10" fontId="23" fillId="3" borderId="50" xfId="0" applyNumberFormat="1" applyFont="1" applyFill="1" applyBorder="1" applyAlignment="1">
      <alignment vertical="center"/>
    </xf>
    <xf numFmtId="10" fontId="15" fillId="5" borderId="50" xfId="0" applyNumberFormat="1" applyFont="1" applyFill="1" applyBorder="1" applyAlignment="1">
      <alignment vertical="center"/>
    </xf>
    <xf numFmtId="10" fontId="9" fillId="0" borderId="50" xfId="0" applyNumberFormat="1" applyFont="1" applyBorder="1" applyAlignment="1">
      <alignment vertical="center"/>
    </xf>
    <xf numFmtId="10" fontId="7" fillId="0" borderId="41" xfId="0" applyNumberFormat="1" applyFont="1" applyBorder="1" applyAlignment="1">
      <alignment vertical="center"/>
    </xf>
    <xf numFmtId="10" fontId="9" fillId="0" borderId="41" xfId="0" applyNumberFormat="1" applyFont="1" applyBorder="1" applyAlignment="1">
      <alignment vertical="center"/>
    </xf>
    <xf numFmtId="10" fontId="26" fillId="5" borderId="25" xfId="0" applyNumberFormat="1" applyFont="1" applyFill="1" applyBorder="1" applyAlignment="1">
      <alignment vertical="center"/>
    </xf>
    <xf numFmtId="10" fontId="16" fillId="5" borderId="25" xfId="0" applyNumberFormat="1" applyFont="1" applyFill="1" applyBorder="1" applyAlignment="1">
      <alignment vertical="center"/>
    </xf>
    <xf numFmtId="10" fontId="15" fillId="7" borderId="52" xfId="0" applyNumberFormat="1" applyFont="1" applyFill="1" applyBorder="1" applyAlignment="1">
      <alignment vertical="center"/>
    </xf>
    <xf numFmtId="10" fontId="26" fillId="5" borderId="52" xfId="0" applyNumberFormat="1" applyFont="1" applyFill="1" applyBorder="1" applyAlignment="1">
      <alignment vertical="center"/>
    </xf>
    <xf numFmtId="12" fontId="9" fillId="0" borderId="25" xfId="0" applyNumberFormat="1" applyFont="1" applyBorder="1" applyAlignment="1">
      <alignment horizontal="right"/>
    </xf>
    <xf numFmtId="10" fontId="26" fillId="7" borderId="52" xfId="0" applyNumberFormat="1" applyFont="1" applyFill="1" applyBorder="1" applyAlignment="1">
      <alignment vertical="center"/>
    </xf>
    <xf numFmtId="10" fontId="26" fillId="5" borderId="50" xfId="0" applyNumberFormat="1" applyFont="1" applyFill="1" applyBorder="1" applyAlignment="1">
      <alignment vertical="center"/>
    </xf>
    <xf numFmtId="10" fontId="7" fillId="0" borderId="28" xfId="0" applyNumberFormat="1" applyFont="1" applyBorder="1" applyAlignment="1">
      <alignment vertical="center"/>
    </xf>
    <xf numFmtId="10" fontId="9" fillId="0" borderId="28" xfId="0" applyNumberFormat="1" applyFont="1" applyBorder="1" applyAlignment="1">
      <alignment vertical="center"/>
    </xf>
    <xf numFmtId="10" fontId="9" fillId="0" borderId="26" xfId="0" applyNumberFormat="1" applyFont="1" applyBorder="1" applyAlignment="1">
      <alignment vertical="center"/>
    </xf>
    <xf numFmtId="10" fontId="15" fillId="7" borderId="30" xfId="0" applyNumberFormat="1" applyFont="1" applyFill="1" applyBorder="1" applyAlignment="1">
      <alignment vertical="center"/>
    </xf>
    <xf numFmtId="10" fontId="26" fillId="7" borderId="30" xfId="0" applyNumberFormat="1" applyFont="1" applyFill="1" applyBorder="1" applyAlignment="1">
      <alignment vertical="center"/>
    </xf>
    <xf numFmtId="10" fontId="7" fillId="3" borderId="35" xfId="0" applyNumberFormat="1" applyFont="1" applyFill="1" applyBorder="1" applyAlignment="1">
      <alignment vertical="center"/>
    </xf>
    <xf numFmtId="10" fontId="9" fillId="3" borderId="26" xfId="0" applyNumberFormat="1" applyFont="1" applyFill="1" applyBorder="1" applyAlignment="1">
      <alignment vertical="center"/>
    </xf>
    <xf numFmtId="10" fontId="15" fillId="5" borderId="30" xfId="0" applyNumberFormat="1" applyFont="1" applyFill="1" applyBorder="1" applyAlignment="1">
      <alignment vertical="center"/>
    </xf>
    <xf numFmtId="10" fontId="26" fillId="5" borderId="30" xfId="0" applyNumberFormat="1" applyFont="1" applyFill="1" applyBorder="1" applyAlignment="1">
      <alignment vertical="center"/>
    </xf>
    <xf numFmtId="10" fontId="6" fillId="3" borderId="25" xfId="0" applyNumberFormat="1" applyFont="1" applyFill="1" applyBorder="1" applyAlignment="1">
      <alignment vertical="center"/>
    </xf>
    <xf numFmtId="10" fontId="6" fillId="3" borderId="26" xfId="0" applyNumberFormat="1" applyFont="1" applyFill="1" applyBorder="1" applyAlignment="1">
      <alignment vertical="center"/>
    </xf>
    <xf numFmtId="10" fontId="7" fillId="3" borderId="26" xfId="0" applyNumberFormat="1" applyFont="1" applyFill="1" applyBorder="1" applyAlignment="1">
      <alignment vertical="center"/>
    </xf>
    <xf numFmtId="10" fontId="7" fillId="3" borderId="25" xfId="0" applyNumberFormat="1" applyFont="1" applyFill="1" applyBorder="1" applyAlignment="1">
      <alignment vertical="center"/>
    </xf>
    <xf numFmtId="10" fontId="7" fillId="0" borderId="26" xfId="0" applyNumberFormat="1" applyFont="1" applyBorder="1" applyAlignment="1">
      <alignment vertical="center"/>
    </xf>
    <xf numFmtId="10" fontId="7" fillId="2" borderId="25" xfId="0" applyNumberFormat="1" applyFont="1" applyFill="1" applyBorder="1" applyAlignment="1">
      <alignment horizontal="right" vertical="center" wrapText="1"/>
    </xf>
    <xf numFmtId="10" fontId="9" fillId="2" borderId="25" xfId="0" applyNumberFormat="1" applyFont="1" applyFill="1" applyBorder="1" applyAlignment="1">
      <alignment horizontal="right" vertical="center" wrapText="1"/>
    </xf>
    <xf numFmtId="10" fontId="7" fillId="3" borderId="25" xfId="0" applyNumberFormat="1" applyFont="1" applyFill="1" applyBorder="1" applyAlignment="1">
      <alignment horizontal="right" vertical="center" wrapText="1"/>
    </xf>
    <xf numFmtId="10" fontId="9" fillId="3" borderId="26" xfId="0" applyNumberFormat="1" applyFont="1" applyFill="1" applyBorder="1" applyAlignment="1">
      <alignment horizontal="right" vertical="center" wrapText="1"/>
    </xf>
    <xf numFmtId="10" fontId="6" fillId="0" borderId="35" xfId="0" applyNumberFormat="1" applyFont="1" applyBorder="1" applyAlignment="1">
      <alignment vertical="center"/>
    </xf>
    <xf numFmtId="10" fontId="6" fillId="0" borderId="26" xfId="0" applyNumberFormat="1" applyFont="1" applyBorder="1" applyAlignment="1">
      <alignment vertical="center"/>
    </xf>
    <xf numFmtId="10" fontId="9" fillId="3" borderId="25" xfId="0" applyNumberFormat="1" applyFont="1" applyFill="1" applyBorder="1" applyAlignment="1">
      <alignment vertical="center"/>
    </xf>
    <xf numFmtId="10" fontId="16" fillId="3" borderId="25" xfId="0" applyNumberFormat="1" applyFont="1" applyFill="1" applyBorder="1" applyAlignment="1">
      <alignment vertical="center"/>
    </xf>
    <xf numFmtId="10" fontId="7" fillId="0" borderId="60" xfId="0" applyNumberFormat="1" applyFont="1" applyBorder="1" applyAlignment="1">
      <alignment vertical="center"/>
    </xf>
    <xf numFmtId="10" fontId="15" fillId="7" borderId="44" xfId="0" applyNumberFormat="1" applyFont="1" applyFill="1" applyBorder="1" applyAlignment="1">
      <alignment vertical="center"/>
    </xf>
    <xf numFmtId="10" fontId="15" fillId="7" borderId="27" xfId="0" applyNumberFormat="1" applyFont="1" applyFill="1" applyBorder="1" applyAlignment="1">
      <alignment vertical="center"/>
    </xf>
    <xf numFmtId="10" fontId="26" fillId="5" borderId="27" xfId="0" applyNumberFormat="1" applyFont="1" applyFill="1" applyBorder="1" applyAlignment="1">
      <alignment vertical="center"/>
    </xf>
    <xf numFmtId="10" fontId="7" fillId="2" borderId="35" xfId="0" applyNumberFormat="1" applyFont="1" applyFill="1" applyBorder="1" applyAlignment="1">
      <alignment horizontal="right" vertical="center" wrapText="1"/>
    </xf>
    <xf numFmtId="10" fontId="9" fillId="2" borderId="35" xfId="0" applyNumberFormat="1" applyFont="1" applyFill="1" applyBorder="1" applyAlignment="1">
      <alignment horizontal="right" vertical="center" wrapText="1"/>
    </xf>
    <xf numFmtId="10" fontId="18" fillId="7" borderId="25" xfId="0" applyNumberFormat="1" applyFont="1" applyFill="1" applyBorder="1" applyAlignment="1">
      <alignment vertical="top"/>
    </xf>
    <xf numFmtId="3" fontId="23" fillId="0" borderId="7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vertical="center" wrapText="1"/>
    </xf>
    <xf numFmtId="3" fontId="7" fillId="0" borderId="21" xfId="0" applyNumberFormat="1" applyFont="1" applyBorder="1" applyAlignment="1">
      <alignment vertical="center"/>
    </xf>
    <xf numFmtId="3" fontId="7" fillId="0" borderId="21" xfId="0" applyNumberFormat="1" applyFont="1" applyBorder="1" applyAlignment="1">
      <alignment horizontal="right" vertical="center"/>
    </xf>
    <xf numFmtId="10" fontId="6" fillId="0" borderId="15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0" fontId="15" fillId="4" borderId="5" xfId="0" applyFont="1" applyFill="1" applyBorder="1" applyAlignment="1">
      <alignment vertical="center" wrapText="1"/>
    </xf>
    <xf numFmtId="3" fontId="15" fillId="4" borderId="8" xfId="0" applyNumberFormat="1" applyFont="1" applyFill="1" applyBorder="1" applyAlignment="1">
      <alignment vertical="center"/>
    </xf>
    <xf numFmtId="3" fontId="15" fillId="5" borderId="8" xfId="0" applyNumberFormat="1" applyFont="1" applyFill="1" applyBorder="1" applyAlignment="1">
      <alignment vertical="center"/>
    </xf>
    <xf numFmtId="10" fontId="15" fillId="5" borderId="6" xfId="0" applyNumberFormat="1" applyFont="1" applyFill="1" applyBorder="1" applyAlignment="1">
      <alignment vertical="center"/>
    </xf>
    <xf numFmtId="0" fontId="7" fillId="2" borderId="2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3" fontId="15" fillId="6" borderId="8" xfId="0" applyNumberFormat="1" applyFont="1" applyFill="1" applyBorder="1" applyAlignment="1">
      <alignment vertical="center"/>
    </xf>
    <xf numFmtId="10" fontId="15" fillId="7" borderId="6" xfId="0" applyNumberFormat="1" applyFont="1" applyFill="1" applyBorder="1" applyAlignment="1">
      <alignment vertical="center"/>
    </xf>
    <xf numFmtId="0" fontId="15" fillId="5" borderId="64" xfId="0" applyFont="1" applyFill="1" applyBorder="1" applyAlignment="1">
      <alignment vertical="center" wrapText="1"/>
    </xf>
    <xf numFmtId="0" fontId="15" fillId="5" borderId="63" xfId="0" applyFont="1" applyFill="1" applyBorder="1" applyAlignment="1">
      <alignment vertical="center"/>
    </xf>
    <xf numFmtId="10" fontId="26" fillId="7" borderId="6" xfId="0" applyNumberFormat="1" applyFont="1" applyFill="1" applyBorder="1" applyAlignment="1">
      <alignment vertical="center"/>
    </xf>
    <xf numFmtId="10" fontId="15" fillId="7" borderId="20" xfId="0" applyNumberFormat="1" applyFont="1" applyFill="1" applyBorder="1" applyAlignment="1">
      <alignment vertical="center"/>
    </xf>
    <xf numFmtId="10" fontId="15" fillId="7" borderId="51" xfId="0" applyNumberFormat="1" applyFont="1" applyFill="1" applyBorder="1" applyAlignment="1">
      <alignment vertical="center"/>
    </xf>
    <xf numFmtId="0" fontId="7" fillId="0" borderId="24" xfId="0" applyFont="1" applyBorder="1" applyAlignment="1">
      <alignment horizontal="left" vertical="center" wrapText="1"/>
    </xf>
    <xf numFmtId="0" fontId="7" fillId="0" borderId="39" xfId="0" applyFont="1" applyBorder="1" applyAlignment="1">
      <alignment vertical="center"/>
    </xf>
    <xf numFmtId="10" fontId="15" fillId="6" borderId="52" xfId="0" applyNumberFormat="1" applyFont="1" applyFill="1" applyBorder="1" applyAlignment="1">
      <alignment horizontal="right" vertical="center" wrapText="1"/>
    </xf>
    <xf numFmtId="10" fontId="18" fillId="5" borderId="52" xfId="0" applyNumberFormat="1" applyFont="1" applyFill="1" applyBorder="1" applyAlignment="1">
      <alignment vertical="center"/>
    </xf>
    <xf numFmtId="10" fontId="18" fillId="7" borderId="52" xfId="0" applyNumberFormat="1" applyFont="1" applyFill="1" applyBorder="1" applyAlignment="1">
      <alignment vertical="top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28" fillId="0" borderId="43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18" fillId="6" borderId="46" xfId="0" applyFont="1" applyFill="1" applyBorder="1" applyAlignment="1">
      <alignment horizontal="center" vertical="center" wrapText="1"/>
    </xf>
    <xf numFmtId="0" fontId="18" fillId="6" borderId="41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/>
    <xf numFmtId="0" fontId="28" fillId="3" borderId="28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/>
    <xf numFmtId="0" fontId="18" fillId="6" borderId="9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43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1" fillId="3" borderId="36" xfId="0" applyFont="1" applyFill="1" applyBorder="1"/>
    <xf numFmtId="3" fontId="12" fillId="3" borderId="25" xfId="0" applyNumberFormat="1" applyFont="1" applyFill="1" applyBorder="1" applyAlignment="1">
      <alignment horizontal="center" vertical="center" wrapText="1"/>
    </xf>
    <xf numFmtId="3" fontId="12" fillId="3" borderId="26" xfId="0" applyNumberFormat="1" applyFont="1" applyFill="1" applyBorder="1" applyAlignment="1">
      <alignment horizontal="center" vertical="center" wrapText="1"/>
    </xf>
    <xf numFmtId="0" fontId="7" fillId="3" borderId="27" xfId="0" applyFont="1" applyFill="1" applyBorder="1"/>
    <xf numFmtId="0" fontId="18" fillId="5" borderId="9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3" fontId="28" fillId="3" borderId="25" xfId="0" applyNumberFormat="1" applyFont="1" applyFill="1" applyBorder="1" applyAlignment="1">
      <alignment horizontal="center" vertical="center" wrapText="1"/>
    </xf>
    <xf numFmtId="3" fontId="28" fillId="3" borderId="26" xfId="0" applyNumberFormat="1" applyFont="1" applyFill="1" applyBorder="1" applyAlignment="1">
      <alignment horizontal="center" vertical="center" wrapText="1"/>
    </xf>
    <xf numFmtId="3" fontId="28" fillId="3" borderId="27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8" fillId="5" borderId="39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18" fillId="6" borderId="53" xfId="0" applyFont="1" applyFill="1" applyBorder="1" applyAlignment="1">
      <alignment horizontal="center" vertical="center" wrapText="1"/>
    </xf>
    <xf numFmtId="0" fontId="18" fillId="6" borderId="54" xfId="0" applyFont="1" applyFill="1" applyBorder="1" applyAlignment="1">
      <alignment horizontal="center" vertical="center" wrapText="1"/>
    </xf>
    <xf numFmtId="0" fontId="18" fillId="6" borderId="55" xfId="0" applyFont="1" applyFill="1" applyBorder="1" applyAlignment="1">
      <alignment horizontal="center" vertical="center" wrapText="1"/>
    </xf>
    <xf numFmtId="0" fontId="11" fillId="3" borderId="37" xfId="0" applyFont="1" applyFill="1" applyBorder="1"/>
    <xf numFmtId="0" fontId="7" fillId="3" borderId="33" xfId="0" applyFont="1" applyFill="1" applyBorder="1"/>
    <xf numFmtId="0" fontId="28" fillId="3" borderId="3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3" fontId="12" fillId="3" borderId="35" xfId="0" applyNumberFormat="1" applyFont="1" applyFill="1" applyBorder="1" applyAlignment="1">
      <alignment horizontal="center" vertical="center" wrapText="1"/>
    </xf>
    <xf numFmtId="3" fontId="12" fillId="3" borderId="33" xfId="0" applyNumberFormat="1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1" fillId="3" borderId="33" xfId="0" applyFont="1" applyFill="1" applyBorder="1"/>
    <xf numFmtId="0" fontId="6" fillId="0" borderId="0" xfId="0" applyFont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/>
    <xf numFmtId="0" fontId="18" fillId="3" borderId="28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/>
    <xf numFmtId="3" fontId="12" fillId="3" borderId="28" xfId="0" applyNumberFormat="1" applyFont="1" applyFill="1" applyBorder="1" applyAlignment="1">
      <alignment horizontal="center" vertical="center" wrapText="1"/>
    </xf>
    <xf numFmtId="3" fontId="12" fillId="3" borderId="29" xfId="0" applyNumberFormat="1" applyFont="1" applyFill="1" applyBorder="1" applyAlignment="1">
      <alignment horizontal="center" vertical="center" wrapText="1"/>
    </xf>
    <xf numFmtId="0" fontId="6" fillId="3" borderId="29" xfId="0" applyFont="1" applyFill="1" applyBorder="1"/>
    <xf numFmtId="0" fontId="25" fillId="0" borderId="0" xfId="0" applyFont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right" vertical="center"/>
    </xf>
    <xf numFmtId="0" fontId="28" fillId="5" borderId="28" xfId="0" applyFont="1" applyFill="1" applyBorder="1" applyAlignment="1">
      <alignment horizontal="center" vertical="center"/>
    </xf>
    <xf numFmtId="0" fontId="28" fillId="5" borderId="29" xfId="0" applyFont="1" applyFill="1" applyBorder="1" applyAlignment="1">
      <alignment horizontal="center" vertical="center"/>
    </xf>
    <xf numFmtId="0" fontId="28" fillId="5" borderId="28" xfId="0" applyFont="1" applyFill="1" applyBorder="1" applyAlignment="1">
      <alignment horizontal="center" vertical="center" wrapText="1"/>
    </xf>
    <xf numFmtId="0" fontId="28" fillId="5" borderId="29" xfId="0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 wrapText="1"/>
    </xf>
    <xf numFmtId="3" fontId="28" fillId="5" borderId="28" xfId="0" applyNumberFormat="1" applyFont="1" applyFill="1" applyBorder="1" applyAlignment="1">
      <alignment horizontal="center" vertical="center" wrapText="1"/>
    </xf>
    <xf numFmtId="0" fontId="7" fillId="5" borderId="29" xfId="0" applyFont="1" applyFill="1" applyBorder="1"/>
    <xf numFmtId="0" fontId="7" fillId="5" borderId="30" xfId="0" applyFont="1" applyFill="1" applyBorder="1"/>
    <xf numFmtId="0" fontId="12" fillId="5" borderId="28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8" fillId="7" borderId="39" xfId="0" applyFont="1" applyFill="1" applyBorder="1" applyAlignment="1">
      <alignment horizontal="center" vertical="center" wrapText="1"/>
    </xf>
    <xf numFmtId="0" fontId="7" fillId="7" borderId="3" xfId="0" applyFont="1" applyFill="1" applyBorder="1"/>
    <xf numFmtId="0" fontId="7" fillId="7" borderId="40" xfId="0" applyFont="1" applyFill="1" applyBorder="1"/>
    <xf numFmtId="0" fontId="7" fillId="7" borderId="29" xfId="0" applyFont="1" applyFill="1" applyBorder="1"/>
    <xf numFmtId="0" fontId="7" fillId="7" borderId="30" xfId="0" applyFont="1" applyFill="1" applyBorder="1"/>
    <xf numFmtId="0" fontId="18" fillId="5" borderId="3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3" fontId="28" fillId="3" borderId="15" xfId="0" applyNumberFormat="1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/>
    <xf numFmtId="0" fontId="18" fillId="5" borderId="31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3" fontId="12" fillId="3" borderId="27" xfId="0" applyNumberFormat="1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2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/>
    <xf numFmtId="3" fontId="13" fillId="3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3" fontId="13" fillId="5" borderId="21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/>
    <xf numFmtId="0" fontId="13" fillId="7" borderId="14" xfId="0" applyFont="1" applyFill="1" applyBorder="1" applyAlignment="1">
      <alignment horizontal="center" vertical="center" wrapText="1"/>
    </xf>
    <xf numFmtId="0" fontId="13" fillId="7" borderId="1" xfId="0" applyFont="1" applyFill="1" applyBorder="1"/>
    <xf numFmtId="0" fontId="13" fillId="7" borderId="21" xfId="0" applyFont="1" applyFill="1" applyBorder="1" applyAlignment="1">
      <alignment horizontal="center" vertical="center" wrapText="1"/>
    </xf>
    <xf numFmtId="0" fontId="13" fillId="7" borderId="7" xfId="0" applyFont="1" applyFill="1" applyBorder="1"/>
    <xf numFmtId="3" fontId="18" fillId="7" borderId="9" xfId="0" applyNumberFormat="1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3" fontId="18" fillId="5" borderId="9" xfId="0" applyNumberFormat="1" applyFont="1" applyFill="1" applyBorder="1" applyAlignment="1">
      <alignment horizontal="center" vertical="center"/>
    </xf>
    <xf numFmtId="3" fontId="18" fillId="5" borderId="19" xfId="0" applyNumberFormat="1" applyFont="1" applyFill="1" applyBorder="1" applyAlignment="1">
      <alignment horizontal="center" vertical="center"/>
    </xf>
    <xf numFmtId="3" fontId="18" fillId="5" borderId="20" xfId="0" applyNumberFormat="1" applyFont="1" applyFill="1" applyBorder="1" applyAlignment="1">
      <alignment horizontal="center" vertical="center"/>
    </xf>
    <xf numFmtId="3" fontId="13" fillId="5" borderId="17" xfId="0" applyNumberFormat="1" applyFont="1" applyFill="1" applyBorder="1" applyAlignment="1">
      <alignment horizontal="center" vertical="center"/>
    </xf>
    <xf numFmtId="3" fontId="13" fillId="5" borderId="18" xfId="0" applyNumberFormat="1" applyFont="1" applyFill="1" applyBorder="1" applyAlignment="1">
      <alignment horizontal="center" vertical="center"/>
    </xf>
    <xf numFmtId="3" fontId="13" fillId="5" borderId="7" xfId="0" applyNumberFormat="1" applyFont="1" applyFill="1" applyBorder="1" applyAlignment="1">
      <alignment horizontal="center" vertical="center"/>
    </xf>
    <xf numFmtId="3" fontId="13" fillId="5" borderId="16" xfId="0" applyNumberFormat="1" applyFont="1" applyFill="1" applyBorder="1" applyAlignment="1">
      <alignment horizontal="center" vertical="center" wrapText="1"/>
    </xf>
    <xf numFmtId="3" fontId="13" fillId="5" borderId="12" xfId="0" applyNumberFormat="1" applyFont="1" applyFill="1" applyBorder="1" applyAlignment="1">
      <alignment horizontal="center" vertical="center" wrapText="1"/>
    </xf>
    <xf numFmtId="3" fontId="13" fillId="7" borderId="17" xfId="0" applyNumberFormat="1" applyFont="1" applyFill="1" applyBorder="1" applyAlignment="1">
      <alignment horizontal="center" vertical="center"/>
    </xf>
    <xf numFmtId="3" fontId="13" fillId="7" borderId="18" xfId="0" applyNumberFormat="1" applyFont="1" applyFill="1" applyBorder="1" applyAlignment="1">
      <alignment horizontal="center" vertical="center"/>
    </xf>
    <xf numFmtId="3" fontId="13" fillId="7" borderId="7" xfId="0" applyNumberFormat="1" applyFont="1" applyFill="1" applyBorder="1" applyAlignment="1">
      <alignment horizontal="center" vertical="center"/>
    </xf>
    <xf numFmtId="3" fontId="13" fillId="7" borderId="16" xfId="0" applyNumberFormat="1" applyFont="1" applyFill="1" applyBorder="1" applyAlignment="1">
      <alignment horizontal="center" vertical="center" wrapText="1"/>
    </xf>
    <xf numFmtId="3" fontId="13" fillId="7" borderId="12" xfId="0" applyNumberFormat="1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2343150</xdr:colOff>
      <xdr:row>0</xdr:row>
      <xdr:rowOff>0</xdr:rowOff>
    </xdr:from>
    <xdr:to>
      <xdr:col>0</xdr:col>
      <xdr:colOff>2343150</xdr:colOff>
      <xdr:row>6</xdr:row>
      <xdr:rowOff>0</xdr:rowOff>
    </xdr:to>
    <xdr:pic>
      <xdr:nvPicPr>
        <xdr:cNvPr id="1416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2343150</xdr:colOff>
      <xdr:row>2</xdr:row>
      <xdr:rowOff>19050</xdr:rowOff>
    </xdr:from>
    <xdr:to>
      <xdr:col>0</xdr:col>
      <xdr:colOff>2343150</xdr:colOff>
      <xdr:row>5</xdr:row>
      <xdr:rowOff>133350</xdr:rowOff>
    </xdr:to>
    <xdr:pic>
      <xdr:nvPicPr>
        <xdr:cNvPr id="1417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800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2428875</xdr:colOff>
      <xdr:row>2</xdr:row>
      <xdr:rowOff>0</xdr:rowOff>
    </xdr:from>
    <xdr:to>
      <xdr:col>0</xdr:col>
      <xdr:colOff>3248025</xdr:colOff>
      <xdr:row>5</xdr:row>
      <xdr:rowOff>28575</xdr:rowOff>
    </xdr:to>
    <xdr:pic>
      <xdr:nvPicPr>
        <xdr:cNvPr id="1418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28875" y="781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opLeftCell="A7" workbookViewId="0">
      <selection activeCell="I38" sqref="I38"/>
    </sheetView>
  </sheetViews>
  <sheetFormatPr defaultRowHeight="12.75"/>
  <cols>
    <col min="1" max="1" width="52.85546875" customWidth="1"/>
    <col min="2" max="2" width="13.85546875" customWidth="1"/>
    <col min="3" max="3" width="10.7109375" customWidth="1"/>
    <col min="4" max="4" width="13.85546875" customWidth="1"/>
    <col min="5" max="5" width="0.140625" hidden="1" customWidth="1"/>
  </cols>
  <sheetData>
    <row r="1" spans="1:5" ht="34.5" customHeight="1" thickBot="1">
      <c r="A1" s="756" t="s">
        <v>362</v>
      </c>
      <c r="B1" s="756"/>
      <c r="C1" s="756"/>
      <c r="D1" s="756"/>
      <c r="E1" s="756"/>
    </row>
    <row r="2" spans="1:5">
      <c r="A2" s="762" t="s">
        <v>129</v>
      </c>
      <c r="B2" s="765" t="s">
        <v>27</v>
      </c>
      <c r="C2" s="757" t="s">
        <v>311</v>
      </c>
      <c r="D2" s="759" t="s">
        <v>310</v>
      </c>
      <c r="E2" s="748" t="s">
        <v>357</v>
      </c>
    </row>
    <row r="3" spans="1:5">
      <c r="A3" s="763"/>
      <c r="B3" s="766"/>
      <c r="C3" s="758"/>
      <c r="D3" s="760"/>
      <c r="E3" s="749"/>
    </row>
    <row r="4" spans="1:5" ht="38.25" customHeight="1" thickBot="1">
      <c r="A4" s="764"/>
      <c r="B4" s="767"/>
      <c r="C4" s="758"/>
      <c r="D4" s="761"/>
      <c r="E4" s="749"/>
    </row>
    <row r="5" spans="1:5" ht="24.75" customHeight="1" thickBot="1">
      <c r="A5" s="750" t="s">
        <v>125</v>
      </c>
      <c r="B5" s="751"/>
      <c r="C5" s="751"/>
      <c r="D5" s="751"/>
      <c r="E5" s="752"/>
    </row>
    <row r="6" spans="1:5">
      <c r="A6" s="439" t="s">
        <v>28</v>
      </c>
      <c r="B6" s="435">
        <v>4148</v>
      </c>
      <c r="C6" s="443"/>
      <c r="D6" s="436">
        <v>4148</v>
      </c>
      <c r="E6" s="454">
        <v>49.8</v>
      </c>
    </row>
    <row r="7" spans="1:5">
      <c r="A7" s="48" t="s">
        <v>361</v>
      </c>
      <c r="B7" s="431">
        <v>0</v>
      </c>
      <c r="C7" s="440">
        <v>74</v>
      </c>
      <c r="D7" s="438">
        <v>74</v>
      </c>
      <c r="E7" s="450">
        <v>100</v>
      </c>
    </row>
    <row r="8" spans="1:5" ht="14.25">
      <c r="A8" s="7" t="s">
        <v>358</v>
      </c>
      <c r="B8" s="432">
        <f>B6</f>
        <v>4148</v>
      </c>
      <c r="C8" s="442">
        <f>SUM(C6:C7)</f>
        <v>74</v>
      </c>
      <c r="D8" s="437">
        <f>SUM(D6:D7)</f>
        <v>4222</v>
      </c>
      <c r="E8" s="452">
        <v>50.7</v>
      </c>
    </row>
    <row r="9" spans="1:5" ht="24" customHeight="1">
      <c r="A9" s="36" t="s">
        <v>356</v>
      </c>
      <c r="B9" s="433">
        <f>B8</f>
        <v>4148</v>
      </c>
      <c r="C9" s="428">
        <f>SUM(C8)</f>
        <v>74</v>
      </c>
      <c r="D9" s="447">
        <f>SUM(D8)</f>
        <v>4222</v>
      </c>
      <c r="E9" s="455">
        <v>50.7</v>
      </c>
    </row>
    <row r="10" spans="1:5" ht="24.75" customHeight="1">
      <c r="A10" s="753" t="s">
        <v>126</v>
      </c>
      <c r="B10" s="754"/>
      <c r="C10" s="754"/>
      <c r="D10" s="754"/>
      <c r="E10" s="755"/>
    </row>
    <row r="11" spans="1:5">
      <c r="A11" s="48" t="s">
        <v>5</v>
      </c>
      <c r="B11" s="371">
        <v>1914</v>
      </c>
      <c r="C11" s="440">
        <v>-6</v>
      </c>
      <c r="D11" s="440">
        <v>1908</v>
      </c>
      <c r="E11" s="450">
        <v>49.5</v>
      </c>
    </row>
    <row r="12" spans="1:5">
      <c r="A12" s="48" t="s">
        <v>89</v>
      </c>
      <c r="B12" s="371">
        <v>180</v>
      </c>
      <c r="C12" s="440">
        <v>0</v>
      </c>
      <c r="D12" s="440">
        <v>180</v>
      </c>
      <c r="E12" s="450">
        <v>49.4</v>
      </c>
    </row>
    <row r="13" spans="1:5" ht="14.25">
      <c r="A13" s="10" t="s">
        <v>6</v>
      </c>
      <c r="B13" s="434">
        <f>SUM(B11:B12)</f>
        <v>2094</v>
      </c>
      <c r="C13" s="441">
        <f>SUM(C11:C12)</f>
        <v>-6</v>
      </c>
      <c r="D13" s="441">
        <f>SUM(D11:D12)</f>
        <v>2088</v>
      </c>
      <c r="E13" s="451">
        <v>49.5</v>
      </c>
    </row>
    <row r="14" spans="1:5">
      <c r="A14" s="45" t="s">
        <v>29</v>
      </c>
      <c r="B14" s="371">
        <v>42</v>
      </c>
      <c r="C14" s="440">
        <v>64</v>
      </c>
      <c r="D14" s="440">
        <v>106</v>
      </c>
      <c r="E14" s="450">
        <v>60.4</v>
      </c>
    </row>
    <row r="15" spans="1:5">
      <c r="A15" s="45" t="s">
        <v>7</v>
      </c>
      <c r="B15" s="371">
        <v>60</v>
      </c>
      <c r="C15" s="440"/>
      <c r="D15" s="440">
        <v>60</v>
      </c>
      <c r="E15" s="450">
        <v>50</v>
      </c>
    </row>
    <row r="16" spans="1:5">
      <c r="A16" s="45" t="s">
        <v>354</v>
      </c>
      <c r="B16" s="371">
        <v>60</v>
      </c>
      <c r="C16" s="440"/>
      <c r="D16" s="440">
        <v>60</v>
      </c>
      <c r="E16" s="450">
        <v>50</v>
      </c>
    </row>
    <row r="17" spans="1:5" ht="14.25">
      <c r="A17" s="10" t="s">
        <v>8</v>
      </c>
      <c r="B17" s="434">
        <f>SUM(B14:B16)</f>
        <v>162</v>
      </c>
      <c r="C17" s="441">
        <f>SUM(C14:C16)</f>
        <v>64</v>
      </c>
      <c r="D17" s="441">
        <f>SUM(D14:D16)</f>
        <v>226</v>
      </c>
      <c r="E17" s="451">
        <v>54.7</v>
      </c>
    </row>
    <row r="18" spans="1:5" ht="14.25">
      <c r="A18" s="7" t="s">
        <v>10</v>
      </c>
      <c r="B18" s="317">
        <f>B13+B17</f>
        <v>2256</v>
      </c>
      <c r="C18" s="442">
        <f>C13+C17</f>
        <v>58</v>
      </c>
      <c r="D18" s="442">
        <f>D13+D17</f>
        <v>2314</v>
      </c>
      <c r="E18" s="452">
        <v>50</v>
      </c>
    </row>
    <row r="19" spans="1:5">
      <c r="A19" s="45" t="s">
        <v>363</v>
      </c>
      <c r="B19" s="371">
        <v>577</v>
      </c>
      <c r="C19" s="440">
        <v>16</v>
      </c>
      <c r="D19" s="440">
        <v>593</v>
      </c>
      <c r="E19" s="450">
        <v>49.4</v>
      </c>
    </row>
    <row r="20" spans="1:5">
      <c r="A20" s="45" t="s">
        <v>168</v>
      </c>
      <c r="B20" s="371">
        <v>20</v>
      </c>
      <c r="C20" s="440"/>
      <c r="D20" s="440">
        <v>20</v>
      </c>
      <c r="E20" s="450">
        <v>50</v>
      </c>
    </row>
    <row r="21" spans="1:5">
      <c r="A21" s="45" t="s">
        <v>155</v>
      </c>
      <c r="B21" s="371">
        <v>10</v>
      </c>
      <c r="C21" s="440"/>
      <c r="D21" s="440">
        <v>10</v>
      </c>
      <c r="E21" s="450"/>
    </row>
    <row r="22" spans="1:5" ht="14.25">
      <c r="A22" s="7" t="s">
        <v>20</v>
      </c>
      <c r="B22" s="317">
        <f>SUM(B19:B21)</f>
        <v>607</v>
      </c>
      <c r="C22" s="442">
        <f>SUM(C19:C21)</f>
        <v>16</v>
      </c>
      <c r="D22" s="442">
        <f>SUM(D19:D21)</f>
        <v>623</v>
      </c>
      <c r="E22" s="452">
        <v>49.1</v>
      </c>
    </row>
    <row r="23" spans="1:5">
      <c r="A23" s="45" t="s">
        <v>91</v>
      </c>
      <c r="B23" s="371">
        <v>15</v>
      </c>
      <c r="C23" s="440"/>
      <c r="D23" s="440">
        <v>15</v>
      </c>
      <c r="E23" s="450"/>
    </row>
    <row r="24" spans="1:5">
      <c r="A24" s="45" t="s">
        <v>157</v>
      </c>
      <c r="B24" s="371">
        <v>25</v>
      </c>
      <c r="C24" s="440"/>
      <c r="D24" s="440">
        <v>25</v>
      </c>
      <c r="E24" s="450">
        <v>84</v>
      </c>
    </row>
    <row r="25" spans="1:5">
      <c r="A25" s="45" t="s">
        <v>156</v>
      </c>
      <c r="B25" s="371">
        <v>30</v>
      </c>
      <c r="C25" s="440"/>
      <c r="D25" s="440">
        <v>30</v>
      </c>
      <c r="E25" s="450">
        <v>90</v>
      </c>
    </row>
    <row r="26" spans="1:5">
      <c r="A26" s="45" t="s">
        <v>92</v>
      </c>
      <c r="B26" s="371">
        <v>11</v>
      </c>
      <c r="C26" s="440"/>
      <c r="D26" s="440">
        <v>11</v>
      </c>
      <c r="E26" s="450"/>
    </row>
    <row r="27" spans="1:5">
      <c r="A27" s="45" t="s">
        <v>93</v>
      </c>
      <c r="B27" s="371">
        <v>40</v>
      </c>
      <c r="C27" s="440"/>
      <c r="D27" s="440">
        <v>40</v>
      </c>
      <c r="E27" s="450">
        <v>17.5</v>
      </c>
    </row>
    <row r="28" spans="1:5">
      <c r="A28" s="45" t="s">
        <v>94</v>
      </c>
      <c r="B28" s="371">
        <v>23</v>
      </c>
      <c r="C28" s="440"/>
      <c r="D28" s="440">
        <v>23</v>
      </c>
      <c r="E28" s="450">
        <v>47.8</v>
      </c>
    </row>
    <row r="29" spans="1:5" ht="14.25">
      <c r="A29" s="7" t="s">
        <v>2</v>
      </c>
      <c r="B29" s="317">
        <f>SUM(B23:B28)</f>
        <v>144</v>
      </c>
      <c r="C29" s="437">
        <f>SUM(C23:C28)</f>
        <v>0</v>
      </c>
      <c r="D29" s="437">
        <f>SUM(D23:D28)</f>
        <v>144</v>
      </c>
      <c r="E29" s="452">
        <v>45.8</v>
      </c>
    </row>
    <row r="30" spans="1:5" ht="25.5">
      <c r="A30" s="51" t="s">
        <v>355</v>
      </c>
      <c r="B30" s="384">
        <v>492</v>
      </c>
      <c r="C30" s="440"/>
      <c r="D30" s="440">
        <v>492</v>
      </c>
      <c r="E30" s="450">
        <v>40.799999999999997</v>
      </c>
    </row>
    <row r="31" spans="1:5" ht="25.5">
      <c r="A31" s="51" t="s">
        <v>176</v>
      </c>
      <c r="B31" s="384">
        <v>649</v>
      </c>
      <c r="C31" s="440"/>
      <c r="D31" s="440">
        <v>649</v>
      </c>
      <c r="E31" s="450">
        <v>40.9</v>
      </c>
    </row>
    <row r="32" spans="1:5" ht="14.25">
      <c r="A32" s="7" t="s">
        <v>121</v>
      </c>
      <c r="B32" s="317">
        <f>SUM(B30:B31)</f>
        <v>1141</v>
      </c>
      <c r="C32" s="442">
        <f>SUM(C30:C31)</f>
        <v>0</v>
      </c>
      <c r="D32" s="442">
        <f>SUM(D30:D31)</f>
        <v>1141</v>
      </c>
      <c r="E32" s="452">
        <v>40.9</v>
      </c>
    </row>
    <row r="33" spans="1:8" ht="24.75" customHeight="1" thickBot="1">
      <c r="A33" s="446" t="s">
        <v>95</v>
      </c>
      <c r="B33" s="445">
        <f>B18+B22+B29+B32</f>
        <v>4148</v>
      </c>
      <c r="C33" s="449">
        <f>C18+C22+C29+C32</f>
        <v>74</v>
      </c>
      <c r="D33" s="448">
        <f>D18+D22+D29+D32</f>
        <v>4222</v>
      </c>
      <c r="E33" s="453">
        <v>47.3</v>
      </c>
    </row>
    <row r="34" spans="1:8">
      <c r="A34" s="429"/>
      <c r="B34" s="410"/>
      <c r="C34" s="430"/>
      <c r="D34" s="430"/>
    </row>
    <row r="35" spans="1:8" hidden="1">
      <c r="A35" s="429"/>
      <c r="B35" s="410"/>
      <c r="C35" s="430"/>
      <c r="D35" s="430"/>
    </row>
    <row r="36" spans="1:8" ht="16.5" customHeight="1">
      <c r="A36" s="747" t="s">
        <v>367</v>
      </c>
      <c r="B36" s="747"/>
      <c r="C36" s="747"/>
      <c r="D36" s="747"/>
      <c r="E36" s="457"/>
    </row>
    <row r="37" spans="1:8" ht="16.5" customHeight="1">
      <c r="A37" s="747"/>
      <c r="B37" s="747"/>
      <c r="C37" s="747"/>
      <c r="D37" s="747"/>
      <c r="E37" s="457"/>
    </row>
    <row r="38" spans="1:8" ht="16.5" customHeight="1">
      <c r="A38" s="747"/>
      <c r="B38" s="747"/>
      <c r="C38" s="747"/>
      <c r="D38" s="747"/>
      <c r="E38" s="457"/>
    </row>
    <row r="39" spans="1:8" ht="16.5" customHeight="1">
      <c r="A39" s="747"/>
      <c r="B39" s="747"/>
      <c r="C39" s="747"/>
      <c r="D39" s="747"/>
      <c r="E39" s="444"/>
      <c r="H39" s="456"/>
    </row>
    <row r="40" spans="1:8" ht="16.5" customHeight="1">
      <c r="A40" s="747"/>
      <c r="B40" s="747"/>
      <c r="C40" s="747"/>
      <c r="D40" s="747"/>
    </row>
    <row r="41" spans="1:8" ht="11.25" hidden="1" customHeight="1">
      <c r="A41" s="747"/>
      <c r="B41" s="747"/>
      <c r="C41" s="747"/>
      <c r="D41" s="747"/>
    </row>
    <row r="42" spans="1:8" ht="14.25" customHeight="1">
      <c r="A42" s="747"/>
      <c r="B42" s="747"/>
      <c r="C42" s="747"/>
      <c r="D42" s="747"/>
    </row>
    <row r="43" spans="1:8" ht="18" customHeight="1">
      <c r="A43" s="747"/>
      <c r="B43" s="747"/>
      <c r="C43" s="747"/>
      <c r="D43" s="747"/>
    </row>
    <row r="44" spans="1:8">
      <c r="A44" t="s">
        <v>364</v>
      </c>
    </row>
    <row r="46" spans="1:8">
      <c r="B46" s="746" t="s">
        <v>365</v>
      </c>
      <c r="C46" s="746"/>
      <c r="D46" s="746"/>
    </row>
    <row r="47" spans="1:8">
      <c r="B47" s="746" t="s">
        <v>366</v>
      </c>
      <c r="C47" s="746"/>
      <c r="D47" s="746"/>
    </row>
  </sheetData>
  <mergeCells count="11">
    <mergeCell ref="A1:E1"/>
    <mergeCell ref="C2:C4"/>
    <mergeCell ref="D2:D4"/>
    <mergeCell ref="A2:A4"/>
    <mergeCell ref="B2:B4"/>
    <mergeCell ref="B46:D46"/>
    <mergeCell ref="B47:D47"/>
    <mergeCell ref="A36:D43"/>
    <mergeCell ref="E2:E4"/>
    <mergeCell ref="A5:E5"/>
    <mergeCell ref="A10:E10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55"/>
  <sheetViews>
    <sheetView tabSelected="1" view="pageBreakPreview" zoomScaleSheetLayoutView="100" workbookViewId="0">
      <selection sqref="A1:M1"/>
    </sheetView>
  </sheetViews>
  <sheetFormatPr defaultRowHeight="14.25"/>
  <cols>
    <col min="1" max="1" width="60.5703125" style="2" customWidth="1"/>
    <col min="2" max="2" width="12.7109375" style="2" customWidth="1"/>
    <col min="3" max="3" width="0" style="1" hidden="1" customWidth="1"/>
    <col min="4" max="4" width="13.7109375" style="2" hidden="1" customWidth="1"/>
    <col min="5" max="5" width="12.42578125" style="2" customWidth="1"/>
    <col min="6" max="6" width="12.7109375" style="2" customWidth="1"/>
    <col min="7" max="7" width="12.140625" style="2" customWidth="1"/>
    <col min="8" max="8" width="9.140625" style="2" hidden="1" customWidth="1"/>
    <col min="9" max="9" width="9" style="2" customWidth="1"/>
    <col min="10" max="12" width="9.140625" style="2" hidden="1" customWidth="1"/>
    <col min="13" max="13" width="9.140625" style="2" customWidth="1"/>
    <col min="14" max="14" width="9.140625" style="2" hidden="1" customWidth="1"/>
    <col min="15" max="16384" width="9.140625" style="2"/>
  </cols>
  <sheetData>
    <row r="1" spans="1:13">
      <c r="A1" s="835" t="s">
        <v>407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</row>
    <row r="2" spans="1:13" s="4" customFormat="1" ht="45.75" customHeight="1">
      <c r="A2" s="845" t="s">
        <v>267</v>
      </c>
      <c r="B2" s="845"/>
      <c r="C2" s="845"/>
      <c r="D2" s="845"/>
      <c r="E2" s="845"/>
      <c r="F2" s="845"/>
      <c r="G2" s="845"/>
    </row>
    <row r="3" spans="1:13" s="4" customFormat="1" ht="35.25" customHeight="1">
      <c r="A3" s="5"/>
      <c r="B3" s="5"/>
      <c r="C3" s="3"/>
      <c r="D3" s="220"/>
      <c r="I3" s="375"/>
    </row>
    <row r="4" spans="1:13">
      <c r="A4" s="221"/>
      <c r="B4" s="217"/>
      <c r="C4" s="3"/>
      <c r="D4" s="217"/>
    </row>
    <row r="5" spans="1:13">
      <c r="A5" s="6"/>
      <c r="B5" s="218"/>
      <c r="C5" s="3"/>
      <c r="D5" s="217"/>
    </row>
    <row r="6" spans="1:13" ht="15" thickBot="1">
      <c r="A6" s="848" t="s">
        <v>1</v>
      </c>
      <c r="B6" s="848"/>
      <c r="C6" s="848"/>
      <c r="D6" s="848"/>
      <c r="E6" s="848"/>
      <c r="F6" s="848"/>
      <c r="G6" s="848"/>
    </row>
    <row r="7" spans="1:13" ht="16.5" customHeight="1">
      <c r="A7" s="839" t="s">
        <v>127</v>
      </c>
      <c r="B7" s="842" t="s">
        <v>27</v>
      </c>
      <c r="C7" s="219"/>
      <c r="D7" s="775" t="s">
        <v>311</v>
      </c>
      <c r="E7" s="759" t="s">
        <v>310</v>
      </c>
      <c r="F7" s="759" t="s">
        <v>402</v>
      </c>
      <c r="G7" s="759" t="s">
        <v>403</v>
      </c>
    </row>
    <row r="8" spans="1:13" ht="16.5" customHeight="1">
      <c r="A8" s="840"/>
      <c r="B8" s="843"/>
      <c r="C8" s="37"/>
      <c r="D8" s="776"/>
      <c r="E8" s="760"/>
      <c r="F8" s="760"/>
      <c r="G8" s="760"/>
    </row>
    <row r="9" spans="1:13" ht="16.5" customHeight="1" thickBot="1">
      <c r="A9" s="841"/>
      <c r="B9" s="844"/>
      <c r="C9" s="3"/>
      <c r="D9" s="776"/>
      <c r="E9" s="760"/>
      <c r="F9" s="761"/>
      <c r="G9" s="761"/>
    </row>
    <row r="10" spans="1:13" ht="24.95" customHeight="1" thickBot="1">
      <c r="A10" s="846" t="s">
        <v>125</v>
      </c>
      <c r="B10" s="809"/>
      <c r="C10" s="809"/>
      <c r="D10" s="809"/>
      <c r="E10" s="809"/>
      <c r="F10" s="809"/>
      <c r="G10" s="810"/>
    </row>
    <row r="11" spans="1:13" s="46" customFormat="1" ht="16.5" customHeight="1">
      <c r="A11" s="721" t="s">
        <v>218</v>
      </c>
      <c r="B11" s="722">
        <v>25</v>
      </c>
      <c r="C11" s="723"/>
      <c r="D11" s="722">
        <v>0</v>
      </c>
      <c r="E11" s="722">
        <v>445</v>
      </c>
      <c r="F11" s="722">
        <v>441</v>
      </c>
      <c r="G11" s="724">
        <f>F11/E11</f>
        <v>0.99101123595505614</v>
      </c>
    </row>
    <row r="12" spans="1:13" s="46" customFormat="1" ht="16.5" customHeight="1">
      <c r="A12" s="45" t="s">
        <v>344</v>
      </c>
      <c r="B12" s="371"/>
      <c r="C12" s="330"/>
      <c r="D12" s="371">
        <v>10</v>
      </c>
      <c r="E12" s="371">
        <v>199</v>
      </c>
      <c r="F12" s="371">
        <v>199</v>
      </c>
      <c r="G12" s="725">
        <f t="shared" ref="G12:G18" si="0">F12/E12</f>
        <v>1</v>
      </c>
      <c r="J12" s="376"/>
    </row>
    <row r="13" spans="1:13" s="46" customFormat="1" ht="16.5" customHeight="1">
      <c r="A13" s="45" t="s">
        <v>338</v>
      </c>
      <c r="B13" s="371"/>
      <c r="C13" s="330"/>
      <c r="D13" s="371">
        <v>71</v>
      </c>
      <c r="E13" s="371">
        <v>84</v>
      </c>
      <c r="F13" s="371">
        <v>84</v>
      </c>
      <c r="G13" s="725">
        <f t="shared" si="0"/>
        <v>1</v>
      </c>
    </row>
    <row r="14" spans="1:13" s="46" customFormat="1" ht="16.5" customHeight="1">
      <c r="A14" s="7" t="s">
        <v>339</v>
      </c>
      <c r="B14" s="317">
        <f>SUM(B11:B13)</f>
        <v>25</v>
      </c>
      <c r="C14" s="331"/>
      <c r="D14" s="317">
        <f>SUM(D11:D13)</f>
        <v>81</v>
      </c>
      <c r="E14" s="317">
        <f>SUM(E11:E13)</f>
        <v>728</v>
      </c>
      <c r="F14" s="317">
        <f>SUM(F11:F13)</f>
        <v>724</v>
      </c>
      <c r="G14" s="725">
        <f t="shared" si="0"/>
        <v>0.99450549450549453</v>
      </c>
    </row>
    <row r="15" spans="1:13" s="46" customFormat="1" ht="16.5" customHeight="1">
      <c r="A15" s="45" t="s">
        <v>337</v>
      </c>
      <c r="B15" s="371"/>
      <c r="C15" s="330"/>
      <c r="D15" s="371">
        <v>2813</v>
      </c>
      <c r="E15" s="371">
        <v>2812</v>
      </c>
      <c r="F15" s="371">
        <v>2812</v>
      </c>
      <c r="G15" s="725">
        <f t="shared" si="0"/>
        <v>1</v>
      </c>
    </row>
    <row r="16" spans="1:13" s="46" customFormat="1" ht="16.5" customHeight="1">
      <c r="A16" s="45" t="s">
        <v>275</v>
      </c>
      <c r="B16" s="371">
        <v>11809</v>
      </c>
      <c r="C16" s="330"/>
      <c r="D16" s="371">
        <v>0</v>
      </c>
      <c r="E16" s="371">
        <v>11521</v>
      </c>
      <c r="F16" s="371">
        <v>11521</v>
      </c>
      <c r="G16" s="725">
        <f t="shared" si="0"/>
        <v>1</v>
      </c>
    </row>
    <row r="17" spans="1:7" s="23" customFormat="1" ht="16.5" customHeight="1">
      <c r="A17" s="7" t="s">
        <v>66</v>
      </c>
      <c r="B17" s="317">
        <f>SUM(B16)</f>
        <v>11809</v>
      </c>
      <c r="C17" s="720"/>
      <c r="D17" s="317">
        <f>SUM(D15:D16)</f>
        <v>2813</v>
      </c>
      <c r="E17" s="317">
        <f>SUM(E15:E16)</f>
        <v>14333</v>
      </c>
      <c r="F17" s="317">
        <f>SUM(F15:F16)</f>
        <v>14333</v>
      </c>
      <c r="G17" s="725">
        <f t="shared" si="0"/>
        <v>1</v>
      </c>
    </row>
    <row r="18" spans="1:7" s="9" customFormat="1" ht="24.95" customHeight="1" thickBot="1">
      <c r="A18" s="726" t="s">
        <v>4</v>
      </c>
      <c r="B18" s="727">
        <f>B17+B14</f>
        <v>11834</v>
      </c>
      <c r="C18" s="727">
        <f t="shared" ref="C18" si="1">C17</f>
        <v>0</v>
      </c>
      <c r="D18" s="728">
        <f>D14+D17</f>
        <v>2894</v>
      </c>
      <c r="E18" s="728">
        <f>E14+E17</f>
        <v>15061</v>
      </c>
      <c r="F18" s="728">
        <f>F14+F17</f>
        <v>15057</v>
      </c>
      <c r="G18" s="729">
        <f t="shared" si="0"/>
        <v>0.99973441338556535</v>
      </c>
    </row>
    <row r="19" spans="1:7" ht="24.95" customHeight="1" thickBot="1">
      <c r="A19" s="847" t="s">
        <v>126</v>
      </c>
      <c r="B19" s="812"/>
      <c r="C19" s="812"/>
      <c r="D19" s="812"/>
      <c r="E19" s="812"/>
      <c r="F19" s="812"/>
      <c r="G19" s="770"/>
    </row>
    <row r="20" spans="1:7" ht="16.5" customHeight="1">
      <c r="A20" s="480" t="s">
        <v>346</v>
      </c>
      <c r="B20" s="730">
        <v>0</v>
      </c>
      <c r="C20" s="730"/>
      <c r="D20" s="730"/>
      <c r="E20" s="730">
        <v>286</v>
      </c>
      <c r="F20" s="481">
        <v>286</v>
      </c>
      <c r="G20" s="724">
        <f>F20/E20</f>
        <v>1</v>
      </c>
    </row>
    <row r="21" spans="1:7" ht="16.5" customHeight="1">
      <c r="A21" s="731" t="s">
        <v>347</v>
      </c>
      <c r="B21" s="503">
        <v>0</v>
      </c>
      <c r="C21" s="503"/>
      <c r="D21" s="503"/>
      <c r="E21" s="503">
        <f>SUM(E20)</f>
        <v>286</v>
      </c>
      <c r="F21" s="504">
        <f>SUM(F20)</f>
        <v>286</v>
      </c>
      <c r="G21" s="725">
        <f t="shared" ref="G21:G66" si="2">F21/E21</f>
        <v>1</v>
      </c>
    </row>
    <row r="22" spans="1:7" ht="16.5" customHeight="1">
      <c r="A22" s="484" t="s">
        <v>173</v>
      </c>
      <c r="B22" s="384">
        <v>1321</v>
      </c>
      <c r="C22" s="330"/>
      <c r="D22" s="505"/>
      <c r="E22" s="384">
        <v>1321</v>
      </c>
      <c r="F22" s="371">
        <v>1321</v>
      </c>
      <c r="G22" s="725">
        <f t="shared" si="2"/>
        <v>1</v>
      </c>
    </row>
    <row r="23" spans="1:7" ht="16.5" customHeight="1">
      <c r="A23" s="732" t="s">
        <v>181</v>
      </c>
      <c r="B23" s="506">
        <f>SUM(B22)</f>
        <v>1321</v>
      </c>
      <c r="C23" s="506">
        <f t="shared" ref="C23" si="3">SUM(C22)</f>
        <v>0</v>
      </c>
      <c r="D23" s="384"/>
      <c r="E23" s="507">
        <f>SUM(E22)</f>
        <v>1321</v>
      </c>
      <c r="F23" s="434">
        <f>SUM(F22)</f>
        <v>1321</v>
      </c>
      <c r="G23" s="725">
        <f t="shared" si="2"/>
        <v>1</v>
      </c>
    </row>
    <row r="24" spans="1:7" s="46" customFormat="1" ht="16.5" customHeight="1">
      <c r="A24" s="733" t="s">
        <v>5</v>
      </c>
      <c r="B24" s="371">
        <v>4638</v>
      </c>
      <c r="C24" s="330"/>
      <c r="D24" s="507"/>
      <c r="E24" s="371">
        <v>4638</v>
      </c>
      <c r="F24" s="371">
        <v>4638</v>
      </c>
      <c r="G24" s="725">
        <f t="shared" si="2"/>
        <v>1</v>
      </c>
    </row>
    <row r="25" spans="1:7" ht="16.5" customHeight="1">
      <c r="A25" s="10" t="s">
        <v>6</v>
      </c>
      <c r="B25" s="434">
        <f>SUM(B24)</f>
        <v>4638</v>
      </c>
      <c r="C25" s="434">
        <f t="shared" ref="C25" si="4">SUM(C24)</f>
        <v>0</v>
      </c>
      <c r="D25" s="371"/>
      <c r="E25" s="434">
        <f>SUM(E24)</f>
        <v>4638</v>
      </c>
      <c r="F25" s="317">
        <f>SUM(F24)</f>
        <v>4638</v>
      </c>
      <c r="G25" s="725">
        <f t="shared" si="2"/>
        <v>1</v>
      </c>
    </row>
    <row r="26" spans="1:7" s="46" customFormat="1" ht="16.5" customHeight="1">
      <c r="A26" s="45" t="s">
        <v>228</v>
      </c>
      <c r="B26" s="371">
        <v>120</v>
      </c>
      <c r="C26" s="330"/>
      <c r="D26" s="434"/>
      <c r="E26" s="371">
        <v>120</v>
      </c>
      <c r="F26" s="371">
        <v>120</v>
      </c>
      <c r="G26" s="725">
        <f t="shared" si="2"/>
        <v>1</v>
      </c>
    </row>
    <row r="27" spans="1:7" s="46" customFormat="1" ht="16.5" customHeight="1">
      <c r="A27" s="45" t="s">
        <v>167</v>
      </c>
      <c r="B27" s="508">
        <v>1160</v>
      </c>
      <c r="C27" s="330"/>
      <c r="D27" s="371"/>
      <c r="E27" s="508">
        <v>1160</v>
      </c>
      <c r="F27" s="371">
        <v>1160</v>
      </c>
      <c r="G27" s="725">
        <f t="shared" si="2"/>
        <v>1</v>
      </c>
    </row>
    <row r="28" spans="1:7" ht="16.5" customHeight="1">
      <c r="A28" s="10" t="s">
        <v>8</v>
      </c>
      <c r="B28" s="317">
        <f>SUM(B26:B27)</f>
        <v>1280</v>
      </c>
      <c r="C28" s="317">
        <f t="shared" ref="C28" si="5">SUM(C26:C27)</f>
        <v>0</v>
      </c>
      <c r="D28" s="509"/>
      <c r="E28" s="317">
        <f>SUM(E26:E27)</f>
        <v>1280</v>
      </c>
      <c r="F28" s="317">
        <f>SUM(F26:F27)</f>
        <v>1280</v>
      </c>
      <c r="G28" s="725">
        <f t="shared" si="2"/>
        <v>1</v>
      </c>
    </row>
    <row r="29" spans="1:7" s="46" customFormat="1" ht="16.5" customHeight="1">
      <c r="A29" s="45" t="s">
        <v>164</v>
      </c>
      <c r="B29" s="384">
        <v>1140</v>
      </c>
      <c r="C29" s="330"/>
      <c r="D29" s="434"/>
      <c r="E29" s="384">
        <v>1148</v>
      </c>
      <c r="F29" s="371">
        <v>1147</v>
      </c>
      <c r="G29" s="725">
        <f t="shared" si="2"/>
        <v>0.99912891986062713</v>
      </c>
    </row>
    <row r="30" spans="1:7" s="46" customFormat="1" ht="16.5" customHeight="1">
      <c r="A30" s="45" t="s">
        <v>259</v>
      </c>
      <c r="B30" s="384">
        <v>1332</v>
      </c>
      <c r="C30" s="330"/>
      <c r="D30" s="384"/>
      <c r="E30" s="384">
        <v>1324</v>
      </c>
      <c r="F30" s="371">
        <v>1296</v>
      </c>
      <c r="G30" s="725">
        <f t="shared" si="2"/>
        <v>0.97885196374622352</v>
      </c>
    </row>
    <row r="31" spans="1:7" s="8" customFormat="1" ht="16.5" customHeight="1">
      <c r="A31" s="10" t="s">
        <v>9</v>
      </c>
      <c r="B31" s="317">
        <f>SUM(B29:B30)</f>
        <v>2472</v>
      </c>
      <c r="C31" s="434">
        <f t="shared" ref="C31" si="6">SUM(C29:C30)</f>
        <v>0</v>
      </c>
      <c r="D31" s="384"/>
      <c r="E31" s="317">
        <f>SUM(E29:E30)</f>
        <v>2472</v>
      </c>
      <c r="F31" s="317">
        <f>SUM(F29:F30)</f>
        <v>2443</v>
      </c>
      <c r="G31" s="725">
        <f t="shared" si="2"/>
        <v>0.98826860841423947</v>
      </c>
    </row>
    <row r="32" spans="1:7" ht="16.5" customHeight="1">
      <c r="A32" s="7" t="s">
        <v>10</v>
      </c>
      <c r="B32" s="317">
        <f>SUM(B31,B28,B25)</f>
        <v>8390</v>
      </c>
      <c r="C32" s="317">
        <f t="shared" ref="C32" si="7">SUM(C31,C28,C25)</f>
        <v>0</v>
      </c>
      <c r="D32" s="434"/>
      <c r="E32" s="317">
        <f>SUM(E31,E28,E25)</f>
        <v>8390</v>
      </c>
      <c r="F32" s="317">
        <f>F25+F28+F31</f>
        <v>8361</v>
      </c>
      <c r="G32" s="725">
        <f t="shared" si="2"/>
        <v>0.99654350417163284</v>
      </c>
    </row>
    <row r="33" spans="1:7" s="46" customFormat="1" ht="16.5" customHeight="1">
      <c r="A33" s="45" t="s">
        <v>81</v>
      </c>
      <c r="B33" s="371">
        <v>2266</v>
      </c>
      <c r="C33" s="330"/>
      <c r="D33" s="317"/>
      <c r="E33" s="371">
        <v>2266</v>
      </c>
      <c r="F33" s="371">
        <v>2224</v>
      </c>
      <c r="G33" s="725">
        <f t="shared" si="2"/>
        <v>0.98146513680494263</v>
      </c>
    </row>
    <row r="34" spans="1:7" s="46" customFormat="1" ht="16.5" customHeight="1">
      <c r="A34" s="45" t="s">
        <v>82</v>
      </c>
      <c r="B34" s="371">
        <v>160</v>
      </c>
      <c r="C34" s="330"/>
      <c r="D34" s="371"/>
      <c r="E34" s="371">
        <v>160</v>
      </c>
      <c r="F34" s="371">
        <v>122</v>
      </c>
      <c r="G34" s="725">
        <f t="shared" si="2"/>
        <v>0.76249999999999996</v>
      </c>
    </row>
    <row r="35" spans="1:7" ht="16.5" customHeight="1">
      <c r="A35" s="7" t="s">
        <v>11</v>
      </c>
      <c r="B35" s="317">
        <f>SUM(B33:B34)</f>
        <v>2426</v>
      </c>
      <c r="C35" s="317">
        <f t="shared" ref="C35" si="8">SUM(C33:C34)</f>
        <v>0</v>
      </c>
      <c r="D35" s="371"/>
      <c r="E35" s="317">
        <f>SUM(E33:E34)</f>
        <v>2426</v>
      </c>
      <c r="F35" s="317">
        <f>SUM(F33:F34)</f>
        <v>2346</v>
      </c>
      <c r="G35" s="725">
        <f t="shared" si="2"/>
        <v>0.96702390766694146</v>
      </c>
    </row>
    <row r="36" spans="1:7" s="46" customFormat="1" ht="16.5" customHeight="1">
      <c r="A36" s="45" t="s">
        <v>12</v>
      </c>
      <c r="B36" s="384">
        <v>375</v>
      </c>
      <c r="C36" s="330"/>
      <c r="D36" s="317"/>
      <c r="E36" s="384">
        <v>375</v>
      </c>
      <c r="F36" s="371">
        <v>306</v>
      </c>
      <c r="G36" s="725">
        <f t="shared" si="2"/>
        <v>0.81599999999999995</v>
      </c>
    </row>
    <row r="37" spans="1:7" s="46" customFormat="1" ht="16.5" customHeight="1">
      <c r="A37" s="45" t="s">
        <v>83</v>
      </c>
      <c r="B37" s="371">
        <v>10</v>
      </c>
      <c r="C37" s="330"/>
      <c r="D37" s="384"/>
      <c r="E37" s="371">
        <v>10</v>
      </c>
      <c r="F37" s="371">
        <v>5</v>
      </c>
      <c r="G37" s="725">
        <f t="shared" si="2"/>
        <v>0.5</v>
      </c>
    </row>
    <row r="38" spans="1:7" s="46" customFormat="1" ht="16.5" customHeight="1">
      <c r="A38" s="45" t="s">
        <v>71</v>
      </c>
      <c r="B38" s="508">
        <v>10</v>
      </c>
      <c r="C38" s="330"/>
      <c r="D38" s="371"/>
      <c r="E38" s="508">
        <v>10</v>
      </c>
      <c r="F38" s="371">
        <v>10</v>
      </c>
      <c r="G38" s="725">
        <f t="shared" si="2"/>
        <v>1</v>
      </c>
    </row>
    <row r="39" spans="1:7" s="46" customFormat="1" ht="16.5" customHeight="1">
      <c r="A39" s="45" t="s">
        <v>13</v>
      </c>
      <c r="B39" s="384">
        <v>100</v>
      </c>
      <c r="C39" s="330"/>
      <c r="D39" s="508"/>
      <c r="E39" s="384">
        <v>145</v>
      </c>
      <c r="F39" s="371">
        <v>145</v>
      </c>
      <c r="G39" s="725">
        <f t="shared" si="2"/>
        <v>1</v>
      </c>
    </row>
    <row r="40" spans="1:7" s="46" customFormat="1" ht="16.5" customHeight="1">
      <c r="A40" s="45" t="s">
        <v>345</v>
      </c>
      <c r="B40" s="384"/>
      <c r="C40" s="330"/>
      <c r="D40" s="508"/>
      <c r="E40" s="384">
        <v>125</v>
      </c>
      <c r="F40" s="371">
        <v>123</v>
      </c>
      <c r="G40" s="725">
        <f t="shared" si="2"/>
        <v>0.98399999999999999</v>
      </c>
    </row>
    <row r="41" spans="1:7" s="46" customFormat="1" ht="16.5" customHeight="1">
      <c r="A41" s="45" t="s">
        <v>165</v>
      </c>
      <c r="B41" s="371">
        <v>400</v>
      </c>
      <c r="C41" s="330"/>
      <c r="D41" s="384"/>
      <c r="E41" s="371">
        <v>400</v>
      </c>
      <c r="F41" s="371">
        <v>395</v>
      </c>
      <c r="G41" s="725">
        <f t="shared" si="2"/>
        <v>0.98750000000000004</v>
      </c>
    </row>
    <row r="42" spans="1:7" s="46" customFormat="1" ht="16.5" customHeight="1">
      <c r="A42" s="45" t="s">
        <v>46</v>
      </c>
      <c r="B42" s="508">
        <v>350</v>
      </c>
      <c r="C42" s="330"/>
      <c r="D42" s="371"/>
      <c r="E42" s="508">
        <v>350</v>
      </c>
      <c r="F42" s="371">
        <v>216</v>
      </c>
      <c r="G42" s="725">
        <f t="shared" si="2"/>
        <v>0.6171428571428571</v>
      </c>
    </row>
    <row r="43" spans="1:7" s="47" customFormat="1" ht="16.5" customHeight="1">
      <c r="A43" s="45" t="s">
        <v>14</v>
      </c>
      <c r="B43" s="508">
        <v>840</v>
      </c>
      <c r="C43" s="330"/>
      <c r="D43" s="508"/>
      <c r="E43" s="508">
        <v>840</v>
      </c>
      <c r="F43" s="371">
        <v>822</v>
      </c>
      <c r="G43" s="725">
        <f t="shared" si="2"/>
        <v>0.97857142857142854</v>
      </c>
    </row>
    <row r="44" spans="1:7" s="46" customFormat="1" ht="16.5" customHeight="1">
      <c r="A44" s="45" t="s">
        <v>15</v>
      </c>
      <c r="B44" s="371">
        <v>800</v>
      </c>
      <c r="C44" s="330"/>
      <c r="D44" s="508"/>
      <c r="E44" s="371">
        <v>1030</v>
      </c>
      <c r="F44" s="371">
        <v>1028</v>
      </c>
      <c r="G44" s="725">
        <f t="shared" si="2"/>
        <v>0.99805825242718449</v>
      </c>
    </row>
    <row r="45" spans="1:7" s="46" customFormat="1" ht="16.5" customHeight="1">
      <c r="A45" s="45" t="s">
        <v>219</v>
      </c>
      <c r="B45" s="508">
        <v>300</v>
      </c>
      <c r="C45" s="330"/>
      <c r="D45" s="371"/>
      <c r="E45" s="508">
        <v>320</v>
      </c>
      <c r="F45" s="371">
        <v>316</v>
      </c>
      <c r="G45" s="725">
        <f t="shared" si="2"/>
        <v>0.98750000000000004</v>
      </c>
    </row>
    <row r="46" spans="1:7" s="47" customFormat="1" ht="16.5" customHeight="1">
      <c r="A46" s="45" t="s">
        <v>16</v>
      </c>
      <c r="B46" s="371">
        <v>20</v>
      </c>
      <c r="C46" s="330"/>
      <c r="D46" s="508"/>
      <c r="E46" s="371">
        <v>80</v>
      </c>
      <c r="F46" s="510">
        <v>80</v>
      </c>
      <c r="G46" s="725">
        <f t="shared" si="2"/>
        <v>1</v>
      </c>
    </row>
    <row r="47" spans="1:7" s="46" customFormat="1" ht="16.5" customHeight="1">
      <c r="A47" s="45" t="s">
        <v>237</v>
      </c>
      <c r="B47" s="508">
        <v>150</v>
      </c>
      <c r="C47" s="330"/>
      <c r="D47" s="371"/>
      <c r="E47" s="508">
        <v>880</v>
      </c>
      <c r="F47" s="371">
        <v>812</v>
      </c>
      <c r="G47" s="725">
        <f t="shared" si="2"/>
        <v>0.92272727272727273</v>
      </c>
    </row>
    <row r="48" spans="1:7" s="46" customFormat="1" ht="16.5" customHeight="1">
      <c r="A48" s="45" t="s">
        <v>47</v>
      </c>
      <c r="B48" s="384">
        <v>1330</v>
      </c>
      <c r="C48" s="330"/>
      <c r="D48" s="508"/>
      <c r="E48" s="384">
        <v>1630</v>
      </c>
      <c r="F48" s="371">
        <v>1591</v>
      </c>
      <c r="G48" s="725">
        <f t="shared" si="2"/>
        <v>0.97607361963190187</v>
      </c>
    </row>
    <row r="49" spans="1:7" s="46" customFormat="1" ht="16.5" customHeight="1">
      <c r="A49" s="45" t="s">
        <v>45</v>
      </c>
      <c r="B49" s="384">
        <v>1262</v>
      </c>
      <c r="C49" s="330"/>
      <c r="D49" s="384"/>
      <c r="E49" s="384">
        <v>1459</v>
      </c>
      <c r="F49" s="371">
        <v>1449</v>
      </c>
      <c r="G49" s="725">
        <f t="shared" si="2"/>
        <v>0.99314599040438656</v>
      </c>
    </row>
    <row r="50" spans="1:7" s="46" customFormat="1" ht="16.5" customHeight="1">
      <c r="A50" s="45" t="s">
        <v>17</v>
      </c>
      <c r="B50" s="371">
        <v>15</v>
      </c>
      <c r="C50" s="330"/>
      <c r="D50" s="384"/>
      <c r="E50" s="371">
        <v>20</v>
      </c>
      <c r="F50" s="371">
        <v>19</v>
      </c>
      <c r="G50" s="725">
        <f t="shared" si="2"/>
        <v>0.95</v>
      </c>
    </row>
    <row r="51" spans="1:7" s="46" customFormat="1" ht="16.5" customHeight="1">
      <c r="A51" s="45" t="s">
        <v>234</v>
      </c>
      <c r="B51" s="371">
        <v>150</v>
      </c>
      <c r="C51" s="330"/>
      <c r="D51" s="371"/>
      <c r="E51" s="371">
        <v>150</v>
      </c>
      <c r="F51" s="371">
        <v>46</v>
      </c>
      <c r="G51" s="725">
        <f t="shared" si="2"/>
        <v>0.30666666666666664</v>
      </c>
    </row>
    <row r="52" spans="1:7" s="46" customFormat="1" ht="16.5" customHeight="1">
      <c r="A52" s="45" t="s">
        <v>166</v>
      </c>
      <c r="B52" s="371">
        <v>1000</v>
      </c>
      <c r="C52" s="330"/>
      <c r="D52" s="371"/>
      <c r="E52" s="371">
        <v>1150</v>
      </c>
      <c r="F52" s="371">
        <v>1140</v>
      </c>
      <c r="G52" s="725">
        <f t="shared" si="2"/>
        <v>0.99130434782608701</v>
      </c>
    </row>
    <row r="53" spans="1:7" s="46" customFormat="1" ht="16.5" customHeight="1">
      <c r="A53" s="733" t="s">
        <v>18</v>
      </c>
      <c r="B53" s="371">
        <v>50</v>
      </c>
      <c r="C53" s="330"/>
      <c r="D53" s="371"/>
      <c r="E53" s="371">
        <v>50</v>
      </c>
      <c r="F53" s="371">
        <v>0</v>
      </c>
      <c r="G53" s="725">
        <f t="shared" si="2"/>
        <v>0</v>
      </c>
    </row>
    <row r="54" spans="1:7" s="46" customFormat="1" ht="16.5" customHeight="1">
      <c r="A54" s="45" t="s">
        <v>238</v>
      </c>
      <c r="B54" s="371">
        <v>220</v>
      </c>
      <c r="C54" s="330"/>
      <c r="D54" s="371"/>
      <c r="E54" s="371">
        <v>485</v>
      </c>
      <c r="F54" s="371">
        <v>482</v>
      </c>
      <c r="G54" s="725">
        <f t="shared" si="2"/>
        <v>0.99381443298969074</v>
      </c>
    </row>
    <row r="55" spans="1:7" s="46" customFormat="1" ht="16.5" customHeight="1">
      <c r="A55" s="45" t="s">
        <v>220</v>
      </c>
      <c r="B55" s="371">
        <v>150</v>
      </c>
      <c r="C55" s="330"/>
      <c r="D55" s="371"/>
      <c r="E55" s="371">
        <v>0</v>
      </c>
      <c r="F55" s="371">
        <v>0</v>
      </c>
      <c r="G55" s="725">
        <v>0</v>
      </c>
    </row>
    <row r="56" spans="1:7" ht="16.5" customHeight="1">
      <c r="A56" s="7" t="s">
        <v>2</v>
      </c>
      <c r="B56" s="317">
        <f>SUM(B36:B55)</f>
        <v>7532</v>
      </c>
      <c r="C56" s="317">
        <f t="shared" ref="C56" si="9">SUM(C36:C55)</f>
        <v>0</v>
      </c>
      <c r="D56" s="371"/>
      <c r="E56" s="317">
        <f>SUM(E36:E55)</f>
        <v>9509</v>
      </c>
      <c r="F56" s="317">
        <f>SUM(F36:F55)</f>
        <v>8985</v>
      </c>
      <c r="G56" s="725">
        <f t="shared" si="2"/>
        <v>0.94489431065306551</v>
      </c>
    </row>
    <row r="57" spans="1:7" s="46" customFormat="1" ht="16.5" customHeight="1">
      <c r="A57" s="45" t="s">
        <v>58</v>
      </c>
      <c r="B57" s="371">
        <v>47</v>
      </c>
      <c r="C57" s="330"/>
      <c r="D57" s="317"/>
      <c r="E57" s="371">
        <v>47</v>
      </c>
      <c r="F57" s="371">
        <v>47</v>
      </c>
      <c r="G57" s="725">
        <f t="shared" si="2"/>
        <v>1</v>
      </c>
    </row>
    <row r="58" spans="1:7" s="46" customFormat="1" ht="16.5" customHeight="1">
      <c r="A58" s="45" t="s">
        <v>289</v>
      </c>
      <c r="B58" s="371">
        <v>560</v>
      </c>
      <c r="C58" s="330"/>
      <c r="D58" s="371"/>
      <c r="E58" s="371">
        <v>560</v>
      </c>
      <c r="F58" s="371">
        <v>280</v>
      </c>
      <c r="G58" s="725">
        <f t="shared" si="2"/>
        <v>0.5</v>
      </c>
    </row>
    <row r="59" spans="1:7" s="46" customFormat="1" ht="16.5" customHeight="1">
      <c r="A59" s="45" t="s">
        <v>122</v>
      </c>
      <c r="B59" s="371">
        <v>1520</v>
      </c>
      <c r="C59" s="330"/>
      <c r="D59" s="371"/>
      <c r="E59" s="371">
        <v>600</v>
      </c>
      <c r="F59" s="371">
        <v>600</v>
      </c>
      <c r="G59" s="725">
        <f t="shared" si="2"/>
        <v>1</v>
      </c>
    </row>
    <row r="60" spans="1:7" s="46" customFormat="1" ht="16.5" customHeight="1">
      <c r="A60" s="45" t="s">
        <v>368</v>
      </c>
      <c r="B60" s="371"/>
      <c r="C60" s="330"/>
      <c r="D60" s="371"/>
      <c r="E60" s="371">
        <v>221</v>
      </c>
      <c r="F60" s="371">
        <v>221</v>
      </c>
      <c r="G60" s="725">
        <f t="shared" si="2"/>
        <v>1</v>
      </c>
    </row>
    <row r="61" spans="1:7" s="46" customFormat="1" ht="16.5" customHeight="1">
      <c r="A61" s="45" t="s">
        <v>369</v>
      </c>
      <c r="B61" s="371"/>
      <c r="C61" s="330"/>
      <c r="D61" s="371"/>
      <c r="E61" s="371">
        <v>79</v>
      </c>
      <c r="F61" s="371">
        <v>79</v>
      </c>
      <c r="G61" s="725">
        <f t="shared" si="2"/>
        <v>1</v>
      </c>
    </row>
    <row r="62" spans="1:7" s="46" customFormat="1" ht="16.5" customHeight="1">
      <c r="A62" s="45" t="s">
        <v>59</v>
      </c>
      <c r="B62" s="371">
        <v>156</v>
      </c>
      <c r="C62" s="330"/>
      <c r="D62" s="371"/>
      <c r="E62" s="371">
        <v>156</v>
      </c>
      <c r="F62" s="371">
        <v>155</v>
      </c>
      <c r="G62" s="725">
        <f t="shared" si="2"/>
        <v>0.99358974358974361</v>
      </c>
    </row>
    <row r="63" spans="1:7" ht="16.5" customHeight="1">
      <c r="A63" s="7" t="s">
        <v>48</v>
      </c>
      <c r="B63" s="317">
        <f>SUM(B57:B62)</f>
        <v>2283</v>
      </c>
      <c r="C63" s="317">
        <f>SUM(C57:C62)</f>
        <v>0</v>
      </c>
      <c r="D63" s="371"/>
      <c r="E63" s="317">
        <f>SUM(E57:E62)</f>
        <v>1663</v>
      </c>
      <c r="F63" s="317">
        <f>SUM(F57:F62)</f>
        <v>1382</v>
      </c>
      <c r="G63" s="725">
        <f t="shared" si="2"/>
        <v>0.83102826217678893</v>
      </c>
    </row>
    <row r="64" spans="1:7" s="46" customFormat="1" ht="16.5" customHeight="1">
      <c r="A64" s="45" t="s">
        <v>198</v>
      </c>
      <c r="B64" s="371">
        <v>500</v>
      </c>
      <c r="C64" s="330"/>
      <c r="D64" s="434">
        <v>6778</v>
      </c>
      <c r="E64" s="371">
        <v>10109</v>
      </c>
      <c r="F64" s="371"/>
      <c r="G64" s="725">
        <f t="shared" si="2"/>
        <v>0</v>
      </c>
    </row>
    <row r="65" spans="1:7" ht="16.5" customHeight="1">
      <c r="A65" s="7" t="s">
        <v>199</v>
      </c>
      <c r="B65" s="317">
        <f>B64</f>
        <v>500</v>
      </c>
      <c r="C65" s="317">
        <f t="shared" ref="C65" si="10">C64</f>
        <v>0</v>
      </c>
      <c r="D65" s="317">
        <f>SUM(D64)</f>
        <v>6778</v>
      </c>
      <c r="E65" s="317">
        <f>SUM(E64)</f>
        <v>10109</v>
      </c>
      <c r="F65" s="317">
        <f>SUM(F64)</f>
        <v>0</v>
      </c>
      <c r="G65" s="725">
        <f t="shared" si="2"/>
        <v>0</v>
      </c>
    </row>
    <row r="66" spans="1:7" s="12" customFormat="1" ht="24.95" customHeight="1" thickBot="1">
      <c r="A66" s="486" t="s">
        <v>3</v>
      </c>
      <c r="B66" s="734">
        <f>SUM(B23+B32+B35+B56+B63+B65)</f>
        <v>22452</v>
      </c>
      <c r="C66" s="734">
        <f>SUM(C23+C32+C35+C56+C63+C65)</f>
        <v>0</v>
      </c>
      <c r="D66" s="489">
        <f>SUM(D65)</f>
        <v>6778</v>
      </c>
      <c r="E66" s="445">
        <f>SUM(E23+E32+E35+E56+E63+E65+E21)</f>
        <v>33704</v>
      </c>
      <c r="F66" s="445">
        <f>F32+F35+F56+F63+F21+F65+F23</f>
        <v>22681</v>
      </c>
      <c r="G66" s="735">
        <f t="shared" si="2"/>
        <v>0.67294683123664845</v>
      </c>
    </row>
    <row r="67" spans="1:7" s="17" customFormat="1" ht="16.5" customHeight="1">
      <c r="A67" s="16"/>
      <c r="B67" s="30"/>
      <c r="C67" s="38"/>
    </row>
    <row r="68" spans="1:7" ht="16.5" customHeight="1" thickBot="1">
      <c r="A68" s="13"/>
      <c r="B68" s="14"/>
      <c r="C68" s="3"/>
    </row>
    <row r="69" spans="1:7" ht="16.5" customHeight="1">
      <c r="A69" s="802" t="s">
        <v>179</v>
      </c>
      <c r="B69" s="781" t="s">
        <v>27</v>
      </c>
      <c r="C69" s="235"/>
      <c r="D69" s="775" t="s">
        <v>311</v>
      </c>
      <c r="E69" s="771" t="s">
        <v>310</v>
      </c>
      <c r="F69" s="759" t="s">
        <v>402</v>
      </c>
      <c r="G69" s="759" t="s">
        <v>403</v>
      </c>
    </row>
    <row r="70" spans="1:7" ht="16.5" customHeight="1">
      <c r="A70" s="779"/>
      <c r="B70" s="782"/>
      <c r="C70" s="228"/>
      <c r="D70" s="776"/>
      <c r="E70" s="772"/>
      <c r="F70" s="760"/>
      <c r="G70" s="760"/>
    </row>
    <row r="71" spans="1:7" ht="16.5" customHeight="1" thickBot="1">
      <c r="A71" s="780"/>
      <c r="B71" s="783"/>
      <c r="C71" s="236"/>
      <c r="D71" s="777"/>
      <c r="E71" s="773"/>
      <c r="F71" s="761"/>
      <c r="G71" s="761"/>
    </row>
    <row r="72" spans="1:7" s="8" customFormat="1" ht="24.95" customHeight="1" thickBot="1">
      <c r="A72" s="768" t="s">
        <v>126</v>
      </c>
      <c r="B72" s="769"/>
      <c r="C72" s="769"/>
      <c r="D72" s="769"/>
      <c r="E72" s="769"/>
      <c r="F72" s="769"/>
      <c r="G72" s="774"/>
    </row>
    <row r="73" spans="1:7" s="46" customFormat="1" ht="16.5" customHeight="1" thickBot="1">
      <c r="A73" s="225" t="s">
        <v>252</v>
      </c>
      <c r="B73" s="148">
        <v>2515</v>
      </c>
      <c r="C73" s="226"/>
      <c r="D73" s="148"/>
      <c r="E73" s="291">
        <v>1655</v>
      </c>
      <c r="F73" s="143">
        <v>1634</v>
      </c>
      <c r="G73" s="670">
        <f>F73/E73</f>
        <v>0.98731117824773418</v>
      </c>
    </row>
    <row r="74" spans="1:7" ht="16.5" customHeight="1" thickBot="1">
      <c r="A74" s="253" t="s">
        <v>6</v>
      </c>
      <c r="B74" s="155">
        <f>SUM(B73)</f>
        <v>2515</v>
      </c>
      <c r="C74" s="248">
        <f t="shared" ref="C74" si="11">SUM(C73)</f>
        <v>0</v>
      </c>
      <c r="D74" s="351"/>
      <c r="E74" s="239">
        <f>SUM(E73)</f>
        <v>1655</v>
      </c>
      <c r="F74" s="145">
        <f>SUM(F73)</f>
        <v>1634</v>
      </c>
      <c r="G74" s="674">
        <f t="shared" ref="G74:G98" si="12">F74/E74</f>
        <v>0.98731117824773418</v>
      </c>
    </row>
    <row r="75" spans="1:7" s="46" customFormat="1" ht="16.5" customHeight="1" thickBot="1">
      <c r="A75" s="227" t="s">
        <v>404</v>
      </c>
      <c r="B75" s="154">
        <v>55</v>
      </c>
      <c r="C75" s="238"/>
      <c r="D75" s="154">
        <v>30</v>
      </c>
      <c r="E75" s="290">
        <v>139</v>
      </c>
      <c r="F75" s="154">
        <v>139</v>
      </c>
      <c r="G75" s="670">
        <f t="shared" si="12"/>
        <v>1</v>
      </c>
    </row>
    <row r="76" spans="1:7" s="46" customFormat="1" ht="16.5" customHeight="1" thickBot="1">
      <c r="A76" s="227" t="s">
        <v>372</v>
      </c>
      <c r="B76" s="154"/>
      <c r="C76" s="238"/>
      <c r="D76" s="154"/>
      <c r="E76" s="290">
        <v>54</v>
      </c>
      <c r="F76" s="154">
        <v>54</v>
      </c>
      <c r="G76" s="670">
        <f t="shared" si="12"/>
        <v>1</v>
      </c>
    </row>
    <row r="77" spans="1:7" s="46" customFormat="1" ht="16.5" customHeight="1" thickBot="1">
      <c r="A77" s="227" t="s">
        <v>229</v>
      </c>
      <c r="B77" s="154">
        <v>240</v>
      </c>
      <c r="C77" s="228"/>
      <c r="D77" s="154"/>
      <c r="E77" s="290">
        <v>225</v>
      </c>
      <c r="F77" s="154">
        <v>225</v>
      </c>
      <c r="G77" s="670">
        <f t="shared" si="12"/>
        <v>1</v>
      </c>
    </row>
    <row r="78" spans="1:7" ht="16.5" customHeight="1" thickBot="1">
      <c r="A78" s="253" t="s">
        <v>8</v>
      </c>
      <c r="B78" s="155">
        <f t="shared" ref="B78:F78" si="13">SUM(B75:B77)</f>
        <v>295</v>
      </c>
      <c r="C78" s="248">
        <f t="shared" si="13"/>
        <v>0</v>
      </c>
      <c r="D78" s="351">
        <f t="shared" si="13"/>
        <v>30</v>
      </c>
      <c r="E78" s="237">
        <f>SUM(E75:E77)</f>
        <v>418</v>
      </c>
      <c r="F78" s="145">
        <f t="shared" si="13"/>
        <v>418</v>
      </c>
      <c r="G78" s="674">
        <f t="shared" si="12"/>
        <v>1</v>
      </c>
    </row>
    <row r="79" spans="1:7" ht="16.5" customHeight="1" thickBot="1">
      <c r="A79" s="253" t="s">
        <v>371</v>
      </c>
      <c r="B79" s="155">
        <v>0</v>
      </c>
      <c r="C79" s="248"/>
      <c r="D79" s="351"/>
      <c r="E79" s="237">
        <v>1006</v>
      </c>
      <c r="F79" s="145">
        <v>1006</v>
      </c>
      <c r="G79" s="674">
        <f t="shared" si="12"/>
        <v>1</v>
      </c>
    </row>
    <row r="80" spans="1:7" ht="16.5" customHeight="1" thickBot="1">
      <c r="A80" s="254" t="s">
        <v>10</v>
      </c>
      <c r="B80" s="145">
        <f>SUM(B74+B78)</f>
        <v>2810</v>
      </c>
      <c r="C80" s="232">
        <f>SUM(C74+C78)</f>
        <v>0</v>
      </c>
      <c r="D80" s="145">
        <f>SUM(D74+D78)</f>
        <v>30</v>
      </c>
      <c r="E80" s="239">
        <f>SUM(E74+E78+E79)</f>
        <v>3079</v>
      </c>
      <c r="F80" s="145">
        <f>F74+F79+F78</f>
        <v>3058</v>
      </c>
      <c r="G80" s="674">
        <f t="shared" si="12"/>
        <v>0.99317960376745695</v>
      </c>
    </row>
    <row r="81" spans="1:14" s="46" customFormat="1" ht="16.5" customHeight="1" thickBot="1">
      <c r="A81" s="229" t="s">
        <v>84</v>
      </c>
      <c r="B81" s="154">
        <v>694</v>
      </c>
      <c r="C81" s="228"/>
      <c r="D81" s="154">
        <v>8</v>
      </c>
      <c r="E81" s="290">
        <v>755</v>
      </c>
      <c r="F81" s="154">
        <v>743</v>
      </c>
      <c r="G81" s="670">
        <f t="shared" si="12"/>
        <v>0.98410596026490071</v>
      </c>
    </row>
    <row r="82" spans="1:14" s="46" customFormat="1" ht="16.5" customHeight="1" thickBot="1">
      <c r="A82" s="229" t="s">
        <v>155</v>
      </c>
      <c r="B82" s="154">
        <v>360</v>
      </c>
      <c r="C82" s="228"/>
      <c r="D82" s="154">
        <v>0</v>
      </c>
      <c r="E82" s="290">
        <v>150</v>
      </c>
      <c r="F82" s="154">
        <v>150</v>
      </c>
      <c r="G82" s="670">
        <f t="shared" si="12"/>
        <v>1</v>
      </c>
    </row>
    <row r="83" spans="1:14" s="46" customFormat="1" ht="16.5" customHeight="1" thickBot="1">
      <c r="A83" s="229" t="s">
        <v>168</v>
      </c>
      <c r="B83" s="154">
        <v>40</v>
      </c>
      <c r="C83" s="228"/>
      <c r="D83" s="154">
        <v>0</v>
      </c>
      <c r="E83" s="290">
        <v>40</v>
      </c>
      <c r="F83" s="154">
        <v>39</v>
      </c>
      <c r="G83" s="670">
        <f t="shared" si="12"/>
        <v>0.97499999999999998</v>
      </c>
      <c r="N83" s="511"/>
    </row>
    <row r="84" spans="1:14" s="8" customFormat="1" ht="16.5" customHeight="1" thickBot="1">
      <c r="A84" s="254" t="s">
        <v>20</v>
      </c>
      <c r="B84" s="145">
        <f>SUM(B81:B83)</f>
        <v>1094</v>
      </c>
      <c r="C84" s="232">
        <f t="shared" ref="C84" si="14">SUM(C81:C83)</f>
        <v>0</v>
      </c>
      <c r="D84" s="145">
        <f>SUM(D81:D83)</f>
        <v>8</v>
      </c>
      <c r="E84" s="239">
        <f>SUM(E81:E83)</f>
        <v>945</v>
      </c>
      <c r="F84" s="145">
        <f>SUM(F81:F83)</f>
        <v>932</v>
      </c>
      <c r="G84" s="674">
        <f t="shared" si="12"/>
        <v>0.98624338624338626</v>
      </c>
    </row>
    <row r="85" spans="1:14" s="46" customFormat="1" ht="16.5" customHeight="1" thickBot="1">
      <c r="A85" s="227" t="s">
        <v>21</v>
      </c>
      <c r="B85" s="154">
        <v>150</v>
      </c>
      <c r="C85" s="228"/>
      <c r="D85" s="154">
        <v>0</v>
      </c>
      <c r="E85" s="290">
        <v>178</v>
      </c>
      <c r="F85" s="154">
        <v>178</v>
      </c>
      <c r="G85" s="670">
        <f t="shared" si="12"/>
        <v>1</v>
      </c>
    </row>
    <row r="86" spans="1:14" s="46" customFormat="1" ht="16.5" customHeight="1" thickBot="1">
      <c r="A86" s="227" t="s">
        <v>239</v>
      </c>
      <c r="B86" s="156">
        <v>200</v>
      </c>
      <c r="C86" s="228"/>
      <c r="D86" s="154">
        <v>0</v>
      </c>
      <c r="E86" s="499">
        <v>213</v>
      </c>
      <c r="F86" s="154">
        <v>206</v>
      </c>
      <c r="G86" s="670">
        <f t="shared" si="12"/>
        <v>0.96713615023474175</v>
      </c>
    </row>
    <row r="87" spans="1:14" s="46" customFormat="1" ht="16.5" customHeight="1" thickBot="1">
      <c r="A87" s="227" t="s">
        <v>370</v>
      </c>
      <c r="B87" s="156"/>
      <c r="C87" s="228"/>
      <c r="D87" s="154"/>
      <c r="E87" s="499">
        <v>28</v>
      </c>
      <c r="F87" s="154">
        <v>28</v>
      </c>
      <c r="G87" s="670">
        <f t="shared" si="12"/>
        <v>1</v>
      </c>
    </row>
    <row r="88" spans="1:14" s="46" customFormat="1" ht="16.5" customHeight="1" thickBot="1">
      <c r="A88" s="227" t="s">
        <v>22</v>
      </c>
      <c r="B88" s="154">
        <v>60</v>
      </c>
      <c r="C88" s="228"/>
      <c r="D88" s="154">
        <v>0</v>
      </c>
      <c r="E88" s="290">
        <v>60</v>
      </c>
      <c r="F88" s="154">
        <v>49</v>
      </c>
      <c r="G88" s="670">
        <f t="shared" si="12"/>
        <v>0.81666666666666665</v>
      </c>
    </row>
    <row r="89" spans="1:14" s="46" customFormat="1" ht="16.5" customHeight="1" thickBot="1">
      <c r="A89" s="227" t="s">
        <v>49</v>
      </c>
      <c r="B89" s="154">
        <v>250</v>
      </c>
      <c r="C89" s="228"/>
      <c r="D89" s="154">
        <v>0</v>
      </c>
      <c r="E89" s="290">
        <v>600</v>
      </c>
      <c r="F89" s="154">
        <v>575</v>
      </c>
      <c r="G89" s="670">
        <f t="shared" si="12"/>
        <v>0.95833333333333337</v>
      </c>
    </row>
    <row r="90" spans="1:14" s="46" customFormat="1" ht="16.5" customHeight="1" thickBot="1">
      <c r="A90" s="227" t="s">
        <v>308</v>
      </c>
      <c r="B90" s="156">
        <v>4000</v>
      </c>
      <c r="C90" s="228"/>
      <c r="D90" s="154">
        <v>0</v>
      </c>
      <c r="E90" s="499">
        <v>3640</v>
      </c>
      <c r="F90" s="154">
        <v>3496</v>
      </c>
      <c r="G90" s="670">
        <f t="shared" si="12"/>
        <v>0.96043956043956047</v>
      </c>
    </row>
    <row r="91" spans="1:14" s="46" customFormat="1" ht="16.5" customHeight="1" thickBot="1">
      <c r="A91" s="227" t="s">
        <v>23</v>
      </c>
      <c r="B91" s="154">
        <v>26</v>
      </c>
      <c r="C91" s="228"/>
      <c r="D91" s="154">
        <v>0</v>
      </c>
      <c r="E91" s="290">
        <v>26</v>
      </c>
      <c r="F91" s="154">
        <v>15</v>
      </c>
      <c r="G91" s="670">
        <f t="shared" si="12"/>
        <v>0.57692307692307687</v>
      </c>
    </row>
    <row r="92" spans="1:14" s="47" customFormat="1" ht="16.5" customHeight="1" thickBot="1">
      <c r="A92" s="227" t="s">
        <v>24</v>
      </c>
      <c r="B92" s="154">
        <v>50</v>
      </c>
      <c r="C92" s="228"/>
      <c r="D92" s="360">
        <v>0</v>
      </c>
      <c r="E92" s="290">
        <v>90</v>
      </c>
      <c r="F92" s="360">
        <v>89</v>
      </c>
      <c r="G92" s="670">
        <f t="shared" si="12"/>
        <v>0.98888888888888893</v>
      </c>
    </row>
    <row r="93" spans="1:14" s="47" customFormat="1" ht="16.5" customHeight="1" thickBot="1">
      <c r="A93" s="227" t="s">
        <v>17</v>
      </c>
      <c r="B93" s="154">
        <v>0</v>
      </c>
      <c r="C93" s="228"/>
      <c r="D93" s="360"/>
      <c r="E93" s="290">
        <v>10</v>
      </c>
      <c r="F93" s="154">
        <v>7</v>
      </c>
      <c r="G93" s="670">
        <f t="shared" si="12"/>
        <v>0.7</v>
      </c>
    </row>
    <row r="94" spans="1:14" s="47" customFormat="1" ht="16.5" customHeight="1" thickBot="1">
      <c r="A94" s="227" t="s">
        <v>14</v>
      </c>
      <c r="B94" s="154">
        <v>50</v>
      </c>
      <c r="C94" s="228"/>
      <c r="D94" s="360">
        <v>0</v>
      </c>
      <c r="E94" s="290">
        <v>50</v>
      </c>
      <c r="F94" s="360">
        <v>0</v>
      </c>
      <c r="G94" s="670">
        <f t="shared" si="12"/>
        <v>0</v>
      </c>
    </row>
    <row r="95" spans="1:14" s="46" customFormat="1" ht="16.5" customHeight="1" thickBot="1">
      <c r="A95" s="227" t="s">
        <v>185</v>
      </c>
      <c r="B95" s="154">
        <v>47</v>
      </c>
      <c r="C95" s="228"/>
      <c r="D95" s="154">
        <v>0</v>
      </c>
      <c r="E95" s="290">
        <v>47</v>
      </c>
      <c r="F95" s="154">
        <v>45</v>
      </c>
      <c r="G95" s="670">
        <f t="shared" si="12"/>
        <v>0.95744680851063835</v>
      </c>
    </row>
    <row r="96" spans="1:14" s="46" customFormat="1" ht="16.5" customHeight="1" thickBot="1">
      <c r="A96" s="227" t="s">
        <v>45</v>
      </c>
      <c r="B96" s="156">
        <v>1292</v>
      </c>
      <c r="C96" s="228"/>
      <c r="D96" s="154">
        <v>0</v>
      </c>
      <c r="E96" s="499">
        <v>1292</v>
      </c>
      <c r="F96" s="154">
        <v>1111</v>
      </c>
      <c r="G96" s="670">
        <f t="shared" si="12"/>
        <v>0.8599071207430341</v>
      </c>
    </row>
    <row r="97" spans="1:12" ht="16.5" customHeight="1" thickBot="1">
      <c r="A97" s="254" t="s">
        <v>25</v>
      </c>
      <c r="B97" s="145">
        <f>SUM(B85:B96)</f>
        <v>6125</v>
      </c>
      <c r="C97" s="232">
        <f>SUM(C85:C96)</f>
        <v>0</v>
      </c>
      <c r="D97" s="351">
        <v>0</v>
      </c>
      <c r="E97" s="239">
        <f>SUM(E85:E96)</f>
        <v>6234</v>
      </c>
      <c r="F97" s="145">
        <f>SUM(F85:F96)</f>
        <v>5799</v>
      </c>
      <c r="G97" s="674">
        <f t="shared" si="12"/>
        <v>0.93022136669874878</v>
      </c>
    </row>
    <row r="98" spans="1:12" s="15" customFormat="1" ht="24.95" customHeight="1" thickBot="1">
      <c r="A98" s="255" t="s">
        <v>3</v>
      </c>
      <c r="B98" s="231">
        <f>B97+B84+B80</f>
        <v>10029</v>
      </c>
      <c r="C98" s="247">
        <f>C97+C84+C80</f>
        <v>0</v>
      </c>
      <c r="D98" s="306">
        <f>SUM(D80+D84+D97)</f>
        <v>38</v>
      </c>
      <c r="E98" s="365">
        <f>E80+E84+E97</f>
        <v>10258</v>
      </c>
      <c r="F98" s="306">
        <f>F80+F97+F84</f>
        <v>9789</v>
      </c>
      <c r="G98" s="672">
        <f t="shared" si="12"/>
        <v>0.95427958666406709</v>
      </c>
    </row>
    <row r="99" spans="1:12" s="40" customFormat="1" ht="16.5" customHeight="1">
      <c r="A99" s="16"/>
      <c r="B99" s="30"/>
      <c r="C99" s="38"/>
    </row>
    <row r="100" spans="1:12" s="40" customFormat="1" ht="16.5" customHeight="1" thickBot="1">
      <c r="A100" s="16"/>
      <c r="B100" s="30"/>
      <c r="C100" s="38"/>
    </row>
    <row r="101" spans="1:12" s="40" customFormat="1" ht="16.5" customHeight="1">
      <c r="A101" s="802" t="s">
        <v>240</v>
      </c>
      <c r="B101" s="799" t="s">
        <v>27</v>
      </c>
      <c r="C101" s="144"/>
      <c r="D101" s="242"/>
      <c r="E101" s="765" t="s">
        <v>310</v>
      </c>
      <c r="F101" s="759" t="s">
        <v>402</v>
      </c>
      <c r="G101" s="759" t="s">
        <v>403</v>
      </c>
    </row>
    <row r="102" spans="1:12" s="40" customFormat="1" ht="16.5" customHeight="1">
      <c r="A102" s="779"/>
      <c r="B102" s="800"/>
      <c r="C102" s="3"/>
      <c r="D102" s="669" t="s">
        <v>311</v>
      </c>
      <c r="E102" s="766"/>
      <c r="F102" s="760"/>
      <c r="G102" s="760"/>
    </row>
    <row r="103" spans="1:12" s="40" customFormat="1" ht="16.5" customHeight="1" thickBot="1">
      <c r="A103" s="822"/>
      <c r="B103" s="823"/>
      <c r="C103" s="150"/>
      <c r="D103" s="312"/>
      <c r="E103" s="824"/>
      <c r="F103" s="761"/>
      <c r="G103" s="761"/>
    </row>
    <row r="104" spans="1:12" s="40" customFormat="1" ht="24.95" customHeight="1" thickBot="1">
      <c r="A104" s="816" t="s">
        <v>125</v>
      </c>
      <c r="B104" s="817"/>
      <c r="C104" s="817"/>
      <c r="D104" s="817"/>
      <c r="E104" s="817"/>
      <c r="F104" s="817"/>
      <c r="G104" s="818"/>
    </row>
    <row r="105" spans="1:12" s="215" customFormat="1" ht="16.5" customHeight="1">
      <c r="A105" s="464" t="s">
        <v>290</v>
      </c>
      <c r="B105" s="465">
        <v>92773</v>
      </c>
      <c r="C105" s="466"/>
      <c r="D105" s="467"/>
      <c r="E105" s="467">
        <v>92773</v>
      </c>
      <c r="F105" s="467">
        <v>0</v>
      </c>
      <c r="G105" s="468"/>
    </row>
    <row r="106" spans="1:12" s="215" customFormat="1" ht="16.5" customHeight="1">
      <c r="A106" s="469" t="s">
        <v>291</v>
      </c>
      <c r="B106" s="461">
        <v>4123</v>
      </c>
      <c r="C106" s="462"/>
      <c r="D106" s="463"/>
      <c r="E106" s="463">
        <v>4123</v>
      </c>
      <c r="F106" s="463">
        <v>0</v>
      </c>
      <c r="G106" s="470"/>
      <c r="L106" s="50"/>
    </row>
    <row r="107" spans="1:12" s="133" customFormat="1" ht="16.5" customHeight="1" thickBot="1">
      <c r="A107" s="471" t="s">
        <v>292</v>
      </c>
      <c r="B107" s="472">
        <f>SUM(B105:B106)</f>
        <v>96896</v>
      </c>
      <c r="C107" s="473"/>
      <c r="D107" s="474"/>
      <c r="E107" s="474">
        <f>SUM(E105:E106)</f>
        <v>96896</v>
      </c>
      <c r="F107" s="474">
        <v>0</v>
      </c>
      <c r="G107" s="475"/>
    </row>
    <row r="108" spans="1:12" s="40" customFormat="1" ht="24.95" customHeight="1" thickBot="1">
      <c r="A108" s="736" t="s">
        <v>115</v>
      </c>
      <c r="B108" s="476">
        <f>B107</f>
        <v>96896</v>
      </c>
      <c r="C108" s="477"/>
      <c r="D108" s="478"/>
      <c r="E108" s="479">
        <f>SUM(E107)</f>
        <v>96896</v>
      </c>
      <c r="F108" s="479">
        <v>0</v>
      </c>
      <c r="G108" s="737"/>
    </row>
    <row r="109" spans="1:12" s="40" customFormat="1" ht="24.95" customHeight="1" thickBot="1">
      <c r="A109" s="819" t="s">
        <v>126</v>
      </c>
      <c r="B109" s="820"/>
      <c r="C109" s="820"/>
      <c r="D109" s="820"/>
      <c r="E109" s="820"/>
      <c r="F109" s="820"/>
      <c r="G109" s="821"/>
    </row>
    <row r="110" spans="1:12" s="40" customFormat="1" ht="16.5" customHeight="1">
      <c r="A110" s="480" t="s">
        <v>293</v>
      </c>
      <c r="B110" s="481">
        <v>41667</v>
      </c>
      <c r="C110" s="482"/>
      <c r="D110" s="483"/>
      <c r="E110" s="490">
        <v>41667</v>
      </c>
      <c r="F110" s="483">
        <v>0</v>
      </c>
      <c r="G110" s="491"/>
    </row>
    <row r="111" spans="1:12" s="40" customFormat="1" ht="16.5" customHeight="1">
      <c r="A111" s="484" t="s">
        <v>294</v>
      </c>
      <c r="B111" s="459">
        <v>39500</v>
      </c>
      <c r="C111" s="460"/>
      <c r="D111" s="382"/>
      <c r="E111" s="384">
        <v>39500</v>
      </c>
      <c r="F111" s="382">
        <v>0</v>
      </c>
      <c r="G111" s="492"/>
    </row>
    <row r="112" spans="1:12" s="40" customFormat="1" ht="16.5" customHeight="1">
      <c r="A112" s="484" t="s">
        <v>295</v>
      </c>
      <c r="B112" s="459">
        <v>21914</v>
      </c>
      <c r="C112" s="460"/>
      <c r="D112" s="382"/>
      <c r="E112" s="384">
        <v>21914</v>
      </c>
      <c r="F112" s="382">
        <v>0</v>
      </c>
      <c r="G112" s="492"/>
    </row>
    <row r="113" spans="1:7" s="133" customFormat="1" ht="16.5" customHeight="1">
      <c r="A113" s="7" t="s">
        <v>225</v>
      </c>
      <c r="B113" s="331">
        <f>SUM(B110:B112)</f>
        <v>103081</v>
      </c>
      <c r="C113" s="331"/>
      <c r="D113" s="383"/>
      <c r="E113" s="383">
        <f>SUM(E110:E112)</f>
        <v>103081</v>
      </c>
      <c r="F113" s="383">
        <v>0</v>
      </c>
      <c r="G113" s="485"/>
    </row>
    <row r="114" spans="1:7" s="40" customFormat="1" ht="16.5" customHeight="1">
      <c r="A114" s="45" t="s">
        <v>241</v>
      </c>
      <c r="B114" s="330">
        <v>820</v>
      </c>
      <c r="C114" s="330"/>
      <c r="D114" s="382">
        <v>208</v>
      </c>
      <c r="E114" s="382">
        <v>963</v>
      </c>
      <c r="F114" s="382">
        <v>856</v>
      </c>
      <c r="G114" s="675">
        <f>F114/E114</f>
        <v>0.88888888888888884</v>
      </c>
    </row>
    <row r="115" spans="1:7" s="40" customFormat="1" ht="16.5" customHeight="1">
      <c r="A115" s="45" t="s">
        <v>296</v>
      </c>
      <c r="B115" s="330">
        <v>250</v>
      </c>
      <c r="C115" s="330"/>
      <c r="D115" s="384"/>
      <c r="E115" s="384">
        <v>250</v>
      </c>
      <c r="F115" s="382">
        <v>14</v>
      </c>
      <c r="G115" s="675">
        <f t="shared" ref="G115:G120" si="15">F115/E115</f>
        <v>5.6000000000000001E-2</v>
      </c>
    </row>
    <row r="116" spans="1:7" s="40" customFormat="1" ht="16.5" customHeight="1">
      <c r="A116" s="45" t="s">
        <v>297</v>
      </c>
      <c r="B116" s="330">
        <v>485</v>
      </c>
      <c r="C116" s="330"/>
      <c r="D116" s="384"/>
      <c r="E116" s="384">
        <v>550</v>
      </c>
      <c r="F116" s="382">
        <v>547</v>
      </c>
      <c r="G116" s="675">
        <f t="shared" si="15"/>
        <v>0.99454545454545451</v>
      </c>
    </row>
    <row r="117" spans="1:7" s="40" customFormat="1" ht="16.5" customHeight="1">
      <c r="A117" s="45" t="s">
        <v>242</v>
      </c>
      <c r="B117" s="330">
        <v>50</v>
      </c>
      <c r="C117" s="330"/>
      <c r="D117" s="384"/>
      <c r="E117" s="384">
        <v>50</v>
      </c>
      <c r="F117" s="382">
        <v>13</v>
      </c>
      <c r="G117" s="675">
        <f t="shared" si="15"/>
        <v>0.26</v>
      </c>
    </row>
    <row r="118" spans="1:7" s="40" customFormat="1" ht="16.5" customHeight="1">
      <c r="A118" s="45" t="s">
        <v>243</v>
      </c>
      <c r="B118" s="330">
        <v>433</v>
      </c>
      <c r="C118" s="330"/>
      <c r="D118" s="384">
        <v>56</v>
      </c>
      <c r="E118" s="384">
        <v>489</v>
      </c>
      <c r="F118" s="382">
        <v>383</v>
      </c>
      <c r="G118" s="675">
        <f t="shared" si="15"/>
        <v>0.78323108384458073</v>
      </c>
    </row>
    <row r="119" spans="1:7" s="40" customFormat="1" ht="16.5" customHeight="1">
      <c r="A119" s="7" t="s">
        <v>2</v>
      </c>
      <c r="B119" s="331">
        <f>SUM(B114:B118)</f>
        <v>2038</v>
      </c>
      <c r="C119" s="331">
        <f>SUM(C113:C118)</f>
        <v>0</v>
      </c>
      <c r="D119" s="383">
        <f>SUM(D114:D118)</f>
        <v>264</v>
      </c>
      <c r="E119" s="383">
        <f>SUM(E114:E118)</f>
        <v>2302</v>
      </c>
      <c r="F119" s="383">
        <f>SUM(F114:F118)</f>
        <v>1813</v>
      </c>
      <c r="G119" s="675">
        <f t="shared" si="15"/>
        <v>0.78757602085143352</v>
      </c>
    </row>
    <row r="120" spans="1:7" s="40" customFormat="1" ht="24.95" customHeight="1" thickBot="1">
      <c r="A120" s="486" t="s">
        <v>3</v>
      </c>
      <c r="B120" s="487">
        <f>SUM(B113+B119)</f>
        <v>105119</v>
      </c>
      <c r="C120" s="488">
        <f t="shared" ref="C120" si="16">SUM(C119)</f>
        <v>0</v>
      </c>
      <c r="D120" s="445">
        <f>SUM(D119)</f>
        <v>264</v>
      </c>
      <c r="E120" s="489">
        <f>SUM(E113+E119)</f>
        <v>105383</v>
      </c>
      <c r="F120" s="489">
        <f>SUM(F119)</f>
        <v>1813</v>
      </c>
      <c r="G120" s="738">
        <f t="shared" si="15"/>
        <v>1.7203913344657106E-2</v>
      </c>
    </row>
    <row r="121" spans="1:7" s="40" customFormat="1" ht="16.5" customHeight="1">
      <c r="A121" s="16"/>
      <c r="B121" s="30"/>
      <c r="C121" s="38"/>
    </row>
    <row r="122" spans="1:7" s="15" customFormat="1" ht="16.5" customHeight="1" thickBot="1">
      <c r="A122" s="16"/>
      <c r="B122" s="16"/>
      <c r="C122" s="3"/>
    </row>
    <row r="123" spans="1:7" ht="16.5" customHeight="1">
      <c r="A123" s="802" t="s">
        <v>276</v>
      </c>
      <c r="B123" s="799" t="s">
        <v>27</v>
      </c>
      <c r="C123" s="144"/>
      <c r="D123" s="796" t="s">
        <v>309</v>
      </c>
      <c r="E123" s="759" t="s">
        <v>310</v>
      </c>
      <c r="F123" s="759" t="s">
        <v>402</v>
      </c>
      <c r="G123" s="759" t="s">
        <v>403</v>
      </c>
    </row>
    <row r="124" spans="1:7" ht="16.5" customHeight="1">
      <c r="A124" s="779"/>
      <c r="B124" s="800"/>
      <c r="C124" s="3"/>
      <c r="D124" s="797"/>
      <c r="E124" s="760"/>
      <c r="F124" s="760"/>
      <c r="G124" s="760"/>
    </row>
    <row r="125" spans="1:7" ht="16.5" customHeight="1" thickBot="1">
      <c r="A125" s="780"/>
      <c r="B125" s="783"/>
      <c r="C125" s="150"/>
      <c r="D125" s="798"/>
      <c r="E125" s="761"/>
      <c r="F125" s="761"/>
      <c r="G125" s="761"/>
    </row>
    <row r="126" spans="1:7" s="12" customFormat="1" ht="24.95" customHeight="1" thickBot="1">
      <c r="A126" s="768" t="s">
        <v>126</v>
      </c>
      <c r="B126" s="769"/>
      <c r="C126" s="769"/>
      <c r="D126" s="769"/>
      <c r="E126" s="769"/>
      <c r="F126" s="769"/>
      <c r="G126" s="774"/>
    </row>
    <row r="127" spans="1:7" s="46" customFormat="1" ht="16.5" customHeight="1" thickBot="1">
      <c r="A127" s="252" t="s">
        <v>244</v>
      </c>
      <c r="B127" s="158">
        <v>50</v>
      </c>
      <c r="C127" s="144"/>
      <c r="D127" s="387">
        <v>208</v>
      </c>
      <c r="E127" s="387">
        <v>411</v>
      </c>
      <c r="F127" s="296">
        <v>411</v>
      </c>
      <c r="G127" s="670">
        <f>F127/E127</f>
        <v>1</v>
      </c>
    </row>
    <row r="128" spans="1:7" s="46" customFormat="1" ht="16.5" customHeight="1" thickBot="1">
      <c r="A128" s="227" t="s">
        <v>245</v>
      </c>
      <c r="B128" s="159">
        <v>930</v>
      </c>
      <c r="C128" s="3"/>
      <c r="D128" s="363">
        <v>2101</v>
      </c>
      <c r="E128" s="290">
        <v>4681</v>
      </c>
      <c r="F128" s="290">
        <v>4680</v>
      </c>
      <c r="G128" s="670">
        <f t="shared" ref="G128:G130" si="17">F128/E128</f>
        <v>0.99978637043366803</v>
      </c>
    </row>
    <row r="129" spans="1:7" ht="16.5" customHeight="1" thickBot="1">
      <c r="A129" s="254" t="s">
        <v>33</v>
      </c>
      <c r="B129" s="160">
        <f t="shared" ref="B129:F129" si="18">SUM(B127:B128)</f>
        <v>980</v>
      </c>
      <c r="C129" s="211">
        <f t="shared" si="18"/>
        <v>0</v>
      </c>
      <c r="D129" s="364">
        <f t="shared" si="18"/>
        <v>2309</v>
      </c>
      <c r="E129" s="239">
        <f t="shared" si="18"/>
        <v>5092</v>
      </c>
      <c r="F129" s="239">
        <f t="shared" si="18"/>
        <v>5091</v>
      </c>
      <c r="G129" s="670">
        <f t="shared" si="17"/>
        <v>0.99980361351139047</v>
      </c>
    </row>
    <row r="130" spans="1:7" s="12" customFormat="1" ht="24.95" customHeight="1" thickBot="1">
      <c r="A130" s="255" t="s">
        <v>3</v>
      </c>
      <c r="B130" s="161">
        <f>SUM(B129)</f>
        <v>980</v>
      </c>
      <c r="C130" s="212">
        <f t="shared" ref="C130" si="19">SUM(C129)</f>
        <v>0</v>
      </c>
      <c r="D130" s="365">
        <f>SUM(D129)</f>
        <v>2309</v>
      </c>
      <c r="E130" s="365">
        <f>SUM(E129)</f>
        <v>5092</v>
      </c>
      <c r="F130" s="365">
        <f>SUM(F129)</f>
        <v>5091</v>
      </c>
      <c r="G130" s="686">
        <f t="shared" si="17"/>
        <v>0.99980361351139047</v>
      </c>
    </row>
    <row r="131" spans="1:7" s="17" customFormat="1" ht="16.5" customHeight="1">
      <c r="A131" s="16"/>
      <c r="B131" s="18"/>
      <c r="C131" s="38"/>
    </row>
    <row r="132" spans="1:7" s="12" customFormat="1" ht="16.5" customHeight="1" thickBot="1">
      <c r="A132" s="16"/>
      <c r="B132" s="18"/>
      <c r="C132" s="3"/>
    </row>
    <row r="133" spans="1:7" s="12" customFormat="1" ht="16.5" customHeight="1">
      <c r="A133" s="802" t="s">
        <v>221</v>
      </c>
      <c r="B133" s="799" t="s">
        <v>27</v>
      </c>
      <c r="C133" s="144"/>
      <c r="D133" s="796" t="s">
        <v>311</v>
      </c>
      <c r="E133" s="759" t="s">
        <v>310</v>
      </c>
      <c r="F133" s="759" t="s">
        <v>402</v>
      </c>
      <c r="G133" s="759" t="s">
        <v>403</v>
      </c>
    </row>
    <row r="134" spans="1:7" s="12" customFormat="1" ht="16.5" customHeight="1">
      <c r="A134" s="779"/>
      <c r="B134" s="800"/>
      <c r="C134" s="3"/>
      <c r="D134" s="797"/>
      <c r="E134" s="760"/>
      <c r="F134" s="760"/>
      <c r="G134" s="760"/>
    </row>
    <row r="135" spans="1:7" s="12" customFormat="1" ht="16.5" customHeight="1" thickBot="1">
      <c r="A135" s="780"/>
      <c r="B135" s="783"/>
      <c r="C135" s="150"/>
      <c r="D135" s="798"/>
      <c r="E135" s="761"/>
      <c r="F135" s="761"/>
      <c r="G135" s="761"/>
    </row>
    <row r="136" spans="1:7" s="12" customFormat="1" ht="24.95" customHeight="1" thickBot="1">
      <c r="A136" s="768" t="s">
        <v>126</v>
      </c>
      <c r="B136" s="769"/>
      <c r="C136" s="769"/>
      <c r="D136" s="769"/>
      <c r="E136" s="769"/>
      <c r="F136" s="769"/>
      <c r="G136" s="774"/>
    </row>
    <row r="137" spans="1:7" s="46" customFormat="1" ht="16.5" customHeight="1" thickBot="1">
      <c r="A137" s="147" t="s">
        <v>177</v>
      </c>
      <c r="B137" s="164">
        <v>170</v>
      </c>
      <c r="C137" s="3"/>
      <c r="D137" s="224">
        <v>0</v>
      </c>
      <c r="E137" s="412">
        <v>110</v>
      </c>
      <c r="F137" s="223">
        <v>110</v>
      </c>
      <c r="G137" s="676">
        <f>F137/E137</f>
        <v>1</v>
      </c>
    </row>
    <row r="138" spans="1:7" s="46" customFormat="1" ht="16.5" customHeight="1" thickBot="1">
      <c r="A138" s="141" t="s">
        <v>246</v>
      </c>
      <c r="B138" s="159">
        <v>250</v>
      </c>
      <c r="C138" s="3"/>
      <c r="D138" s="229">
        <v>0</v>
      </c>
      <c r="E138" s="151">
        <v>254</v>
      </c>
      <c r="F138" s="229">
        <v>253</v>
      </c>
      <c r="G138" s="676">
        <f t="shared" ref="G138:G140" si="20">F138/E138</f>
        <v>0.99606299212598426</v>
      </c>
    </row>
    <row r="139" spans="1:7" s="12" customFormat="1" ht="16.5" customHeight="1" thickBot="1">
      <c r="A139" s="142" t="s">
        <v>178</v>
      </c>
      <c r="B139" s="160">
        <f>SUM(B137:B138)</f>
        <v>420</v>
      </c>
      <c r="C139" s="211">
        <f t="shared" ref="C139" si="21">SUM(C137:C138)</f>
        <v>0</v>
      </c>
      <c r="D139" s="272">
        <v>0</v>
      </c>
      <c r="E139" s="495">
        <f>SUM(E137:E138)</f>
        <v>364</v>
      </c>
      <c r="F139" s="272">
        <f>SUM(F137:F138)</f>
        <v>363</v>
      </c>
      <c r="G139" s="677">
        <f t="shared" si="20"/>
        <v>0.99725274725274726</v>
      </c>
    </row>
    <row r="140" spans="1:7" s="12" customFormat="1" ht="24.95" customHeight="1" thickBot="1">
      <c r="A140" s="153" t="s">
        <v>3</v>
      </c>
      <c r="B140" s="161">
        <f>SUM(B139)</f>
        <v>420</v>
      </c>
      <c r="C140" s="212">
        <f t="shared" ref="C140" si="22">SUM(C139)</f>
        <v>0</v>
      </c>
      <c r="D140" s="305">
        <v>0</v>
      </c>
      <c r="E140" s="493">
        <f>SUM(E139)</f>
        <v>364</v>
      </c>
      <c r="F140" s="305">
        <f>SUM(F139)</f>
        <v>363</v>
      </c>
      <c r="G140" s="739">
        <f t="shared" si="20"/>
        <v>0.99725274725274726</v>
      </c>
    </row>
    <row r="141" spans="1:7" s="12" customFormat="1" ht="16.5" customHeight="1">
      <c r="A141" s="16"/>
      <c r="B141" s="18"/>
      <c r="C141" s="3"/>
    </row>
    <row r="142" spans="1:7" s="12" customFormat="1" ht="16.5" customHeight="1" thickBot="1">
      <c r="A142" s="16"/>
      <c r="B142" s="18"/>
      <c r="C142" s="3"/>
    </row>
    <row r="143" spans="1:7" s="12" customFormat="1" ht="16.5" customHeight="1">
      <c r="A143" s="802" t="s">
        <v>277</v>
      </c>
      <c r="B143" s="799" t="s">
        <v>27</v>
      </c>
      <c r="C143" s="144"/>
      <c r="D143" s="796" t="s">
        <v>311</v>
      </c>
      <c r="E143" s="759" t="s">
        <v>310</v>
      </c>
      <c r="F143" s="759" t="s">
        <v>402</v>
      </c>
      <c r="G143" s="759" t="s">
        <v>403</v>
      </c>
    </row>
    <row r="144" spans="1:7" s="12" customFormat="1" ht="16.5" customHeight="1">
      <c r="A144" s="779"/>
      <c r="B144" s="800"/>
      <c r="C144" s="3"/>
      <c r="D144" s="797"/>
      <c r="E144" s="760"/>
      <c r="F144" s="760"/>
      <c r="G144" s="760"/>
    </row>
    <row r="145" spans="1:7" s="12" customFormat="1" ht="16.5" customHeight="1" thickBot="1">
      <c r="A145" s="813"/>
      <c r="B145" s="801"/>
      <c r="C145" s="150"/>
      <c r="D145" s="798"/>
      <c r="E145" s="761"/>
      <c r="F145" s="761"/>
      <c r="G145" s="761"/>
    </row>
    <row r="146" spans="1:7" s="12" customFormat="1" ht="24.95" customHeight="1" thickBot="1">
      <c r="A146" s="750" t="s">
        <v>125</v>
      </c>
      <c r="B146" s="751"/>
      <c r="C146" s="751"/>
      <c r="D146" s="751"/>
      <c r="E146" s="751"/>
      <c r="F146" s="809"/>
      <c r="G146" s="810"/>
    </row>
    <row r="147" spans="1:7" s="17" customFormat="1" ht="16.5" customHeight="1" thickBot="1">
      <c r="A147" s="225" t="s">
        <v>116</v>
      </c>
      <c r="B147" s="164">
        <v>153</v>
      </c>
      <c r="C147" s="42"/>
      <c r="D147" s="230">
        <v>0</v>
      </c>
      <c r="E147" s="498">
        <v>214</v>
      </c>
      <c r="F147" s="500">
        <v>166</v>
      </c>
      <c r="G147" s="678">
        <f>F147/E147</f>
        <v>0.77570093457943923</v>
      </c>
    </row>
    <row r="148" spans="1:7" s="17" customFormat="1" ht="16.5" customHeight="1" thickBot="1">
      <c r="A148" s="257" t="s">
        <v>169</v>
      </c>
      <c r="B148" s="162">
        <v>567</v>
      </c>
      <c r="C148" s="42"/>
      <c r="D148" s="156">
        <v>0</v>
      </c>
      <c r="E148" s="499">
        <v>614</v>
      </c>
      <c r="F148" s="285">
        <v>614</v>
      </c>
      <c r="G148" s="678">
        <f t="shared" ref="G148:G152" si="23">F148/E148</f>
        <v>1</v>
      </c>
    </row>
    <row r="149" spans="1:7" s="46" customFormat="1" ht="16.5" customHeight="1" thickBot="1">
      <c r="A149" s="257" t="s">
        <v>113</v>
      </c>
      <c r="B149" s="163">
        <v>400</v>
      </c>
      <c r="C149" s="3"/>
      <c r="D149" s="154">
        <v>0</v>
      </c>
      <c r="E149" s="290">
        <v>400</v>
      </c>
      <c r="F149" s="229">
        <v>400</v>
      </c>
      <c r="G149" s="678">
        <f t="shared" si="23"/>
        <v>1</v>
      </c>
    </row>
    <row r="150" spans="1:7" s="46" customFormat="1" ht="16.5" customHeight="1" thickBot="1">
      <c r="A150" s="227" t="s">
        <v>114</v>
      </c>
      <c r="B150" s="159">
        <v>300</v>
      </c>
      <c r="C150" s="3"/>
      <c r="D150" s="154">
        <v>250</v>
      </c>
      <c r="E150" s="290">
        <v>830</v>
      </c>
      <c r="F150" s="229">
        <v>830</v>
      </c>
      <c r="G150" s="678">
        <f t="shared" si="23"/>
        <v>1</v>
      </c>
    </row>
    <row r="151" spans="1:7" s="12" customFormat="1" ht="16.5" customHeight="1" thickBot="1">
      <c r="A151" s="254" t="s">
        <v>270</v>
      </c>
      <c r="B151" s="160">
        <f>SUM(B147:B150)</f>
        <v>1420</v>
      </c>
      <c r="C151" s="211">
        <f t="shared" ref="C151" si="24">SUM(C148:C150)</f>
        <v>0</v>
      </c>
      <c r="D151" s="145">
        <f>SUM(D150)</f>
        <v>250</v>
      </c>
      <c r="E151" s="239">
        <f>SUM(E147:E150)</f>
        <v>2058</v>
      </c>
      <c r="F151" s="145">
        <f>SUM(F147:F150)</f>
        <v>2010</v>
      </c>
      <c r="G151" s="679">
        <f t="shared" si="23"/>
        <v>0.97667638483965014</v>
      </c>
    </row>
    <row r="152" spans="1:7" s="12" customFormat="1" ht="24.95" customHeight="1" thickBot="1">
      <c r="A152" s="346" t="s">
        <v>115</v>
      </c>
      <c r="B152" s="347">
        <f>SUM(B151)</f>
        <v>1420</v>
      </c>
      <c r="C152" s="256" t="e">
        <f>SUM(#REF!+C151)</f>
        <v>#REF!</v>
      </c>
      <c r="D152" s="366">
        <f>SUM(D151)</f>
        <v>250</v>
      </c>
      <c r="E152" s="379">
        <f>SUM(E151)</f>
        <v>2058</v>
      </c>
      <c r="F152" s="165">
        <f>SUM(F151)</f>
        <v>2010</v>
      </c>
      <c r="G152" s="680">
        <f t="shared" si="23"/>
        <v>0.97667638483965014</v>
      </c>
    </row>
    <row r="153" spans="1:7" s="12" customFormat="1" ht="24.95" customHeight="1" thickBot="1">
      <c r="A153" s="768" t="s">
        <v>126</v>
      </c>
      <c r="B153" s="769"/>
      <c r="C153" s="769"/>
      <c r="D153" s="769"/>
      <c r="E153" s="769"/>
      <c r="F153" s="811"/>
      <c r="G153" s="770"/>
    </row>
    <row r="154" spans="1:7" s="46" customFormat="1" ht="16.5" customHeight="1" thickBot="1">
      <c r="A154" s="225" t="s">
        <v>117</v>
      </c>
      <c r="B154" s="164">
        <v>567</v>
      </c>
      <c r="C154" s="3"/>
      <c r="D154" s="224">
        <v>0</v>
      </c>
      <c r="E154" s="540">
        <v>615</v>
      </c>
      <c r="F154" s="249">
        <v>615</v>
      </c>
      <c r="G154" s="676">
        <f>F154/E154</f>
        <v>1</v>
      </c>
    </row>
    <row r="155" spans="1:7" s="46" customFormat="1" ht="16.5" customHeight="1" thickBot="1">
      <c r="A155" s="227" t="s">
        <v>118</v>
      </c>
      <c r="B155" s="159">
        <v>153</v>
      </c>
      <c r="C155" s="3"/>
      <c r="D155" s="229">
        <v>0</v>
      </c>
      <c r="E155" s="539">
        <v>166</v>
      </c>
      <c r="F155" s="229">
        <v>166</v>
      </c>
      <c r="G155" s="676">
        <f t="shared" ref="G155:G159" si="25">F155/E155</f>
        <v>1</v>
      </c>
    </row>
    <row r="156" spans="1:7" s="46" customFormat="1" ht="16.5" customHeight="1" thickBot="1">
      <c r="A156" s="227" t="s">
        <v>373</v>
      </c>
      <c r="B156" s="159"/>
      <c r="C156" s="3"/>
      <c r="D156" s="229"/>
      <c r="E156" s="539">
        <v>33</v>
      </c>
      <c r="F156" s="229">
        <v>33</v>
      </c>
      <c r="G156" s="676">
        <f t="shared" si="25"/>
        <v>1</v>
      </c>
    </row>
    <row r="157" spans="1:7" s="46" customFormat="1" ht="16.5" customHeight="1" thickBot="1">
      <c r="A157" s="227" t="s">
        <v>119</v>
      </c>
      <c r="B157" s="159">
        <v>130</v>
      </c>
      <c r="C157" s="3"/>
      <c r="D157" s="229">
        <v>0</v>
      </c>
      <c r="E157" s="539">
        <v>130</v>
      </c>
      <c r="F157" s="229">
        <v>101</v>
      </c>
      <c r="G157" s="676">
        <f t="shared" si="25"/>
        <v>0.77692307692307694</v>
      </c>
    </row>
    <row r="158" spans="1:7" s="12" customFormat="1" ht="16.5" customHeight="1" thickBot="1">
      <c r="A158" s="254" t="s">
        <v>2</v>
      </c>
      <c r="B158" s="160">
        <f>SUM(B154:B157)</f>
        <v>850</v>
      </c>
      <c r="C158" s="211">
        <f t="shared" ref="C158" si="26">SUM(C154:C157)</f>
        <v>0</v>
      </c>
      <c r="D158" s="272">
        <v>0</v>
      </c>
      <c r="E158" s="495">
        <f>SUM(E154:E157)</f>
        <v>944</v>
      </c>
      <c r="F158" s="272">
        <f>SUM(F154:F157)</f>
        <v>915</v>
      </c>
      <c r="G158" s="681">
        <f t="shared" si="25"/>
        <v>0.96927966101694918</v>
      </c>
    </row>
    <row r="159" spans="1:7" ht="24.95" customHeight="1" thickBot="1">
      <c r="A159" s="255" t="s">
        <v>3</v>
      </c>
      <c r="B159" s="161">
        <f>SUM(B158)</f>
        <v>850</v>
      </c>
      <c r="C159" s="212">
        <f t="shared" ref="C159" si="27">SUM(C158)</f>
        <v>0</v>
      </c>
      <c r="D159" s="305">
        <v>0</v>
      </c>
      <c r="E159" s="493">
        <f>SUM(E158)</f>
        <v>944</v>
      </c>
      <c r="F159" s="494">
        <f>SUM(F158)</f>
        <v>915</v>
      </c>
      <c r="G159" s="739">
        <f t="shared" si="25"/>
        <v>0.96927966101694918</v>
      </c>
    </row>
    <row r="160" spans="1:7" ht="16.5" customHeight="1">
      <c r="A160" s="16"/>
      <c r="B160" s="18"/>
      <c r="C160" s="3"/>
    </row>
    <row r="161" spans="1:7" ht="16.5" customHeight="1" thickBot="1">
      <c r="A161" s="16"/>
      <c r="B161" s="18"/>
      <c r="C161" s="3"/>
    </row>
    <row r="162" spans="1:7" ht="16.5" customHeight="1">
      <c r="A162" s="802" t="s">
        <v>180</v>
      </c>
      <c r="B162" s="799" t="s">
        <v>27</v>
      </c>
      <c r="C162" s="235"/>
      <c r="D162" s="796" t="s">
        <v>311</v>
      </c>
      <c r="E162" s="759" t="s">
        <v>310</v>
      </c>
      <c r="F162" s="759" t="s">
        <v>402</v>
      </c>
      <c r="G162" s="759" t="s">
        <v>403</v>
      </c>
    </row>
    <row r="163" spans="1:7" ht="16.5" customHeight="1">
      <c r="A163" s="779"/>
      <c r="B163" s="800"/>
      <c r="C163" s="228"/>
      <c r="D163" s="797"/>
      <c r="E163" s="760"/>
      <c r="F163" s="760"/>
      <c r="G163" s="760"/>
    </row>
    <row r="164" spans="1:7" ht="16.5" customHeight="1" thickBot="1">
      <c r="A164" s="780"/>
      <c r="B164" s="783"/>
      <c r="C164" s="236"/>
      <c r="D164" s="798"/>
      <c r="E164" s="761"/>
      <c r="F164" s="761"/>
      <c r="G164" s="761"/>
    </row>
    <row r="165" spans="1:7" s="15" customFormat="1" ht="24.95" customHeight="1" thickBot="1">
      <c r="A165" s="768" t="s">
        <v>126</v>
      </c>
      <c r="B165" s="769"/>
      <c r="C165" s="769"/>
      <c r="D165" s="769"/>
      <c r="E165" s="769"/>
      <c r="F165" s="812"/>
      <c r="G165" s="774"/>
    </row>
    <row r="166" spans="1:7" s="46" customFormat="1" ht="16.5" customHeight="1">
      <c r="A166" s="225" t="s">
        <v>306</v>
      </c>
      <c r="B166" s="148">
        <v>0</v>
      </c>
      <c r="C166" s="226"/>
      <c r="D166" s="224">
        <v>0</v>
      </c>
      <c r="E166" s="412">
        <v>0</v>
      </c>
      <c r="F166" s="143">
        <v>0</v>
      </c>
      <c r="G166" s="496"/>
    </row>
    <row r="167" spans="1:7" s="46" customFormat="1" ht="16.5" customHeight="1">
      <c r="A167" s="227" t="s">
        <v>307</v>
      </c>
      <c r="B167" s="154">
        <v>0</v>
      </c>
      <c r="C167" s="226"/>
      <c r="D167" s="229">
        <v>0</v>
      </c>
      <c r="E167" s="151">
        <v>0</v>
      </c>
      <c r="F167" s="154">
        <v>0</v>
      </c>
      <c r="G167" s="497"/>
    </row>
    <row r="168" spans="1:7" s="46" customFormat="1" ht="16.5" customHeight="1">
      <c r="A168" s="254" t="s">
        <v>77</v>
      </c>
      <c r="B168" s="145">
        <f>SUM(B166:B167)</f>
        <v>0</v>
      </c>
      <c r="C168" s="226"/>
      <c r="D168" s="272">
        <v>0</v>
      </c>
      <c r="E168" s="495">
        <f>SUM(E166:E167)</f>
        <v>0</v>
      </c>
      <c r="F168" s="145">
        <v>0</v>
      </c>
      <c r="G168" s="512"/>
    </row>
    <row r="169" spans="1:7" s="46" customFormat="1" ht="16.5" customHeight="1">
      <c r="A169" s="225" t="s">
        <v>201</v>
      </c>
      <c r="B169" s="148">
        <v>1575</v>
      </c>
      <c r="C169" s="226"/>
      <c r="D169" s="229">
        <v>0</v>
      </c>
      <c r="E169" s="290">
        <v>2090</v>
      </c>
      <c r="F169" s="154">
        <v>2089</v>
      </c>
      <c r="G169" s="682">
        <f>F169/E169</f>
        <v>0.99952153110047848</v>
      </c>
    </row>
    <row r="170" spans="1:7" s="46" customFormat="1" ht="16.5" customHeight="1">
      <c r="A170" s="227" t="s">
        <v>60</v>
      </c>
      <c r="B170" s="154">
        <v>710</v>
      </c>
      <c r="C170" s="228"/>
      <c r="D170" s="229">
        <v>0</v>
      </c>
      <c r="E170" s="290">
        <v>710</v>
      </c>
      <c r="F170" s="154">
        <v>707</v>
      </c>
      <c r="G170" s="682">
        <f t="shared" ref="G170:G173" si="28">F170/E170</f>
        <v>0.99577464788732395</v>
      </c>
    </row>
    <row r="171" spans="1:7" s="46" customFormat="1" ht="16.5" customHeight="1">
      <c r="A171" s="227" t="s">
        <v>26</v>
      </c>
      <c r="B171" s="154">
        <v>600</v>
      </c>
      <c r="C171" s="228"/>
      <c r="D171" s="229">
        <v>0</v>
      </c>
      <c r="E171" s="290">
        <v>721</v>
      </c>
      <c r="F171" s="154">
        <v>721</v>
      </c>
      <c r="G171" s="682">
        <f t="shared" si="28"/>
        <v>1</v>
      </c>
    </row>
    <row r="172" spans="1:7" ht="16.5" customHeight="1">
      <c r="A172" s="254" t="s">
        <v>2</v>
      </c>
      <c r="B172" s="145">
        <f>SUM(B169:B171)</f>
        <v>2885</v>
      </c>
      <c r="C172" s="232">
        <f t="shared" ref="C172" si="29">SUM(C166:C171)</f>
        <v>0</v>
      </c>
      <c r="D172" s="272">
        <v>0</v>
      </c>
      <c r="E172" s="239">
        <f>SUM(E169:E171)</f>
        <v>3521</v>
      </c>
      <c r="F172" s="145">
        <f>SUM(F169:F171)</f>
        <v>3517</v>
      </c>
      <c r="G172" s="683">
        <f t="shared" si="28"/>
        <v>0.99886395910252768</v>
      </c>
    </row>
    <row r="173" spans="1:7" s="12" customFormat="1" ht="24.95" customHeight="1" thickBot="1">
      <c r="A173" s="255" t="s">
        <v>3</v>
      </c>
      <c r="B173" s="157">
        <f>SUM(B168+B172)</f>
        <v>2885</v>
      </c>
      <c r="C173" s="233">
        <f t="shared" ref="C173" si="30">SUM(C172)</f>
        <v>0</v>
      </c>
      <c r="D173" s="305">
        <v>0</v>
      </c>
      <c r="E173" s="365">
        <f>SUM(E172)</f>
        <v>3521</v>
      </c>
      <c r="F173" s="177">
        <f>SUM(F172)</f>
        <v>3517</v>
      </c>
      <c r="G173" s="740">
        <f t="shared" si="28"/>
        <v>0.99886395910252768</v>
      </c>
    </row>
    <row r="174" spans="1:7" s="17" customFormat="1" ht="16.5" customHeight="1">
      <c r="A174" s="16"/>
      <c r="B174" s="30"/>
      <c r="C174" s="38"/>
    </row>
    <row r="175" spans="1:7" ht="16.5" customHeight="1" thickBot="1">
      <c r="A175" s="19"/>
      <c r="B175" s="20"/>
      <c r="C175" s="3"/>
    </row>
    <row r="176" spans="1:7" s="8" customFormat="1" ht="16.5" customHeight="1">
      <c r="A176" s="802" t="s">
        <v>305</v>
      </c>
      <c r="B176" s="799" t="s">
        <v>27</v>
      </c>
      <c r="C176" s="144"/>
      <c r="D176" s="796" t="s">
        <v>311</v>
      </c>
      <c r="E176" s="759" t="s">
        <v>310</v>
      </c>
      <c r="F176" s="759" t="s">
        <v>402</v>
      </c>
      <c r="G176" s="759" t="s">
        <v>403</v>
      </c>
    </row>
    <row r="177" spans="1:7" s="8" customFormat="1" ht="16.5" customHeight="1">
      <c r="A177" s="779"/>
      <c r="B177" s="800"/>
      <c r="C177" s="3"/>
      <c r="D177" s="814"/>
      <c r="E177" s="760"/>
      <c r="F177" s="760"/>
      <c r="G177" s="760"/>
    </row>
    <row r="178" spans="1:7" s="11" customFormat="1" ht="16.5" customHeight="1" thickBot="1">
      <c r="A178" s="780"/>
      <c r="B178" s="783"/>
      <c r="C178" s="150"/>
      <c r="D178" s="815"/>
      <c r="E178" s="761"/>
      <c r="F178" s="761"/>
      <c r="G178" s="761"/>
    </row>
    <row r="179" spans="1:7" s="12" customFormat="1" ht="24.95" customHeight="1" thickBot="1">
      <c r="A179" s="750" t="s">
        <v>125</v>
      </c>
      <c r="B179" s="751"/>
      <c r="C179" s="751"/>
      <c r="D179" s="751"/>
      <c r="E179" s="751"/>
      <c r="F179" s="751"/>
      <c r="G179" s="752"/>
    </row>
    <row r="180" spans="1:7" s="46" customFormat="1" ht="16.5" customHeight="1" thickBot="1">
      <c r="A180" s="147" t="s">
        <v>65</v>
      </c>
      <c r="B180" s="148">
        <v>15000</v>
      </c>
      <c r="C180" s="3"/>
      <c r="D180" s="224">
        <v>0</v>
      </c>
      <c r="E180" s="362">
        <v>17793</v>
      </c>
      <c r="F180" s="148">
        <v>17793</v>
      </c>
      <c r="G180" s="670">
        <f>F180/E180</f>
        <v>1</v>
      </c>
    </row>
    <row r="181" spans="1:7" ht="16.5" customHeight="1" thickBot="1">
      <c r="A181" s="142" t="s">
        <v>65</v>
      </c>
      <c r="B181" s="145">
        <f>B180</f>
        <v>15000</v>
      </c>
      <c r="C181" s="239">
        <f t="shared" ref="C181:C182" si="31">C180</f>
        <v>0</v>
      </c>
      <c r="D181" s="315">
        <v>0</v>
      </c>
      <c r="E181" s="364">
        <f t="shared" ref="E181:F182" si="32">SUM(E180)</f>
        <v>17793</v>
      </c>
      <c r="F181" s="145">
        <f t="shared" si="32"/>
        <v>17793</v>
      </c>
      <c r="G181" s="674">
        <f t="shared" ref="G181:G182" si="33">F181/E181</f>
        <v>1</v>
      </c>
    </row>
    <row r="182" spans="1:7" s="12" customFormat="1" ht="24.95" customHeight="1" thickBot="1">
      <c r="A182" s="149" t="s">
        <v>4</v>
      </c>
      <c r="B182" s="165">
        <f>B181</f>
        <v>15000</v>
      </c>
      <c r="C182" s="258">
        <f t="shared" si="31"/>
        <v>0</v>
      </c>
      <c r="D182" s="314">
        <v>0</v>
      </c>
      <c r="E182" s="380">
        <f t="shared" si="32"/>
        <v>17793</v>
      </c>
      <c r="F182" s="165">
        <f t="shared" si="32"/>
        <v>17793</v>
      </c>
      <c r="G182" s="687">
        <f t="shared" si="33"/>
        <v>1</v>
      </c>
    </row>
    <row r="183" spans="1:7" s="17" customFormat="1" ht="16.5" customHeight="1">
      <c r="A183" s="16"/>
      <c r="B183" s="41"/>
      <c r="C183" s="38"/>
    </row>
    <row r="184" spans="1:7" ht="16.5" customHeight="1" thickBot="1">
      <c r="A184" s="19"/>
      <c r="B184" s="20"/>
      <c r="C184" s="3"/>
    </row>
    <row r="185" spans="1:7" ht="16.5" customHeight="1">
      <c r="A185" s="802" t="s">
        <v>278</v>
      </c>
      <c r="B185" s="799" t="s">
        <v>27</v>
      </c>
      <c r="C185" s="144"/>
      <c r="D185" s="796" t="s">
        <v>311</v>
      </c>
      <c r="E185" s="759" t="s">
        <v>310</v>
      </c>
      <c r="F185" s="759" t="s">
        <v>402</v>
      </c>
      <c r="G185" s="759" t="s">
        <v>403</v>
      </c>
    </row>
    <row r="186" spans="1:7" ht="16.5" customHeight="1">
      <c r="A186" s="779"/>
      <c r="B186" s="800"/>
      <c r="C186" s="3"/>
      <c r="D186" s="797"/>
      <c r="E186" s="760"/>
      <c r="F186" s="760"/>
      <c r="G186" s="760"/>
    </row>
    <row r="187" spans="1:7" ht="16.5" customHeight="1" thickBot="1">
      <c r="A187" s="780"/>
      <c r="B187" s="783"/>
      <c r="C187" s="150"/>
      <c r="D187" s="798"/>
      <c r="E187" s="761"/>
      <c r="F187" s="761"/>
      <c r="G187" s="761"/>
    </row>
    <row r="188" spans="1:7" s="15" customFormat="1" ht="24.95" customHeight="1" thickBot="1">
      <c r="A188" s="750" t="s">
        <v>125</v>
      </c>
      <c r="B188" s="751"/>
      <c r="C188" s="751"/>
      <c r="D188" s="751"/>
      <c r="E188" s="751"/>
      <c r="F188" s="751"/>
      <c r="G188" s="752"/>
    </row>
    <row r="189" spans="1:7" s="46" customFormat="1" ht="16.5" customHeight="1" thickBot="1">
      <c r="A189" s="147" t="s">
        <v>68</v>
      </c>
      <c r="B189" s="148">
        <v>11907</v>
      </c>
      <c r="C189" s="3"/>
      <c r="D189" s="224">
        <v>0</v>
      </c>
      <c r="E189" s="362">
        <v>11907</v>
      </c>
      <c r="F189" s="143">
        <v>11391</v>
      </c>
      <c r="G189" s="670">
        <f>F189/E189</f>
        <v>0.95666414714033765</v>
      </c>
    </row>
    <row r="190" spans="1:7" s="46" customFormat="1" ht="16.5" customHeight="1" thickBot="1">
      <c r="A190" s="141" t="s">
        <v>69</v>
      </c>
      <c r="B190" s="154">
        <v>3215</v>
      </c>
      <c r="C190" s="3"/>
      <c r="D190" s="229">
        <v>0</v>
      </c>
      <c r="E190" s="290">
        <v>3215</v>
      </c>
      <c r="F190" s="154">
        <v>3075</v>
      </c>
      <c r="G190" s="670">
        <f t="shared" ref="G190:G192" si="34">F190/E190</f>
        <v>0.95645412130637641</v>
      </c>
    </row>
    <row r="191" spans="1:7" s="11" customFormat="1" ht="16.5" customHeight="1" thickBot="1">
      <c r="A191" s="142" t="s">
        <v>19</v>
      </c>
      <c r="B191" s="145">
        <f>SUM(B189:B190)</f>
        <v>15122</v>
      </c>
      <c r="C191" s="239">
        <f t="shared" ref="C191" si="35">SUM(C189:C190)</f>
        <v>0</v>
      </c>
      <c r="D191" s="272">
        <v>0</v>
      </c>
      <c r="E191" s="239">
        <f>SUM(E189:E190)</f>
        <v>15122</v>
      </c>
      <c r="F191" s="145">
        <f>SUM(F189:F190)</f>
        <v>14466</v>
      </c>
      <c r="G191" s="674">
        <f t="shared" si="34"/>
        <v>0.95661949477582331</v>
      </c>
    </row>
    <row r="192" spans="1:7" s="12" customFormat="1" ht="24.95" customHeight="1" thickBot="1">
      <c r="A192" s="149" t="s">
        <v>4</v>
      </c>
      <c r="B192" s="165">
        <f>B191</f>
        <v>15122</v>
      </c>
      <c r="C192" s="258">
        <f t="shared" ref="C192" si="36">C191</f>
        <v>0</v>
      </c>
      <c r="D192" s="314">
        <v>0</v>
      </c>
      <c r="E192" s="380">
        <f>SUM(E191)</f>
        <v>15122</v>
      </c>
      <c r="F192" s="513">
        <f>SUM(F191)</f>
        <v>14466</v>
      </c>
      <c r="G192" s="685">
        <f t="shared" si="34"/>
        <v>0.95661949477582331</v>
      </c>
    </row>
    <row r="193" spans="1:7" s="12" customFormat="1" ht="24.95" customHeight="1" thickBot="1">
      <c r="A193" s="768" t="s">
        <v>126</v>
      </c>
      <c r="B193" s="769"/>
      <c r="C193" s="769"/>
      <c r="D193" s="769"/>
      <c r="E193" s="769"/>
      <c r="F193" s="769"/>
      <c r="G193" s="774"/>
    </row>
    <row r="194" spans="1:7" s="46" customFormat="1" ht="16.5" customHeight="1" thickBot="1">
      <c r="A194" s="344" t="s">
        <v>374</v>
      </c>
      <c r="B194" s="345"/>
      <c r="C194" s="3"/>
      <c r="D194" s="148">
        <v>0</v>
      </c>
      <c r="E194" s="291">
        <v>109</v>
      </c>
      <c r="F194" s="143">
        <v>109</v>
      </c>
      <c r="G194" s="670">
        <f>F194/E194</f>
        <v>1</v>
      </c>
    </row>
    <row r="195" spans="1:7" s="46" customFormat="1" ht="16.5" customHeight="1" thickBot="1">
      <c r="A195" s="344" t="s">
        <v>375</v>
      </c>
      <c r="B195" s="345"/>
      <c r="C195" s="3"/>
      <c r="D195" s="148"/>
      <c r="E195" s="291">
        <v>103</v>
      </c>
      <c r="F195" s="148">
        <v>103</v>
      </c>
      <c r="G195" s="670">
        <f t="shared" ref="G195:G228" si="37">F195/E195</f>
        <v>1</v>
      </c>
    </row>
    <row r="196" spans="1:7" s="46" customFormat="1" ht="16.5" customHeight="1" thickBot="1">
      <c r="A196" s="344" t="s">
        <v>376</v>
      </c>
      <c r="B196" s="345"/>
      <c r="C196" s="3"/>
      <c r="D196" s="148"/>
      <c r="E196" s="291">
        <v>57</v>
      </c>
      <c r="F196" s="148">
        <v>57</v>
      </c>
      <c r="G196" s="670">
        <f t="shared" si="37"/>
        <v>1</v>
      </c>
    </row>
    <row r="197" spans="1:7" s="46" customFormat="1" ht="16.5" customHeight="1" thickBot="1">
      <c r="A197" s="344" t="s">
        <v>377</v>
      </c>
      <c r="B197" s="345"/>
      <c r="C197" s="3"/>
      <c r="D197" s="148"/>
      <c r="E197" s="663">
        <f>SUM(E194:E196)</f>
        <v>269</v>
      </c>
      <c r="F197" s="523">
        <f>SUM(F194:F196)</f>
        <v>269</v>
      </c>
      <c r="G197" s="674">
        <f t="shared" si="37"/>
        <v>1</v>
      </c>
    </row>
    <row r="198" spans="1:7" s="46" customFormat="1" ht="16.5" customHeight="1" thickBot="1">
      <c r="A198" s="344" t="s">
        <v>5</v>
      </c>
      <c r="B198" s="345">
        <v>5652</v>
      </c>
      <c r="C198" s="3"/>
      <c r="D198" s="148">
        <v>0</v>
      </c>
      <c r="E198" s="291">
        <v>3133</v>
      </c>
      <c r="F198" s="526">
        <v>3083</v>
      </c>
      <c r="G198" s="670">
        <f t="shared" si="37"/>
        <v>0.98404085541014996</v>
      </c>
    </row>
    <row r="199" spans="1:7" s="49" customFormat="1" ht="16.5" customHeight="1" thickBot="1">
      <c r="A199" s="264" t="s">
        <v>235</v>
      </c>
      <c r="B199" s="170">
        <v>635</v>
      </c>
      <c r="C199" s="3"/>
      <c r="D199" s="354">
        <v>0</v>
      </c>
      <c r="E199" s="290">
        <v>85</v>
      </c>
      <c r="F199" s="154">
        <v>85</v>
      </c>
      <c r="G199" s="670">
        <f t="shared" si="37"/>
        <v>1</v>
      </c>
    </row>
    <row r="200" spans="1:7" s="44" customFormat="1" ht="16.5" customHeight="1" thickBot="1">
      <c r="A200" s="265" t="s">
        <v>6</v>
      </c>
      <c r="B200" s="171">
        <f>SUM(B194:B199)</f>
        <v>6287</v>
      </c>
      <c r="C200" s="261">
        <f t="shared" ref="C200" si="38">SUM(C194:C199)</f>
        <v>0</v>
      </c>
      <c r="D200" s="367">
        <v>0</v>
      </c>
      <c r="E200" s="237">
        <f>SUM(E198:E199)</f>
        <v>3218</v>
      </c>
      <c r="F200" s="145">
        <f>SUM(F198:F199)</f>
        <v>3168</v>
      </c>
      <c r="G200" s="674">
        <f t="shared" si="37"/>
        <v>0.98446239900559351</v>
      </c>
    </row>
    <row r="201" spans="1:7" s="49" customFormat="1" ht="16.5" customHeight="1" thickBot="1">
      <c r="A201" s="264" t="s">
        <v>88</v>
      </c>
      <c r="B201" s="170">
        <v>100</v>
      </c>
      <c r="C201" s="3"/>
      <c r="D201" s="354">
        <v>0</v>
      </c>
      <c r="E201" s="290">
        <v>0</v>
      </c>
      <c r="F201" s="154"/>
      <c r="G201" s="670">
        <v>0</v>
      </c>
    </row>
    <row r="202" spans="1:7" s="46" customFormat="1" ht="16.5" customHeight="1" thickBot="1">
      <c r="A202" s="264" t="s">
        <v>7</v>
      </c>
      <c r="B202" s="170">
        <v>480</v>
      </c>
      <c r="C202" s="3"/>
      <c r="D202" s="154">
        <v>0</v>
      </c>
      <c r="E202" s="290">
        <v>480</v>
      </c>
      <c r="F202" s="154">
        <v>480</v>
      </c>
      <c r="G202" s="670">
        <f t="shared" si="37"/>
        <v>1</v>
      </c>
    </row>
    <row r="203" spans="1:7" s="46" customFormat="1" ht="16.5" customHeight="1" thickBot="1">
      <c r="A203" s="264" t="s">
        <v>372</v>
      </c>
      <c r="B203" s="170"/>
      <c r="C203" s="3"/>
      <c r="D203" s="154"/>
      <c r="E203" s="290">
        <v>160</v>
      </c>
      <c r="F203" s="154">
        <v>160</v>
      </c>
      <c r="G203" s="670">
        <f t="shared" si="37"/>
        <v>1</v>
      </c>
    </row>
    <row r="204" spans="1:7" s="46" customFormat="1" ht="16.5" customHeight="1" thickBot="1">
      <c r="A204" s="264" t="s">
        <v>405</v>
      </c>
      <c r="B204" s="170">
        <v>125</v>
      </c>
      <c r="C204" s="3"/>
      <c r="D204" s="154">
        <v>207</v>
      </c>
      <c r="E204" s="290">
        <v>558</v>
      </c>
      <c r="F204" s="154">
        <v>558</v>
      </c>
      <c r="G204" s="670">
        <f t="shared" si="37"/>
        <v>1</v>
      </c>
    </row>
    <row r="205" spans="1:7" s="11" customFormat="1" ht="16.5" customHeight="1" thickBot="1">
      <c r="A205" s="265" t="s">
        <v>8</v>
      </c>
      <c r="B205" s="171">
        <f>SUM(B201:B204)</f>
        <v>705</v>
      </c>
      <c r="C205" s="261">
        <f>SUM(C201:C204)</f>
        <v>0</v>
      </c>
      <c r="D205" s="155">
        <v>207</v>
      </c>
      <c r="E205" s="237">
        <f>SUM(E201:E204)</f>
        <v>1198</v>
      </c>
      <c r="F205" s="145">
        <f>SUM(F201:F204)</f>
        <v>1198</v>
      </c>
      <c r="G205" s="674">
        <f t="shared" si="37"/>
        <v>1</v>
      </c>
    </row>
    <row r="206" spans="1:7" s="11" customFormat="1" ht="16.5" customHeight="1" thickBot="1">
      <c r="A206" s="266" t="s">
        <v>10</v>
      </c>
      <c r="B206" s="172">
        <f>B200+B205</f>
        <v>6992</v>
      </c>
      <c r="C206" s="262">
        <f>C200+C205</f>
        <v>0</v>
      </c>
      <c r="D206" s="145">
        <v>207</v>
      </c>
      <c r="E206" s="239">
        <f>E200+E205</f>
        <v>4416</v>
      </c>
      <c r="F206" s="145">
        <f>F200+F205</f>
        <v>4366</v>
      </c>
      <c r="G206" s="674">
        <f t="shared" si="37"/>
        <v>0.98867753623188404</v>
      </c>
    </row>
    <row r="207" spans="1:7" s="46" customFormat="1" ht="16.5" customHeight="1" thickBot="1">
      <c r="A207" s="264" t="s">
        <v>81</v>
      </c>
      <c r="B207" s="170">
        <v>1759</v>
      </c>
      <c r="C207" s="3"/>
      <c r="D207" s="154">
        <v>45</v>
      </c>
      <c r="E207" s="290">
        <v>1142</v>
      </c>
      <c r="F207" s="154">
        <v>1069</v>
      </c>
      <c r="G207" s="670">
        <f t="shared" si="37"/>
        <v>0.93607705779334505</v>
      </c>
    </row>
    <row r="208" spans="1:7" s="46" customFormat="1" ht="16.5" customHeight="1" thickBot="1">
      <c r="A208" s="264" t="s">
        <v>168</v>
      </c>
      <c r="B208" s="170">
        <v>80</v>
      </c>
      <c r="C208" s="3"/>
      <c r="D208" s="154">
        <v>0</v>
      </c>
      <c r="E208" s="290">
        <v>84</v>
      </c>
      <c r="F208" s="154">
        <v>84</v>
      </c>
      <c r="G208" s="670">
        <f t="shared" si="37"/>
        <v>1</v>
      </c>
    </row>
    <row r="209" spans="1:7" s="46" customFormat="1" ht="16.5" customHeight="1" thickBot="1">
      <c r="A209" s="264" t="s">
        <v>155</v>
      </c>
      <c r="B209" s="170">
        <v>20</v>
      </c>
      <c r="C209" s="3"/>
      <c r="D209" s="154">
        <v>0</v>
      </c>
      <c r="E209" s="290">
        <v>2</v>
      </c>
      <c r="F209" s="154">
        <v>2</v>
      </c>
      <c r="G209" s="670">
        <f t="shared" si="37"/>
        <v>1</v>
      </c>
    </row>
    <row r="210" spans="1:7" s="11" customFormat="1" ht="16.5" customHeight="1" thickBot="1">
      <c r="A210" s="266" t="s">
        <v>11</v>
      </c>
      <c r="B210" s="172">
        <f>SUM(B207:B209)</f>
        <v>1859</v>
      </c>
      <c r="C210" s="262">
        <f t="shared" ref="C210" si="39">SUM(C207:C209)</f>
        <v>0</v>
      </c>
      <c r="D210" s="145">
        <f>SUM(D207:D209)</f>
        <v>45</v>
      </c>
      <c r="E210" s="239">
        <f>SUM(E207:E209)</f>
        <v>1228</v>
      </c>
      <c r="F210" s="145">
        <f>SUM(F207:F209)</f>
        <v>1155</v>
      </c>
      <c r="G210" s="674">
        <f t="shared" si="37"/>
        <v>0.94055374592833874</v>
      </c>
    </row>
    <row r="211" spans="1:7" s="46" customFormat="1" ht="16.5" customHeight="1" thickBot="1">
      <c r="A211" s="264" t="s">
        <v>70</v>
      </c>
      <c r="B211" s="170">
        <v>11861</v>
      </c>
      <c r="C211" s="3"/>
      <c r="D211" s="154"/>
      <c r="E211" s="290">
        <v>6861</v>
      </c>
      <c r="F211" s="154">
        <v>6845</v>
      </c>
      <c r="G211" s="670">
        <f t="shared" si="37"/>
        <v>0.99766797842880051</v>
      </c>
    </row>
    <row r="212" spans="1:7" s="46" customFormat="1" ht="16.5" customHeight="1" thickBot="1">
      <c r="A212" s="264" t="s">
        <v>378</v>
      </c>
      <c r="B212" s="170">
        <v>0</v>
      </c>
      <c r="C212" s="3"/>
      <c r="D212" s="154"/>
      <c r="E212" s="290">
        <v>32</v>
      </c>
      <c r="F212" s="154">
        <v>32</v>
      </c>
      <c r="G212" s="670">
        <f t="shared" si="37"/>
        <v>1</v>
      </c>
    </row>
    <row r="213" spans="1:7" s="46" customFormat="1" ht="16.5" customHeight="1" thickBot="1">
      <c r="A213" s="264" t="s">
        <v>21</v>
      </c>
      <c r="B213" s="170">
        <v>400</v>
      </c>
      <c r="C213" s="3"/>
      <c r="D213" s="154">
        <v>0</v>
      </c>
      <c r="E213" s="290">
        <v>400</v>
      </c>
      <c r="F213" s="154">
        <v>326</v>
      </c>
      <c r="G213" s="670">
        <f t="shared" si="37"/>
        <v>0.81499999999999995</v>
      </c>
    </row>
    <row r="214" spans="1:7" s="46" customFormat="1" ht="16.5" customHeight="1" thickBot="1">
      <c r="A214" s="264" t="s">
        <v>348</v>
      </c>
      <c r="B214" s="170">
        <v>15</v>
      </c>
      <c r="C214" s="3"/>
      <c r="D214" s="154">
        <v>0</v>
      </c>
      <c r="E214" s="290">
        <v>15</v>
      </c>
      <c r="F214" s="154">
        <v>6</v>
      </c>
      <c r="G214" s="670">
        <f t="shared" si="37"/>
        <v>0.4</v>
      </c>
    </row>
    <row r="215" spans="1:7" s="46" customFormat="1" ht="16.5" customHeight="1" thickBot="1">
      <c r="A215" s="264" t="s">
        <v>71</v>
      </c>
      <c r="B215" s="173">
        <v>45</v>
      </c>
      <c r="C215" s="3"/>
      <c r="D215" s="154">
        <v>0</v>
      </c>
      <c r="E215" s="290">
        <v>45</v>
      </c>
      <c r="F215" s="154">
        <v>45</v>
      </c>
      <c r="G215" s="670">
        <f t="shared" si="37"/>
        <v>1</v>
      </c>
    </row>
    <row r="216" spans="1:7" s="46" customFormat="1" ht="16.5" customHeight="1" thickBot="1">
      <c r="A216" s="264" t="s">
        <v>202</v>
      </c>
      <c r="B216" s="173">
        <v>100</v>
      </c>
      <c r="C216" s="3"/>
      <c r="D216" s="154">
        <v>0</v>
      </c>
      <c r="E216" s="290">
        <v>100</v>
      </c>
      <c r="F216" s="154">
        <v>94</v>
      </c>
      <c r="G216" s="670">
        <f t="shared" si="37"/>
        <v>0.94</v>
      </c>
    </row>
    <row r="217" spans="1:7" s="46" customFormat="1" ht="16.5" customHeight="1" thickBot="1">
      <c r="A217" s="264" t="s">
        <v>13</v>
      </c>
      <c r="B217" s="173">
        <v>200</v>
      </c>
      <c r="C217" s="3"/>
      <c r="D217" s="154">
        <v>0</v>
      </c>
      <c r="E217" s="290">
        <v>295</v>
      </c>
      <c r="F217" s="154">
        <v>291</v>
      </c>
      <c r="G217" s="670">
        <f t="shared" si="37"/>
        <v>0.98644067796610169</v>
      </c>
    </row>
    <row r="218" spans="1:7" s="46" customFormat="1" ht="16.5" customHeight="1" thickBot="1">
      <c r="A218" s="264" t="s">
        <v>72</v>
      </c>
      <c r="B218" s="173">
        <v>75</v>
      </c>
      <c r="C218" s="3"/>
      <c r="D218" s="154">
        <v>0</v>
      </c>
      <c r="E218" s="290">
        <v>56</v>
      </c>
      <c r="F218" s="154">
        <v>54</v>
      </c>
      <c r="G218" s="670">
        <f t="shared" si="37"/>
        <v>0.9642857142857143</v>
      </c>
    </row>
    <row r="219" spans="1:7" s="46" customFormat="1" ht="16.5" customHeight="1" thickBot="1">
      <c r="A219" s="264" t="s">
        <v>73</v>
      </c>
      <c r="B219" s="173">
        <v>200</v>
      </c>
      <c r="C219" s="3"/>
      <c r="D219" s="154">
        <v>0</v>
      </c>
      <c r="E219" s="290">
        <v>126</v>
      </c>
      <c r="F219" s="154">
        <v>102</v>
      </c>
      <c r="G219" s="670">
        <f t="shared" si="37"/>
        <v>0.80952380952380953</v>
      </c>
    </row>
    <row r="220" spans="1:7" s="46" customFormat="1" ht="16.5" customHeight="1" thickBot="1">
      <c r="A220" s="264" t="s">
        <v>203</v>
      </c>
      <c r="B220" s="173">
        <v>950</v>
      </c>
      <c r="C220" s="3"/>
      <c r="D220" s="154">
        <v>0</v>
      </c>
      <c r="E220" s="290">
        <v>647</v>
      </c>
      <c r="F220" s="154">
        <v>506</v>
      </c>
      <c r="G220" s="670">
        <f t="shared" si="37"/>
        <v>0.78207109737248837</v>
      </c>
    </row>
    <row r="221" spans="1:7" s="46" customFormat="1" ht="16.5" customHeight="1" thickBot="1">
      <c r="A221" s="264" t="s">
        <v>34</v>
      </c>
      <c r="B221" s="173">
        <v>550</v>
      </c>
      <c r="C221" s="3"/>
      <c r="D221" s="154">
        <v>0</v>
      </c>
      <c r="E221" s="290">
        <v>396</v>
      </c>
      <c r="F221" s="154">
        <v>267</v>
      </c>
      <c r="G221" s="670">
        <f t="shared" si="37"/>
        <v>0.6742424242424242</v>
      </c>
    </row>
    <row r="222" spans="1:7" s="46" customFormat="1" ht="16.5" customHeight="1" thickBot="1">
      <c r="A222" s="264" t="s">
        <v>60</v>
      </c>
      <c r="B222" s="173">
        <v>350</v>
      </c>
      <c r="C222" s="3"/>
      <c r="D222" s="154">
        <v>0</v>
      </c>
      <c r="E222" s="290">
        <v>350</v>
      </c>
      <c r="F222" s="154">
        <v>18</v>
      </c>
      <c r="G222" s="670">
        <f t="shared" si="37"/>
        <v>5.1428571428571428E-2</v>
      </c>
    </row>
    <row r="223" spans="1:7" s="46" customFormat="1" ht="16.5" customHeight="1" thickBot="1">
      <c r="A223" s="264" t="s">
        <v>17</v>
      </c>
      <c r="B223" s="173"/>
      <c r="C223" s="3"/>
      <c r="D223" s="154"/>
      <c r="E223" s="290">
        <v>12</v>
      </c>
      <c r="F223" s="154">
        <v>12</v>
      </c>
      <c r="G223" s="670">
        <f t="shared" si="37"/>
        <v>1</v>
      </c>
    </row>
    <row r="224" spans="1:7" s="46" customFormat="1" ht="16.5" customHeight="1" thickBot="1">
      <c r="A224" s="264" t="s">
        <v>247</v>
      </c>
      <c r="B224" s="173">
        <v>60</v>
      </c>
      <c r="C224" s="3"/>
      <c r="D224" s="154">
        <v>0</v>
      </c>
      <c r="E224" s="290">
        <v>75</v>
      </c>
      <c r="F224" s="154">
        <v>73</v>
      </c>
      <c r="G224" s="670">
        <f t="shared" si="37"/>
        <v>0.97333333333333338</v>
      </c>
    </row>
    <row r="225" spans="1:7" s="46" customFormat="1" ht="16.5" customHeight="1" thickBot="1">
      <c r="A225" s="264" t="s">
        <v>94</v>
      </c>
      <c r="B225" s="173">
        <v>91</v>
      </c>
      <c r="C225" s="3"/>
      <c r="D225" s="154">
        <v>0</v>
      </c>
      <c r="E225" s="290">
        <v>101</v>
      </c>
      <c r="F225" s="154">
        <v>98</v>
      </c>
      <c r="G225" s="670">
        <f t="shared" si="37"/>
        <v>0.97029702970297027</v>
      </c>
    </row>
    <row r="226" spans="1:7" s="46" customFormat="1" ht="16.5" customHeight="1" thickBot="1">
      <c r="A226" s="264" t="s">
        <v>45</v>
      </c>
      <c r="B226" s="173">
        <v>3713</v>
      </c>
      <c r="C226" s="3"/>
      <c r="D226" s="154">
        <v>0</v>
      </c>
      <c r="E226" s="290">
        <v>2576</v>
      </c>
      <c r="F226" s="154">
        <v>2225</v>
      </c>
      <c r="G226" s="670">
        <f t="shared" si="37"/>
        <v>0.86374223602484468</v>
      </c>
    </row>
    <row r="227" spans="1:7" s="46" customFormat="1" ht="16.5" customHeight="1" thickBot="1">
      <c r="A227" s="264" t="s">
        <v>74</v>
      </c>
      <c r="B227" s="170">
        <v>814</v>
      </c>
      <c r="C227" s="3"/>
      <c r="D227" s="154">
        <v>0</v>
      </c>
      <c r="E227" s="290">
        <v>1515</v>
      </c>
      <c r="F227" s="154">
        <v>1515</v>
      </c>
      <c r="G227" s="670">
        <f t="shared" si="37"/>
        <v>1</v>
      </c>
    </row>
    <row r="228" spans="1:7" s="11" customFormat="1" ht="16.5" customHeight="1" thickBot="1">
      <c r="A228" s="267" t="s">
        <v>2</v>
      </c>
      <c r="B228" s="268">
        <f>SUM(B211:B227)</f>
        <v>19424</v>
      </c>
      <c r="C228" s="262">
        <f t="shared" ref="C228" si="40">SUM(C211:C227)</f>
        <v>0</v>
      </c>
      <c r="D228" s="145">
        <v>0</v>
      </c>
      <c r="E228" s="501">
        <f>SUM(E211:E227)</f>
        <v>13602</v>
      </c>
      <c r="F228" s="514">
        <f>SUM(F211:F227)</f>
        <v>12509</v>
      </c>
      <c r="G228" s="674">
        <f t="shared" si="37"/>
        <v>0.91964416997500364</v>
      </c>
    </row>
    <row r="229" spans="1:7" s="12" customFormat="1" ht="24.95" customHeight="1" thickBot="1">
      <c r="A229" s="263" t="s">
        <v>3</v>
      </c>
      <c r="B229" s="231">
        <f>B206+B210+B228</f>
        <v>28275</v>
      </c>
      <c r="C229" s="240" t="e">
        <f>C206+C210+C228+#REF!</f>
        <v>#REF!</v>
      </c>
      <c r="D229" s="306">
        <f>D206+D210+D228</f>
        <v>252</v>
      </c>
      <c r="E229" s="515">
        <f>E206+E210+E228+E197</f>
        <v>19515</v>
      </c>
      <c r="F229" s="306">
        <f>F206+F210+F228+F197</f>
        <v>18299</v>
      </c>
      <c r="G229" s="686">
        <f>F229/E229</f>
        <v>0.93768895721240075</v>
      </c>
    </row>
    <row r="230" spans="1:7" s="17" customFormat="1" ht="16.5" customHeight="1">
      <c r="A230" s="16"/>
      <c r="B230" s="30"/>
      <c r="C230" s="38"/>
    </row>
    <row r="231" spans="1:7" s="11" customFormat="1" ht="16.5" customHeight="1" thickBot="1">
      <c r="A231" s="19"/>
      <c r="B231" s="20"/>
      <c r="C231" s="3"/>
    </row>
    <row r="232" spans="1:7" s="11" customFormat="1" ht="16.5" customHeight="1">
      <c r="A232" s="802" t="s">
        <v>279</v>
      </c>
      <c r="B232" s="799" t="s">
        <v>27</v>
      </c>
      <c r="C232" s="144"/>
      <c r="D232" s="796" t="s">
        <v>311</v>
      </c>
      <c r="E232" s="759" t="s">
        <v>313</v>
      </c>
      <c r="F232" s="759" t="s">
        <v>402</v>
      </c>
      <c r="G232" s="759" t="s">
        <v>403</v>
      </c>
    </row>
    <row r="233" spans="1:7" s="11" customFormat="1" ht="16.5" customHeight="1">
      <c r="A233" s="779"/>
      <c r="B233" s="800"/>
      <c r="C233" s="3"/>
      <c r="D233" s="797"/>
      <c r="E233" s="760"/>
      <c r="F233" s="760"/>
      <c r="G233" s="760"/>
    </row>
    <row r="234" spans="1:7" s="11" customFormat="1" ht="16.5" customHeight="1" thickBot="1">
      <c r="A234" s="780"/>
      <c r="B234" s="783"/>
      <c r="C234" s="150"/>
      <c r="D234" s="798"/>
      <c r="E234" s="761"/>
      <c r="F234" s="761"/>
      <c r="G234" s="761"/>
    </row>
    <row r="235" spans="1:7" s="12" customFormat="1" ht="24.95" customHeight="1" thickBot="1">
      <c r="A235" s="750" t="s">
        <v>125</v>
      </c>
      <c r="B235" s="751"/>
      <c r="C235" s="751"/>
      <c r="D235" s="751"/>
      <c r="E235" s="751"/>
      <c r="F235" s="809"/>
      <c r="G235" s="810"/>
    </row>
    <row r="236" spans="1:7" s="46" customFormat="1" ht="16.5" customHeight="1" thickBot="1">
      <c r="A236" s="147" t="s">
        <v>204</v>
      </c>
      <c r="B236" s="148">
        <v>3500</v>
      </c>
      <c r="C236" s="3"/>
      <c r="D236" s="222"/>
      <c r="E236" s="362">
        <v>3600</v>
      </c>
      <c r="F236" s="143">
        <v>3600</v>
      </c>
      <c r="G236" s="676">
        <f>F236/E236</f>
        <v>1</v>
      </c>
    </row>
    <row r="237" spans="1:7" s="46" customFormat="1" ht="16.5" customHeight="1" thickBot="1">
      <c r="A237" s="141" t="s">
        <v>61</v>
      </c>
      <c r="B237" s="154">
        <v>27500</v>
      </c>
      <c r="C237" s="3"/>
      <c r="D237" s="154"/>
      <c r="E237" s="290">
        <v>27500</v>
      </c>
      <c r="F237" s="154">
        <v>33189</v>
      </c>
      <c r="G237" s="676">
        <f t="shared" ref="G237:G259" si="41">F237/E237</f>
        <v>1.2068727272727273</v>
      </c>
    </row>
    <row r="238" spans="1:7" s="11" customFormat="1" ht="16.5" customHeight="1" thickBot="1">
      <c r="A238" s="142" t="s">
        <v>38</v>
      </c>
      <c r="B238" s="145">
        <f>SUM(B236:B237)</f>
        <v>31000</v>
      </c>
      <c r="C238" s="239">
        <f t="shared" ref="C238" si="42">SUM(C236:C237)</f>
        <v>0</v>
      </c>
      <c r="D238" s="368"/>
      <c r="E238" s="239">
        <f>SUM(E236:E237)</f>
        <v>31100</v>
      </c>
      <c r="F238" s="145">
        <f>SUM(F236:F237)</f>
        <v>36789</v>
      </c>
      <c r="G238" s="681">
        <f t="shared" si="41"/>
        <v>1.1829260450160772</v>
      </c>
    </row>
    <row r="239" spans="1:7" s="11" customFormat="1" ht="16.5" customHeight="1" thickBot="1">
      <c r="A239" s="142" t="s">
        <v>319</v>
      </c>
      <c r="B239" s="145"/>
      <c r="C239" s="239"/>
      <c r="D239" s="154">
        <v>132</v>
      </c>
      <c r="E239" s="239">
        <v>420</v>
      </c>
      <c r="F239" s="145">
        <v>420</v>
      </c>
      <c r="G239" s="681">
        <f t="shared" si="41"/>
        <v>1</v>
      </c>
    </row>
    <row r="240" spans="1:7" s="11" customFormat="1" ht="16.5" customHeight="1" thickBot="1">
      <c r="A240" s="142" t="s">
        <v>320</v>
      </c>
      <c r="B240" s="145"/>
      <c r="C240" s="239"/>
      <c r="D240" s="154">
        <v>56</v>
      </c>
      <c r="E240" s="239">
        <v>56</v>
      </c>
      <c r="F240" s="145">
        <v>56</v>
      </c>
      <c r="G240" s="681">
        <f t="shared" si="41"/>
        <v>1</v>
      </c>
    </row>
    <row r="241" spans="1:7" s="11" customFormat="1" ht="16.5" customHeight="1" thickBot="1">
      <c r="A241" s="142" t="s">
        <v>64</v>
      </c>
      <c r="B241" s="145">
        <v>99</v>
      </c>
      <c r="C241" s="239">
        <v>480</v>
      </c>
      <c r="D241" s="368"/>
      <c r="E241" s="239">
        <v>619</v>
      </c>
      <c r="F241" s="145">
        <v>620</v>
      </c>
      <c r="G241" s="681">
        <f t="shared" si="41"/>
        <v>1.0016155088852989</v>
      </c>
    </row>
    <row r="242" spans="1:7" s="11" customFormat="1" ht="16.5" customHeight="1" thickBot="1">
      <c r="A242" s="142" t="s">
        <v>170</v>
      </c>
      <c r="B242" s="145">
        <v>100</v>
      </c>
      <c r="C242" s="239">
        <v>151</v>
      </c>
      <c r="D242" s="368"/>
      <c r="E242" s="239">
        <v>100</v>
      </c>
      <c r="F242" s="145">
        <v>109</v>
      </c>
      <c r="G242" s="681">
        <f t="shared" si="41"/>
        <v>1.0900000000000001</v>
      </c>
    </row>
    <row r="243" spans="1:7" s="11" customFormat="1" ht="16.5" customHeight="1" thickBot="1">
      <c r="A243" s="142" t="s">
        <v>171</v>
      </c>
      <c r="B243" s="145">
        <v>280</v>
      </c>
      <c r="C243" s="239">
        <v>722</v>
      </c>
      <c r="D243" s="368"/>
      <c r="E243" s="239">
        <v>280</v>
      </c>
      <c r="F243" s="145">
        <v>383</v>
      </c>
      <c r="G243" s="681">
        <f t="shared" si="41"/>
        <v>1.3678571428571429</v>
      </c>
    </row>
    <row r="244" spans="1:7" s="11" customFormat="1" ht="16.5" customHeight="1" thickBot="1">
      <c r="A244" s="142" t="s">
        <v>172</v>
      </c>
      <c r="B244" s="145">
        <v>2500</v>
      </c>
      <c r="C244" s="239">
        <v>1852</v>
      </c>
      <c r="D244" s="368"/>
      <c r="E244" s="239">
        <v>2500</v>
      </c>
      <c r="F244" s="145">
        <v>2218</v>
      </c>
      <c r="G244" s="681">
        <f t="shared" si="41"/>
        <v>0.88719999999999999</v>
      </c>
    </row>
    <row r="245" spans="1:7" s="11" customFormat="1" ht="16.5" customHeight="1" thickBot="1">
      <c r="A245" s="142" t="s">
        <v>62</v>
      </c>
      <c r="B245" s="145">
        <v>3500</v>
      </c>
      <c r="C245" s="24"/>
      <c r="D245" s="368"/>
      <c r="E245" s="239">
        <v>3500</v>
      </c>
      <c r="F245" s="145">
        <v>3673</v>
      </c>
      <c r="G245" s="681">
        <f t="shared" si="41"/>
        <v>1.0494285714285714</v>
      </c>
    </row>
    <row r="246" spans="1:7" s="46" customFormat="1" ht="16.5" customHeight="1" thickBot="1">
      <c r="A246" s="141" t="s">
        <v>260</v>
      </c>
      <c r="B246" s="154">
        <v>10698</v>
      </c>
      <c r="C246" s="3"/>
      <c r="D246" s="154">
        <v>602</v>
      </c>
      <c r="E246" s="290">
        <v>11300</v>
      </c>
      <c r="F246" s="154">
        <v>11300</v>
      </c>
      <c r="G246" s="676">
        <f t="shared" si="41"/>
        <v>1</v>
      </c>
    </row>
    <row r="247" spans="1:7" s="46" customFormat="1" ht="16.5" customHeight="1" thickBot="1">
      <c r="A247" s="141" t="s">
        <v>272</v>
      </c>
      <c r="B247" s="154">
        <v>67</v>
      </c>
      <c r="C247" s="3"/>
      <c r="D247" s="154"/>
      <c r="E247" s="290">
        <v>67</v>
      </c>
      <c r="F247" s="154">
        <v>67</v>
      </c>
      <c r="G247" s="676">
        <f t="shared" si="41"/>
        <v>1</v>
      </c>
    </row>
    <row r="248" spans="1:7" s="46" customFormat="1" ht="16.5" customHeight="1" thickBot="1">
      <c r="A248" s="141" t="s">
        <v>261</v>
      </c>
      <c r="B248" s="154">
        <v>2456</v>
      </c>
      <c r="C248" s="3"/>
      <c r="D248" s="154"/>
      <c r="E248" s="290">
        <v>2456</v>
      </c>
      <c r="F248" s="154">
        <v>2456</v>
      </c>
      <c r="G248" s="676">
        <f t="shared" si="41"/>
        <v>1</v>
      </c>
    </row>
    <row r="249" spans="1:7" s="11" customFormat="1" ht="16.5" customHeight="1" thickBot="1">
      <c r="A249" s="141" t="s">
        <v>264</v>
      </c>
      <c r="B249" s="154">
        <v>7446</v>
      </c>
      <c r="C249" s="239">
        <f>SUM(C246:C248)</f>
        <v>0</v>
      </c>
      <c r="D249" s="368"/>
      <c r="E249" s="290">
        <v>6222</v>
      </c>
      <c r="F249" s="154">
        <v>6222</v>
      </c>
      <c r="G249" s="676">
        <f t="shared" si="41"/>
        <v>1</v>
      </c>
    </row>
    <row r="250" spans="1:7" s="46" customFormat="1" ht="16.5" customHeight="1" thickBot="1">
      <c r="A250" s="141" t="s">
        <v>262</v>
      </c>
      <c r="B250" s="154">
        <v>2456</v>
      </c>
      <c r="C250" s="3"/>
      <c r="D250" s="154"/>
      <c r="E250" s="290">
        <v>2456</v>
      </c>
      <c r="F250" s="154">
        <v>2456</v>
      </c>
      <c r="G250" s="676">
        <f t="shared" si="41"/>
        <v>1</v>
      </c>
    </row>
    <row r="251" spans="1:7" s="46" customFormat="1" ht="16.5" customHeight="1" thickBot="1">
      <c r="A251" s="141" t="s">
        <v>263</v>
      </c>
      <c r="B251" s="154">
        <v>1036</v>
      </c>
      <c r="C251" s="3"/>
      <c r="D251" s="154"/>
      <c r="E251" s="290">
        <v>1036</v>
      </c>
      <c r="F251" s="154">
        <v>1036</v>
      </c>
      <c r="G251" s="676">
        <f t="shared" si="41"/>
        <v>1</v>
      </c>
    </row>
    <row r="252" spans="1:7" s="46" customFormat="1" ht="16.5" customHeight="1" thickBot="1">
      <c r="A252" s="141" t="s">
        <v>268</v>
      </c>
      <c r="B252" s="154">
        <v>4204</v>
      </c>
      <c r="C252" s="3"/>
      <c r="D252" s="154"/>
      <c r="E252" s="290">
        <v>4204</v>
      </c>
      <c r="F252" s="154">
        <v>4204</v>
      </c>
      <c r="G252" s="676">
        <f t="shared" si="41"/>
        <v>1</v>
      </c>
    </row>
    <row r="253" spans="1:7" s="46" customFormat="1" ht="16.5" customHeight="1" thickBot="1">
      <c r="A253" s="141" t="s">
        <v>271</v>
      </c>
      <c r="B253" s="154">
        <v>1775</v>
      </c>
      <c r="C253" s="3"/>
      <c r="D253" s="154"/>
      <c r="E253" s="290">
        <v>1775</v>
      </c>
      <c r="F253" s="154">
        <v>1775</v>
      </c>
      <c r="G253" s="676">
        <f t="shared" si="41"/>
        <v>1</v>
      </c>
    </row>
    <row r="254" spans="1:7" s="46" customFormat="1" ht="16.5" customHeight="1" thickBot="1">
      <c r="A254" s="141" t="s">
        <v>265</v>
      </c>
      <c r="B254" s="213">
        <v>2795</v>
      </c>
      <c r="C254" s="269">
        <f t="shared" ref="C254" si="43">SUM(C247:C249)</f>
        <v>0</v>
      </c>
      <c r="D254" s="351"/>
      <c r="E254" s="290">
        <v>2795</v>
      </c>
      <c r="F254" s="154">
        <v>2795</v>
      </c>
      <c r="G254" s="676">
        <f t="shared" si="41"/>
        <v>1</v>
      </c>
    </row>
    <row r="255" spans="1:7" s="46" customFormat="1" ht="16.5" customHeight="1" thickBot="1">
      <c r="A255" s="141" t="s">
        <v>316</v>
      </c>
      <c r="B255" s="154">
        <v>0</v>
      </c>
      <c r="C255" s="3"/>
      <c r="D255" s="154">
        <v>2913</v>
      </c>
      <c r="E255" s="290">
        <v>5069</v>
      </c>
      <c r="F255" s="154">
        <v>5069</v>
      </c>
      <c r="G255" s="676">
        <f t="shared" si="41"/>
        <v>1</v>
      </c>
    </row>
    <row r="256" spans="1:7" s="46" customFormat="1" ht="16.5" customHeight="1" thickBot="1">
      <c r="A256" s="141" t="s">
        <v>317</v>
      </c>
      <c r="B256" s="154"/>
      <c r="C256" s="3"/>
      <c r="D256" s="154">
        <v>1514</v>
      </c>
      <c r="E256" s="290">
        <v>2623</v>
      </c>
      <c r="F256" s="154">
        <v>2623</v>
      </c>
      <c r="G256" s="676">
        <f t="shared" si="41"/>
        <v>1</v>
      </c>
    </row>
    <row r="257" spans="1:7" ht="16.5" customHeight="1" thickBot="1">
      <c r="A257" s="141" t="s">
        <v>318</v>
      </c>
      <c r="B257" s="213"/>
      <c r="C257" s="269"/>
      <c r="D257" s="154">
        <v>653</v>
      </c>
      <c r="E257" s="290">
        <v>13874</v>
      </c>
      <c r="F257" s="154">
        <v>13874</v>
      </c>
      <c r="G257" s="676">
        <f t="shared" si="41"/>
        <v>1</v>
      </c>
    </row>
    <row r="258" spans="1:7" ht="16.5" customHeight="1" thickBot="1">
      <c r="A258" s="141" t="s">
        <v>321</v>
      </c>
      <c r="B258" s="213"/>
      <c r="C258" s="269"/>
      <c r="D258" s="351">
        <v>264</v>
      </c>
      <c r="E258" s="290">
        <v>264</v>
      </c>
      <c r="F258" s="154">
        <v>264</v>
      </c>
      <c r="G258" s="676">
        <f t="shared" si="41"/>
        <v>1</v>
      </c>
    </row>
    <row r="259" spans="1:7" ht="16.5" customHeight="1" thickBot="1">
      <c r="A259" s="528" t="s">
        <v>63</v>
      </c>
      <c r="B259" s="341">
        <f>SUM(B246:B257)</f>
        <v>32933</v>
      </c>
      <c r="C259" s="529">
        <f t="shared" ref="C259" si="44">C257</f>
        <v>0</v>
      </c>
      <c r="D259" s="530">
        <f>SUM(D246:D258)</f>
        <v>5946</v>
      </c>
      <c r="E259" s="501">
        <f>SUM(E246:E258)</f>
        <v>54141</v>
      </c>
      <c r="F259" s="530">
        <f>SUM(F246:F258)</f>
        <v>54141</v>
      </c>
      <c r="G259" s="681">
        <f t="shared" si="41"/>
        <v>1</v>
      </c>
    </row>
    <row r="260" spans="1:7" s="12" customFormat="1" ht="24.95" customHeight="1" thickBot="1">
      <c r="A260" s="531" t="s">
        <v>4</v>
      </c>
      <c r="B260" s="532">
        <f>SUM(B238+B241+B242+B243+B244+B245+B259)</f>
        <v>70412</v>
      </c>
      <c r="C260" s="533">
        <f>C238+C241+C249+C257+C242+C243+C244</f>
        <v>3205</v>
      </c>
      <c r="D260" s="534">
        <f>D239+D240+D259</f>
        <v>6134</v>
      </c>
      <c r="E260" s="534">
        <f>E238+E241+E242+E243+E244+E245+E259+E239+E240</f>
        <v>92716</v>
      </c>
      <c r="F260" s="535">
        <f>F238+F239+F240+F241+F242+F243+F244+F245+F259</f>
        <v>98409</v>
      </c>
      <c r="G260" s="687">
        <f>F260/E260</f>
        <v>1.0614025626644807</v>
      </c>
    </row>
    <row r="261" spans="1:7" s="17" customFormat="1" ht="16.5" customHeight="1">
      <c r="A261" s="16"/>
      <c r="B261" s="30"/>
      <c r="C261" s="38"/>
    </row>
    <row r="262" spans="1:7" s="8" customFormat="1" ht="16.5" customHeight="1" thickBot="1">
      <c r="A262" s="19"/>
      <c r="B262" s="20"/>
      <c r="C262" s="3"/>
    </row>
    <row r="263" spans="1:7" s="8" customFormat="1" ht="16.5" customHeight="1">
      <c r="A263" s="836" t="s">
        <v>128</v>
      </c>
      <c r="B263" s="877" t="s">
        <v>27</v>
      </c>
      <c r="C263" s="144"/>
      <c r="D263" s="796" t="s">
        <v>311</v>
      </c>
      <c r="E263" s="759" t="s">
        <v>310</v>
      </c>
      <c r="F263" s="759" t="s">
        <v>402</v>
      </c>
      <c r="G263" s="759" t="s">
        <v>403</v>
      </c>
    </row>
    <row r="264" spans="1:7" s="8" customFormat="1" ht="16.5" customHeight="1">
      <c r="A264" s="837"/>
      <c r="B264" s="878"/>
      <c r="C264" s="3"/>
      <c r="D264" s="797"/>
      <c r="E264" s="760"/>
      <c r="F264" s="760"/>
      <c r="G264" s="760"/>
    </row>
    <row r="265" spans="1:7" ht="16.5" customHeight="1" thickBot="1">
      <c r="A265" s="838"/>
      <c r="B265" s="879"/>
      <c r="C265" s="150"/>
      <c r="D265" s="798"/>
      <c r="E265" s="761"/>
      <c r="F265" s="761"/>
      <c r="G265" s="761"/>
    </row>
    <row r="266" spans="1:7" s="12" customFormat="1" ht="24.95" customHeight="1" thickBot="1">
      <c r="A266" s="750" t="s">
        <v>125</v>
      </c>
      <c r="B266" s="751"/>
      <c r="C266" s="751"/>
      <c r="D266" s="751"/>
      <c r="E266" s="751"/>
      <c r="F266" s="809"/>
      <c r="G266" s="810"/>
    </row>
    <row r="267" spans="1:7" s="23" customFormat="1" ht="16.5" customHeight="1">
      <c r="A267" s="516" t="s">
        <v>304</v>
      </c>
      <c r="B267" s="517">
        <v>4996</v>
      </c>
      <c r="C267" s="518">
        <v>10000</v>
      </c>
      <c r="D267" s="386"/>
      <c r="E267" s="518">
        <v>4996</v>
      </c>
      <c r="F267" s="519">
        <v>0</v>
      </c>
      <c r="G267" s="688">
        <v>0</v>
      </c>
    </row>
    <row r="268" spans="1:7" s="23" customFormat="1" ht="16.5" customHeight="1">
      <c r="A268" s="152" t="s">
        <v>120</v>
      </c>
      <c r="B268" s="174">
        <v>20219</v>
      </c>
      <c r="C268" s="271">
        <v>0</v>
      </c>
      <c r="D268" s="272"/>
      <c r="E268" s="271">
        <v>20219</v>
      </c>
      <c r="F268" s="272">
        <v>0</v>
      </c>
      <c r="G268" s="272">
        <v>0</v>
      </c>
    </row>
    <row r="269" spans="1:7" ht="16.5" customHeight="1">
      <c r="A269" s="142" t="s">
        <v>67</v>
      </c>
      <c r="B269" s="145">
        <f>+B268+B267</f>
        <v>25215</v>
      </c>
      <c r="C269" s="239">
        <f t="shared" ref="C269" si="45">+C268+C267</f>
        <v>10000</v>
      </c>
      <c r="D269" s="250"/>
      <c r="E269" s="239">
        <f>+E268+E267</f>
        <v>25215</v>
      </c>
      <c r="F269" s="272">
        <v>0</v>
      </c>
      <c r="G269" s="272">
        <v>0</v>
      </c>
    </row>
    <row r="270" spans="1:7" s="12" customFormat="1" ht="24.95" customHeight="1" thickBot="1">
      <c r="A270" s="149" t="s">
        <v>4</v>
      </c>
      <c r="B270" s="165">
        <f>B267+B268</f>
        <v>25215</v>
      </c>
      <c r="C270" s="258">
        <f t="shared" ref="C270" si="46">C267+C268</f>
        <v>10000</v>
      </c>
      <c r="D270" s="259"/>
      <c r="E270" s="258">
        <f>E267+E268</f>
        <v>25215</v>
      </c>
      <c r="F270" s="409">
        <v>0</v>
      </c>
      <c r="G270" s="409">
        <v>0</v>
      </c>
    </row>
    <row r="271" spans="1:7" s="17" customFormat="1" ht="16.5" customHeight="1">
      <c r="A271" s="16"/>
      <c r="B271" s="41"/>
      <c r="C271" s="38"/>
    </row>
    <row r="272" spans="1:7" s="11" customFormat="1" ht="16.5" customHeight="1" thickBot="1">
      <c r="A272" s="13"/>
      <c r="B272" s="24"/>
      <c r="C272" s="3"/>
    </row>
    <row r="273" spans="1:13" s="11" customFormat="1" ht="16.5" customHeight="1">
      <c r="A273" s="778" t="s">
        <v>129</v>
      </c>
      <c r="B273" s="830" t="s">
        <v>27</v>
      </c>
      <c r="C273" s="144"/>
      <c r="D273" s="796" t="s">
        <v>311</v>
      </c>
      <c r="E273" s="759" t="s">
        <v>313</v>
      </c>
      <c r="F273" s="759" t="s">
        <v>402</v>
      </c>
      <c r="G273" s="759" t="s">
        <v>403</v>
      </c>
    </row>
    <row r="274" spans="1:13" s="11" customFormat="1" ht="16.5" customHeight="1">
      <c r="A274" s="779"/>
      <c r="B274" s="831"/>
      <c r="C274" s="3"/>
      <c r="D274" s="797"/>
      <c r="E274" s="760"/>
      <c r="F274" s="760"/>
      <c r="G274" s="760"/>
    </row>
    <row r="275" spans="1:13" s="11" customFormat="1" ht="16.5" customHeight="1" thickBot="1">
      <c r="A275" s="780"/>
      <c r="B275" s="783"/>
      <c r="C275" s="150"/>
      <c r="D275" s="798"/>
      <c r="E275" s="761"/>
      <c r="F275" s="761"/>
      <c r="G275" s="761"/>
    </row>
    <row r="276" spans="1:13" s="12" customFormat="1" ht="24.95" customHeight="1" thickBot="1">
      <c r="A276" s="750" t="s">
        <v>125</v>
      </c>
      <c r="B276" s="751"/>
      <c r="C276" s="751"/>
      <c r="D276" s="751"/>
      <c r="E276" s="751"/>
      <c r="F276" s="751"/>
      <c r="G276" s="752"/>
    </row>
    <row r="277" spans="1:13" s="46" customFormat="1" ht="16.5" customHeight="1" thickBot="1">
      <c r="A277" s="193" t="s">
        <v>28</v>
      </c>
      <c r="B277" s="345">
        <v>4148</v>
      </c>
      <c r="C277" s="3"/>
      <c r="D277" s="224"/>
      <c r="E277" s="520">
        <v>4323</v>
      </c>
      <c r="F277" s="143">
        <v>4323</v>
      </c>
      <c r="G277" s="670">
        <f>F277/E277</f>
        <v>1</v>
      </c>
    </row>
    <row r="278" spans="1:13" s="46" customFormat="1" ht="16.5" customHeight="1" thickBot="1">
      <c r="A278" s="193" t="s">
        <v>353</v>
      </c>
      <c r="B278" s="345"/>
      <c r="C278" s="3"/>
      <c r="D278" s="224"/>
      <c r="E278" s="520"/>
      <c r="F278" s="154">
        <v>0</v>
      </c>
      <c r="G278" s="670">
        <v>0</v>
      </c>
    </row>
    <row r="279" spans="1:13" s="11" customFormat="1" ht="16.5" customHeight="1" thickBot="1">
      <c r="A279" s="142" t="s">
        <v>50</v>
      </c>
      <c r="B279" s="172">
        <f>B277</f>
        <v>4148</v>
      </c>
      <c r="C279" s="262">
        <f>C277</f>
        <v>0</v>
      </c>
      <c r="D279" s="260"/>
      <c r="E279" s="262">
        <f>E277</f>
        <v>4323</v>
      </c>
      <c r="F279" s="145">
        <f>SUM(F277:F278)</f>
        <v>4323</v>
      </c>
      <c r="G279" s="674">
        <f t="shared" ref="G279:G280" si="47">F279/E279</f>
        <v>1</v>
      </c>
      <c r="M279" s="27"/>
    </row>
    <row r="280" spans="1:13" s="15" customFormat="1" ht="24.95" customHeight="1" thickBot="1">
      <c r="A280" s="149" t="s">
        <v>4</v>
      </c>
      <c r="B280" s="178">
        <f>B279</f>
        <v>4148</v>
      </c>
      <c r="C280" s="273">
        <f t="shared" ref="C280" si="48">C279</f>
        <v>0</v>
      </c>
      <c r="D280" s="241"/>
      <c r="E280" s="273">
        <f>E279</f>
        <v>4323</v>
      </c>
      <c r="F280" s="318">
        <f>SUM(F279)</f>
        <v>4323</v>
      </c>
      <c r="G280" s="684">
        <f t="shared" si="47"/>
        <v>1</v>
      </c>
    </row>
    <row r="281" spans="1:13" s="12" customFormat="1" ht="24.95" customHeight="1" thickBot="1">
      <c r="A281" s="768" t="s">
        <v>126</v>
      </c>
      <c r="B281" s="769"/>
      <c r="C281" s="769"/>
      <c r="D281" s="769"/>
      <c r="E281" s="769"/>
      <c r="F281" s="769"/>
      <c r="G281" s="774"/>
    </row>
    <row r="282" spans="1:13" s="46" customFormat="1" ht="16.5" customHeight="1" thickBot="1">
      <c r="A282" s="741" t="s">
        <v>5</v>
      </c>
      <c r="B282" s="143">
        <v>1914</v>
      </c>
      <c r="C282" s="144"/>
      <c r="D282" s="143">
        <v>-6</v>
      </c>
      <c r="E282" s="387">
        <v>1908</v>
      </c>
      <c r="F282" s="143">
        <v>1902</v>
      </c>
      <c r="G282" s="670">
        <f>F282/E282</f>
        <v>0.99685534591194969</v>
      </c>
    </row>
    <row r="283" spans="1:13" s="46" customFormat="1" ht="16.5" customHeight="1" thickBot="1">
      <c r="A283" s="166" t="s">
        <v>89</v>
      </c>
      <c r="B283" s="154">
        <v>180</v>
      </c>
      <c r="C283" s="3"/>
      <c r="D283" s="154"/>
      <c r="E283" s="290">
        <v>284</v>
      </c>
      <c r="F283" s="154">
        <v>284</v>
      </c>
      <c r="G283" s="670">
        <f t="shared" ref="G283:G318" si="49">F283/E283</f>
        <v>1</v>
      </c>
    </row>
    <row r="284" spans="1:13" s="22" customFormat="1" ht="16.5" customHeight="1" thickBot="1">
      <c r="A284" s="152" t="s">
        <v>6</v>
      </c>
      <c r="B284" s="145">
        <f>SUM(B282:B283)</f>
        <v>2094</v>
      </c>
      <c r="C284" s="239">
        <f t="shared" ref="C284" si="50">SUM(C282:C283)</f>
        <v>0</v>
      </c>
      <c r="D284" s="145">
        <f>SUM(D282:D283)</f>
        <v>-6</v>
      </c>
      <c r="E284" s="239">
        <f>SUM(E282:E283)</f>
        <v>2192</v>
      </c>
      <c r="F284" s="145">
        <f>SUM(F282:F283)</f>
        <v>2186</v>
      </c>
      <c r="G284" s="674">
        <f t="shared" si="49"/>
        <v>0.99726277372262773</v>
      </c>
    </row>
    <row r="285" spans="1:13" s="46" customFormat="1" ht="16.5" customHeight="1" thickBot="1">
      <c r="A285" s="141" t="s">
        <v>322</v>
      </c>
      <c r="B285" s="154">
        <v>42</v>
      </c>
      <c r="C285" s="3"/>
      <c r="D285" s="154">
        <v>64</v>
      </c>
      <c r="E285" s="290">
        <v>128</v>
      </c>
      <c r="F285" s="154">
        <v>127</v>
      </c>
      <c r="G285" s="670">
        <f t="shared" si="49"/>
        <v>0.9921875</v>
      </c>
    </row>
    <row r="286" spans="1:13" s="46" customFormat="1" ht="16.5" customHeight="1" thickBot="1">
      <c r="A286" s="141" t="s">
        <v>372</v>
      </c>
      <c r="B286" s="154"/>
      <c r="C286" s="3"/>
      <c r="D286" s="154"/>
      <c r="E286" s="290">
        <v>52</v>
      </c>
      <c r="F286" s="154">
        <v>52</v>
      </c>
      <c r="G286" s="670">
        <f t="shared" si="49"/>
        <v>1</v>
      </c>
    </row>
    <row r="287" spans="1:13" s="46" customFormat="1" ht="16.5" customHeight="1" thickBot="1">
      <c r="A287" s="141" t="s">
        <v>230</v>
      </c>
      <c r="B287" s="154">
        <v>120</v>
      </c>
      <c r="C287" s="3"/>
      <c r="D287" s="154"/>
      <c r="E287" s="290">
        <v>120</v>
      </c>
      <c r="F287" s="154">
        <v>120</v>
      </c>
      <c r="G287" s="670">
        <f t="shared" si="49"/>
        <v>1</v>
      </c>
    </row>
    <row r="288" spans="1:13" ht="16.5" customHeight="1" thickBot="1">
      <c r="A288" s="152" t="s">
        <v>8</v>
      </c>
      <c r="B288" s="155">
        <f t="shared" ref="B288:F288" si="51">SUM(B285:B287)</f>
        <v>162</v>
      </c>
      <c r="C288" s="237">
        <f t="shared" si="51"/>
        <v>0</v>
      </c>
      <c r="D288" s="145">
        <f t="shared" si="51"/>
        <v>64</v>
      </c>
      <c r="E288" s="239">
        <f t="shared" si="51"/>
        <v>300</v>
      </c>
      <c r="F288" s="145">
        <f t="shared" si="51"/>
        <v>299</v>
      </c>
      <c r="G288" s="674">
        <f t="shared" si="49"/>
        <v>0.9966666666666667</v>
      </c>
    </row>
    <row r="289" spans="1:7" ht="16.5" customHeight="1" thickBot="1">
      <c r="A289" s="142" t="s">
        <v>10</v>
      </c>
      <c r="B289" s="145">
        <f t="shared" ref="B289:F289" si="52">B284+B288</f>
        <v>2256</v>
      </c>
      <c r="C289" s="239">
        <f t="shared" si="52"/>
        <v>0</v>
      </c>
      <c r="D289" s="145">
        <f t="shared" si="52"/>
        <v>58</v>
      </c>
      <c r="E289" s="239">
        <f t="shared" si="52"/>
        <v>2492</v>
      </c>
      <c r="F289" s="145">
        <f t="shared" si="52"/>
        <v>2485</v>
      </c>
      <c r="G289" s="674">
        <f t="shared" si="49"/>
        <v>0.9971910112359551</v>
      </c>
    </row>
    <row r="290" spans="1:7" s="46" customFormat="1" ht="16.5" customHeight="1" thickBot="1">
      <c r="A290" s="141" t="s">
        <v>90</v>
      </c>
      <c r="B290" s="154">
        <v>577</v>
      </c>
      <c r="C290" s="3"/>
      <c r="D290" s="154">
        <v>16</v>
      </c>
      <c r="E290" s="290">
        <v>638</v>
      </c>
      <c r="F290" s="154">
        <v>638</v>
      </c>
      <c r="G290" s="670">
        <f t="shared" si="49"/>
        <v>1</v>
      </c>
    </row>
    <row r="291" spans="1:7" s="46" customFormat="1" ht="16.5" customHeight="1" thickBot="1">
      <c r="A291" s="141" t="s">
        <v>168</v>
      </c>
      <c r="B291" s="154">
        <v>20</v>
      </c>
      <c r="C291" s="3"/>
      <c r="D291" s="154">
        <v>0</v>
      </c>
      <c r="E291" s="290">
        <v>20</v>
      </c>
      <c r="F291" s="154">
        <v>20</v>
      </c>
      <c r="G291" s="670">
        <f t="shared" si="49"/>
        <v>1</v>
      </c>
    </row>
    <row r="292" spans="1:7" s="46" customFormat="1" ht="16.5" customHeight="1" thickBot="1">
      <c r="A292" s="141" t="s">
        <v>155</v>
      </c>
      <c r="B292" s="154">
        <v>10</v>
      </c>
      <c r="C292" s="3"/>
      <c r="D292" s="154">
        <v>0</v>
      </c>
      <c r="E292" s="290">
        <v>0</v>
      </c>
      <c r="F292" s="154">
        <v>0</v>
      </c>
      <c r="G292" s="670">
        <v>0</v>
      </c>
    </row>
    <row r="293" spans="1:7" s="11" customFormat="1" ht="16.5" customHeight="1" thickBot="1">
      <c r="A293" s="142" t="s">
        <v>20</v>
      </c>
      <c r="B293" s="145">
        <f>SUM(B290:B292)</f>
        <v>607</v>
      </c>
      <c r="C293" s="239">
        <f t="shared" ref="C293" si="53">SUM(C290:C292)</f>
        <v>0</v>
      </c>
      <c r="D293" s="145">
        <f>SUM(D290:D292)</f>
        <v>16</v>
      </c>
      <c r="E293" s="239">
        <f>SUM(E290:E292)</f>
        <v>658</v>
      </c>
      <c r="F293" s="145">
        <f>SUM(F290:F292)</f>
        <v>658</v>
      </c>
      <c r="G293" s="674">
        <f t="shared" si="49"/>
        <v>1</v>
      </c>
    </row>
    <row r="294" spans="1:7" s="11" customFormat="1" ht="16.5" customHeight="1" thickBot="1">
      <c r="A294" s="141" t="s">
        <v>379</v>
      </c>
      <c r="B294" s="145"/>
      <c r="C294" s="24"/>
      <c r="D294" s="145"/>
      <c r="E294" s="290">
        <v>19</v>
      </c>
      <c r="F294" s="154">
        <v>19</v>
      </c>
      <c r="G294" s="670">
        <f t="shared" si="49"/>
        <v>1</v>
      </c>
    </row>
    <row r="295" spans="1:7" s="46" customFormat="1" ht="16.5" customHeight="1" thickBot="1">
      <c r="A295" s="141" t="s">
        <v>91</v>
      </c>
      <c r="B295" s="154">
        <v>15</v>
      </c>
      <c r="C295" s="3"/>
      <c r="D295" s="154">
        <v>0</v>
      </c>
      <c r="E295" s="290">
        <v>15</v>
      </c>
      <c r="F295" s="154">
        <v>15</v>
      </c>
      <c r="G295" s="670">
        <f t="shared" si="49"/>
        <v>1</v>
      </c>
    </row>
    <row r="296" spans="1:7" s="46" customFormat="1" ht="16.5" customHeight="1" thickBot="1">
      <c r="A296" s="141" t="s">
        <v>157</v>
      </c>
      <c r="B296" s="154">
        <v>25</v>
      </c>
      <c r="C296" s="3"/>
      <c r="D296" s="154">
        <v>0</v>
      </c>
      <c r="E296" s="290">
        <v>25</v>
      </c>
      <c r="F296" s="154">
        <v>25</v>
      </c>
      <c r="G296" s="670">
        <f t="shared" si="49"/>
        <v>1</v>
      </c>
    </row>
    <row r="297" spans="1:7" s="46" customFormat="1" ht="16.5" customHeight="1" thickBot="1">
      <c r="A297" s="141" t="s">
        <v>156</v>
      </c>
      <c r="B297" s="154">
        <v>30</v>
      </c>
      <c r="C297" s="3"/>
      <c r="D297" s="154">
        <v>0</v>
      </c>
      <c r="E297" s="290">
        <v>30</v>
      </c>
      <c r="F297" s="154">
        <v>27</v>
      </c>
      <c r="G297" s="670">
        <f t="shared" si="49"/>
        <v>0.9</v>
      </c>
    </row>
    <row r="298" spans="1:7" s="46" customFormat="1" ht="16.5" customHeight="1" thickBot="1">
      <c r="A298" s="141" t="s">
        <v>92</v>
      </c>
      <c r="B298" s="154">
        <v>11</v>
      </c>
      <c r="C298" s="3"/>
      <c r="D298" s="154">
        <v>0</v>
      </c>
      <c r="E298" s="290">
        <v>9</v>
      </c>
      <c r="F298" s="154">
        <v>9</v>
      </c>
      <c r="G298" s="670">
        <f t="shared" si="49"/>
        <v>1</v>
      </c>
    </row>
    <row r="299" spans="1:7" s="46" customFormat="1" ht="16.5" customHeight="1" thickBot="1">
      <c r="A299" s="141" t="s">
        <v>93</v>
      </c>
      <c r="B299" s="154">
        <v>40</v>
      </c>
      <c r="C299" s="3"/>
      <c r="D299" s="154">
        <v>0</v>
      </c>
      <c r="E299" s="290">
        <v>26</v>
      </c>
      <c r="F299" s="154">
        <v>16</v>
      </c>
      <c r="G299" s="670">
        <f t="shared" si="49"/>
        <v>0.61538461538461542</v>
      </c>
    </row>
    <row r="300" spans="1:7" s="46" customFormat="1" ht="16.5" customHeight="1" thickBot="1">
      <c r="A300" s="141" t="s">
        <v>94</v>
      </c>
      <c r="B300" s="154">
        <v>23</v>
      </c>
      <c r="C300" s="3"/>
      <c r="D300" s="154">
        <v>0</v>
      </c>
      <c r="E300" s="290">
        <v>23</v>
      </c>
      <c r="F300" s="154">
        <v>23</v>
      </c>
      <c r="G300" s="670">
        <f t="shared" si="49"/>
        <v>1</v>
      </c>
    </row>
    <row r="301" spans="1:7" s="11" customFormat="1" ht="16.5" customHeight="1" thickBot="1">
      <c r="A301" s="142" t="s">
        <v>2</v>
      </c>
      <c r="B301" s="145">
        <f>SUM(B295:B300)</f>
        <v>144</v>
      </c>
      <c r="C301" s="239">
        <f>SUM(C295:C300)</f>
        <v>0</v>
      </c>
      <c r="D301" s="368">
        <v>0</v>
      </c>
      <c r="E301" s="423">
        <f>SUM(E294:E300)</f>
        <v>147</v>
      </c>
      <c r="F301" s="145">
        <f>SUM(F294:F300)</f>
        <v>134</v>
      </c>
      <c r="G301" s="674">
        <f t="shared" si="49"/>
        <v>0.91156462585034015</v>
      </c>
    </row>
    <row r="302" spans="1:7" s="46" customFormat="1" ht="16.5" customHeight="1" thickBot="1">
      <c r="A302" s="179" t="s">
        <v>248</v>
      </c>
      <c r="B302" s="156">
        <v>492</v>
      </c>
      <c r="C302" s="3"/>
      <c r="D302" s="154">
        <v>0</v>
      </c>
      <c r="E302" s="290">
        <v>509</v>
      </c>
      <c r="F302" s="154">
        <v>509</v>
      </c>
      <c r="G302" s="670">
        <f t="shared" si="49"/>
        <v>1</v>
      </c>
    </row>
    <row r="303" spans="1:7" s="11" customFormat="1" ht="16.5" customHeight="1" thickBot="1">
      <c r="A303" s="142" t="s">
        <v>205</v>
      </c>
      <c r="B303" s="145">
        <f>SUM(B302:B302)</f>
        <v>492</v>
      </c>
      <c r="C303" s="239">
        <f>SUM(C302:C302)</f>
        <v>0</v>
      </c>
      <c r="D303" s="145">
        <v>0</v>
      </c>
      <c r="E303" s="239">
        <f>SUM(E302)</f>
        <v>509</v>
      </c>
      <c r="F303" s="145">
        <f>SUM(F302)</f>
        <v>509</v>
      </c>
      <c r="G303" s="674">
        <f t="shared" si="49"/>
        <v>1</v>
      </c>
    </row>
    <row r="304" spans="1:7" s="11" customFormat="1" ht="16.5" customHeight="1" thickBot="1">
      <c r="A304" s="142" t="s">
        <v>95</v>
      </c>
      <c r="B304" s="145">
        <f>B289+B293+B301+B303</f>
        <v>3499</v>
      </c>
      <c r="C304" s="239">
        <f>C289+C293+C301+C303</f>
        <v>0</v>
      </c>
      <c r="D304" s="145">
        <f>D289+D293</f>
        <v>74</v>
      </c>
      <c r="E304" s="239">
        <f>E289+E293+E301+E303</f>
        <v>3806</v>
      </c>
      <c r="F304" s="145">
        <f>F289+F293+F301+F303</f>
        <v>3786</v>
      </c>
      <c r="G304" s="674">
        <f t="shared" si="49"/>
        <v>0.99474513925380981</v>
      </c>
    </row>
    <row r="305" spans="1:7" s="11" customFormat="1" ht="16.5" customHeight="1" thickBot="1">
      <c r="A305" s="141" t="s">
        <v>251</v>
      </c>
      <c r="B305" s="154">
        <v>221</v>
      </c>
      <c r="C305" s="24"/>
      <c r="D305" s="368">
        <v>0</v>
      </c>
      <c r="E305" s="537">
        <v>221</v>
      </c>
      <c r="F305" s="368">
        <v>221</v>
      </c>
      <c r="G305" s="670">
        <f t="shared" si="49"/>
        <v>1</v>
      </c>
    </row>
    <row r="306" spans="1:7" s="11" customFormat="1" ht="16.5" customHeight="1" thickBot="1">
      <c r="A306" s="142" t="s">
        <v>6</v>
      </c>
      <c r="B306" s="145">
        <f>SUM(B305)</f>
        <v>221</v>
      </c>
      <c r="C306" s="24"/>
      <c r="D306" s="145">
        <v>0</v>
      </c>
      <c r="E306" s="239">
        <f>SUM(E305)</f>
        <v>221</v>
      </c>
      <c r="F306" s="145">
        <f>SUM(F305)</f>
        <v>221</v>
      </c>
      <c r="G306" s="674">
        <f t="shared" si="49"/>
        <v>1</v>
      </c>
    </row>
    <row r="307" spans="1:7" s="11" customFormat="1" ht="16.5" customHeight="1" thickBot="1">
      <c r="A307" s="141" t="s">
        <v>90</v>
      </c>
      <c r="B307" s="154">
        <v>71</v>
      </c>
      <c r="C307" s="24"/>
      <c r="D307" s="368">
        <v>0</v>
      </c>
      <c r="E307" s="537">
        <v>71</v>
      </c>
      <c r="F307" s="368">
        <v>60</v>
      </c>
      <c r="G307" s="670">
        <f t="shared" si="49"/>
        <v>0.84507042253521125</v>
      </c>
    </row>
    <row r="308" spans="1:7" s="11" customFormat="1" ht="16.5" customHeight="1" thickBot="1">
      <c r="A308" s="142" t="s">
        <v>250</v>
      </c>
      <c r="B308" s="145">
        <f>SUM(B307)</f>
        <v>71</v>
      </c>
      <c r="C308" s="24"/>
      <c r="D308" s="145">
        <v>0</v>
      </c>
      <c r="E308" s="239">
        <f>SUM(E307)</f>
        <v>71</v>
      </c>
      <c r="F308" s="145">
        <f>SUM(F307)</f>
        <v>60</v>
      </c>
      <c r="G308" s="674">
        <f t="shared" si="49"/>
        <v>0.84507042253521125</v>
      </c>
    </row>
    <row r="309" spans="1:7" s="46" customFormat="1" ht="16.5" customHeight="1" thickBot="1">
      <c r="A309" s="141" t="s">
        <v>174</v>
      </c>
      <c r="B309" s="154">
        <v>25</v>
      </c>
      <c r="C309" s="3"/>
      <c r="D309" s="154">
        <v>0</v>
      </c>
      <c r="E309" s="290">
        <v>25</v>
      </c>
      <c r="F309" s="154">
        <v>13</v>
      </c>
      <c r="G309" s="670">
        <f t="shared" si="49"/>
        <v>0.52</v>
      </c>
    </row>
    <row r="310" spans="1:7" s="46" customFormat="1" ht="16.5" customHeight="1" thickBot="1">
      <c r="A310" s="141" t="s">
        <v>249</v>
      </c>
      <c r="B310" s="154">
        <v>51</v>
      </c>
      <c r="C310" s="3"/>
      <c r="D310" s="154">
        <v>0</v>
      </c>
      <c r="E310" s="290">
        <v>54</v>
      </c>
      <c r="F310" s="154">
        <v>45</v>
      </c>
      <c r="G310" s="670">
        <f t="shared" si="49"/>
        <v>0.83333333333333337</v>
      </c>
    </row>
    <row r="311" spans="1:7" s="46" customFormat="1" ht="16.5" customHeight="1" thickBot="1">
      <c r="A311" s="141" t="s">
        <v>30</v>
      </c>
      <c r="B311" s="154">
        <v>48</v>
      </c>
      <c r="C311" s="3"/>
      <c r="D311" s="154">
        <v>0</v>
      </c>
      <c r="E311" s="290">
        <v>71</v>
      </c>
      <c r="F311" s="154">
        <v>0</v>
      </c>
      <c r="G311" s="670">
        <f t="shared" si="49"/>
        <v>0</v>
      </c>
    </row>
    <row r="312" spans="1:7" s="46" customFormat="1" ht="16.5" customHeight="1" thickBot="1">
      <c r="A312" s="141" t="s">
        <v>51</v>
      </c>
      <c r="B312" s="154">
        <v>15</v>
      </c>
      <c r="C312" s="3"/>
      <c r="D312" s="154">
        <v>0</v>
      </c>
      <c r="E312" s="290">
        <v>15</v>
      </c>
      <c r="F312" s="154">
        <v>15</v>
      </c>
      <c r="G312" s="670">
        <f t="shared" si="49"/>
        <v>1</v>
      </c>
    </row>
    <row r="313" spans="1:7" s="46" customFormat="1" ht="16.5" customHeight="1" thickBot="1">
      <c r="A313" s="141" t="s">
        <v>97</v>
      </c>
      <c r="B313" s="154">
        <v>90</v>
      </c>
      <c r="C313" s="3"/>
      <c r="D313" s="154">
        <v>0</v>
      </c>
      <c r="E313" s="290">
        <v>90</v>
      </c>
      <c r="F313" s="154">
        <v>90</v>
      </c>
      <c r="G313" s="670">
        <f t="shared" si="49"/>
        <v>1</v>
      </c>
    </row>
    <row r="314" spans="1:7" s="46" customFormat="1" ht="16.5" customHeight="1" thickBot="1">
      <c r="A314" s="141" t="s">
        <v>206</v>
      </c>
      <c r="B314" s="154">
        <v>36</v>
      </c>
      <c r="C314" s="3"/>
      <c r="D314" s="154">
        <v>0</v>
      </c>
      <c r="E314" s="290">
        <v>36</v>
      </c>
      <c r="F314" s="154">
        <v>36</v>
      </c>
      <c r="G314" s="670">
        <f t="shared" si="49"/>
        <v>1</v>
      </c>
    </row>
    <row r="315" spans="1:7" s="46" customFormat="1" ht="16.5" customHeight="1" thickBot="1">
      <c r="A315" s="141" t="s">
        <v>175</v>
      </c>
      <c r="B315" s="154">
        <v>24</v>
      </c>
      <c r="C315" s="3"/>
      <c r="D315" s="154">
        <v>0</v>
      </c>
      <c r="E315" s="290">
        <v>24</v>
      </c>
      <c r="F315" s="154">
        <v>24</v>
      </c>
      <c r="G315" s="670">
        <f t="shared" si="49"/>
        <v>1</v>
      </c>
    </row>
    <row r="316" spans="1:7" s="46" customFormat="1" ht="16.5" customHeight="1" thickBot="1">
      <c r="A316" s="141" t="s">
        <v>52</v>
      </c>
      <c r="B316" s="154">
        <v>68</v>
      </c>
      <c r="C316" s="3"/>
      <c r="D316" s="154">
        <v>0</v>
      </c>
      <c r="E316" s="290">
        <v>68</v>
      </c>
      <c r="F316" s="154">
        <v>58</v>
      </c>
      <c r="G316" s="670">
        <f t="shared" si="49"/>
        <v>0.8529411764705882</v>
      </c>
    </row>
    <row r="317" spans="1:7" ht="16.5" customHeight="1" thickBot="1">
      <c r="A317" s="142" t="s">
        <v>96</v>
      </c>
      <c r="B317" s="145">
        <f>SUM(B309:B316)</f>
        <v>357</v>
      </c>
      <c r="C317" s="239">
        <f t="shared" ref="C317" si="54">SUM(C309:C316)</f>
        <v>0</v>
      </c>
      <c r="D317" s="145">
        <v>0</v>
      </c>
      <c r="E317" s="239">
        <f>SUM(E309:E316)</f>
        <v>383</v>
      </c>
      <c r="F317" s="145">
        <f>SUM(F309:F316)</f>
        <v>281</v>
      </c>
      <c r="G317" s="674">
        <f t="shared" si="49"/>
        <v>0.73368146214099217</v>
      </c>
    </row>
    <row r="318" spans="1:7" s="15" customFormat="1" ht="24.95" customHeight="1" thickBot="1">
      <c r="A318" s="153" t="s">
        <v>31</v>
      </c>
      <c r="B318" s="157">
        <f>SUM(B304,B317,B306,B308)</f>
        <v>4148</v>
      </c>
      <c r="C318" s="240">
        <f t="shared" ref="C318" si="55">SUM(C304,C317)</f>
        <v>0</v>
      </c>
      <c r="D318" s="306">
        <f>SUM(D304:D317)</f>
        <v>74</v>
      </c>
      <c r="E318" s="365">
        <f>E304+E317+E306+E308</f>
        <v>4481</v>
      </c>
      <c r="F318" s="306">
        <f>F304+F306+F308+F317</f>
        <v>4348</v>
      </c>
      <c r="G318" s="686">
        <f t="shared" si="49"/>
        <v>0.97031912519526886</v>
      </c>
    </row>
    <row r="319" spans="1:7" s="40" customFormat="1" ht="16.5" customHeight="1">
      <c r="A319" s="16"/>
      <c r="B319" s="30"/>
      <c r="C319" s="38"/>
    </row>
    <row r="320" spans="1:7" ht="16.5" customHeight="1" thickBot="1">
      <c r="A320" s="25"/>
      <c r="B320" s="26"/>
      <c r="C320" s="3"/>
    </row>
    <row r="321" spans="1:9" ht="16.5" customHeight="1">
      <c r="A321" s="778" t="s">
        <v>130</v>
      </c>
      <c r="B321" s="799" t="s">
        <v>27</v>
      </c>
      <c r="C321" s="144"/>
      <c r="D321" s="796" t="s">
        <v>311</v>
      </c>
      <c r="E321" s="759" t="s">
        <v>310</v>
      </c>
      <c r="F321" s="759" t="s">
        <v>402</v>
      </c>
      <c r="G321" s="759" t="s">
        <v>403</v>
      </c>
    </row>
    <row r="322" spans="1:9" ht="16.5" customHeight="1">
      <c r="A322" s="779"/>
      <c r="B322" s="800"/>
      <c r="C322" s="3"/>
      <c r="D322" s="797"/>
      <c r="E322" s="760"/>
      <c r="F322" s="760"/>
      <c r="G322" s="760"/>
    </row>
    <row r="323" spans="1:9" ht="16.5" customHeight="1" thickBot="1">
      <c r="A323" s="822"/>
      <c r="B323" s="823"/>
      <c r="C323" s="3"/>
      <c r="D323" s="797"/>
      <c r="E323" s="760"/>
      <c r="F323" s="761"/>
      <c r="G323" s="761"/>
    </row>
    <row r="324" spans="1:9" s="8" customFormat="1" ht="24.95" customHeight="1" thickBot="1">
      <c r="A324" s="787" t="s">
        <v>125</v>
      </c>
      <c r="B324" s="788"/>
      <c r="C324" s="788"/>
      <c r="D324" s="788"/>
      <c r="E324" s="788"/>
      <c r="F324" s="880"/>
      <c r="G324" s="881"/>
    </row>
    <row r="325" spans="1:9" s="46" customFormat="1" ht="16.5" customHeight="1" thickBot="1">
      <c r="A325" s="193" t="s">
        <v>253</v>
      </c>
      <c r="B325" s="345">
        <v>119</v>
      </c>
      <c r="C325" s="3"/>
      <c r="D325" s="224">
        <v>0</v>
      </c>
      <c r="E325" s="412">
        <v>125</v>
      </c>
      <c r="F325" s="249">
        <v>125</v>
      </c>
      <c r="G325" s="670">
        <f>F325/E325</f>
        <v>1</v>
      </c>
    </row>
    <row r="326" spans="1:9" ht="16.5" customHeight="1" thickBot="1">
      <c r="A326" s="167" t="s">
        <v>207</v>
      </c>
      <c r="B326" s="171">
        <f>B325</f>
        <v>119</v>
      </c>
      <c r="C326" s="261">
        <f t="shared" ref="C326:C327" si="56">C325</f>
        <v>0</v>
      </c>
      <c r="D326" s="272">
        <v>0</v>
      </c>
      <c r="E326" s="495">
        <f t="shared" ref="E326:F327" si="57">SUM(E325)</f>
        <v>125</v>
      </c>
      <c r="F326" s="272">
        <f t="shared" si="57"/>
        <v>125</v>
      </c>
      <c r="G326" s="674">
        <f t="shared" ref="G326:G327" si="58">F326/E326</f>
        <v>1</v>
      </c>
    </row>
    <row r="327" spans="1:9" s="15" customFormat="1" ht="24.95" customHeight="1" thickBot="1">
      <c r="A327" s="180" t="s">
        <v>4</v>
      </c>
      <c r="B327" s="181">
        <f>B326</f>
        <v>119</v>
      </c>
      <c r="C327" s="274">
        <f t="shared" si="56"/>
        <v>0</v>
      </c>
      <c r="D327" s="313">
        <v>0</v>
      </c>
      <c r="E327" s="538">
        <f t="shared" si="57"/>
        <v>125</v>
      </c>
      <c r="F327" s="409">
        <f t="shared" si="57"/>
        <v>125</v>
      </c>
      <c r="G327" s="684">
        <f t="shared" si="58"/>
        <v>1</v>
      </c>
    </row>
    <row r="328" spans="1:9" s="12" customFormat="1" ht="24.95" customHeight="1" thickBot="1">
      <c r="A328" s="803" t="s">
        <v>126</v>
      </c>
      <c r="B328" s="804"/>
      <c r="C328" s="804"/>
      <c r="D328" s="804"/>
      <c r="E328" s="804"/>
      <c r="F328" s="804"/>
      <c r="G328" s="805"/>
    </row>
    <row r="329" spans="1:9" s="46" customFormat="1" ht="16.5" customHeight="1" thickBot="1">
      <c r="A329" s="624" t="s">
        <v>78</v>
      </c>
      <c r="B329" s="143">
        <v>59</v>
      </c>
      <c r="C329" s="144"/>
      <c r="D329" s="223">
        <v>0</v>
      </c>
      <c r="E329" s="742">
        <v>62</v>
      </c>
      <c r="F329" s="249">
        <v>62</v>
      </c>
      <c r="G329" s="670">
        <f>F329/E329</f>
        <v>1</v>
      </c>
    </row>
    <row r="330" spans="1:9" s="46" customFormat="1" ht="16.5" customHeight="1" thickBot="1">
      <c r="A330" s="264" t="s">
        <v>208</v>
      </c>
      <c r="B330" s="154">
        <v>47</v>
      </c>
      <c r="C330" s="3"/>
      <c r="D330" s="229">
        <v>0</v>
      </c>
      <c r="E330" s="151">
        <v>47</v>
      </c>
      <c r="F330" s="229">
        <v>0</v>
      </c>
      <c r="G330" s="670">
        <f t="shared" ref="G330:G333" si="59">F330/E330</f>
        <v>0</v>
      </c>
    </row>
    <row r="331" spans="1:9" s="47" customFormat="1" ht="16.5" customHeight="1" thickBot="1">
      <c r="A331" s="264" t="s">
        <v>45</v>
      </c>
      <c r="B331" s="154">
        <v>13</v>
      </c>
      <c r="C331" s="3"/>
      <c r="D331" s="251">
        <v>0</v>
      </c>
      <c r="E331" s="539">
        <v>13</v>
      </c>
      <c r="F331" s="251">
        <v>0</v>
      </c>
      <c r="G331" s="670">
        <f t="shared" si="59"/>
        <v>0</v>
      </c>
      <c r="I331" s="215"/>
    </row>
    <row r="332" spans="1:9" s="11" customFormat="1" ht="16.5" customHeight="1" thickBot="1">
      <c r="A332" s="266" t="s">
        <v>2</v>
      </c>
      <c r="B332" s="145">
        <f>SUM(B329:B331)</f>
        <v>119</v>
      </c>
      <c r="C332" s="239">
        <f t="shared" ref="C332" si="60">SUM(C329:C331)</f>
        <v>0</v>
      </c>
      <c r="D332" s="272">
        <v>0</v>
      </c>
      <c r="E332" s="495">
        <f>SUM(E329:E331)</f>
        <v>122</v>
      </c>
      <c r="F332" s="272">
        <f>SUM(F329:F331)</f>
        <v>62</v>
      </c>
      <c r="G332" s="674">
        <f t="shared" si="59"/>
        <v>0.50819672131147542</v>
      </c>
    </row>
    <row r="333" spans="1:9" s="17" customFormat="1" ht="24.95" customHeight="1" thickBot="1">
      <c r="A333" s="276" t="s">
        <v>3</v>
      </c>
      <c r="B333" s="177">
        <f>SUM(B332)</f>
        <v>119</v>
      </c>
      <c r="C333" s="275">
        <f t="shared" ref="C333" si="61">SUM(C332)</f>
        <v>0</v>
      </c>
      <c r="D333" s="305">
        <v>0</v>
      </c>
      <c r="E333" s="493">
        <f>SUM(E332)</f>
        <v>122</v>
      </c>
      <c r="F333" s="494">
        <f>SUM(F332)</f>
        <v>62</v>
      </c>
      <c r="G333" s="689">
        <f t="shared" si="59"/>
        <v>0.50819672131147542</v>
      </c>
    </row>
    <row r="334" spans="1:9" s="27" customFormat="1" ht="16.5" customHeight="1">
      <c r="A334" s="13"/>
      <c r="B334" s="24"/>
      <c r="C334" s="38"/>
      <c r="F334" s="27">
        <f>SUM(F329:F332)</f>
        <v>124</v>
      </c>
    </row>
    <row r="335" spans="1:9" ht="16.5" customHeight="1" thickBot="1">
      <c r="A335" s="28"/>
      <c r="B335" s="29"/>
      <c r="C335" s="3"/>
    </row>
    <row r="336" spans="1:9" ht="16.5" customHeight="1">
      <c r="A336" s="802" t="s">
        <v>280</v>
      </c>
      <c r="B336" s="799" t="s">
        <v>27</v>
      </c>
      <c r="C336" s="144"/>
      <c r="D336" s="796" t="s">
        <v>311</v>
      </c>
      <c r="E336" s="759" t="s">
        <v>313</v>
      </c>
      <c r="F336" s="759" t="s">
        <v>402</v>
      </c>
      <c r="G336" s="759" t="s">
        <v>403</v>
      </c>
    </row>
    <row r="337" spans="1:8" ht="16.5" customHeight="1">
      <c r="A337" s="779"/>
      <c r="B337" s="800"/>
      <c r="C337" s="3"/>
      <c r="D337" s="797"/>
      <c r="E337" s="760"/>
      <c r="F337" s="760"/>
      <c r="G337" s="760"/>
    </row>
    <row r="338" spans="1:8" ht="16.5" customHeight="1" thickBot="1">
      <c r="A338" s="780"/>
      <c r="B338" s="783"/>
      <c r="C338" s="150"/>
      <c r="D338" s="798"/>
      <c r="E338" s="761"/>
      <c r="F338" s="761"/>
      <c r="G338" s="761"/>
    </row>
    <row r="339" spans="1:8" s="12" customFormat="1" ht="24.95" customHeight="1" thickBot="1">
      <c r="A339" s="768" t="s">
        <v>126</v>
      </c>
      <c r="B339" s="769"/>
      <c r="C339" s="769"/>
      <c r="D339" s="769"/>
      <c r="E339" s="769"/>
      <c r="F339" s="769"/>
      <c r="G339" s="774"/>
    </row>
    <row r="340" spans="1:8" s="47" customFormat="1" ht="16.5" customHeight="1" thickBot="1">
      <c r="A340" s="344" t="s">
        <v>254</v>
      </c>
      <c r="B340" s="164">
        <v>566</v>
      </c>
      <c r="C340" s="3"/>
      <c r="D340" s="540">
        <v>0</v>
      </c>
      <c r="E340" s="543">
        <v>590</v>
      </c>
      <c r="F340" s="522">
        <v>590</v>
      </c>
      <c r="G340" s="670">
        <f>F340/E340</f>
        <v>1</v>
      </c>
    </row>
    <row r="341" spans="1:8" s="47" customFormat="1" ht="16.5" customHeight="1" thickBot="1">
      <c r="A341" s="344" t="s">
        <v>341</v>
      </c>
      <c r="B341" s="164"/>
      <c r="C341" s="3"/>
      <c r="D341" s="412">
        <v>115</v>
      </c>
      <c r="E341" s="541">
        <v>115</v>
      </c>
      <c r="F341" s="229">
        <v>115</v>
      </c>
      <c r="G341" s="670">
        <f t="shared" ref="G341:G343" si="62">F341/E341</f>
        <v>1</v>
      </c>
    </row>
    <row r="342" spans="1:8" ht="16.5" customHeight="1" thickBot="1">
      <c r="A342" s="266" t="s">
        <v>33</v>
      </c>
      <c r="B342" s="160">
        <f>SUM(B340)</f>
        <v>566</v>
      </c>
      <c r="C342" s="211">
        <f t="shared" ref="C342" si="63">SUM(C340)</f>
        <v>0</v>
      </c>
      <c r="D342" s="495">
        <f>SUM(D340:D341)</f>
        <v>115</v>
      </c>
      <c r="E342" s="542">
        <f>SUM(E340:E341)</f>
        <v>705</v>
      </c>
      <c r="F342" s="272">
        <f>SUM(F340:F341)</f>
        <v>705</v>
      </c>
      <c r="G342" s="674">
        <f t="shared" si="62"/>
        <v>1</v>
      </c>
    </row>
    <row r="343" spans="1:8" s="12" customFormat="1" ht="24.95" customHeight="1" thickBot="1">
      <c r="A343" s="255" t="s">
        <v>31</v>
      </c>
      <c r="B343" s="157">
        <f>B342</f>
        <v>566</v>
      </c>
      <c r="C343" s="240" t="e">
        <f>#REF!+C342</f>
        <v>#REF!</v>
      </c>
      <c r="D343" s="305">
        <f>SUM(D342)</f>
        <v>115</v>
      </c>
      <c r="E343" s="493">
        <f>SUM(E342)</f>
        <v>705</v>
      </c>
      <c r="F343" s="305">
        <f>SUM(F342)</f>
        <v>705</v>
      </c>
      <c r="G343" s="689">
        <f t="shared" si="62"/>
        <v>1</v>
      </c>
    </row>
    <row r="344" spans="1:8" s="12" customFormat="1" ht="16.5" customHeight="1">
      <c r="A344" s="16"/>
      <c r="B344" s="30"/>
      <c r="C344" s="30"/>
      <c r="D344" s="321"/>
      <c r="E344" s="321"/>
    </row>
    <row r="345" spans="1:8" s="17" customFormat="1" ht="16.5" customHeight="1" thickBot="1">
      <c r="A345" s="16"/>
      <c r="B345" s="30"/>
      <c r="C345" s="38"/>
      <c r="H345" s="319"/>
    </row>
    <row r="346" spans="1:8" s="12" customFormat="1" ht="16.5" customHeight="1">
      <c r="A346" s="778" t="s">
        <v>132</v>
      </c>
      <c r="B346" s="799" t="s">
        <v>27</v>
      </c>
      <c r="C346" s="144"/>
      <c r="D346" s="796" t="s">
        <v>314</v>
      </c>
      <c r="E346" s="759" t="s">
        <v>310</v>
      </c>
      <c r="F346" s="759" t="s">
        <v>402</v>
      </c>
      <c r="G346" s="759" t="s">
        <v>403</v>
      </c>
    </row>
    <row r="347" spans="1:8" s="12" customFormat="1" ht="16.5" customHeight="1">
      <c r="A347" s="779"/>
      <c r="B347" s="800"/>
      <c r="C347" s="3"/>
      <c r="D347" s="797"/>
      <c r="E347" s="760"/>
      <c r="F347" s="760"/>
      <c r="G347" s="760"/>
    </row>
    <row r="348" spans="1:8" s="12" customFormat="1" ht="16.5" customHeight="1" thickBot="1">
      <c r="A348" s="813"/>
      <c r="B348" s="801"/>
      <c r="C348" s="150"/>
      <c r="D348" s="798"/>
      <c r="E348" s="761"/>
      <c r="F348" s="761"/>
      <c r="G348" s="761"/>
    </row>
    <row r="349" spans="1:8" s="12" customFormat="1" ht="24.75" customHeight="1" thickBot="1">
      <c r="A349" s="803" t="s">
        <v>126</v>
      </c>
      <c r="B349" s="804"/>
      <c r="C349" s="804"/>
      <c r="D349" s="804"/>
      <c r="E349" s="804"/>
      <c r="F349" s="804"/>
      <c r="G349" s="805"/>
    </row>
    <row r="350" spans="1:8" s="12" customFormat="1" ht="16.5" customHeight="1" thickBot="1">
      <c r="A350" s="147" t="s">
        <v>162</v>
      </c>
      <c r="B350" s="388">
        <v>120</v>
      </c>
      <c r="C350" s="3"/>
      <c r="D350" s="224">
        <v>478</v>
      </c>
      <c r="E350" s="412">
        <v>1060</v>
      </c>
      <c r="F350" s="249">
        <v>1060</v>
      </c>
      <c r="G350" s="670">
        <f>F350/E350</f>
        <v>1</v>
      </c>
    </row>
    <row r="351" spans="1:8" s="12" customFormat="1" ht="16.5" customHeight="1" thickBot="1">
      <c r="A351" s="147" t="s">
        <v>399</v>
      </c>
      <c r="B351" s="388"/>
      <c r="C351" s="3"/>
      <c r="D351" s="224"/>
      <c r="E351" s="229">
        <v>356</v>
      </c>
      <c r="F351" s="522">
        <v>356</v>
      </c>
      <c r="G351" s="670">
        <f t="shared" ref="G351:G353" si="64">F351/E351</f>
        <v>1</v>
      </c>
    </row>
    <row r="352" spans="1:8" s="46" customFormat="1" ht="16.5" customHeight="1" thickBot="1">
      <c r="A352" s="142" t="s">
        <v>33</v>
      </c>
      <c r="B352" s="277">
        <f>B350</f>
        <v>120</v>
      </c>
      <c r="C352" s="232">
        <f t="shared" ref="C352" si="65">C350</f>
        <v>0</v>
      </c>
      <c r="D352" s="272">
        <f>SUM(D350)</f>
        <v>478</v>
      </c>
      <c r="E352" s="495">
        <f>SUM(E350:E351)</f>
        <v>1416</v>
      </c>
      <c r="F352" s="272">
        <f>SUM(F350:F351)</f>
        <v>1416</v>
      </c>
      <c r="G352" s="674">
        <f t="shared" si="64"/>
        <v>1</v>
      </c>
    </row>
    <row r="353" spans="1:7" s="12" customFormat="1" ht="24.75" customHeight="1" thickBot="1">
      <c r="A353" s="153" t="s">
        <v>31</v>
      </c>
      <c r="B353" s="157">
        <f>SUM(B352)</f>
        <v>120</v>
      </c>
      <c r="C353" s="233">
        <f t="shared" ref="C353" si="66">SUM(C352)</f>
        <v>0</v>
      </c>
      <c r="D353" s="305">
        <f t="shared" ref="D353:F353" si="67">SUM(D352)</f>
        <v>478</v>
      </c>
      <c r="E353" s="493">
        <f t="shared" si="67"/>
        <v>1416</v>
      </c>
      <c r="F353" s="305">
        <f t="shared" si="67"/>
        <v>1416</v>
      </c>
      <c r="G353" s="689">
        <f t="shared" si="64"/>
        <v>1</v>
      </c>
    </row>
    <row r="354" spans="1:7" s="12" customFormat="1" ht="24.75" customHeight="1" thickBot="1">
      <c r="A354" s="16"/>
      <c r="B354" s="30"/>
      <c r="C354" s="30"/>
      <c r="D354" s="321"/>
      <c r="E354" s="321"/>
    </row>
    <row r="355" spans="1:7" s="12" customFormat="1" ht="24.75" customHeight="1">
      <c r="A355" s="802" t="s">
        <v>336</v>
      </c>
      <c r="B355" s="799" t="s">
        <v>27</v>
      </c>
      <c r="C355" s="144"/>
      <c r="D355" s="796" t="s">
        <v>314</v>
      </c>
      <c r="E355" s="759" t="s">
        <v>310</v>
      </c>
      <c r="F355" s="759" t="s">
        <v>402</v>
      </c>
      <c r="G355" s="759" t="s">
        <v>403</v>
      </c>
    </row>
    <row r="356" spans="1:7" s="12" customFormat="1" ht="24.75" customHeight="1">
      <c r="A356" s="779"/>
      <c r="B356" s="800"/>
      <c r="C356" s="3"/>
      <c r="D356" s="797"/>
      <c r="E356" s="760"/>
      <c r="F356" s="760"/>
      <c r="G356" s="760"/>
    </row>
    <row r="357" spans="1:7" s="12" customFormat="1" ht="24.75" customHeight="1" thickBot="1">
      <c r="A357" s="813"/>
      <c r="B357" s="801"/>
      <c r="C357" s="150"/>
      <c r="D357" s="798"/>
      <c r="E357" s="761"/>
      <c r="F357" s="761"/>
      <c r="G357" s="761"/>
    </row>
    <row r="358" spans="1:7" s="12" customFormat="1" ht="24.75" customHeight="1" thickBot="1">
      <c r="A358" s="803" t="s">
        <v>126</v>
      </c>
      <c r="B358" s="804"/>
      <c r="C358" s="804"/>
      <c r="D358" s="804"/>
      <c r="E358" s="804"/>
      <c r="F358" s="804"/>
      <c r="G358" s="805"/>
    </row>
    <row r="359" spans="1:7" s="12" customFormat="1" ht="16.5" customHeight="1" thickBot="1">
      <c r="A359" s="147" t="s">
        <v>255</v>
      </c>
      <c r="B359" s="388">
        <v>75</v>
      </c>
      <c r="C359" s="3"/>
      <c r="D359" s="224">
        <v>0</v>
      </c>
      <c r="E359" s="412">
        <v>55</v>
      </c>
      <c r="F359" s="249">
        <v>45</v>
      </c>
      <c r="G359" s="670">
        <f>F359/E359</f>
        <v>0.81818181818181823</v>
      </c>
    </row>
    <row r="360" spans="1:7" s="12" customFormat="1" ht="16.5" customHeight="1" thickBot="1">
      <c r="A360" s="142" t="s">
        <v>33</v>
      </c>
      <c r="B360" s="277">
        <f>B359</f>
        <v>75</v>
      </c>
      <c r="C360" s="232">
        <f t="shared" ref="C360" si="68">C359</f>
        <v>0</v>
      </c>
      <c r="D360" s="272">
        <v>0</v>
      </c>
      <c r="E360" s="495">
        <f t="shared" ref="E360:F361" si="69">SUM(E359)</f>
        <v>55</v>
      </c>
      <c r="F360" s="272">
        <f t="shared" si="69"/>
        <v>45</v>
      </c>
      <c r="G360" s="674">
        <f t="shared" ref="G360:G361" si="70">F360/E360</f>
        <v>0.81818181818181823</v>
      </c>
    </row>
    <row r="361" spans="1:7" s="12" customFormat="1" ht="24.75" customHeight="1" thickBot="1">
      <c r="A361" s="153" t="s">
        <v>31</v>
      </c>
      <c r="B361" s="157">
        <f>SUM(B360)</f>
        <v>75</v>
      </c>
      <c r="C361" s="233">
        <f t="shared" ref="C361" si="71">SUM(C360)</f>
        <v>0</v>
      </c>
      <c r="D361" s="305">
        <v>0</v>
      </c>
      <c r="E361" s="493">
        <f t="shared" si="69"/>
        <v>55</v>
      </c>
      <c r="F361" s="305">
        <f t="shared" si="69"/>
        <v>45</v>
      </c>
      <c r="G361" s="689">
        <f t="shared" si="70"/>
        <v>0.81818181818181823</v>
      </c>
    </row>
    <row r="362" spans="1:7" s="12" customFormat="1" ht="24.75" customHeight="1">
      <c r="A362" s="16"/>
      <c r="B362" s="30"/>
      <c r="C362" s="30"/>
      <c r="D362" s="321"/>
      <c r="E362" s="321"/>
    </row>
    <row r="363" spans="1:7" s="12" customFormat="1" ht="66" customHeight="1" thickBot="1">
      <c r="A363" s="16"/>
      <c r="B363" s="30"/>
      <c r="C363" s="30"/>
      <c r="D363" s="321"/>
      <c r="E363" s="321"/>
    </row>
    <row r="364" spans="1:7" s="12" customFormat="1" ht="16.5" customHeight="1">
      <c r="A364" s="802" t="s">
        <v>210</v>
      </c>
      <c r="B364" s="799" t="s">
        <v>27</v>
      </c>
      <c r="C364" s="144"/>
      <c r="D364" s="796" t="s">
        <v>314</v>
      </c>
      <c r="E364" s="759" t="s">
        <v>310</v>
      </c>
      <c r="F364" s="759" t="s">
        <v>402</v>
      </c>
      <c r="G364" s="759" t="s">
        <v>403</v>
      </c>
    </row>
    <row r="365" spans="1:7" s="12" customFormat="1" ht="16.5" customHeight="1">
      <c r="A365" s="779"/>
      <c r="B365" s="800"/>
      <c r="C365" s="3"/>
      <c r="D365" s="797"/>
      <c r="E365" s="760"/>
      <c r="F365" s="760"/>
      <c r="G365" s="760"/>
    </row>
    <row r="366" spans="1:7" s="12" customFormat="1" ht="16.5" customHeight="1" thickBot="1">
      <c r="A366" s="780"/>
      <c r="B366" s="783"/>
      <c r="C366" s="150"/>
      <c r="D366" s="798"/>
      <c r="E366" s="761"/>
      <c r="F366" s="761"/>
      <c r="G366" s="761"/>
    </row>
    <row r="367" spans="1:7" s="12" customFormat="1" ht="24.95" customHeight="1" thickBot="1">
      <c r="A367" s="768" t="s">
        <v>126</v>
      </c>
      <c r="B367" s="769"/>
      <c r="C367" s="769"/>
      <c r="D367" s="769"/>
      <c r="E367" s="769"/>
      <c r="F367" s="769"/>
      <c r="G367" s="774"/>
    </row>
    <row r="368" spans="1:7" s="12" customFormat="1" ht="16.5" customHeight="1" thickBot="1">
      <c r="A368" s="225" t="s">
        <v>211</v>
      </c>
      <c r="B368" s="164">
        <v>272</v>
      </c>
      <c r="C368" s="3"/>
      <c r="D368" s="224">
        <v>0</v>
      </c>
      <c r="E368" s="412">
        <v>293</v>
      </c>
      <c r="F368" s="500">
        <v>293</v>
      </c>
      <c r="G368" s="670">
        <f>F368/E368</f>
        <v>1</v>
      </c>
    </row>
    <row r="369" spans="1:7" s="12" customFormat="1" ht="16.5" customHeight="1" thickBot="1">
      <c r="A369" s="227" t="s">
        <v>98</v>
      </c>
      <c r="B369" s="159">
        <v>200</v>
      </c>
      <c r="C369" s="3"/>
      <c r="D369" s="229">
        <v>0</v>
      </c>
      <c r="E369" s="151">
        <v>200</v>
      </c>
      <c r="F369" s="285">
        <v>200</v>
      </c>
      <c r="G369" s="670">
        <f t="shared" ref="G369:G373" si="72">F369/E369</f>
        <v>1</v>
      </c>
    </row>
    <row r="370" spans="1:7" s="12" customFormat="1" ht="16.5" customHeight="1" thickBot="1">
      <c r="A370" s="355" t="s">
        <v>380</v>
      </c>
      <c r="B370" s="188"/>
      <c r="C370" s="3"/>
      <c r="D370" s="356"/>
      <c r="E370" s="545">
        <v>516</v>
      </c>
      <c r="F370" s="285">
        <v>516</v>
      </c>
      <c r="G370" s="670">
        <f t="shared" si="72"/>
        <v>1</v>
      </c>
    </row>
    <row r="371" spans="1:7" s="12" customFormat="1" ht="16.5" customHeight="1" thickBot="1">
      <c r="A371" s="355" t="s">
        <v>342</v>
      </c>
      <c r="B371" s="188"/>
      <c r="C371" s="3"/>
      <c r="D371" s="356">
        <v>40</v>
      </c>
      <c r="E371" s="545">
        <v>60</v>
      </c>
      <c r="F371" s="285">
        <v>60</v>
      </c>
      <c r="G371" s="670">
        <f t="shared" si="72"/>
        <v>1</v>
      </c>
    </row>
    <row r="372" spans="1:7" s="12" customFormat="1" ht="16.5" customHeight="1" thickBot="1">
      <c r="A372" s="288" t="s">
        <v>33</v>
      </c>
      <c r="B372" s="326">
        <f>B368+B369</f>
        <v>472</v>
      </c>
      <c r="C372" s="327" t="e">
        <f>#REF!+C368+C369</f>
        <v>#REF!</v>
      </c>
      <c r="D372" s="328">
        <f>SUM(D371)</f>
        <v>40</v>
      </c>
      <c r="E372" s="546">
        <f>SUM(E368:E371)</f>
        <v>1069</v>
      </c>
      <c r="F372" s="246">
        <f>SUM(F368:F371)</f>
        <v>1069</v>
      </c>
      <c r="G372" s="673">
        <f t="shared" si="72"/>
        <v>1</v>
      </c>
    </row>
    <row r="373" spans="1:7" s="12" customFormat="1" ht="24.95" customHeight="1" thickBot="1">
      <c r="A373" s="234" t="s">
        <v>3</v>
      </c>
      <c r="B373" s="324">
        <f>SUM(B372)</f>
        <v>472</v>
      </c>
      <c r="C373" s="325" t="e">
        <f t="shared" ref="C373" si="73">SUM(C372)</f>
        <v>#REF!</v>
      </c>
      <c r="D373" s="305">
        <f>SUM(D372)</f>
        <v>40</v>
      </c>
      <c r="E373" s="493">
        <f>SUM(E372)</f>
        <v>1069</v>
      </c>
      <c r="F373" s="305">
        <f>SUM(F372)</f>
        <v>1069</v>
      </c>
      <c r="G373" s="689">
        <f t="shared" si="72"/>
        <v>1</v>
      </c>
    </row>
    <row r="374" spans="1:7" s="12" customFormat="1" ht="24.95" customHeight="1" thickBot="1">
      <c r="A374" s="16"/>
      <c r="B374" s="30"/>
      <c r="C374" s="30"/>
      <c r="D374" s="321"/>
      <c r="E374" s="321"/>
    </row>
    <row r="375" spans="1:7" s="12" customFormat="1" ht="24.95" customHeight="1">
      <c r="A375" s="802" t="s">
        <v>392</v>
      </c>
      <c r="B375" s="799" t="s">
        <v>27</v>
      </c>
      <c r="C375" s="144"/>
      <c r="D375" s="796" t="s">
        <v>311</v>
      </c>
      <c r="E375" s="759" t="s">
        <v>310</v>
      </c>
      <c r="F375" s="759" t="s">
        <v>402</v>
      </c>
      <c r="G375" s="759" t="s">
        <v>403</v>
      </c>
    </row>
    <row r="376" spans="1:7" s="12" customFormat="1" ht="24.95" customHeight="1">
      <c r="A376" s="779"/>
      <c r="B376" s="800"/>
      <c r="C376" s="3"/>
      <c r="D376" s="797"/>
      <c r="E376" s="760"/>
      <c r="F376" s="760"/>
      <c r="G376" s="760"/>
    </row>
    <row r="377" spans="1:7" s="12" customFormat="1" ht="24.95" customHeight="1" thickBot="1">
      <c r="A377" s="780"/>
      <c r="B377" s="783"/>
      <c r="C377" s="150"/>
      <c r="D377" s="798"/>
      <c r="E377" s="761"/>
      <c r="F377" s="761"/>
      <c r="G377" s="761"/>
    </row>
    <row r="378" spans="1:7" s="12" customFormat="1" ht="24.95" customHeight="1" thickBot="1">
      <c r="A378" s="750" t="s">
        <v>125</v>
      </c>
      <c r="B378" s="751"/>
      <c r="C378" s="751"/>
      <c r="D378" s="751"/>
      <c r="E378" s="751"/>
      <c r="F378" s="751"/>
      <c r="G378" s="752"/>
    </row>
    <row r="379" spans="1:7" s="12" customFormat="1" ht="16.5" customHeight="1" thickBot="1">
      <c r="A379" s="147" t="s">
        <v>68</v>
      </c>
      <c r="B379" s="148">
        <v>0</v>
      </c>
      <c r="C379" s="3"/>
      <c r="D379" s="224">
        <v>0</v>
      </c>
      <c r="E379" s="362">
        <v>3248</v>
      </c>
      <c r="F379" s="143">
        <v>3248</v>
      </c>
      <c r="G379" s="670">
        <f>F379/E379</f>
        <v>1</v>
      </c>
    </row>
    <row r="380" spans="1:7" s="12" customFormat="1" ht="16.5" customHeight="1" thickBot="1">
      <c r="A380" s="141" t="s">
        <v>69</v>
      </c>
      <c r="B380" s="154">
        <v>0</v>
      </c>
      <c r="C380" s="3"/>
      <c r="D380" s="229">
        <v>0</v>
      </c>
      <c r="E380" s="290">
        <v>877</v>
      </c>
      <c r="F380" s="154">
        <v>877</v>
      </c>
      <c r="G380" s="670">
        <f t="shared" ref="G380:G382" si="74">F380/E380</f>
        <v>1</v>
      </c>
    </row>
    <row r="381" spans="1:7" s="12" customFormat="1" ht="16.5" customHeight="1" thickBot="1">
      <c r="A381" s="340" t="s">
        <v>19</v>
      </c>
      <c r="B381" s="530">
        <f>SUM(B379:B380)</f>
        <v>0</v>
      </c>
      <c r="C381" s="501">
        <f t="shared" ref="C381" si="75">SUM(C379:C380)</f>
        <v>0</v>
      </c>
      <c r="D381" s="502">
        <v>0</v>
      </c>
      <c r="E381" s="501">
        <f>SUM(E379:E380)</f>
        <v>4125</v>
      </c>
      <c r="F381" s="530">
        <f>SUM(F379:F380)</f>
        <v>4125</v>
      </c>
      <c r="G381" s="674">
        <f t="shared" si="74"/>
        <v>1</v>
      </c>
    </row>
    <row r="382" spans="1:7" s="12" customFormat="1" ht="24.95" customHeight="1" thickBot="1">
      <c r="A382" s="531" t="s">
        <v>4</v>
      </c>
      <c r="B382" s="534">
        <f>B381</f>
        <v>0</v>
      </c>
      <c r="C382" s="535">
        <f t="shared" ref="C382" si="76">C381</f>
        <v>0</v>
      </c>
      <c r="D382" s="536">
        <v>0</v>
      </c>
      <c r="E382" s="535">
        <f>SUM(E381)</f>
        <v>4125</v>
      </c>
      <c r="F382" s="640">
        <f>SUM(F381)</f>
        <v>4125</v>
      </c>
      <c r="G382" s="685">
        <f t="shared" si="74"/>
        <v>1</v>
      </c>
    </row>
    <row r="383" spans="1:7" s="12" customFormat="1" ht="24.95" customHeight="1" thickBot="1">
      <c r="A383" s="768" t="s">
        <v>126</v>
      </c>
      <c r="B383" s="769"/>
      <c r="C383" s="769"/>
      <c r="D383" s="769"/>
      <c r="E383" s="769"/>
      <c r="F383" s="769"/>
      <c r="G383" s="774"/>
    </row>
    <row r="384" spans="1:7" s="12" customFormat="1" ht="16.5" customHeight="1" thickBot="1">
      <c r="A384" s="624" t="s">
        <v>5</v>
      </c>
      <c r="B384" s="627"/>
      <c r="C384" s="3"/>
      <c r="D384" s="291">
        <v>0</v>
      </c>
      <c r="E384" s="249">
        <v>2578</v>
      </c>
      <c r="F384" s="143">
        <v>2578</v>
      </c>
      <c r="G384" s="670">
        <f>F384/E384</f>
        <v>1</v>
      </c>
    </row>
    <row r="385" spans="1:7" s="12" customFormat="1" ht="16.5" customHeight="1" thickBot="1">
      <c r="A385" s="344" t="s">
        <v>393</v>
      </c>
      <c r="B385" s="345"/>
      <c r="C385" s="3"/>
      <c r="D385" s="291"/>
      <c r="E385" s="522">
        <v>281</v>
      </c>
      <c r="F385" s="148">
        <v>281</v>
      </c>
      <c r="G385" s="670">
        <f t="shared" ref="G385:G395" si="77">F385/E385</f>
        <v>1</v>
      </c>
    </row>
    <row r="386" spans="1:7" s="12" customFormat="1" ht="16.5" customHeight="1" thickBot="1">
      <c r="A386" s="620" t="s">
        <v>394</v>
      </c>
      <c r="B386" s="554"/>
      <c r="C386" s="3"/>
      <c r="D386" s="362"/>
      <c r="E386" s="386">
        <f>SUM(E384:E385)</f>
        <v>2859</v>
      </c>
      <c r="F386" s="621">
        <f>SUM(F384:F385)</f>
        <v>2859</v>
      </c>
      <c r="G386" s="670">
        <f t="shared" si="77"/>
        <v>1</v>
      </c>
    </row>
    <row r="387" spans="1:7" s="12" customFormat="1" ht="16.5" customHeight="1" thickBot="1">
      <c r="A387" s="625" t="s">
        <v>395</v>
      </c>
      <c r="B387" s="628"/>
      <c r="C387" s="622"/>
      <c r="D387" s="630"/>
      <c r="E387" s="272">
        <v>724</v>
      </c>
      <c r="F387" s="272">
        <v>724</v>
      </c>
      <c r="G387" s="670">
        <f t="shared" si="77"/>
        <v>1</v>
      </c>
    </row>
    <row r="388" spans="1:7" s="12" customFormat="1" ht="16.5" customHeight="1" thickBot="1">
      <c r="A388" s="626" t="s">
        <v>396</v>
      </c>
      <c r="B388" s="629"/>
      <c r="C388" s="623"/>
      <c r="D388" s="631"/>
      <c r="E388" s="229">
        <v>5946</v>
      </c>
      <c r="F388" s="229">
        <v>5946</v>
      </c>
      <c r="G388" s="670">
        <f t="shared" si="77"/>
        <v>1</v>
      </c>
    </row>
    <row r="389" spans="1:7" s="12" customFormat="1" ht="16.5" customHeight="1" thickBot="1">
      <c r="A389" s="626" t="s">
        <v>397</v>
      </c>
      <c r="B389" s="629"/>
      <c r="C389" s="623"/>
      <c r="D389" s="631"/>
      <c r="E389" s="229">
        <v>176</v>
      </c>
      <c r="F389" s="229">
        <v>176</v>
      </c>
      <c r="G389" s="670">
        <f t="shared" si="77"/>
        <v>1</v>
      </c>
    </row>
    <row r="390" spans="1:7" s="12" customFormat="1" ht="16.5" customHeight="1" thickBot="1">
      <c r="A390" s="626" t="s">
        <v>72</v>
      </c>
      <c r="B390" s="629"/>
      <c r="C390" s="623"/>
      <c r="D390" s="631"/>
      <c r="E390" s="229">
        <v>44</v>
      </c>
      <c r="F390" s="229">
        <v>44</v>
      </c>
      <c r="G390" s="670">
        <f t="shared" si="77"/>
        <v>1</v>
      </c>
    </row>
    <row r="391" spans="1:7" s="12" customFormat="1" ht="16.5" customHeight="1" thickBot="1">
      <c r="A391" s="626" t="s">
        <v>73</v>
      </c>
      <c r="B391" s="629"/>
      <c r="C391" s="623"/>
      <c r="D391" s="631"/>
      <c r="E391" s="229">
        <v>74</v>
      </c>
      <c r="F391" s="229">
        <v>74</v>
      </c>
      <c r="G391" s="670">
        <f t="shared" si="77"/>
        <v>1</v>
      </c>
    </row>
    <row r="392" spans="1:7" s="12" customFormat="1" ht="16.5" customHeight="1" thickBot="1">
      <c r="A392" s="626" t="s">
        <v>203</v>
      </c>
      <c r="B392" s="629"/>
      <c r="C392" s="623"/>
      <c r="D392" s="631"/>
      <c r="E392" s="229">
        <v>303</v>
      </c>
      <c r="F392" s="229">
        <v>303</v>
      </c>
      <c r="G392" s="670">
        <f t="shared" si="77"/>
        <v>1</v>
      </c>
    </row>
    <row r="393" spans="1:7" s="12" customFormat="1" ht="16.5" customHeight="1" thickBot="1">
      <c r="A393" s="626" t="s">
        <v>398</v>
      </c>
      <c r="B393" s="629"/>
      <c r="C393" s="623"/>
      <c r="D393" s="631"/>
      <c r="E393" s="229">
        <v>154</v>
      </c>
      <c r="F393" s="229">
        <v>154</v>
      </c>
      <c r="G393" s="670">
        <f t="shared" si="77"/>
        <v>1</v>
      </c>
    </row>
    <row r="394" spans="1:7" s="12" customFormat="1" ht="16.5" customHeight="1" thickBot="1">
      <c r="A394" s="626" t="s">
        <v>92</v>
      </c>
      <c r="B394" s="629"/>
      <c r="C394" s="623"/>
      <c r="D394" s="631"/>
      <c r="E394" s="229">
        <v>1603</v>
      </c>
      <c r="F394" s="229">
        <v>1603</v>
      </c>
      <c r="G394" s="670">
        <f t="shared" si="77"/>
        <v>1</v>
      </c>
    </row>
    <row r="395" spans="1:7" s="12" customFormat="1" ht="16.5" customHeight="1" thickBot="1">
      <c r="A395" s="632" t="s">
        <v>328</v>
      </c>
      <c r="B395" s="633"/>
      <c r="C395" s="634"/>
      <c r="D395" s="635"/>
      <c r="E395" s="502">
        <f>SUM(E388:E394)</f>
        <v>8300</v>
      </c>
      <c r="F395" s="502">
        <f>SUM(F388:F394)</f>
        <v>8300</v>
      </c>
      <c r="G395" s="674">
        <f t="shared" si="77"/>
        <v>1</v>
      </c>
    </row>
    <row r="396" spans="1:7" s="12" customFormat="1" ht="24.75" customHeight="1" thickBot="1">
      <c r="A396" s="636" t="s">
        <v>31</v>
      </c>
      <c r="B396" s="637">
        <f>B395</f>
        <v>0</v>
      </c>
      <c r="C396" s="638">
        <f t="shared" ref="C396" si="78">C395</f>
        <v>0</v>
      </c>
      <c r="D396" s="639">
        <v>0</v>
      </c>
      <c r="E396" s="527">
        <f t="shared" ref="E396" si="79">SUM(E395)</f>
        <v>8300</v>
      </c>
      <c r="F396" s="515">
        <f>F386+F387+F395</f>
        <v>11883</v>
      </c>
      <c r="G396" s="689">
        <f>F396/E396</f>
        <v>1.4316867469879517</v>
      </c>
    </row>
    <row r="397" spans="1:7" s="12" customFormat="1" ht="16.5" customHeight="1" thickBot="1">
      <c r="A397" s="16"/>
      <c r="B397" s="30"/>
      <c r="C397" s="30"/>
      <c r="D397" s="321"/>
      <c r="E397" s="321"/>
      <c r="F397" s="323"/>
      <c r="G397" s="323"/>
    </row>
    <row r="398" spans="1:7" s="12" customFormat="1" ht="24.95" customHeight="1">
      <c r="A398" s="832" t="s">
        <v>131</v>
      </c>
      <c r="B398" s="799" t="s">
        <v>27</v>
      </c>
      <c r="C398" s="144"/>
      <c r="D398" s="796" t="s">
        <v>311</v>
      </c>
      <c r="E398" s="759" t="s">
        <v>313</v>
      </c>
      <c r="F398" s="759" t="s">
        <v>402</v>
      </c>
      <c r="G398" s="759" t="s">
        <v>403</v>
      </c>
    </row>
    <row r="399" spans="1:7" s="12" customFormat="1" ht="24.95" customHeight="1">
      <c r="A399" s="833"/>
      <c r="B399" s="800"/>
      <c r="C399" s="3"/>
      <c r="D399" s="797"/>
      <c r="E399" s="760"/>
      <c r="F399" s="760"/>
      <c r="G399" s="760"/>
    </row>
    <row r="400" spans="1:7" s="12" customFormat="1" ht="24.95" customHeight="1" thickBot="1">
      <c r="A400" s="834"/>
      <c r="B400" s="823"/>
      <c r="C400" s="3"/>
      <c r="D400" s="797"/>
      <c r="E400" s="760"/>
      <c r="F400" s="761"/>
      <c r="G400" s="761"/>
    </row>
    <row r="401" spans="1:13" s="12" customFormat="1" ht="24.95" customHeight="1" thickBot="1">
      <c r="A401" s="806" t="s">
        <v>125</v>
      </c>
      <c r="B401" s="807"/>
      <c r="C401" s="807"/>
      <c r="D401" s="807"/>
      <c r="E401" s="807"/>
      <c r="F401" s="807"/>
      <c r="G401" s="808"/>
    </row>
    <row r="402" spans="1:13" s="12" customFormat="1" ht="16.5" customHeight="1" thickBot="1">
      <c r="A402" s="548" t="s">
        <v>323</v>
      </c>
      <c r="B402" s="549"/>
      <c r="C402" s="226"/>
      <c r="D402" s="522">
        <v>162</v>
      </c>
      <c r="E402" s="550">
        <v>187</v>
      </c>
      <c r="F402" s="223">
        <v>187</v>
      </c>
      <c r="G402" s="676">
        <f>F402/E402</f>
        <v>1</v>
      </c>
    </row>
    <row r="403" spans="1:13" s="12" customFormat="1" ht="16.5" customHeight="1" thickBot="1">
      <c r="A403" s="329" t="s">
        <v>324</v>
      </c>
      <c r="B403" s="216"/>
      <c r="C403" s="245"/>
      <c r="D403" s="272">
        <f t="shared" ref="D403:F404" si="80">SUM(D402)</f>
        <v>162</v>
      </c>
      <c r="E403" s="547">
        <f t="shared" si="80"/>
        <v>187</v>
      </c>
      <c r="F403" s="272">
        <f t="shared" si="80"/>
        <v>187</v>
      </c>
      <c r="G403" s="681">
        <f t="shared" ref="G403:G404" si="81">F403/E403</f>
        <v>1</v>
      </c>
    </row>
    <row r="404" spans="1:13" s="12" customFormat="1" ht="24.95" customHeight="1" thickBot="1">
      <c r="A404" s="353" t="s">
        <v>115</v>
      </c>
      <c r="B404" s="413"/>
      <c r="C404" s="414"/>
      <c r="D404" s="409">
        <f t="shared" si="80"/>
        <v>162</v>
      </c>
      <c r="E404" s="551">
        <f t="shared" si="80"/>
        <v>187</v>
      </c>
      <c r="F404" s="314">
        <f t="shared" si="80"/>
        <v>187</v>
      </c>
      <c r="G404" s="690">
        <f t="shared" si="81"/>
        <v>1</v>
      </c>
    </row>
    <row r="405" spans="1:13" s="12" customFormat="1" ht="24.95" customHeight="1" thickBot="1">
      <c r="A405" s="768" t="s">
        <v>126</v>
      </c>
      <c r="B405" s="769"/>
      <c r="C405" s="769"/>
      <c r="D405" s="769"/>
      <c r="E405" s="769"/>
      <c r="F405" s="769"/>
      <c r="G405" s="774"/>
    </row>
    <row r="406" spans="1:13" s="12" customFormat="1" ht="16.5" customHeight="1" thickBot="1">
      <c r="A406" s="193" t="s">
        <v>209</v>
      </c>
      <c r="B406" s="164">
        <v>300</v>
      </c>
      <c r="C406" s="3"/>
      <c r="D406" s="224">
        <v>0</v>
      </c>
      <c r="E406" s="412">
        <v>347</v>
      </c>
      <c r="F406" s="249">
        <v>347</v>
      </c>
      <c r="G406" s="670">
        <f>F406/E406</f>
        <v>1</v>
      </c>
      <c r="H406" s="46"/>
      <c r="I406" s="46"/>
      <c r="J406" s="46"/>
      <c r="K406" s="46"/>
      <c r="L406" s="46"/>
      <c r="M406" s="46"/>
    </row>
    <row r="407" spans="1:13" s="12" customFormat="1" ht="15.75" customHeight="1" thickBot="1">
      <c r="A407" s="338" t="s">
        <v>33</v>
      </c>
      <c r="B407" s="326">
        <f>SUM(B406:B406)</f>
        <v>300</v>
      </c>
      <c r="C407" s="327">
        <f>SUM(C406:C406)</f>
        <v>0</v>
      </c>
      <c r="D407" s="328">
        <v>0</v>
      </c>
      <c r="E407" s="546">
        <f t="shared" ref="E407:F408" si="82">SUM(E406)</f>
        <v>347</v>
      </c>
      <c r="F407" s="328">
        <f t="shared" si="82"/>
        <v>347</v>
      </c>
      <c r="G407" s="674">
        <f t="shared" ref="G407:G408" si="83">F407/E407</f>
        <v>1</v>
      </c>
    </row>
    <row r="408" spans="1:13" s="12" customFormat="1" ht="24" customHeight="1" thickBot="1">
      <c r="A408" s="263" t="s">
        <v>31</v>
      </c>
      <c r="B408" s="231">
        <f>B407</f>
        <v>300</v>
      </c>
      <c r="C408" s="648">
        <f t="shared" ref="C408" si="84">C407</f>
        <v>0</v>
      </c>
      <c r="D408" s="305">
        <v>0</v>
      </c>
      <c r="E408" s="493">
        <f t="shared" si="82"/>
        <v>347</v>
      </c>
      <c r="F408" s="305">
        <f t="shared" si="82"/>
        <v>347</v>
      </c>
      <c r="G408" s="689">
        <f t="shared" si="83"/>
        <v>1</v>
      </c>
      <c r="H408" s="2"/>
      <c r="I408" s="2"/>
      <c r="J408" s="2"/>
      <c r="K408" s="2"/>
      <c r="L408" s="2"/>
      <c r="M408" s="2"/>
    </row>
    <row r="409" spans="1:13" s="12" customFormat="1" ht="16.5" customHeight="1">
      <c r="A409" s="16"/>
      <c r="B409" s="30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s="12" customFormat="1" ht="30" customHeight="1" thickBot="1">
      <c r="A410" s="16"/>
      <c r="B410" s="18"/>
      <c r="C410" s="3"/>
    </row>
    <row r="411" spans="1:13" s="12" customFormat="1" ht="16.5" customHeight="1">
      <c r="A411" s="778" t="s">
        <v>133</v>
      </c>
      <c r="B411" s="799" t="s">
        <v>27</v>
      </c>
      <c r="C411" s="144"/>
      <c r="D411" s="796" t="s">
        <v>311</v>
      </c>
      <c r="E411" s="759" t="s">
        <v>313</v>
      </c>
      <c r="F411" s="759" t="s">
        <v>402</v>
      </c>
      <c r="G411" s="759" t="s">
        <v>403</v>
      </c>
    </row>
    <row r="412" spans="1:13" s="12" customFormat="1" ht="16.5" customHeight="1">
      <c r="A412" s="779"/>
      <c r="B412" s="800"/>
      <c r="C412" s="3"/>
      <c r="D412" s="797"/>
      <c r="E412" s="760"/>
      <c r="F412" s="760"/>
      <c r="G412" s="760"/>
    </row>
    <row r="413" spans="1:13" s="12" customFormat="1" ht="24.75" customHeight="1" thickBot="1">
      <c r="A413" s="780"/>
      <c r="B413" s="783"/>
      <c r="C413" s="150"/>
      <c r="D413" s="798"/>
      <c r="E413" s="761"/>
      <c r="F413" s="761"/>
      <c r="G413" s="761"/>
    </row>
    <row r="414" spans="1:13" s="12" customFormat="1" ht="24.95" customHeight="1" thickBot="1">
      <c r="A414" s="768" t="s">
        <v>126</v>
      </c>
      <c r="B414" s="769"/>
      <c r="C414" s="769"/>
      <c r="D414" s="769"/>
      <c r="E414" s="769"/>
      <c r="F414" s="769"/>
      <c r="G414" s="774"/>
    </row>
    <row r="415" spans="1:13" s="46" customFormat="1" ht="16.5" customHeight="1" thickBot="1">
      <c r="A415" s="147" t="s">
        <v>99</v>
      </c>
      <c r="B415" s="164">
        <v>50</v>
      </c>
      <c r="C415" s="3"/>
      <c r="D415" s="224">
        <v>0</v>
      </c>
      <c r="E415" s="412">
        <v>50</v>
      </c>
      <c r="F415" s="552">
        <v>33</v>
      </c>
      <c r="G415" s="691">
        <f>F415/E415</f>
        <v>0.66</v>
      </c>
    </row>
    <row r="416" spans="1:13" s="12" customFormat="1" ht="16.5" customHeight="1" thickBot="1">
      <c r="A416" s="142" t="s">
        <v>33</v>
      </c>
      <c r="B416" s="160">
        <f>SUM(B415)</f>
        <v>50</v>
      </c>
      <c r="C416" s="211">
        <f t="shared" ref="C416:C417" si="85">SUM(C415)</f>
        <v>0</v>
      </c>
      <c r="D416" s="272">
        <v>0</v>
      </c>
      <c r="E416" s="495">
        <f t="shared" ref="E416:F417" si="86">SUM(E415)</f>
        <v>50</v>
      </c>
      <c r="F416" s="495">
        <f t="shared" si="86"/>
        <v>33</v>
      </c>
      <c r="G416" s="692">
        <f t="shared" ref="G416:G417" si="87">F416/E416</f>
        <v>0.66</v>
      </c>
    </row>
    <row r="417" spans="1:13" ht="24.75" customHeight="1" thickBot="1">
      <c r="A417" s="153" t="s">
        <v>3</v>
      </c>
      <c r="B417" s="161">
        <f>SUM(B416)</f>
        <v>50</v>
      </c>
      <c r="C417" s="212">
        <f t="shared" si="85"/>
        <v>0</v>
      </c>
      <c r="D417" s="305">
        <v>0</v>
      </c>
      <c r="E417" s="493">
        <f t="shared" si="86"/>
        <v>50</v>
      </c>
      <c r="F417" s="493">
        <f t="shared" si="86"/>
        <v>33</v>
      </c>
      <c r="G417" s="689">
        <f t="shared" si="87"/>
        <v>0.66</v>
      </c>
    </row>
    <row r="418" spans="1:13" ht="16.5" customHeight="1">
      <c r="A418" s="16"/>
      <c r="B418" s="18"/>
      <c r="C418" s="38"/>
      <c r="D418" s="33"/>
      <c r="E418" s="33"/>
      <c r="F418" s="33"/>
      <c r="G418" s="33"/>
      <c r="H418" s="33"/>
      <c r="I418" s="33"/>
      <c r="J418" s="33"/>
      <c r="K418" s="33"/>
      <c r="L418" s="33"/>
      <c r="M418" s="33"/>
    </row>
    <row r="419" spans="1:13" s="12" customFormat="1" ht="9" customHeight="1" thickBot="1">
      <c r="A419" s="16"/>
      <c r="B419" s="18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s="17" customFormat="1" ht="45" customHeight="1" thickBot="1">
      <c r="A420" s="778" t="s">
        <v>134</v>
      </c>
      <c r="B420" s="799" t="s">
        <v>27</v>
      </c>
      <c r="C420" s="144"/>
      <c r="D420" s="796" t="s">
        <v>311</v>
      </c>
      <c r="E420" s="759" t="s">
        <v>315</v>
      </c>
      <c r="F420" s="759" t="s">
        <v>402</v>
      </c>
      <c r="G420" s="759" t="s">
        <v>403</v>
      </c>
      <c r="H420" s="2"/>
      <c r="I420" s="2"/>
      <c r="J420" s="2"/>
      <c r="K420" s="2"/>
      <c r="L420" s="2"/>
      <c r="M420" s="2"/>
    </row>
    <row r="421" spans="1:13" s="12" customFormat="1" ht="16.5" hidden="1" customHeight="1" thickBot="1">
      <c r="A421" s="779"/>
      <c r="B421" s="800"/>
      <c r="C421" s="3"/>
      <c r="D421" s="797"/>
      <c r="E421" s="760"/>
      <c r="F421" s="760"/>
      <c r="G421" s="760"/>
      <c r="H421" s="2"/>
      <c r="I421" s="2"/>
      <c r="J421" s="2"/>
      <c r="K421" s="2"/>
      <c r="L421" s="2"/>
      <c r="M421" s="2"/>
    </row>
    <row r="422" spans="1:13" s="12" customFormat="1" ht="16.5" hidden="1" customHeight="1" thickBot="1">
      <c r="A422" s="780"/>
      <c r="B422" s="783"/>
      <c r="C422" s="150"/>
      <c r="D422" s="798"/>
      <c r="E422" s="761"/>
      <c r="F422" s="761"/>
      <c r="G422" s="761"/>
      <c r="H422" s="2"/>
      <c r="I422" s="2"/>
      <c r="J422" s="2"/>
      <c r="K422" s="2"/>
      <c r="L422" s="2"/>
      <c r="M422" s="2"/>
    </row>
    <row r="423" spans="1:13" s="12" customFormat="1" ht="33" customHeight="1" thickBot="1">
      <c r="A423" s="768" t="s">
        <v>126</v>
      </c>
      <c r="B423" s="769"/>
      <c r="C423" s="769"/>
      <c r="D423" s="769"/>
      <c r="E423" s="769"/>
      <c r="F423" s="769"/>
      <c r="G423" s="774"/>
    </row>
    <row r="424" spans="1:13" s="12" customFormat="1" ht="16.5" customHeight="1">
      <c r="A424" s="147" t="s">
        <v>256</v>
      </c>
      <c r="B424" s="292">
        <v>120</v>
      </c>
      <c r="C424" s="3"/>
      <c r="D424" s="224">
        <v>0</v>
      </c>
      <c r="E424" s="412">
        <v>0</v>
      </c>
      <c r="F424" s="249">
        <v>0</v>
      </c>
      <c r="G424" s="249"/>
      <c r="H424" s="46"/>
      <c r="I424" s="46"/>
      <c r="J424" s="46"/>
      <c r="K424" s="46"/>
      <c r="L424" s="46"/>
      <c r="M424" s="46"/>
    </row>
    <row r="425" spans="1:13" s="12" customFormat="1" ht="16.5" customHeight="1" thickBot="1">
      <c r="A425" s="142" t="s">
        <v>33</v>
      </c>
      <c r="B425" s="160">
        <f>SUM(B424)</f>
        <v>120</v>
      </c>
      <c r="C425" s="211">
        <f t="shared" ref="C425:C426" si="88">SUM(C424)</f>
        <v>0</v>
      </c>
      <c r="D425" s="272">
        <v>0</v>
      </c>
      <c r="E425" s="495">
        <f>SUM(E424)</f>
        <v>0</v>
      </c>
      <c r="F425" s="328">
        <f>SUM(F424)</f>
        <v>0</v>
      </c>
      <c r="G425" s="272"/>
      <c r="H425" s="2"/>
      <c r="I425" s="2"/>
      <c r="J425" s="2"/>
      <c r="K425" s="2"/>
      <c r="L425" s="2"/>
      <c r="M425" s="2"/>
    </row>
    <row r="426" spans="1:13" s="12" customFormat="1" ht="24.95" customHeight="1" thickBot="1">
      <c r="A426" s="153" t="s">
        <v>3</v>
      </c>
      <c r="B426" s="161">
        <f>SUM(B425)</f>
        <v>120</v>
      </c>
      <c r="C426" s="212">
        <f t="shared" si="88"/>
        <v>0</v>
      </c>
      <c r="D426" s="305">
        <v>0</v>
      </c>
      <c r="E426" s="305">
        <f>SUM(E425)</f>
        <v>0</v>
      </c>
      <c r="F426" s="305">
        <f>SUM(F425)</f>
        <v>0</v>
      </c>
      <c r="G426" s="305"/>
      <c r="H426" s="2"/>
      <c r="I426" s="2"/>
      <c r="J426" s="2"/>
      <c r="K426" s="2"/>
      <c r="L426" s="2"/>
      <c r="M426" s="2"/>
    </row>
    <row r="427" spans="1:13" s="46" customFormat="1" ht="16.5" customHeight="1">
      <c r="A427" s="16"/>
      <c r="B427" s="18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s="12" customFormat="1" ht="16.5" customHeight="1" thickBot="1">
      <c r="A428" s="16"/>
      <c r="B428" s="18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24.95" customHeight="1">
      <c r="A429" s="802" t="s">
        <v>381</v>
      </c>
      <c r="B429" s="830" t="s">
        <v>27</v>
      </c>
      <c r="C429" s="144"/>
      <c r="D429" s="796" t="s">
        <v>311</v>
      </c>
      <c r="E429" s="759" t="s">
        <v>313</v>
      </c>
      <c r="F429" s="759" t="s">
        <v>402</v>
      </c>
      <c r="G429" s="759" t="s">
        <v>403</v>
      </c>
    </row>
    <row r="430" spans="1:13" s="33" customFormat="1" ht="16.5" customHeight="1">
      <c r="A430" s="779"/>
      <c r="B430" s="831"/>
      <c r="C430" s="3"/>
      <c r="D430" s="797"/>
      <c r="E430" s="760"/>
      <c r="F430" s="760"/>
      <c r="G430" s="760"/>
      <c r="H430" s="2"/>
      <c r="I430" s="2"/>
      <c r="J430" s="2"/>
      <c r="K430" s="2"/>
      <c r="L430" s="2"/>
      <c r="M430" s="2"/>
    </row>
    <row r="431" spans="1:13" ht="16.5" customHeight="1" thickBot="1">
      <c r="A431" s="780"/>
      <c r="B431" s="783"/>
      <c r="C431" s="150"/>
      <c r="D431" s="798"/>
      <c r="E431" s="761"/>
      <c r="F431" s="761"/>
      <c r="G431" s="761"/>
    </row>
    <row r="432" spans="1:13" ht="16.5" customHeight="1" thickBot="1">
      <c r="A432" s="768" t="s">
        <v>126</v>
      </c>
      <c r="B432" s="769"/>
      <c r="C432" s="769"/>
      <c r="D432" s="769"/>
      <c r="E432" s="769"/>
      <c r="F432" s="769"/>
      <c r="G432" s="774"/>
      <c r="H432" s="12"/>
      <c r="I432" s="12"/>
      <c r="J432" s="12"/>
      <c r="K432" s="12"/>
      <c r="L432" s="12"/>
      <c r="M432" s="12"/>
    </row>
    <row r="433" spans="1:13" ht="16.5" customHeight="1">
      <c r="A433" s="553" t="s">
        <v>269</v>
      </c>
      <c r="B433" s="554">
        <v>30823</v>
      </c>
      <c r="C433" s="3"/>
      <c r="D433" s="222">
        <v>279</v>
      </c>
      <c r="E433" s="362">
        <v>30725</v>
      </c>
      <c r="F433" s="143">
        <v>30725</v>
      </c>
      <c r="G433" s="670">
        <f>F433/E433</f>
        <v>1</v>
      </c>
      <c r="H433" s="46"/>
      <c r="I433" s="46"/>
      <c r="J433" s="46"/>
      <c r="K433" s="46"/>
      <c r="L433" s="46"/>
      <c r="M433" s="46"/>
    </row>
    <row r="434" spans="1:13" ht="16.5" customHeight="1">
      <c r="A434" s="266" t="s">
        <v>269</v>
      </c>
      <c r="B434" s="172">
        <f>SUM(B433:B433)</f>
        <v>30823</v>
      </c>
      <c r="C434" s="279">
        <f>SUM(C433:C433)</f>
        <v>0</v>
      </c>
      <c r="D434" s="145">
        <f t="shared" ref="D434:F435" si="89">SUM(D433)</f>
        <v>279</v>
      </c>
      <c r="E434" s="239">
        <f t="shared" si="89"/>
        <v>30725</v>
      </c>
      <c r="F434" s="145">
        <f>SUM(F433)</f>
        <v>30725</v>
      </c>
      <c r="G434" s="693">
        <f>F434/E434</f>
        <v>1</v>
      </c>
    </row>
    <row r="435" spans="1:13" s="12" customFormat="1" ht="24.95" customHeight="1" thickBot="1">
      <c r="A435" s="234" t="s">
        <v>3</v>
      </c>
      <c r="B435" s="278">
        <f>B434</f>
        <v>30823</v>
      </c>
      <c r="C435" s="280">
        <f t="shared" ref="C435" si="90">C434</f>
        <v>0</v>
      </c>
      <c r="D435" s="306">
        <f t="shared" si="89"/>
        <v>279</v>
      </c>
      <c r="E435" s="365">
        <f t="shared" si="89"/>
        <v>30725</v>
      </c>
      <c r="F435" s="306">
        <f t="shared" si="89"/>
        <v>30725</v>
      </c>
      <c r="G435" s="695">
        <f>F435/E435</f>
        <v>1</v>
      </c>
    </row>
    <row r="436" spans="1:13" s="46" customFormat="1" ht="16.5" customHeight="1">
      <c r="A436" s="16"/>
      <c r="B436" s="30"/>
      <c r="C436" s="38"/>
      <c r="D436" s="33"/>
      <c r="E436" s="33"/>
      <c r="F436" s="33"/>
      <c r="G436" s="33"/>
      <c r="H436" s="33"/>
      <c r="I436" s="33"/>
      <c r="J436" s="33"/>
      <c r="K436" s="33"/>
      <c r="L436" s="33"/>
      <c r="M436" s="33"/>
    </row>
    <row r="437" spans="1:13" ht="16.5" customHeight="1" thickBot="1">
      <c r="A437" s="16"/>
      <c r="B437" s="30"/>
      <c r="C437" s="38"/>
      <c r="D437" s="33"/>
      <c r="E437" s="33"/>
      <c r="F437" s="33"/>
      <c r="G437" s="33"/>
      <c r="H437" s="33"/>
      <c r="I437" s="33"/>
      <c r="J437" s="33"/>
      <c r="K437" s="33"/>
      <c r="L437" s="33"/>
      <c r="M437" s="33"/>
    </row>
    <row r="438" spans="1:13" ht="24.95" customHeight="1">
      <c r="A438" s="802" t="s">
        <v>281</v>
      </c>
      <c r="B438" s="830" t="s">
        <v>27</v>
      </c>
      <c r="C438" s="175"/>
      <c r="D438" s="883" t="s">
        <v>311</v>
      </c>
      <c r="E438" s="765" t="s">
        <v>313</v>
      </c>
      <c r="F438" s="759" t="s">
        <v>402</v>
      </c>
      <c r="G438" s="759" t="s">
        <v>403</v>
      </c>
      <c r="H438" s="33"/>
      <c r="I438" s="33"/>
      <c r="J438" s="33"/>
      <c r="K438" s="33"/>
      <c r="L438" s="33"/>
      <c r="M438" s="33"/>
    </row>
    <row r="439" spans="1:13" ht="16.5" customHeight="1">
      <c r="A439" s="779"/>
      <c r="B439" s="831"/>
      <c r="C439" s="38"/>
      <c r="D439" s="884"/>
      <c r="E439" s="766"/>
      <c r="F439" s="760"/>
      <c r="G439" s="760"/>
      <c r="H439" s="33"/>
      <c r="I439" s="33"/>
      <c r="J439" s="33"/>
      <c r="K439" s="33"/>
      <c r="L439" s="33"/>
      <c r="M439" s="33"/>
    </row>
    <row r="440" spans="1:13" ht="16.5" customHeight="1" thickBot="1">
      <c r="A440" s="780"/>
      <c r="B440" s="783"/>
      <c r="C440" s="176"/>
      <c r="D440" s="885"/>
      <c r="E440" s="824"/>
      <c r="F440" s="761"/>
      <c r="G440" s="761"/>
      <c r="H440" s="33"/>
      <c r="I440" s="33"/>
      <c r="J440" s="33"/>
      <c r="K440" s="33"/>
      <c r="L440" s="33"/>
      <c r="M440" s="33"/>
    </row>
    <row r="441" spans="1:13" ht="16.5" customHeight="1" thickBot="1">
      <c r="A441" s="750" t="s">
        <v>125</v>
      </c>
      <c r="B441" s="751"/>
      <c r="C441" s="751"/>
      <c r="D441" s="751"/>
      <c r="E441" s="751"/>
      <c r="F441" s="751"/>
      <c r="G441" s="752"/>
      <c r="H441" s="33"/>
      <c r="I441" s="33"/>
      <c r="J441" s="33"/>
      <c r="K441" s="33"/>
      <c r="L441" s="33"/>
      <c r="M441" s="33"/>
    </row>
    <row r="442" spans="1:13" ht="16.5" customHeight="1">
      <c r="A442" s="243" t="s">
        <v>325</v>
      </c>
      <c r="B442" s="389">
        <v>0</v>
      </c>
      <c r="C442" s="390"/>
      <c r="D442" s="391">
        <v>543</v>
      </c>
      <c r="E442" s="555">
        <v>2324</v>
      </c>
      <c r="F442" s="570">
        <v>2324</v>
      </c>
      <c r="G442" s="696">
        <f>F442/E442</f>
        <v>1</v>
      </c>
      <c r="H442" s="33"/>
      <c r="I442" s="33"/>
      <c r="J442" s="33"/>
      <c r="K442" s="33"/>
      <c r="L442" s="33"/>
      <c r="M442" s="33"/>
    </row>
    <row r="443" spans="1:13" ht="16.5" customHeight="1">
      <c r="A443" s="332" t="s">
        <v>326</v>
      </c>
      <c r="B443" s="333">
        <f>SUM(B442)</f>
        <v>0</v>
      </c>
      <c r="C443" s="334"/>
      <c r="D443" s="334">
        <f t="shared" ref="D443:F444" si="91">SUM(D442)</f>
        <v>543</v>
      </c>
      <c r="E443" s="556">
        <f t="shared" si="91"/>
        <v>2324</v>
      </c>
      <c r="F443" s="246">
        <f t="shared" si="91"/>
        <v>2324</v>
      </c>
      <c r="G443" s="697">
        <f>F443/E443</f>
        <v>1</v>
      </c>
      <c r="H443" s="33"/>
      <c r="I443" s="33"/>
      <c r="J443" s="33"/>
      <c r="K443" s="33"/>
      <c r="L443" s="33"/>
      <c r="M443" s="33"/>
    </row>
    <row r="444" spans="1:13" s="12" customFormat="1" ht="24.95" customHeight="1" thickBot="1">
      <c r="A444" s="415" t="s">
        <v>4</v>
      </c>
      <c r="B444" s="416">
        <f>SUM(B443)</f>
        <v>0</v>
      </c>
      <c r="C444" s="417"/>
      <c r="D444" s="417">
        <f t="shared" si="91"/>
        <v>543</v>
      </c>
      <c r="E444" s="561">
        <f t="shared" si="91"/>
        <v>2324</v>
      </c>
      <c r="F444" s="314">
        <f t="shared" si="91"/>
        <v>2324</v>
      </c>
      <c r="G444" s="699">
        <f>F443:F444/E444</f>
        <v>1</v>
      </c>
      <c r="H444" s="33"/>
      <c r="I444" s="33"/>
      <c r="J444" s="33"/>
      <c r="K444" s="33"/>
      <c r="L444" s="33"/>
      <c r="M444" s="33"/>
    </row>
    <row r="445" spans="1:13" s="46" customFormat="1" ht="16.5" customHeight="1" thickBot="1">
      <c r="A445" s="768" t="s">
        <v>126</v>
      </c>
      <c r="B445" s="769"/>
      <c r="C445" s="769"/>
      <c r="D445" s="769"/>
      <c r="E445" s="769"/>
      <c r="F445" s="769"/>
      <c r="G445" s="774"/>
      <c r="H445" s="33"/>
      <c r="I445" s="33"/>
      <c r="J445" s="33"/>
      <c r="K445" s="33"/>
      <c r="L445" s="33"/>
      <c r="M445" s="33"/>
    </row>
    <row r="446" spans="1:13" ht="16.5" customHeight="1">
      <c r="A446" s="193" t="s">
        <v>183</v>
      </c>
      <c r="B446" s="345">
        <v>582</v>
      </c>
      <c r="C446" s="38"/>
      <c r="D446" s="230">
        <v>436</v>
      </c>
      <c r="E446" s="564">
        <v>2102</v>
      </c>
      <c r="F446" s="500">
        <v>2102</v>
      </c>
      <c r="G446" s="700">
        <f t="shared" ref="G446:G454" si="92">F446/E446</f>
        <v>1</v>
      </c>
      <c r="H446" s="33"/>
      <c r="I446" s="33"/>
      <c r="J446" s="33"/>
      <c r="K446" s="33"/>
      <c r="L446" s="33"/>
      <c r="M446" s="33"/>
    </row>
    <row r="447" spans="1:13" s="12" customFormat="1" ht="16.5" customHeight="1">
      <c r="A447" s="168" t="s">
        <v>10</v>
      </c>
      <c r="B447" s="172">
        <f>B446</f>
        <v>582</v>
      </c>
      <c r="C447" s="262">
        <f t="shared" ref="C447" si="93">C446</f>
        <v>0</v>
      </c>
      <c r="D447" s="361">
        <f>SUM(D446)</f>
        <v>436</v>
      </c>
      <c r="E447" s="557">
        <f>SUM(E446)</f>
        <v>2102</v>
      </c>
      <c r="F447" s="246">
        <f>SUM(F446)</f>
        <v>2102</v>
      </c>
      <c r="G447" s="697">
        <f t="shared" si="92"/>
        <v>1</v>
      </c>
      <c r="H447" s="133"/>
      <c r="I447" s="133"/>
      <c r="J447" s="133"/>
      <c r="K447" s="133"/>
      <c r="L447" s="133"/>
      <c r="M447" s="133"/>
    </row>
    <row r="448" spans="1:13" s="33" customFormat="1" ht="16.5" customHeight="1">
      <c r="A448" s="166" t="s">
        <v>184</v>
      </c>
      <c r="B448" s="170">
        <v>78</v>
      </c>
      <c r="C448" s="38"/>
      <c r="D448" s="156">
        <v>59</v>
      </c>
      <c r="E448" s="558">
        <v>223</v>
      </c>
      <c r="F448" s="285">
        <v>169</v>
      </c>
      <c r="G448" s="701">
        <f t="shared" si="92"/>
        <v>0.75784753363228696</v>
      </c>
    </row>
    <row r="449" spans="1:13" s="33" customFormat="1" ht="16.5" customHeight="1">
      <c r="A449" s="168" t="s">
        <v>11</v>
      </c>
      <c r="B449" s="172">
        <f>B448</f>
        <v>78</v>
      </c>
      <c r="C449" s="262">
        <f t="shared" ref="C449" si="94">C448</f>
        <v>0</v>
      </c>
      <c r="D449" s="361">
        <f>SUM(D448)</f>
        <v>59</v>
      </c>
      <c r="E449" s="559">
        <f>SUM(E448)</f>
        <v>223</v>
      </c>
      <c r="F449" s="246">
        <f>SUM(F448)</f>
        <v>169</v>
      </c>
      <c r="G449" s="697">
        <f t="shared" si="92"/>
        <v>0.75784753363228696</v>
      </c>
      <c r="H449" s="133"/>
      <c r="I449" s="133"/>
      <c r="J449" s="133"/>
      <c r="K449" s="133"/>
      <c r="L449" s="133"/>
      <c r="M449" s="133"/>
    </row>
    <row r="450" spans="1:13" s="33" customFormat="1" ht="16.5" customHeight="1">
      <c r="A450" s="185" t="s">
        <v>91</v>
      </c>
      <c r="B450" s="335">
        <v>0</v>
      </c>
      <c r="C450" s="336"/>
      <c r="D450" s="156">
        <v>15</v>
      </c>
      <c r="E450" s="558">
        <v>59</v>
      </c>
      <c r="F450" s="285">
        <v>59</v>
      </c>
      <c r="G450" s="702">
        <f t="shared" si="92"/>
        <v>1</v>
      </c>
      <c r="H450" s="133"/>
      <c r="I450" s="133"/>
      <c r="J450" s="133"/>
      <c r="K450" s="133"/>
      <c r="L450" s="133"/>
      <c r="M450" s="133"/>
    </row>
    <row r="451" spans="1:13" s="33" customFormat="1" ht="16.5" customHeight="1">
      <c r="A451" s="185" t="s">
        <v>13</v>
      </c>
      <c r="B451" s="335">
        <v>0</v>
      </c>
      <c r="C451" s="336"/>
      <c r="D451" s="156">
        <v>23</v>
      </c>
      <c r="E451" s="558">
        <v>157</v>
      </c>
      <c r="F451" s="285">
        <v>158</v>
      </c>
      <c r="G451" s="702">
        <f t="shared" si="92"/>
        <v>1.0063694267515924</v>
      </c>
      <c r="H451" s="133"/>
      <c r="I451" s="133"/>
      <c r="J451" s="133"/>
      <c r="K451" s="133"/>
      <c r="L451" s="133"/>
      <c r="M451" s="133"/>
    </row>
    <row r="452" spans="1:13" s="33" customFormat="1" ht="16.5" customHeight="1">
      <c r="A452" s="185" t="s">
        <v>327</v>
      </c>
      <c r="B452" s="335">
        <v>0</v>
      </c>
      <c r="C452" s="336"/>
      <c r="D452" s="156">
        <v>10</v>
      </c>
      <c r="E452" s="558">
        <v>58</v>
      </c>
      <c r="F452" s="285">
        <v>58</v>
      </c>
      <c r="G452" s="702">
        <f t="shared" si="92"/>
        <v>1</v>
      </c>
      <c r="H452" s="133"/>
      <c r="I452" s="133"/>
      <c r="J452" s="133"/>
      <c r="K452" s="133"/>
      <c r="L452" s="133"/>
      <c r="M452" s="133"/>
    </row>
    <row r="453" spans="1:13" s="33" customFormat="1" ht="16.5" customHeight="1" thickBot="1">
      <c r="A453" s="338" t="s">
        <v>328</v>
      </c>
      <c r="B453" s="268">
        <v>0</v>
      </c>
      <c r="C453" s="339"/>
      <c r="D453" s="370">
        <f>SUM(D450:D452)</f>
        <v>48</v>
      </c>
      <c r="E453" s="560">
        <f>SUM(E450:E452)</f>
        <v>274</v>
      </c>
      <c r="F453" s="246">
        <f>SUM(F450:F452)</f>
        <v>275</v>
      </c>
      <c r="G453" s="697">
        <f t="shared" si="92"/>
        <v>1.0036496350364963</v>
      </c>
      <c r="H453" s="133"/>
      <c r="I453" s="133"/>
      <c r="J453" s="133"/>
      <c r="K453" s="133"/>
      <c r="L453" s="133"/>
      <c r="M453" s="133"/>
    </row>
    <row r="454" spans="1:13" s="33" customFormat="1" ht="25.5" customHeight="1" thickBot="1">
      <c r="A454" s="263" t="s">
        <v>3</v>
      </c>
      <c r="B454" s="278">
        <f>B447+B449</f>
        <v>660</v>
      </c>
      <c r="C454" s="337">
        <f t="shared" ref="C454" si="95">C447+C449</f>
        <v>0</v>
      </c>
      <c r="D454" s="306">
        <f>D447+D449+D453</f>
        <v>543</v>
      </c>
      <c r="E454" s="411">
        <f>E447+E449+E453</f>
        <v>2599</v>
      </c>
      <c r="F454" s="305">
        <f>F447+F449+F453</f>
        <v>2546</v>
      </c>
      <c r="G454" s="694">
        <f t="shared" si="92"/>
        <v>0.9796075413620623</v>
      </c>
    </row>
    <row r="455" spans="1:13" s="33" customFormat="1" ht="16.5" customHeight="1">
      <c r="A455" s="16"/>
      <c r="B455" s="30"/>
      <c r="C455" s="38"/>
    </row>
    <row r="456" spans="1:13" s="33" customFormat="1" ht="24.95" customHeight="1" thickBot="1">
      <c r="A456" s="16"/>
      <c r="B456" s="30"/>
      <c r="C456" s="38"/>
    </row>
    <row r="457" spans="1:13" s="33" customFormat="1" ht="24.95" customHeight="1">
      <c r="A457" s="802" t="s">
        <v>282</v>
      </c>
      <c r="B457" s="830" t="s">
        <v>27</v>
      </c>
      <c r="C457" s="175"/>
      <c r="D457" s="883" t="s">
        <v>311</v>
      </c>
      <c r="E457" s="765" t="s">
        <v>313</v>
      </c>
      <c r="F457" s="759" t="s">
        <v>402</v>
      </c>
      <c r="G457" s="759" t="s">
        <v>403</v>
      </c>
    </row>
    <row r="458" spans="1:13" s="33" customFormat="1" ht="16.5" customHeight="1">
      <c r="A458" s="779"/>
      <c r="B458" s="831"/>
      <c r="C458" s="38"/>
      <c r="D458" s="884"/>
      <c r="E458" s="766"/>
      <c r="F458" s="760"/>
      <c r="G458" s="760"/>
    </row>
    <row r="459" spans="1:13" s="133" customFormat="1" ht="16.5" customHeight="1" thickBot="1">
      <c r="A459" s="780"/>
      <c r="B459" s="783"/>
      <c r="C459" s="176"/>
      <c r="D459" s="885"/>
      <c r="E459" s="824"/>
      <c r="F459" s="761"/>
      <c r="G459" s="761"/>
      <c r="H459" s="33"/>
      <c r="I459" s="33"/>
      <c r="J459" s="33"/>
      <c r="K459" s="33"/>
      <c r="L459" s="33"/>
      <c r="M459" s="33"/>
    </row>
    <row r="460" spans="1:13" s="33" customFormat="1" ht="25.5" customHeight="1" thickBot="1">
      <c r="A460" s="768" t="s">
        <v>126</v>
      </c>
      <c r="B460" s="769"/>
      <c r="C460" s="769"/>
      <c r="D460" s="769"/>
      <c r="E460" s="769"/>
      <c r="F460" s="812"/>
      <c r="G460" s="770"/>
    </row>
    <row r="461" spans="1:13" s="133" customFormat="1" ht="16.5" customHeight="1">
      <c r="A461" s="193" t="s">
        <v>329</v>
      </c>
      <c r="B461" s="148">
        <v>343</v>
      </c>
      <c r="C461" s="38"/>
      <c r="D461" s="395">
        <v>55</v>
      </c>
      <c r="E461" s="565">
        <v>398</v>
      </c>
      <c r="F461" s="562">
        <v>398</v>
      </c>
      <c r="G461" s="703">
        <f t="shared" ref="G461:G467" si="96">F461/E461</f>
        <v>1</v>
      </c>
      <c r="H461" s="33"/>
      <c r="I461" s="33"/>
      <c r="J461" s="33"/>
      <c r="K461" s="33"/>
      <c r="L461" s="33"/>
      <c r="M461" s="33"/>
    </row>
    <row r="462" spans="1:13" s="133" customFormat="1" ht="16.5" customHeight="1">
      <c r="A462" s="193" t="s">
        <v>406</v>
      </c>
      <c r="B462" s="148">
        <v>250</v>
      </c>
      <c r="C462" s="38"/>
      <c r="D462" s="285">
        <v>100</v>
      </c>
      <c r="E462" s="566">
        <v>350</v>
      </c>
      <c r="F462" s="285">
        <v>135</v>
      </c>
      <c r="G462" s="702">
        <f t="shared" si="96"/>
        <v>0.38571428571428573</v>
      </c>
      <c r="H462" s="33"/>
      <c r="I462" s="33"/>
      <c r="J462" s="33"/>
      <c r="K462" s="33"/>
      <c r="L462" s="33"/>
      <c r="M462" s="33"/>
    </row>
    <row r="463" spans="1:13" s="133" customFormat="1" ht="16.5" customHeight="1">
      <c r="A463" s="193" t="s">
        <v>222</v>
      </c>
      <c r="B463" s="148">
        <v>16</v>
      </c>
      <c r="C463" s="38"/>
      <c r="D463" s="285"/>
      <c r="E463" s="566">
        <v>16</v>
      </c>
      <c r="F463" s="563">
        <v>17</v>
      </c>
      <c r="G463" s="702">
        <f t="shared" si="96"/>
        <v>1.0625</v>
      </c>
      <c r="H463" s="33"/>
      <c r="I463" s="33"/>
      <c r="J463" s="33"/>
      <c r="K463" s="33"/>
      <c r="L463" s="33"/>
      <c r="M463" s="33"/>
    </row>
    <row r="464" spans="1:13" s="133" customFormat="1" ht="16.5" customHeight="1">
      <c r="A464" s="193" t="s">
        <v>223</v>
      </c>
      <c r="B464" s="148">
        <v>31</v>
      </c>
      <c r="C464" s="38"/>
      <c r="D464" s="285"/>
      <c r="E464" s="566">
        <v>31</v>
      </c>
      <c r="F464" s="563">
        <v>31</v>
      </c>
      <c r="G464" s="702">
        <f t="shared" si="96"/>
        <v>1</v>
      </c>
      <c r="H464" s="33"/>
      <c r="I464" s="33"/>
      <c r="J464" s="33"/>
      <c r="K464" s="33"/>
      <c r="L464" s="33"/>
      <c r="M464" s="33"/>
    </row>
    <row r="465" spans="1:13" s="133" customFormat="1" ht="16.5" customHeight="1">
      <c r="A465" s="193" t="s">
        <v>224</v>
      </c>
      <c r="B465" s="148">
        <v>16</v>
      </c>
      <c r="C465" s="38"/>
      <c r="D465" s="285"/>
      <c r="E465" s="566">
        <v>16</v>
      </c>
      <c r="F465" s="563">
        <v>30</v>
      </c>
      <c r="G465" s="702">
        <f t="shared" si="96"/>
        <v>1.875</v>
      </c>
      <c r="H465" s="33"/>
      <c r="I465" s="33"/>
      <c r="J465" s="33"/>
      <c r="K465" s="33"/>
      <c r="L465" s="33"/>
      <c r="M465" s="33"/>
    </row>
    <row r="466" spans="1:13" s="33" customFormat="1" ht="16.5" customHeight="1">
      <c r="A466" s="142" t="s">
        <v>178</v>
      </c>
      <c r="B466" s="145">
        <f>SUM(B461:B465)</f>
        <v>656</v>
      </c>
      <c r="C466" s="239">
        <f t="shared" ref="C466" si="97">SUM(C461:C465)</f>
        <v>0</v>
      </c>
      <c r="D466" s="246">
        <f>SUM(D461:D465)</f>
        <v>155</v>
      </c>
      <c r="E466" s="567">
        <f>SUM(E461:E465)</f>
        <v>811</v>
      </c>
      <c r="F466" s="246">
        <f>SUM(F461:F465)</f>
        <v>611</v>
      </c>
      <c r="G466" s="697">
        <f t="shared" si="96"/>
        <v>0.75339087546239214</v>
      </c>
    </row>
    <row r="467" spans="1:13" s="33" customFormat="1" ht="25.5" customHeight="1" thickBot="1">
      <c r="A467" s="153" t="s">
        <v>31</v>
      </c>
      <c r="B467" s="157">
        <f>B466</f>
        <v>656</v>
      </c>
      <c r="C467" s="240">
        <f t="shared" ref="C467" si="98">C466</f>
        <v>0</v>
      </c>
      <c r="D467" s="305">
        <f>SUM(D466)</f>
        <v>155</v>
      </c>
      <c r="E467" s="493">
        <f>SUM(E466)</f>
        <v>811</v>
      </c>
      <c r="F467" s="305">
        <f>SUM(F466)</f>
        <v>611</v>
      </c>
      <c r="G467" s="694">
        <f t="shared" si="96"/>
        <v>0.75339087546239214</v>
      </c>
    </row>
    <row r="468" spans="1:13" s="33" customFormat="1" ht="16.5" customHeight="1">
      <c r="A468" s="31"/>
      <c r="B468" s="30"/>
      <c r="C468" s="38"/>
    </row>
    <row r="469" spans="1:13" s="33" customFormat="1" ht="16.5" customHeight="1" thickBot="1">
      <c r="A469" s="31"/>
      <c r="B469" s="18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s="33" customFormat="1" ht="16.5" customHeight="1">
      <c r="A470" s="778" t="s">
        <v>135</v>
      </c>
      <c r="B470" s="781" t="s">
        <v>27</v>
      </c>
      <c r="C470" s="144"/>
      <c r="D470" s="775" t="s">
        <v>311</v>
      </c>
      <c r="E470" s="771" t="s">
        <v>310</v>
      </c>
      <c r="F470" s="759" t="s">
        <v>402</v>
      </c>
      <c r="G470" s="759" t="s">
        <v>403</v>
      </c>
      <c r="H470" s="2"/>
      <c r="I470" s="2"/>
      <c r="J470" s="2"/>
      <c r="K470" s="2"/>
      <c r="L470" s="2"/>
      <c r="M470" s="2"/>
    </row>
    <row r="471" spans="1:13" s="33" customFormat="1" ht="16.5" customHeight="1">
      <c r="A471" s="779"/>
      <c r="B471" s="782"/>
      <c r="C471" s="3"/>
      <c r="D471" s="776"/>
      <c r="E471" s="772"/>
      <c r="F471" s="760"/>
      <c r="G471" s="760"/>
      <c r="H471" s="2"/>
      <c r="I471" s="2"/>
      <c r="J471" s="2"/>
      <c r="K471" s="2"/>
      <c r="L471" s="2"/>
      <c r="M471" s="2"/>
    </row>
    <row r="472" spans="1:13" s="33" customFormat="1" ht="24.95" customHeight="1" thickBot="1">
      <c r="A472" s="813"/>
      <c r="B472" s="882"/>
      <c r="C472" s="150"/>
      <c r="D472" s="777"/>
      <c r="E472" s="773"/>
      <c r="F472" s="761"/>
      <c r="G472" s="761"/>
      <c r="H472" s="2"/>
      <c r="I472" s="2"/>
      <c r="J472" s="2"/>
      <c r="K472" s="2"/>
      <c r="L472" s="2"/>
      <c r="M472" s="2"/>
    </row>
    <row r="473" spans="1:13" s="33" customFormat="1" ht="16.5" customHeight="1" thickBot="1">
      <c r="A473" s="886" t="s">
        <v>125</v>
      </c>
      <c r="B473" s="887"/>
      <c r="C473" s="887"/>
      <c r="D473" s="887"/>
      <c r="E473" s="887"/>
      <c r="F473" s="887"/>
      <c r="G473" s="888"/>
      <c r="H473" s="15"/>
      <c r="I473" s="15"/>
      <c r="J473" s="15"/>
      <c r="K473" s="15"/>
      <c r="L473" s="15"/>
      <c r="M473" s="15"/>
    </row>
    <row r="474" spans="1:13" s="33" customFormat="1" ht="16.5" customHeight="1">
      <c r="A474" s="147" t="s">
        <v>53</v>
      </c>
      <c r="B474" s="164">
        <v>3600</v>
      </c>
      <c r="C474" s="3"/>
      <c r="D474" s="222">
        <v>0</v>
      </c>
      <c r="E474" s="362">
        <v>3600</v>
      </c>
      <c r="F474" s="249">
        <v>2136</v>
      </c>
      <c r="G474" s="670">
        <f>F474/E474</f>
        <v>0.59333333333333338</v>
      </c>
      <c r="H474" s="46"/>
      <c r="I474" s="46"/>
      <c r="J474" s="46"/>
      <c r="K474" s="46"/>
      <c r="L474" s="46"/>
      <c r="M474" s="46"/>
    </row>
    <row r="475" spans="1:13" s="33" customFormat="1" ht="16.5" customHeight="1">
      <c r="A475" s="141" t="s">
        <v>54</v>
      </c>
      <c r="B475" s="159">
        <v>972</v>
      </c>
      <c r="C475" s="3"/>
      <c r="D475" s="154">
        <v>0</v>
      </c>
      <c r="E475" s="290">
        <v>972</v>
      </c>
      <c r="F475" s="229">
        <v>577</v>
      </c>
      <c r="G475" s="704">
        <f>F475/E475</f>
        <v>0.59362139917695478</v>
      </c>
      <c r="H475" s="46"/>
      <c r="I475" s="46"/>
      <c r="J475" s="46"/>
      <c r="K475" s="46"/>
      <c r="L475" s="46"/>
      <c r="M475" s="46"/>
    </row>
    <row r="476" spans="1:13" s="33" customFormat="1" ht="16.5" customHeight="1">
      <c r="A476" s="142" t="s">
        <v>37</v>
      </c>
      <c r="B476" s="160">
        <f>SUM(B474:B475)</f>
        <v>4572</v>
      </c>
      <c r="C476" s="211">
        <f t="shared" ref="C476" si="99">SUM(C474:C475)</f>
        <v>0</v>
      </c>
      <c r="D476" s="145">
        <v>0</v>
      </c>
      <c r="E476" s="239">
        <f>SUM(E474:E475)</f>
        <v>4572</v>
      </c>
      <c r="F476" s="272">
        <f>SUM(F474:F475)</f>
        <v>2713</v>
      </c>
      <c r="G476" s="693">
        <f>F476/E476</f>
        <v>0.59339457567804021</v>
      </c>
      <c r="H476" s="2"/>
      <c r="I476" s="2"/>
      <c r="J476" s="2"/>
      <c r="K476" s="2"/>
      <c r="L476" s="2"/>
      <c r="M476" s="2"/>
    </row>
    <row r="477" spans="1:13" s="33" customFormat="1" ht="16.5" customHeight="1" thickBot="1">
      <c r="A477" s="149" t="s">
        <v>4</v>
      </c>
      <c r="B477" s="182">
        <f>SUM(B476)</f>
        <v>4572</v>
      </c>
      <c r="C477" s="281">
        <f t="shared" ref="C477" si="100">SUM(C476)</f>
        <v>0</v>
      </c>
      <c r="D477" s="318">
        <v>0</v>
      </c>
      <c r="E477" s="380">
        <f>SUM(E476)</f>
        <v>4572</v>
      </c>
      <c r="F477" s="314">
        <f>SUM(F476)</f>
        <v>2713</v>
      </c>
      <c r="G477" s="698">
        <f>F477/E477</f>
        <v>0.59339457567804021</v>
      </c>
      <c r="H477" s="12"/>
      <c r="I477" s="12"/>
      <c r="J477" s="12"/>
      <c r="K477" s="12"/>
      <c r="L477" s="12"/>
      <c r="M477" s="12"/>
    </row>
    <row r="478" spans="1:13" s="33" customFormat="1" ht="16.5" customHeight="1" thickBot="1">
      <c r="A478" s="768" t="s">
        <v>126</v>
      </c>
      <c r="B478" s="769"/>
      <c r="C478" s="769"/>
      <c r="D478" s="769"/>
      <c r="E478" s="769"/>
      <c r="F478" s="769"/>
      <c r="G478" s="774"/>
      <c r="H478" s="12"/>
      <c r="I478" s="12"/>
      <c r="J478" s="12"/>
      <c r="K478" s="12"/>
      <c r="L478" s="12"/>
      <c r="M478" s="12"/>
    </row>
    <row r="479" spans="1:13" s="33" customFormat="1" ht="16.5" customHeight="1">
      <c r="A479" s="147" t="s">
        <v>158</v>
      </c>
      <c r="B479" s="575">
        <v>3600</v>
      </c>
      <c r="C479" s="3"/>
      <c r="D479" s="392">
        <v>0</v>
      </c>
      <c r="E479" s="568">
        <v>3600</v>
      </c>
      <c r="F479" s="544">
        <v>557</v>
      </c>
      <c r="G479" s="670">
        <f t="shared" ref="G479:G485" si="101">F479/E479</f>
        <v>0.15472222222222223</v>
      </c>
      <c r="H479" s="47"/>
      <c r="I479" s="47"/>
      <c r="J479" s="47"/>
      <c r="K479" s="47"/>
      <c r="L479" s="47"/>
      <c r="M479" s="47"/>
    </row>
    <row r="480" spans="1:13" s="33" customFormat="1" ht="16.5" customHeight="1">
      <c r="A480" s="141" t="s">
        <v>159</v>
      </c>
      <c r="B480" s="183">
        <v>972</v>
      </c>
      <c r="C480" s="3"/>
      <c r="D480" s="360">
        <v>0</v>
      </c>
      <c r="E480" s="569">
        <v>972</v>
      </c>
      <c r="F480" s="251">
        <v>151</v>
      </c>
      <c r="G480" s="704">
        <f t="shared" si="101"/>
        <v>0.15534979423868311</v>
      </c>
      <c r="H480" s="47"/>
      <c r="I480" s="47"/>
      <c r="J480" s="47"/>
      <c r="K480" s="47"/>
      <c r="L480" s="47"/>
      <c r="M480" s="47"/>
    </row>
    <row r="481" spans="1:13" ht="16.5" customHeight="1">
      <c r="A481" s="142" t="s">
        <v>77</v>
      </c>
      <c r="B481" s="184">
        <f>B479+B480</f>
        <v>4572</v>
      </c>
      <c r="C481" s="571">
        <f t="shared" ref="C481" si="102">C479+C480</f>
        <v>0</v>
      </c>
      <c r="D481" s="145">
        <v>0</v>
      </c>
      <c r="E481" s="239">
        <f>SUM(E479:E480)</f>
        <v>4572</v>
      </c>
      <c r="F481" s="272">
        <f>SUM(F479:F480)</f>
        <v>708</v>
      </c>
      <c r="G481" s="693">
        <f t="shared" si="101"/>
        <v>0.15485564304461943</v>
      </c>
    </row>
    <row r="482" spans="1:13" ht="16.5" customHeight="1">
      <c r="A482" s="342" t="s">
        <v>330</v>
      </c>
      <c r="B482" s="341"/>
      <c r="C482" s="572"/>
      <c r="D482" s="371">
        <v>0</v>
      </c>
      <c r="E482" s="363">
        <v>577</v>
      </c>
      <c r="F482" s="229">
        <v>577</v>
      </c>
      <c r="G482" s="693">
        <f t="shared" si="101"/>
        <v>1</v>
      </c>
    </row>
    <row r="483" spans="1:13" ht="16.5" customHeight="1">
      <c r="A483" s="340" t="s">
        <v>328</v>
      </c>
      <c r="B483" s="341"/>
      <c r="C483" s="572"/>
      <c r="D483" s="317">
        <v>0</v>
      </c>
      <c r="E483" s="364">
        <f>SUM(E482)</f>
        <v>577</v>
      </c>
      <c r="F483" s="272">
        <f>SUM(F482)</f>
        <v>577</v>
      </c>
      <c r="G483" s="693">
        <f t="shared" si="101"/>
        <v>1</v>
      </c>
    </row>
    <row r="484" spans="1:13" ht="16.5" customHeight="1">
      <c r="A484" s="340" t="s">
        <v>382</v>
      </c>
      <c r="B484" s="184"/>
      <c r="C484" s="573"/>
      <c r="D484" s="317"/>
      <c r="E484" s="364">
        <v>11355</v>
      </c>
      <c r="F484" s="272">
        <v>11355</v>
      </c>
      <c r="G484" s="693">
        <f t="shared" si="101"/>
        <v>1</v>
      </c>
    </row>
    <row r="485" spans="1:13" s="15" customFormat="1" ht="24.95" customHeight="1" thickBot="1">
      <c r="A485" s="153" t="s">
        <v>3</v>
      </c>
      <c r="B485" s="324">
        <f>B481</f>
        <v>4572</v>
      </c>
      <c r="C485" s="574" t="e">
        <f>C481+#REF!</f>
        <v>#REF!</v>
      </c>
      <c r="D485" s="306">
        <v>0</v>
      </c>
      <c r="E485" s="365">
        <f>E481+E483+E484</f>
        <v>16504</v>
      </c>
      <c r="F485" s="305">
        <f>SUM(F483+F484+F481)</f>
        <v>12640</v>
      </c>
      <c r="G485" s="694">
        <f t="shared" si="101"/>
        <v>0.76587493940862816</v>
      </c>
      <c r="H485" s="12"/>
      <c r="I485" s="12"/>
      <c r="J485" s="12"/>
      <c r="K485" s="12"/>
      <c r="L485" s="12"/>
      <c r="M485" s="12"/>
    </row>
    <row r="486" spans="1:13" s="46" customFormat="1" ht="16.5" customHeight="1">
      <c r="A486" s="16"/>
      <c r="B486" s="18"/>
      <c r="C486" s="18"/>
      <c r="D486" s="322"/>
      <c r="E486" s="322"/>
      <c r="F486" s="12"/>
      <c r="G486" s="12"/>
      <c r="H486" s="12"/>
      <c r="I486" s="12"/>
      <c r="J486" s="12"/>
      <c r="K486" s="12"/>
      <c r="L486" s="12"/>
      <c r="M486" s="12"/>
    </row>
    <row r="487" spans="1:13" s="12" customFormat="1" ht="24.95" customHeight="1" thickBot="1">
      <c r="A487" s="16"/>
      <c r="B487" s="18"/>
      <c r="C487" s="38"/>
      <c r="D487" s="17"/>
      <c r="E487" s="17"/>
      <c r="F487" s="17"/>
      <c r="G487" s="17"/>
      <c r="H487" s="17"/>
      <c r="I487" s="17"/>
      <c r="J487" s="17"/>
      <c r="K487" s="17"/>
      <c r="L487" s="17"/>
      <c r="M487" s="17"/>
    </row>
    <row r="488" spans="1:13" s="47" customFormat="1" ht="16.5" customHeight="1">
      <c r="A488" s="802" t="s">
        <v>226</v>
      </c>
      <c r="B488" s="781" t="s">
        <v>27</v>
      </c>
      <c r="C488" s="144"/>
      <c r="D488" s="790" t="s">
        <v>311</v>
      </c>
      <c r="E488" s="793" t="s">
        <v>310</v>
      </c>
      <c r="F488" s="759" t="s">
        <v>402</v>
      </c>
      <c r="G488" s="759" t="s">
        <v>403</v>
      </c>
      <c r="H488" s="17"/>
      <c r="I488" s="17"/>
      <c r="J488" s="17"/>
      <c r="K488" s="17"/>
      <c r="L488" s="17"/>
      <c r="M488" s="17"/>
    </row>
    <row r="489" spans="1:13" s="47" customFormat="1" ht="16.5" customHeight="1">
      <c r="A489" s="779"/>
      <c r="B489" s="782"/>
      <c r="C489" s="3"/>
      <c r="D489" s="791"/>
      <c r="E489" s="794"/>
      <c r="F489" s="760"/>
      <c r="G489" s="760"/>
      <c r="H489" s="17"/>
      <c r="I489" s="17"/>
      <c r="J489" s="17"/>
      <c r="K489" s="17"/>
      <c r="L489" s="17"/>
      <c r="M489" s="17"/>
    </row>
    <row r="490" spans="1:13" ht="16.5" customHeight="1" thickBot="1">
      <c r="A490" s="813"/>
      <c r="B490" s="882"/>
      <c r="C490" s="150"/>
      <c r="D490" s="792"/>
      <c r="E490" s="795"/>
      <c r="F490" s="761"/>
      <c r="G490" s="761"/>
      <c r="H490" s="17"/>
      <c r="I490" s="17"/>
      <c r="J490" s="17"/>
      <c r="K490" s="17"/>
      <c r="L490" s="17"/>
      <c r="M490" s="17"/>
    </row>
    <row r="491" spans="1:13" ht="21" customHeight="1" thickBot="1">
      <c r="A491" s="768" t="s">
        <v>126</v>
      </c>
      <c r="B491" s="769"/>
      <c r="C491" s="769"/>
      <c r="D491" s="769"/>
      <c r="E491" s="769"/>
      <c r="F491" s="769"/>
      <c r="G491" s="774"/>
      <c r="H491" s="17"/>
      <c r="I491" s="17"/>
      <c r="J491" s="17"/>
      <c r="K491" s="17"/>
      <c r="L491" s="17"/>
      <c r="M491" s="17"/>
    </row>
    <row r="492" spans="1:13" ht="16.5" customHeight="1" thickBot="1">
      <c r="A492" s="243" t="s">
        <v>383</v>
      </c>
      <c r="B492" s="585"/>
      <c r="C492" s="426"/>
      <c r="D492" s="427"/>
      <c r="E492" s="655">
        <v>254</v>
      </c>
      <c r="F492" s="391">
        <v>254</v>
      </c>
      <c r="G492" s="705">
        <f>F492/E492</f>
        <v>1</v>
      </c>
      <c r="H492" s="17"/>
      <c r="I492" s="17"/>
      <c r="J492" s="17"/>
      <c r="K492" s="17"/>
      <c r="L492" s="17"/>
      <c r="M492" s="17"/>
    </row>
    <row r="493" spans="1:13" ht="18" customHeight="1" thickBot="1">
      <c r="A493" s="649" t="s">
        <v>384</v>
      </c>
      <c r="B493" s="421"/>
      <c r="C493" s="420"/>
      <c r="D493" s="422"/>
      <c r="E493" s="656">
        <v>68</v>
      </c>
      <c r="F493" s="652">
        <v>68</v>
      </c>
      <c r="G493" s="705">
        <f t="shared" ref="G493:G497" si="103">F493/E493</f>
        <v>1</v>
      </c>
      <c r="H493" s="17"/>
      <c r="I493" s="17"/>
      <c r="J493" s="17"/>
      <c r="K493" s="17"/>
      <c r="L493" s="17"/>
      <c r="M493" s="17"/>
    </row>
    <row r="494" spans="1:13" s="12" customFormat="1" ht="17.25" customHeight="1" thickBot="1">
      <c r="A494" s="650" t="s">
        <v>385</v>
      </c>
      <c r="B494" s="421"/>
      <c r="C494" s="420"/>
      <c r="D494" s="422"/>
      <c r="E494" s="662">
        <f>SUM(E492+E493)</f>
        <v>322</v>
      </c>
      <c r="F494" s="334">
        <f>SUM(F492:F493)</f>
        <v>322</v>
      </c>
      <c r="G494" s="706">
        <f t="shared" si="103"/>
        <v>1</v>
      </c>
      <c r="H494" s="17"/>
      <c r="I494" s="17"/>
      <c r="J494" s="17"/>
      <c r="K494" s="17"/>
      <c r="L494" s="17"/>
      <c r="M494" s="17"/>
    </row>
    <row r="495" spans="1:13" s="12" customFormat="1" ht="16.5" customHeight="1" thickBot="1">
      <c r="A495" s="147" t="s">
        <v>227</v>
      </c>
      <c r="B495" s="164">
        <v>100</v>
      </c>
      <c r="C495" s="3"/>
      <c r="D495" s="565">
        <v>0</v>
      </c>
      <c r="E495" s="395">
        <v>100</v>
      </c>
      <c r="F495" s="653">
        <v>50</v>
      </c>
      <c r="G495" s="705">
        <f t="shared" si="103"/>
        <v>0.5</v>
      </c>
      <c r="H495" s="17"/>
      <c r="I495" s="17"/>
      <c r="J495" s="17"/>
      <c r="K495" s="17"/>
      <c r="L495" s="17"/>
      <c r="M495" s="17"/>
    </row>
    <row r="496" spans="1:13" s="12" customFormat="1" ht="17.25" customHeight="1" thickBot="1">
      <c r="A496" s="142" t="s">
        <v>2</v>
      </c>
      <c r="B496" s="160">
        <f>SUM(B495:B495)</f>
        <v>100</v>
      </c>
      <c r="C496" s="245">
        <f>SUM(C495:C495)</f>
        <v>0</v>
      </c>
      <c r="D496" s="567">
        <f t="shared" ref="D496:F497" si="104">SUM(D495)</f>
        <v>0</v>
      </c>
      <c r="E496" s="246">
        <f t="shared" si="104"/>
        <v>100</v>
      </c>
      <c r="F496" s="654">
        <f t="shared" si="104"/>
        <v>50</v>
      </c>
      <c r="G496" s="706">
        <f t="shared" si="103"/>
        <v>0.5</v>
      </c>
      <c r="H496" s="17"/>
      <c r="I496" s="17"/>
      <c r="J496" s="17"/>
      <c r="K496" s="17"/>
      <c r="L496" s="17"/>
      <c r="M496" s="17"/>
    </row>
    <row r="497" spans="1:13" s="12" customFormat="1" ht="19.5" customHeight="1" thickBot="1">
      <c r="A497" s="153" t="s">
        <v>3</v>
      </c>
      <c r="B497" s="161">
        <v>0</v>
      </c>
      <c r="C497" s="651">
        <f t="shared" ref="C497" si="105">C496</f>
        <v>0</v>
      </c>
      <c r="D497" s="493">
        <f t="shared" si="104"/>
        <v>0</v>
      </c>
      <c r="E497" s="305">
        <f>SUM(E494+E496)</f>
        <v>422</v>
      </c>
      <c r="F497" s="411">
        <f>F494+F496</f>
        <v>372</v>
      </c>
      <c r="G497" s="743">
        <f t="shared" si="103"/>
        <v>0.88151658767772512</v>
      </c>
      <c r="H497" s="17"/>
      <c r="I497" s="17"/>
      <c r="J497" s="17"/>
      <c r="K497" s="17"/>
      <c r="L497" s="17"/>
      <c r="M497" s="17"/>
    </row>
    <row r="498" spans="1:13" s="12" customFormat="1" ht="24.75" hidden="1" customHeight="1" thickBot="1">
      <c r="A498" s="16"/>
      <c r="B498" s="18"/>
      <c r="C498" s="210"/>
      <c r="D498" s="17"/>
      <c r="E498" s="17">
        <f>SUM(E497)</f>
        <v>422</v>
      </c>
      <c r="F498" s="17"/>
      <c r="G498" s="17"/>
      <c r="H498" s="17"/>
      <c r="I498" s="17"/>
      <c r="J498" s="17"/>
      <c r="K498" s="17"/>
      <c r="L498" s="17"/>
      <c r="M498" s="17"/>
    </row>
    <row r="499" spans="1:13" s="17" customFormat="1" ht="17.25" customHeight="1" thickBot="1">
      <c r="A499" s="13"/>
      <c r="B499" s="32"/>
      <c r="C499" s="214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s="17" customFormat="1" ht="16.5" customHeight="1">
      <c r="A500" s="825" t="s">
        <v>283</v>
      </c>
      <c r="B500" s="781" t="s">
        <v>27</v>
      </c>
      <c r="C500" s="144"/>
      <c r="D500" s="775" t="s">
        <v>311</v>
      </c>
      <c r="E500" s="771" t="s">
        <v>310</v>
      </c>
      <c r="F500" s="759" t="s">
        <v>402</v>
      </c>
      <c r="G500" s="759" t="s">
        <v>403</v>
      </c>
      <c r="H500" s="2"/>
      <c r="I500" s="2"/>
      <c r="J500" s="2"/>
      <c r="K500" s="2"/>
      <c r="L500" s="2"/>
      <c r="M500" s="2"/>
    </row>
    <row r="501" spans="1:13" s="17" customFormat="1" ht="16.5" customHeight="1">
      <c r="A501" s="826"/>
      <c r="B501" s="828"/>
      <c r="C501" s="3"/>
      <c r="D501" s="776"/>
      <c r="E501" s="772"/>
      <c r="F501" s="760"/>
      <c r="G501" s="760"/>
      <c r="H501" s="2"/>
      <c r="I501" s="2"/>
      <c r="J501" s="2"/>
      <c r="K501" s="2"/>
      <c r="L501" s="2"/>
      <c r="M501" s="2"/>
    </row>
    <row r="502" spans="1:13" s="17" customFormat="1" ht="16.5" customHeight="1" thickBot="1">
      <c r="A502" s="827"/>
      <c r="B502" s="829"/>
      <c r="C502" s="3"/>
      <c r="D502" s="776"/>
      <c r="E502" s="772"/>
      <c r="F502" s="761"/>
      <c r="G502" s="761"/>
      <c r="H502" s="2"/>
      <c r="I502" s="2"/>
      <c r="J502" s="2"/>
      <c r="K502" s="2"/>
      <c r="L502" s="2"/>
      <c r="M502" s="2"/>
    </row>
    <row r="503" spans="1:13" s="17" customFormat="1" ht="24.95" customHeight="1" thickBot="1">
      <c r="A503" s="787" t="s">
        <v>125</v>
      </c>
      <c r="B503" s="788"/>
      <c r="C503" s="788"/>
      <c r="D503" s="788"/>
      <c r="E503" s="788"/>
      <c r="F503" s="788"/>
      <c r="G503" s="789"/>
      <c r="H503" s="2"/>
      <c r="I503" s="2"/>
      <c r="J503" s="2"/>
      <c r="K503" s="2"/>
      <c r="L503" s="2"/>
      <c r="M503" s="2"/>
    </row>
    <row r="504" spans="1:13" s="17" customFormat="1" ht="16.5" customHeight="1">
      <c r="A504" s="576" t="s">
        <v>386</v>
      </c>
      <c r="B504" s="524"/>
      <c r="C504" s="595"/>
      <c r="D504" s="593"/>
      <c r="E504" s="597">
        <v>4580</v>
      </c>
      <c r="F504" s="597">
        <v>4580</v>
      </c>
      <c r="G504" s="707">
        <f>F504/E504</f>
        <v>1</v>
      </c>
      <c r="H504" s="2"/>
      <c r="I504" s="2"/>
      <c r="J504" s="2"/>
      <c r="K504" s="2"/>
      <c r="L504" s="2"/>
      <c r="M504" s="2"/>
    </row>
    <row r="505" spans="1:13" s="17" customFormat="1" ht="16.5" customHeight="1">
      <c r="A505" s="594" t="s">
        <v>387</v>
      </c>
      <c r="B505" s="525"/>
      <c r="C505" s="596"/>
      <c r="D505" s="591"/>
      <c r="E505" s="598">
        <f>SUM(E504)</f>
        <v>4580</v>
      </c>
      <c r="F505" s="598">
        <f>SUM(F504)</f>
        <v>4580</v>
      </c>
      <c r="G505" s="708">
        <f>F505/E505</f>
        <v>1</v>
      </c>
      <c r="H505" s="2"/>
      <c r="I505" s="2"/>
      <c r="J505" s="2"/>
      <c r="K505" s="2"/>
      <c r="L505" s="2"/>
      <c r="M505" s="2"/>
    </row>
    <row r="506" spans="1:13" s="17" customFormat="1" ht="16.5" customHeight="1">
      <c r="A506" s="576" t="s">
        <v>331</v>
      </c>
      <c r="B506" s="589">
        <v>0</v>
      </c>
      <c r="C506" s="3"/>
      <c r="D506" s="385">
        <v>30</v>
      </c>
      <c r="E506" s="393">
        <v>30</v>
      </c>
      <c r="F506" s="590">
        <v>30</v>
      </c>
      <c r="G506" s="709">
        <f>F506/E506:E507</f>
        <v>1</v>
      </c>
      <c r="H506" s="2"/>
      <c r="I506" s="2"/>
      <c r="J506" s="2"/>
      <c r="K506" s="2"/>
      <c r="L506" s="2"/>
      <c r="M506" s="2"/>
    </row>
    <row r="507" spans="1:13" s="17" customFormat="1" ht="16.5" customHeight="1">
      <c r="A507" s="577" t="s">
        <v>332</v>
      </c>
      <c r="B507" s="581">
        <v>0</v>
      </c>
      <c r="C507" s="3"/>
      <c r="D507" s="343">
        <v>116</v>
      </c>
      <c r="E507" s="377">
        <v>116</v>
      </c>
      <c r="F507" s="250">
        <v>116</v>
      </c>
      <c r="G507" s="710">
        <f>F507/E507</f>
        <v>1</v>
      </c>
      <c r="H507" s="2"/>
      <c r="I507" s="2"/>
      <c r="J507" s="2"/>
      <c r="K507" s="2"/>
      <c r="L507" s="2"/>
      <c r="M507" s="2"/>
    </row>
    <row r="508" spans="1:13" s="17" customFormat="1" ht="16.5" customHeight="1">
      <c r="A508" s="578" t="s">
        <v>333</v>
      </c>
      <c r="B508" s="582">
        <v>0</v>
      </c>
      <c r="C508" s="349"/>
      <c r="D508" s="350">
        <f>SUM(D506:D507)</f>
        <v>146</v>
      </c>
      <c r="E508" s="394">
        <f>SUM(E506:E507)</f>
        <v>146</v>
      </c>
      <c r="F508" s="272">
        <f>SUM(F506:F507)</f>
        <v>146</v>
      </c>
      <c r="G508" s="710">
        <f>F508/E508</f>
        <v>1</v>
      </c>
      <c r="H508" s="2"/>
      <c r="I508" s="2"/>
      <c r="J508" s="2"/>
      <c r="K508" s="2"/>
      <c r="L508" s="2"/>
      <c r="M508" s="2"/>
    </row>
    <row r="509" spans="1:13" s="17" customFormat="1" ht="24.95" customHeight="1" thickBot="1">
      <c r="A509" s="579" t="s">
        <v>4</v>
      </c>
      <c r="B509" s="583">
        <v>0</v>
      </c>
      <c r="C509" s="580"/>
      <c r="D509" s="418">
        <f>SUM(D508)</f>
        <v>146</v>
      </c>
      <c r="E509" s="419">
        <f>SUM(E508+E505)</f>
        <v>4726</v>
      </c>
      <c r="F509" s="314">
        <f>F505+F508</f>
        <v>4726</v>
      </c>
      <c r="G509" s="699">
        <f>F509/E509</f>
        <v>1</v>
      </c>
      <c r="H509" s="2"/>
      <c r="I509" s="2"/>
      <c r="J509" s="2"/>
      <c r="K509" s="2"/>
      <c r="L509" s="2"/>
      <c r="M509" s="2"/>
    </row>
    <row r="510" spans="1:13" s="17" customFormat="1" ht="24.75" customHeight="1" thickBot="1">
      <c r="A510" s="768" t="s">
        <v>126</v>
      </c>
      <c r="B510" s="769"/>
      <c r="C510" s="769"/>
      <c r="D510" s="769"/>
      <c r="E510" s="769"/>
      <c r="F510" s="769"/>
      <c r="G510" s="774"/>
    </row>
    <row r="511" spans="1:13" ht="16.5" customHeight="1" thickBot="1">
      <c r="A511" s="381" t="s">
        <v>349</v>
      </c>
      <c r="B511" s="425"/>
      <c r="C511" s="426"/>
      <c r="D511" s="427"/>
      <c r="E511" s="592">
        <v>130</v>
      </c>
      <c r="F511" s="665">
        <v>130</v>
      </c>
      <c r="G511" s="700">
        <f>F511/E511</f>
        <v>1</v>
      </c>
      <c r="H511" s="17"/>
      <c r="I511" s="17"/>
      <c r="J511" s="17"/>
      <c r="K511" s="17"/>
      <c r="L511" s="17"/>
      <c r="M511" s="17"/>
    </row>
    <row r="512" spans="1:13" ht="16.5" customHeight="1" thickBot="1">
      <c r="A512" s="381" t="s">
        <v>388</v>
      </c>
      <c r="B512" s="425"/>
      <c r="C512" s="426"/>
      <c r="D512" s="427"/>
      <c r="E512" s="599">
        <v>457</v>
      </c>
      <c r="F512" s="666">
        <v>457</v>
      </c>
      <c r="G512" s="700">
        <f t="shared" ref="G512:G540" si="106">F512/E512</f>
        <v>1</v>
      </c>
      <c r="H512" s="17"/>
      <c r="I512" s="17"/>
      <c r="J512" s="17"/>
      <c r="K512" s="17"/>
      <c r="L512" s="17"/>
      <c r="M512" s="17"/>
    </row>
    <row r="513" spans="1:13" ht="16.5" customHeight="1" thickBot="1">
      <c r="A513" s="424" t="s">
        <v>347</v>
      </c>
      <c r="B513" s="421"/>
      <c r="C513" s="420"/>
      <c r="D513" s="422"/>
      <c r="E513" s="664">
        <f>SUM(E511:E512)</f>
        <v>587</v>
      </c>
      <c r="F513" s="667">
        <f>SUM(F511:F512)</f>
        <v>587</v>
      </c>
      <c r="G513" s="711">
        <f t="shared" si="106"/>
        <v>1</v>
      </c>
      <c r="H513" s="17"/>
      <c r="I513" s="17"/>
      <c r="J513" s="17"/>
      <c r="K513" s="17"/>
      <c r="L513" s="17"/>
      <c r="M513" s="17"/>
    </row>
    <row r="514" spans="1:13" ht="16.5" customHeight="1" thickBot="1">
      <c r="A514" s="344" t="s">
        <v>5</v>
      </c>
      <c r="B514" s="164">
        <v>2856</v>
      </c>
      <c r="C514" s="226"/>
      <c r="D514" s="568">
        <v>0</v>
      </c>
      <c r="E514" s="222">
        <v>2930</v>
      </c>
      <c r="F514" s="586">
        <v>2920</v>
      </c>
      <c r="G514" s="700">
        <f t="shared" si="106"/>
        <v>0.9965870307167235</v>
      </c>
      <c r="H514" s="47"/>
      <c r="I514" s="47"/>
      <c r="J514" s="47"/>
      <c r="K514" s="47"/>
      <c r="L514" s="47"/>
      <c r="M514" s="47"/>
    </row>
    <row r="515" spans="1:13" ht="16.5" customHeight="1" thickBot="1">
      <c r="A515" s="282" t="s">
        <v>6</v>
      </c>
      <c r="B515" s="155">
        <f>SUM(B514:B514)</f>
        <v>2856</v>
      </c>
      <c r="C515" s="248">
        <f t="shared" ref="C515" si="107">SUM(C514:C514)</f>
        <v>0</v>
      </c>
      <c r="D515" s="239">
        <v>0</v>
      </c>
      <c r="E515" s="145">
        <f>SUM(E514)</f>
        <v>2930</v>
      </c>
      <c r="F515" s="232">
        <f>SUM(F514)</f>
        <v>2920</v>
      </c>
      <c r="G515" s="711">
        <f t="shared" si="106"/>
        <v>0.9965870307167235</v>
      </c>
      <c r="H515" s="11"/>
      <c r="I515" s="11"/>
      <c r="J515" s="11"/>
      <c r="K515" s="11"/>
      <c r="L515" s="11"/>
      <c r="M515" s="11"/>
    </row>
    <row r="516" spans="1:13" ht="16.5" customHeight="1" thickBot="1">
      <c r="A516" s="229" t="s">
        <v>55</v>
      </c>
      <c r="B516" s="154">
        <v>57</v>
      </c>
      <c r="C516" s="228"/>
      <c r="D516" s="290">
        <v>8</v>
      </c>
      <c r="E516" s="154">
        <v>32</v>
      </c>
      <c r="F516" s="586">
        <v>32</v>
      </c>
      <c r="G516" s="700">
        <f t="shared" si="106"/>
        <v>1</v>
      </c>
      <c r="H516" s="46"/>
      <c r="I516" s="46"/>
      <c r="J516" s="46"/>
      <c r="K516" s="46"/>
      <c r="L516" s="46"/>
      <c r="M516" s="46"/>
    </row>
    <row r="517" spans="1:13" ht="16.5" customHeight="1" thickBot="1">
      <c r="A517" s="229" t="s">
        <v>372</v>
      </c>
      <c r="B517" s="154"/>
      <c r="C517" s="228"/>
      <c r="D517" s="290"/>
      <c r="E517" s="154">
        <v>95</v>
      </c>
      <c r="F517" s="586">
        <v>95</v>
      </c>
      <c r="G517" s="700">
        <f t="shared" si="106"/>
        <v>1</v>
      </c>
      <c r="H517" s="46"/>
      <c r="I517" s="46"/>
      <c r="J517" s="46"/>
      <c r="K517" s="46"/>
      <c r="L517" s="46"/>
      <c r="M517" s="46"/>
    </row>
    <row r="518" spans="1:13" ht="16.5" customHeight="1" thickBot="1">
      <c r="A518" s="229" t="s">
        <v>231</v>
      </c>
      <c r="B518" s="154">
        <v>240</v>
      </c>
      <c r="C518" s="228"/>
      <c r="D518" s="290">
        <v>0</v>
      </c>
      <c r="E518" s="154">
        <v>240</v>
      </c>
      <c r="F518" s="586">
        <v>240</v>
      </c>
      <c r="G518" s="700">
        <f t="shared" si="106"/>
        <v>1</v>
      </c>
      <c r="H518" s="46"/>
      <c r="I518" s="46"/>
      <c r="J518" s="46"/>
      <c r="K518" s="46"/>
      <c r="L518" s="46"/>
      <c r="M518" s="46"/>
    </row>
    <row r="519" spans="1:13" ht="16.5" customHeight="1" thickBot="1">
      <c r="A519" s="282" t="s">
        <v>8</v>
      </c>
      <c r="B519" s="145">
        <f t="shared" ref="B519:F519" si="108">SUM(B516:B518)</f>
        <v>297</v>
      </c>
      <c r="C519" s="232">
        <f t="shared" si="108"/>
        <v>0</v>
      </c>
      <c r="D519" s="423">
        <f t="shared" si="108"/>
        <v>8</v>
      </c>
      <c r="E519" s="369">
        <f t="shared" si="108"/>
        <v>367</v>
      </c>
      <c r="F519" s="232">
        <f t="shared" si="108"/>
        <v>367</v>
      </c>
      <c r="G519" s="711">
        <f t="shared" si="106"/>
        <v>1</v>
      </c>
      <c r="H519" s="11"/>
      <c r="I519" s="11"/>
      <c r="J519" s="11"/>
      <c r="K519" s="11"/>
      <c r="L519" s="11"/>
      <c r="M519" s="11"/>
    </row>
    <row r="520" spans="1:13" ht="16.5" customHeight="1" thickBot="1">
      <c r="A520" s="266" t="s">
        <v>10</v>
      </c>
      <c r="B520" s="160">
        <f>SUM(B519,B515)</f>
        <v>3153</v>
      </c>
      <c r="C520" s="245">
        <f>SUM(C519,C515)</f>
        <v>0</v>
      </c>
      <c r="D520" s="423">
        <f>D515+D519</f>
        <v>8</v>
      </c>
      <c r="E520" s="369">
        <f>E515+E519</f>
        <v>3297</v>
      </c>
      <c r="F520" s="587">
        <f>F515+F519</f>
        <v>3287</v>
      </c>
      <c r="G520" s="711">
        <f t="shared" si="106"/>
        <v>0.99696693964209893</v>
      </c>
      <c r="H520" s="21"/>
      <c r="I520" s="21"/>
      <c r="J520" s="21"/>
      <c r="K520" s="21"/>
      <c r="L520" s="21"/>
      <c r="M520" s="21"/>
    </row>
    <row r="521" spans="1:13" ht="17.25" customHeight="1" thickBot="1">
      <c r="A521" s="264" t="s">
        <v>100</v>
      </c>
      <c r="B521" s="159">
        <v>787</v>
      </c>
      <c r="C521" s="228"/>
      <c r="D521" s="290">
        <v>2</v>
      </c>
      <c r="E521" s="154">
        <v>845</v>
      </c>
      <c r="F521" s="586">
        <v>825</v>
      </c>
      <c r="G521" s="700">
        <f t="shared" si="106"/>
        <v>0.97633136094674555</v>
      </c>
      <c r="H521" s="46"/>
      <c r="I521" s="46"/>
      <c r="J521" s="46"/>
      <c r="K521" s="46"/>
      <c r="L521" s="46"/>
      <c r="M521" s="46"/>
    </row>
    <row r="522" spans="1:13" s="17" customFormat="1" ht="16.5" customHeight="1" thickBot="1">
      <c r="A522" s="264" t="s">
        <v>168</v>
      </c>
      <c r="B522" s="159">
        <v>40</v>
      </c>
      <c r="C522" s="228"/>
      <c r="D522" s="290">
        <v>0</v>
      </c>
      <c r="E522" s="154">
        <v>40</v>
      </c>
      <c r="F522" s="586">
        <v>40</v>
      </c>
      <c r="G522" s="700">
        <f t="shared" si="106"/>
        <v>1</v>
      </c>
      <c r="H522" s="46"/>
      <c r="I522" s="46"/>
      <c r="J522" s="46"/>
      <c r="K522" s="46"/>
      <c r="L522" s="46"/>
      <c r="M522" s="46"/>
    </row>
    <row r="523" spans="1:13" s="17" customFormat="1" ht="16.5" customHeight="1" thickBot="1">
      <c r="A523" s="264" t="s">
        <v>155</v>
      </c>
      <c r="B523" s="159">
        <v>20</v>
      </c>
      <c r="C523" s="228"/>
      <c r="D523" s="290">
        <v>0</v>
      </c>
      <c r="E523" s="154">
        <v>0</v>
      </c>
      <c r="F523" s="586">
        <v>0</v>
      </c>
      <c r="G523" s="700">
        <v>0</v>
      </c>
      <c r="H523" s="46"/>
      <c r="I523" s="46"/>
      <c r="J523" s="46"/>
      <c r="K523" s="46"/>
      <c r="L523" s="46"/>
      <c r="M523" s="46"/>
    </row>
    <row r="524" spans="1:13" s="17" customFormat="1" ht="16.5" customHeight="1" thickBot="1">
      <c r="A524" s="266" t="s">
        <v>32</v>
      </c>
      <c r="B524" s="160">
        <f>SUM(B521:B523)</f>
        <v>847</v>
      </c>
      <c r="C524" s="245">
        <f t="shared" ref="C524" si="109">SUM(C521:C523)</f>
        <v>0</v>
      </c>
      <c r="D524" s="239">
        <f>SUM(D521:D523)</f>
        <v>2</v>
      </c>
      <c r="E524" s="145">
        <f>SUM(E521:E523)</f>
        <v>885</v>
      </c>
      <c r="F524" s="232">
        <f>SUM(F521:F523)</f>
        <v>865</v>
      </c>
      <c r="G524" s="711">
        <f t="shared" si="106"/>
        <v>0.97740112994350281</v>
      </c>
      <c r="H524" s="2"/>
      <c r="I524" s="2"/>
      <c r="J524" s="2"/>
      <c r="K524" s="2"/>
      <c r="L524" s="2"/>
      <c r="M524" s="2"/>
    </row>
    <row r="525" spans="1:13" s="17" customFormat="1" ht="17.25" customHeight="1" thickBot="1">
      <c r="A525" s="264" t="s">
        <v>12</v>
      </c>
      <c r="B525" s="159">
        <v>25</v>
      </c>
      <c r="C525" s="228"/>
      <c r="D525" s="290">
        <v>0</v>
      </c>
      <c r="E525" s="154">
        <v>25</v>
      </c>
      <c r="F525" s="586">
        <v>4</v>
      </c>
      <c r="G525" s="700">
        <f t="shared" si="106"/>
        <v>0.16</v>
      </c>
      <c r="H525" s="46"/>
      <c r="I525" s="46"/>
      <c r="J525" s="46"/>
      <c r="K525" s="46"/>
      <c r="L525" s="46"/>
      <c r="M525" s="46"/>
    </row>
    <row r="526" spans="1:13" s="47" customFormat="1" ht="16.5" customHeight="1" thickBot="1">
      <c r="A526" s="264" t="s">
        <v>212</v>
      </c>
      <c r="B526" s="159">
        <v>200</v>
      </c>
      <c r="C526" s="228"/>
      <c r="D526" s="290">
        <v>24</v>
      </c>
      <c r="E526" s="154">
        <v>1456</v>
      </c>
      <c r="F526" s="586">
        <v>1430</v>
      </c>
      <c r="G526" s="700">
        <f t="shared" si="106"/>
        <v>0.9821428571428571</v>
      </c>
      <c r="H526" s="46"/>
      <c r="I526" s="46"/>
      <c r="J526" s="46"/>
      <c r="K526" s="46"/>
      <c r="L526" s="46"/>
      <c r="M526" s="46"/>
    </row>
    <row r="527" spans="1:13" s="11" customFormat="1" ht="16.5" customHeight="1" thickBot="1">
      <c r="A527" s="264" t="s">
        <v>23</v>
      </c>
      <c r="B527" s="159">
        <v>22</v>
      </c>
      <c r="C527" s="228"/>
      <c r="D527" s="290">
        <v>0</v>
      </c>
      <c r="E527" s="154">
        <v>22</v>
      </c>
      <c r="F527" s="586">
        <v>21</v>
      </c>
      <c r="G527" s="700">
        <f t="shared" si="106"/>
        <v>0.95454545454545459</v>
      </c>
      <c r="H527" s="46"/>
      <c r="I527" s="46"/>
      <c r="J527" s="46"/>
      <c r="K527" s="46"/>
      <c r="L527" s="46"/>
      <c r="M527" s="46"/>
    </row>
    <row r="528" spans="1:13" s="46" customFormat="1" ht="16.5" customHeight="1" thickBot="1">
      <c r="A528" s="264" t="s">
        <v>56</v>
      </c>
      <c r="B528" s="159">
        <v>200</v>
      </c>
      <c r="C528" s="228"/>
      <c r="D528" s="290">
        <v>0</v>
      </c>
      <c r="E528" s="154">
        <v>390</v>
      </c>
      <c r="F528" s="586">
        <v>390</v>
      </c>
      <c r="G528" s="700">
        <f t="shared" si="106"/>
        <v>1</v>
      </c>
    </row>
    <row r="529" spans="1:13" s="46" customFormat="1" ht="16.5" customHeight="1" thickBot="1">
      <c r="A529" s="264" t="s">
        <v>213</v>
      </c>
      <c r="B529" s="159">
        <v>100</v>
      </c>
      <c r="C529" s="228"/>
      <c r="D529" s="290">
        <v>0</v>
      </c>
      <c r="E529" s="154">
        <v>100</v>
      </c>
      <c r="F529" s="586">
        <v>64</v>
      </c>
      <c r="G529" s="700">
        <f t="shared" si="106"/>
        <v>0.64</v>
      </c>
    </row>
    <row r="530" spans="1:13" s="46" customFormat="1" ht="16.5" customHeight="1" thickBot="1">
      <c r="A530" s="264" t="s">
        <v>72</v>
      </c>
      <c r="B530" s="159">
        <v>30</v>
      </c>
      <c r="C530" s="228"/>
      <c r="D530" s="290">
        <v>0</v>
      </c>
      <c r="E530" s="154">
        <v>30</v>
      </c>
      <c r="F530" s="586">
        <v>28</v>
      </c>
      <c r="G530" s="700">
        <f t="shared" si="106"/>
        <v>0.93333333333333335</v>
      </c>
    </row>
    <row r="531" spans="1:13" s="11" customFormat="1" ht="16.5" customHeight="1" thickBot="1">
      <c r="A531" s="264" t="s">
        <v>203</v>
      </c>
      <c r="B531" s="159">
        <v>200</v>
      </c>
      <c r="C531" s="228"/>
      <c r="D531" s="290">
        <v>0</v>
      </c>
      <c r="E531" s="154">
        <v>200</v>
      </c>
      <c r="F531" s="586">
        <v>174</v>
      </c>
      <c r="G531" s="700">
        <f t="shared" si="106"/>
        <v>0.87</v>
      </c>
      <c r="H531" s="46"/>
      <c r="I531" s="46"/>
      <c r="J531" s="46"/>
      <c r="K531" s="46"/>
      <c r="L531" s="46"/>
      <c r="M531" s="46"/>
    </row>
    <row r="532" spans="1:13" s="21" customFormat="1" ht="16.5" customHeight="1" thickBot="1">
      <c r="A532" s="264" t="s">
        <v>34</v>
      </c>
      <c r="B532" s="159">
        <v>60</v>
      </c>
      <c r="C532" s="228"/>
      <c r="D532" s="290">
        <v>0</v>
      </c>
      <c r="E532" s="154">
        <v>97</v>
      </c>
      <c r="F532" s="586">
        <v>97</v>
      </c>
      <c r="G532" s="700">
        <f t="shared" si="106"/>
        <v>1</v>
      </c>
      <c r="H532" s="46"/>
      <c r="I532" s="46"/>
      <c r="J532" s="46"/>
      <c r="K532" s="46"/>
      <c r="L532" s="46"/>
      <c r="M532" s="46"/>
    </row>
    <row r="533" spans="1:13" s="46" customFormat="1" ht="16.5" customHeight="1" thickBot="1">
      <c r="A533" s="264" t="s">
        <v>57</v>
      </c>
      <c r="B533" s="159">
        <v>50</v>
      </c>
      <c r="C533" s="228"/>
      <c r="D533" s="290">
        <v>116</v>
      </c>
      <c r="E533" s="154">
        <v>344</v>
      </c>
      <c r="F533" s="586">
        <v>344</v>
      </c>
      <c r="G533" s="700">
        <f t="shared" si="106"/>
        <v>1</v>
      </c>
    </row>
    <row r="534" spans="1:13" s="46" customFormat="1" ht="16.5" customHeight="1" thickBot="1">
      <c r="A534" s="264" t="s">
        <v>160</v>
      </c>
      <c r="B534" s="159">
        <v>100</v>
      </c>
      <c r="C534" s="228"/>
      <c r="D534" s="290">
        <v>0</v>
      </c>
      <c r="E534" s="154">
        <v>1268</v>
      </c>
      <c r="F534" s="586">
        <v>1268</v>
      </c>
      <c r="G534" s="700">
        <f t="shared" si="106"/>
        <v>1</v>
      </c>
    </row>
    <row r="535" spans="1:13" s="46" customFormat="1" ht="16.5" customHeight="1" thickBot="1">
      <c r="A535" s="264" t="s">
        <v>45</v>
      </c>
      <c r="B535" s="159">
        <v>260</v>
      </c>
      <c r="C535" s="228"/>
      <c r="D535" s="569">
        <v>6</v>
      </c>
      <c r="E535" s="154">
        <v>1021</v>
      </c>
      <c r="F535" s="586">
        <v>1009</v>
      </c>
      <c r="G535" s="700">
        <f t="shared" si="106"/>
        <v>0.98824681684622917</v>
      </c>
      <c r="H535" s="47"/>
      <c r="I535" s="47"/>
      <c r="J535" s="47"/>
      <c r="K535" s="47"/>
      <c r="L535" s="47"/>
      <c r="M535" s="47"/>
    </row>
    <row r="536" spans="1:13" ht="16.5" customHeight="1" thickBot="1">
      <c r="A536" s="264" t="s">
        <v>389</v>
      </c>
      <c r="B536" s="159"/>
      <c r="C536" s="228"/>
      <c r="D536" s="569"/>
      <c r="E536" s="154">
        <v>221</v>
      </c>
      <c r="F536" s="586">
        <v>221</v>
      </c>
      <c r="G536" s="700">
        <f t="shared" si="106"/>
        <v>1</v>
      </c>
      <c r="H536" s="47"/>
      <c r="I536" s="47"/>
      <c r="J536" s="47"/>
      <c r="K536" s="47"/>
      <c r="L536" s="47"/>
      <c r="M536" s="47"/>
    </row>
    <row r="537" spans="1:13" s="46" customFormat="1" ht="16.5" customHeight="1" thickBot="1">
      <c r="A537" s="264" t="s">
        <v>390</v>
      </c>
      <c r="B537" s="159"/>
      <c r="C537" s="228"/>
      <c r="D537" s="569"/>
      <c r="E537" s="154">
        <v>134</v>
      </c>
      <c r="F537" s="586">
        <v>134</v>
      </c>
      <c r="G537" s="700">
        <f t="shared" si="106"/>
        <v>1</v>
      </c>
      <c r="H537" s="47"/>
      <c r="I537" s="47"/>
      <c r="J537" s="47"/>
      <c r="K537" s="47"/>
      <c r="L537" s="47"/>
      <c r="M537" s="47"/>
    </row>
    <row r="538" spans="1:13" s="46" customFormat="1" ht="16.5" customHeight="1" thickBot="1">
      <c r="A538" s="264" t="s">
        <v>101</v>
      </c>
      <c r="B538" s="159">
        <v>46</v>
      </c>
      <c r="C538" s="228"/>
      <c r="D538" s="569">
        <v>0</v>
      </c>
      <c r="E538" s="154">
        <v>46</v>
      </c>
      <c r="F538" s="588">
        <v>46</v>
      </c>
      <c r="G538" s="700">
        <f t="shared" si="106"/>
        <v>1</v>
      </c>
      <c r="H538" s="47"/>
      <c r="I538" s="47"/>
      <c r="J538" s="47"/>
      <c r="K538" s="47"/>
      <c r="L538" s="47"/>
      <c r="M538" s="47"/>
    </row>
    <row r="539" spans="1:13" s="46" customFormat="1" ht="16.5" customHeight="1" thickBot="1">
      <c r="A539" s="264" t="s">
        <v>17</v>
      </c>
      <c r="B539" s="159">
        <v>50</v>
      </c>
      <c r="C539" s="228"/>
      <c r="D539" s="290">
        <v>0</v>
      </c>
      <c r="E539" s="154">
        <v>50</v>
      </c>
      <c r="F539" s="586">
        <v>12</v>
      </c>
      <c r="G539" s="700">
        <f t="shared" si="106"/>
        <v>0.24</v>
      </c>
    </row>
    <row r="540" spans="1:13" s="46" customFormat="1" ht="16.5" customHeight="1">
      <c r="A540" s="266" t="s">
        <v>2</v>
      </c>
      <c r="B540" s="160">
        <f>SUM(B525:B539)</f>
        <v>1343</v>
      </c>
      <c r="C540" s="245">
        <f t="shared" ref="C540" si="110">SUM(C525:C539)</f>
        <v>0</v>
      </c>
      <c r="D540" s="239">
        <f>SUM(D525:D539)</f>
        <v>146</v>
      </c>
      <c r="E540" s="145">
        <f>SUM(E525:E539)</f>
        <v>5404</v>
      </c>
      <c r="F540" s="232">
        <f>SUM(F525:F539)</f>
        <v>5242</v>
      </c>
      <c r="G540" s="711">
        <f t="shared" si="106"/>
        <v>0.97002220577350107</v>
      </c>
      <c r="H540" s="2"/>
      <c r="I540" s="2"/>
      <c r="J540" s="2"/>
      <c r="K540" s="2"/>
      <c r="L540" s="2"/>
      <c r="M540" s="2"/>
    </row>
    <row r="541" spans="1:13" s="46" customFormat="1" ht="24.75" customHeight="1" thickBot="1">
      <c r="A541" s="255" t="s">
        <v>31</v>
      </c>
      <c r="B541" s="157">
        <f>SUM(B520,B524,B540)</f>
        <v>5343</v>
      </c>
      <c r="C541" s="233">
        <f t="shared" ref="C541" si="111">SUM(C520,C524,C540)</f>
        <v>0</v>
      </c>
      <c r="D541" s="584">
        <f>D520+D524+D540</f>
        <v>156</v>
      </c>
      <c r="E541" s="306">
        <f>E520+E524+E540+E513</f>
        <v>10173</v>
      </c>
      <c r="F541" s="411">
        <f>F520+F524+F540+F513</f>
        <v>9981</v>
      </c>
      <c r="G541" s="694">
        <f>F541/E541</f>
        <v>0.98112651135358298</v>
      </c>
      <c r="H541" s="12"/>
      <c r="I541" s="12"/>
      <c r="J541" s="12"/>
      <c r="K541" s="12"/>
      <c r="L541" s="12"/>
      <c r="M541" s="12"/>
    </row>
    <row r="542" spans="1:13" s="46" customFormat="1" ht="16.5" customHeight="1">
      <c r="A542" s="16"/>
      <c r="B542" s="30"/>
      <c r="C542" s="38"/>
      <c r="D542" s="17"/>
      <c r="E542" s="17"/>
      <c r="F542" s="17"/>
      <c r="G542" s="17"/>
      <c r="H542" s="17"/>
      <c r="I542" s="17"/>
      <c r="J542" s="17"/>
      <c r="K542" s="17"/>
      <c r="L542" s="17"/>
      <c r="M542" s="17"/>
    </row>
    <row r="543" spans="1:13" s="46" customFormat="1" ht="16.5" customHeight="1" thickBot="1">
      <c r="A543" s="16"/>
      <c r="B543" s="30"/>
      <c r="C543" s="38"/>
      <c r="D543" s="17"/>
      <c r="E543" s="17"/>
      <c r="F543" s="17"/>
      <c r="G543" s="17"/>
      <c r="H543" s="17"/>
      <c r="I543" s="17"/>
      <c r="J543" s="17"/>
      <c r="K543" s="17"/>
      <c r="L543" s="17"/>
      <c r="M543" s="17"/>
    </row>
    <row r="544" spans="1:13" s="46" customFormat="1" ht="16.5" customHeight="1">
      <c r="A544" s="802" t="s">
        <v>186</v>
      </c>
      <c r="B544" s="781" t="s">
        <v>27</v>
      </c>
      <c r="C544" s="175"/>
      <c r="D544" s="790" t="s">
        <v>311</v>
      </c>
      <c r="E544" s="793" t="s">
        <v>310</v>
      </c>
      <c r="F544" s="759" t="s">
        <v>402</v>
      </c>
      <c r="G544" s="759" t="s">
        <v>403</v>
      </c>
      <c r="H544" s="17"/>
      <c r="I544" s="17"/>
      <c r="J544" s="17"/>
      <c r="K544" s="17"/>
      <c r="L544" s="17"/>
      <c r="M544" s="17"/>
    </row>
    <row r="545" spans="1:13" s="46" customFormat="1" ht="16.5" customHeight="1">
      <c r="A545" s="779"/>
      <c r="B545" s="782"/>
      <c r="C545" s="38"/>
      <c r="D545" s="791"/>
      <c r="E545" s="794"/>
      <c r="F545" s="760"/>
      <c r="G545" s="760"/>
      <c r="H545" s="17"/>
      <c r="I545" s="17"/>
      <c r="J545" s="17"/>
      <c r="K545" s="17"/>
      <c r="L545" s="17"/>
      <c r="M545" s="17"/>
    </row>
    <row r="546" spans="1:13" s="46" customFormat="1" ht="16.5" customHeight="1" thickBot="1">
      <c r="A546" s="780"/>
      <c r="B546" s="783"/>
      <c r="C546" s="176"/>
      <c r="D546" s="792"/>
      <c r="E546" s="795"/>
      <c r="F546" s="761"/>
      <c r="G546" s="761"/>
      <c r="H546" s="17"/>
      <c r="I546" s="17"/>
      <c r="J546" s="17"/>
      <c r="K546" s="17"/>
      <c r="L546" s="17"/>
      <c r="M546" s="17"/>
    </row>
    <row r="547" spans="1:13" s="47" customFormat="1" ht="25.5" customHeight="1" thickBot="1">
      <c r="A547" s="750" t="s">
        <v>125</v>
      </c>
      <c r="B547" s="751"/>
      <c r="C547" s="751"/>
      <c r="D547" s="751"/>
      <c r="E547" s="751"/>
      <c r="F547" s="751"/>
      <c r="G547" s="752"/>
      <c r="H547" s="17"/>
      <c r="I547" s="17"/>
      <c r="J547" s="17"/>
      <c r="K547" s="17"/>
      <c r="L547" s="17"/>
      <c r="M547" s="17"/>
    </row>
    <row r="548" spans="1:13" s="47" customFormat="1" ht="16.5" customHeight="1">
      <c r="A548" s="193" t="s">
        <v>197</v>
      </c>
      <c r="B548" s="164">
        <v>1350</v>
      </c>
      <c r="C548" s="38"/>
      <c r="D548" s="395">
        <v>0</v>
      </c>
      <c r="E548" s="498">
        <v>1429</v>
      </c>
      <c r="F548" s="601">
        <v>1429</v>
      </c>
      <c r="G548" s="700">
        <f>F548/E548</f>
        <v>1</v>
      </c>
      <c r="H548" s="17"/>
      <c r="I548" s="17"/>
      <c r="J548" s="17"/>
      <c r="K548" s="17"/>
      <c r="L548" s="17"/>
      <c r="M548" s="17"/>
    </row>
    <row r="549" spans="1:13" s="47" customFormat="1" ht="16.5" customHeight="1">
      <c r="A549" s="142" t="s">
        <v>37</v>
      </c>
      <c r="B549" s="160">
        <f>B548</f>
        <v>1350</v>
      </c>
      <c r="C549" s="211">
        <f t="shared" ref="C549" si="112">C548</f>
        <v>0</v>
      </c>
      <c r="D549" s="246">
        <v>0</v>
      </c>
      <c r="E549" s="600">
        <f t="shared" ref="E549:F550" si="113">SUM(E548)</f>
        <v>1429</v>
      </c>
      <c r="F549" s="361">
        <f t="shared" si="113"/>
        <v>1429</v>
      </c>
      <c r="G549" s="697">
        <f>F549/E549</f>
        <v>1</v>
      </c>
      <c r="H549" s="17"/>
      <c r="I549" s="17"/>
      <c r="J549" s="17"/>
      <c r="K549" s="17"/>
      <c r="L549" s="17"/>
      <c r="M549" s="17"/>
    </row>
    <row r="550" spans="1:13" s="47" customFormat="1" ht="24.75" customHeight="1" thickBot="1">
      <c r="A550" s="149" t="s">
        <v>4</v>
      </c>
      <c r="B550" s="146">
        <f>B549</f>
        <v>1350</v>
      </c>
      <c r="C550" s="270" t="e">
        <f>#REF!+C549</f>
        <v>#REF!</v>
      </c>
      <c r="D550" s="348">
        <v>0</v>
      </c>
      <c r="E550" s="380">
        <f t="shared" si="113"/>
        <v>1429</v>
      </c>
      <c r="F550" s="318">
        <f t="shared" si="113"/>
        <v>1429</v>
      </c>
      <c r="G550" s="699">
        <f>F550/E550</f>
        <v>1</v>
      </c>
      <c r="H550" s="17"/>
      <c r="I550" s="17"/>
      <c r="J550" s="17"/>
      <c r="K550" s="17"/>
      <c r="L550" s="17"/>
      <c r="M550" s="17"/>
    </row>
    <row r="551" spans="1:13" s="46" customFormat="1" ht="24.75" customHeight="1" thickBot="1">
      <c r="A551" s="768" t="s">
        <v>126</v>
      </c>
      <c r="B551" s="769"/>
      <c r="C551" s="769"/>
      <c r="D551" s="769"/>
      <c r="E551" s="769"/>
      <c r="F551" s="769"/>
      <c r="G551" s="774"/>
      <c r="H551" s="17"/>
      <c r="I551" s="17"/>
      <c r="J551" s="17"/>
      <c r="K551" s="17"/>
      <c r="L551" s="17"/>
      <c r="M551" s="17"/>
    </row>
    <row r="552" spans="1:13" ht="16.5" customHeight="1" thickBot="1">
      <c r="A552" s="193" t="s">
        <v>5</v>
      </c>
      <c r="B552" s="164">
        <v>1368</v>
      </c>
      <c r="C552" s="38"/>
      <c r="D552" s="230">
        <v>0</v>
      </c>
      <c r="E552" s="498">
        <v>1368</v>
      </c>
      <c r="F552" s="601">
        <v>1362</v>
      </c>
      <c r="G552" s="703">
        <f>F552/E552</f>
        <v>0.99561403508771928</v>
      </c>
      <c r="H552" s="17"/>
      <c r="I552" s="17"/>
      <c r="J552" s="17"/>
      <c r="K552" s="17"/>
      <c r="L552" s="17"/>
      <c r="M552" s="17"/>
    </row>
    <row r="553" spans="1:13" s="12" customFormat="1" ht="16.5" customHeight="1" thickBot="1">
      <c r="A553" s="167" t="s">
        <v>6</v>
      </c>
      <c r="B553" s="187">
        <f>B552</f>
        <v>1368</v>
      </c>
      <c r="C553" s="283">
        <f t="shared" ref="C553" si="114">C552</f>
        <v>0</v>
      </c>
      <c r="D553" s="361">
        <v>0</v>
      </c>
      <c r="E553" s="600">
        <f>SUM(E552)</f>
        <v>1368</v>
      </c>
      <c r="F553" s="361">
        <f>SUM(F552)</f>
        <v>1362</v>
      </c>
      <c r="G553" s="712">
        <f t="shared" ref="G553:G576" si="115">F553/E553</f>
        <v>0.99561403508771928</v>
      </c>
      <c r="H553" s="17"/>
      <c r="I553" s="17"/>
      <c r="J553" s="17"/>
      <c r="K553" s="17"/>
      <c r="L553" s="17"/>
      <c r="M553" s="17"/>
    </row>
    <row r="554" spans="1:13" s="17" customFormat="1" ht="16.5" customHeight="1" thickBot="1">
      <c r="A554" s="166" t="s">
        <v>187</v>
      </c>
      <c r="B554" s="159">
        <v>27</v>
      </c>
      <c r="C554" s="38"/>
      <c r="D554" s="156">
        <v>21</v>
      </c>
      <c r="E554" s="499">
        <v>38</v>
      </c>
      <c r="F554" s="156">
        <v>37</v>
      </c>
      <c r="G554" s="703">
        <f t="shared" si="115"/>
        <v>0.97368421052631582</v>
      </c>
    </row>
    <row r="555" spans="1:13" s="17" customFormat="1" ht="16.5" customHeight="1" thickBot="1">
      <c r="A555" s="166" t="s">
        <v>372</v>
      </c>
      <c r="B555" s="159"/>
      <c r="C555" s="38"/>
      <c r="D555" s="156"/>
      <c r="E555" s="499">
        <v>45</v>
      </c>
      <c r="F555" s="156">
        <v>45</v>
      </c>
      <c r="G555" s="703">
        <f t="shared" si="115"/>
        <v>1</v>
      </c>
    </row>
    <row r="556" spans="1:13" s="17" customFormat="1" ht="16.5" customHeight="1" thickBot="1">
      <c r="A556" s="166" t="s">
        <v>232</v>
      </c>
      <c r="B556" s="159">
        <v>120</v>
      </c>
      <c r="C556" s="38"/>
      <c r="D556" s="156">
        <v>30</v>
      </c>
      <c r="E556" s="499">
        <v>160</v>
      </c>
      <c r="F556" s="156">
        <v>160</v>
      </c>
      <c r="G556" s="703">
        <f t="shared" si="115"/>
        <v>1</v>
      </c>
    </row>
    <row r="557" spans="1:13" s="17" customFormat="1" ht="16.5" customHeight="1" thickBot="1">
      <c r="A557" s="166" t="s">
        <v>236</v>
      </c>
      <c r="B557" s="159">
        <v>600</v>
      </c>
      <c r="C557" s="38"/>
      <c r="D557" s="156">
        <v>-51</v>
      </c>
      <c r="E557" s="499">
        <v>448</v>
      </c>
      <c r="F557" s="156">
        <v>448</v>
      </c>
      <c r="G557" s="703">
        <f t="shared" si="115"/>
        <v>1</v>
      </c>
    </row>
    <row r="558" spans="1:13" s="17" customFormat="1" ht="16.5" customHeight="1" thickBot="1">
      <c r="A558" s="167" t="s">
        <v>8</v>
      </c>
      <c r="B558" s="160">
        <f>B554+B556+B557</f>
        <v>747</v>
      </c>
      <c r="C558" s="211">
        <f t="shared" ref="C558" si="116">C554+C556+C557</f>
        <v>0</v>
      </c>
      <c r="D558" s="361">
        <f>SUM(D554:D557)</f>
        <v>0</v>
      </c>
      <c r="E558" s="600">
        <f>SUM(E554:E557)</f>
        <v>691</v>
      </c>
      <c r="F558" s="361">
        <f>SUM(F554:F557)</f>
        <v>690</v>
      </c>
      <c r="G558" s="711">
        <f t="shared" si="115"/>
        <v>0.9985528219971056</v>
      </c>
    </row>
    <row r="559" spans="1:13" s="17" customFormat="1" ht="16.5" customHeight="1" thickBot="1">
      <c r="A559" s="168" t="s">
        <v>10</v>
      </c>
      <c r="B559" s="160">
        <f>B553+B558</f>
        <v>2115</v>
      </c>
      <c r="C559" s="211">
        <f t="shared" ref="C559" si="117">C553+C558</f>
        <v>0</v>
      </c>
      <c r="D559" s="361">
        <v>0</v>
      </c>
      <c r="E559" s="600">
        <f>E553+E558</f>
        <v>2059</v>
      </c>
      <c r="F559" s="361">
        <f>F553+F558</f>
        <v>2052</v>
      </c>
      <c r="G559" s="711">
        <f t="shared" si="115"/>
        <v>0.99660029140359396</v>
      </c>
    </row>
    <row r="560" spans="1:13" s="17" customFormat="1" ht="16.5" customHeight="1" thickBot="1">
      <c r="A560" s="166" t="s">
        <v>188</v>
      </c>
      <c r="B560" s="159">
        <v>539</v>
      </c>
      <c r="C560" s="38"/>
      <c r="D560" s="156">
        <v>0</v>
      </c>
      <c r="E560" s="499">
        <v>501</v>
      </c>
      <c r="F560" s="156">
        <v>459</v>
      </c>
      <c r="G560" s="703">
        <f t="shared" si="115"/>
        <v>0.91616766467065869</v>
      </c>
    </row>
    <row r="561" spans="1:13" s="17" customFormat="1" ht="16.5" customHeight="1" thickBot="1">
      <c r="A561" s="166" t="s">
        <v>189</v>
      </c>
      <c r="B561" s="159">
        <v>10</v>
      </c>
      <c r="C561" s="38"/>
      <c r="D561" s="156">
        <v>0</v>
      </c>
      <c r="E561" s="499">
        <v>0</v>
      </c>
      <c r="F561" s="156"/>
      <c r="G561" s="703">
        <v>0</v>
      </c>
    </row>
    <row r="562" spans="1:13" s="17" customFormat="1" ht="16.5" customHeight="1" thickBot="1">
      <c r="A562" s="166" t="s">
        <v>190</v>
      </c>
      <c r="B562" s="159">
        <v>20</v>
      </c>
      <c r="C562" s="38"/>
      <c r="D562" s="156">
        <v>0</v>
      </c>
      <c r="E562" s="499">
        <v>20</v>
      </c>
      <c r="F562" s="156">
        <v>20</v>
      </c>
      <c r="G562" s="703">
        <f t="shared" si="115"/>
        <v>1</v>
      </c>
    </row>
    <row r="563" spans="1:13" s="17" customFormat="1" ht="24.95" customHeight="1" thickBot="1">
      <c r="A563" s="168" t="s">
        <v>20</v>
      </c>
      <c r="B563" s="160">
        <f>B560+B561+B562</f>
        <v>569</v>
      </c>
      <c r="C563" s="211">
        <f t="shared" ref="C563" si="118">C560+C561+C562</f>
        <v>0</v>
      </c>
      <c r="D563" s="361">
        <v>0</v>
      </c>
      <c r="E563" s="600">
        <f>SUM(E560:E562)</f>
        <v>521</v>
      </c>
      <c r="F563" s="361">
        <f>SUM(F560:F562)</f>
        <v>479</v>
      </c>
      <c r="G563" s="711">
        <f t="shared" si="115"/>
        <v>0.91938579654510555</v>
      </c>
    </row>
    <row r="564" spans="1:13" s="17" customFormat="1" ht="16.5" customHeight="1" thickBot="1">
      <c r="A564" s="166" t="s">
        <v>378</v>
      </c>
      <c r="B564" s="159"/>
      <c r="C564" s="3"/>
      <c r="D564" s="156"/>
      <c r="E564" s="499">
        <v>18</v>
      </c>
      <c r="F564" s="156">
        <v>18</v>
      </c>
      <c r="G564" s="703">
        <f t="shared" si="115"/>
        <v>1</v>
      </c>
    </row>
    <row r="565" spans="1:13" s="17" customFormat="1" ht="16.5" customHeight="1" thickBot="1">
      <c r="A565" s="166" t="s">
        <v>191</v>
      </c>
      <c r="B565" s="159">
        <v>11</v>
      </c>
      <c r="C565" s="38"/>
      <c r="D565" s="156">
        <v>0</v>
      </c>
      <c r="E565" s="499">
        <v>11</v>
      </c>
      <c r="F565" s="156">
        <v>0</v>
      </c>
      <c r="G565" s="703">
        <f t="shared" si="115"/>
        <v>0</v>
      </c>
      <c r="H565" s="50"/>
      <c r="I565" s="50"/>
      <c r="J565" s="50"/>
      <c r="K565" s="50"/>
      <c r="L565" s="50"/>
      <c r="M565" s="50"/>
    </row>
    <row r="566" spans="1:13" s="17" customFormat="1" ht="16.5" customHeight="1" thickBot="1">
      <c r="A566" s="166" t="s">
        <v>192</v>
      </c>
      <c r="B566" s="159">
        <v>200</v>
      </c>
      <c r="C566" s="38"/>
      <c r="D566" s="156">
        <v>0</v>
      </c>
      <c r="E566" s="499">
        <v>179</v>
      </c>
      <c r="F566" s="156">
        <v>100</v>
      </c>
      <c r="G566" s="703">
        <f t="shared" si="115"/>
        <v>0.55865921787709494</v>
      </c>
      <c r="H566" s="50"/>
      <c r="I566" s="50"/>
      <c r="J566" s="50"/>
      <c r="K566" s="50"/>
      <c r="L566" s="50"/>
      <c r="M566" s="50"/>
    </row>
    <row r="567" spans="1:13" s="17" customFormat="1" ht="16.5" customHeight="1" thickBot="1">
      <c r="A567" s="166" t="s">
        <v>193</v>
      </c>
      <c r="B567" s="159">
        <v>400</v>
      </c>
      <c r="C567" s="38"/>
      <c r="D567" s="156">
        <v>0</v>
      </c>
      <c r="E567" s="499">
        <v>262</v>
      </c>
      <c r="F567" s="156">
        <v>260</v>
      </c>
      <c r="G567" s="703">
        <f t="shared" si="115"/>
        <v>0.99236641221374045</v>
      </c>
      <c r="H567" s="50"/>
      <c r="I567" s="50"/>
      <c r="J567" s="50"/>
      <c r="K567" s="50"/>
      <c r="L567" s="50"/>
      <c r="M567" s="50"/>
    </row>
    <row r="568" spans="1:13" s="17" customFormat="1" ht="16.5" customHeight="1" thickBot="1">
      <c r="A568" s="166" t="s">
        <v>194</v>
      </c>
      <c r="B568" s="159">
        <v>250</v>
      </c>
      <c r="C568" s="38"/>
      <c r="D568" s="156">
        <v>0</v>
      </c>
      <c r="E568" s="499">
        <v>250</v>
      </c>
      <c r="F568" s="156">
        <v>187</v>
      </c>
      <c r="G568" s="703">
        <f t="shared" si="115"/>
        <v>0.748</v>
      </c>
      <c r="H568" s="50"/>
      <c r="I568" s="50"/>
      <c r="J568" s="50"/>
      <c r="K568" s="50"/>
      <c r="L568" s="50"/>
      <c r="M568" s="50"/>
    </row>
    <row r="569" spans="1:13" s="17" customFormat="1" ht="16.5" customHeight="1" thickBot="1">
      <c r="A569" s="166" t="s">
        <v>195</v>
      </c>
      <c r="B569" s="159">
        <v>50</v>
      </c>
      <c r="C569" s="38"/>
      <c r="D569" s="156">
        <v>0</v>
      </c>
      <c r="E569" s="499">
        <v>52</v>
      </c>
      <c r="F569" s="156">
        <v>52</v>
      </c>
      <c r="G569" s="703">
        <f t="shared" si="115"/>
        <v>1</v>
      </c>
      <c r="H569" s="50"/>
      <c r="I569" s="50"/>
      <c r="J569" s="50"/>
      <c r="K569" s="50"/>
      <c r="L569" s="50"/>
      <c r="M569" s="50"/>
    </row>
    <row r="570" spans="1:13" s="17" customFormat="1" ht="16.5" customHeight="1" thickBot="1">
      <c r="A570" s="166" t="s">
        <v>60</v>
      </c>
      <c r="B570" s="159"/>
      <c r="C570" s="38"/>
      <c r="D570" s="156"/>
      <c r="E570" s="499">
        <v>17</v>
      </c>
      <c r="F570" s="156">
        <v>17</v>
      </c>
      <c r="G570" s="703">
        <f t="shared" si="115"/>
        <v>1</v>
      </c>
      <c r="H570" s="50"/>
      <c r="I570" s="50"/>
      <c r="J570" s="50"/>
      <c r="K570" s="50"/>
      <c r="L570" s="50"/>
      <c r="M570" s="50"/>
    </row>
    <row r="571" spans="1:13" s="17" customFormat="1" ht="16.5" customHeight="1" thickBot="1">
      <c r="A571" s="166" t="s">
        <v>196</v>
      </c>
      <c r="B571" s="159">
        <v>100</v>
      </c>
      <c r="C571" s="38"/>
      <c r="D571" s="156">
        <v>0</v>
      </c>
      <c r="E571" s="499">
        <v>125</v>
      </c>
      <c r="F571" s="156">
        <v>125</v>
      </c>
      <c r="G571" s="703">
        <f t="shared" si="115"/>
        <v>1</v>
      </c>
      <c r="H571" s="50"/>
      <c r="I571" s="50"/>
      <c r="J571" s="50"/>
      <c r="K571" s="50"/>
      <c r="L571" s="50"/>
      <c r="M571" s="50"/>
    </row>
    <row r="572" spans="1:13" s="17" customFormat="1" ht="16.5" customHeight="1" thickBot="1">
      <c r="A572" s="166" t="s">
        <v>258</v>
      </c>
      <c r="B572" s="159">
        <v>40</v>
      </c>
      <c r="C572" s="38"/>
      <c r="D572" s="156">
        <v>0</v>
      </c>
      <c r="E572" s="499">
        <v>40</v>
      </c>
      <c r="F572" s="156">
        <v>28</v>
      </c>
      <c r="G572" s="703">
        <f t="shared" si="115"/>
        <v>0.7</v>
      </c>
      <c r="H572" s="50"/>
      <c r="I572" s="50"/>
      <c r="J572" s="50"/>
      <c r="K572" s="50"/>
      <c r="L572" s="50"/>
      <c r="M572" s="50"/>
    </row>
    <row r="573" spans="1:13" s="17" customFormat="1" ht="16.5" customHeight="1" thickBot="1">
      <c r="A573" s="166" t="s">
        <v>350</v>
      </c>
      <c r="B573" s="159"/>
      <c r="C573" s="38"/>
      <c r="D573" s="156"/>
      <c r="E573" s="499">
        <v>180</v>
      </c>
      <c r="F573" s="156">
        <v>176</v>
      </c>
      <c r="G573" s="703">
        <f t="shared" si="115"/>
        <v>0.97777777777777775</v>
      </c>
      <c r="H573" s="50"/>
      <c r="I573" s="50"/>
      <c r="J573" s="50"/>
      <c r="K573" s="50"/>
      <c r="L573" s="50"/>
      <c r="M573" s="50"/>
    </row>
    <row r="574" spans="1:13" s="17" customFormat="1" ht="16.5" customHeight="1" thickBot="1">
      <c r="A574" s="166" t="s">
        <v>17</v>
      </c>
      <c r="B574" s="159">
        <v>100</v>
      </c>
      <c r="C574" s="211">
        <f>SUM(C565:C572)</f>
        <v>0</v>
      </c>
      <c r="D574" s="156">
        <v>0</v>
      </c>
      <c r="E574" s="499">
        <v>100</v>
      </c>
      <c r="F574" s="156">
        <v>62</v>
      </c>
      <c r="G574" s="703">
        <f t="shared" si="115"/>
        <v>0.62</v>
      </c>
      <c r="H574" s="50"/>
      <c r="I574" s="50"/>
      <c r="J574" s="50"/>
      <c r="K574" s="50"/>
      <c r="L574" s="50"/>
      <c r="M574" s="50"/>
    </row>
    <row r="575" spans="1:13" s="17" customFormat="1" ht="16.5" customHeight="1" thickBot="1">
      <c r="A575" s="185" t="s">
        <v>257</v>
      </c>
      <c r="B575" s="188">
        <v>23</v>
      </c>
      <c r="C575" s="38"/>
      <c r="D575" s="156">
        <v>0</v>
      </c>
      <c r="E575" s="499">
        <v>29</v>
      </c>
      <c r="F575" s="156">
        <v>29</v>
      </c>
      <c r="G575" s="703">
        <f t="shared" si="115"/>
        <v>1</v>
      </c>
      <c r="H575" s="50"/>
      <c r="I575" s="50"/>
      <c r="J575" s="50"/>
      <c r="K575" s="50"/>
      <c r="L575" s="50"/>
      <c r="M575" s="50"/>
    </row>
    <row r="576" spans="1:13" s="17" customFormat="1" ht="16.5" customHeight="1">
      <c r="A576" s="186" t="s">
        <v>2</v>
      </c>
      <c r="B576" s="189">
        <f>SUM(B565:B575)</f>
        <v>1174</v>
      </c>
      <c r="C576" s="284" t="e">
        <f>C575+#REF!</f>
        <v>#REF!</v>
      </c>
      <c r="D576" s="361">
        <f>SUM(D565:D575)</f>
        <v>0</v>
      </c>
      <c r="E576" s="600">
        <f>SUM(E564:E575)</f>
        <v>1263</v>
      </c>
      <c r="F576" s="361">
        <f>SUM(F564:F575)</f>
        <v>1054</v>
      </c>
      <c r="G576" s="711">
        <f t="shared" si="115"/>
        <v>0.83452098178939038</v>
      </c>
      <c r="H576" s="50"/>
      <c r="I576" s="50"/>
      <c r="J576" s="50"/>
      <c r="K576" s="50"/>
      <c r="L576" s="50"/>
      <c r="M576" s="50"/>
    </row>
    <row r="577" spans="1:13" s="50" customFormat="1" ht="16.5" customHeight="1" thickBot="1">
      <c r="A577" s="153" t="s">
        <v>3</v>
      </c>
      <c r="B577" s="157">
        <f>B559+B563+B576</f>
        <v>3858</v>
      </c>
      <c r="C577" s="240" t="e">
        <f>C559+C563+C574+C576+#REF!</f>
        <v>#REF!</v>
      </c>
      <c r="D577" s="306">
        <f>D559+D563+D576</f>
        <v>0</v>
      </c>
      <c r="E577" s="365">
        <f>E559+E563+E576</f>
        <v>3843</v>
      </c>
      <c r="F577" s="306">
        <f>F559+F563+F576</f>
        <v>3585</v>
      </c>
      <c r="G577" s="694">
        <f>F577/E577</f>
        <v>0.93286494925839192</v>
      </c>
      <c r="H577" s="17"/>
      <c r="I577" s="17"/>
      <c r="J577" s="17"/>
      <c r="K577" s="17"/>
      <c r="L577" s="17"/>
      <c r="M577" s="17"/>
    </row>
    <row r="578" spans="1:13" s="50" customFormat="1" ht="16.5" customHeight="1">
      <c r="A578" s="16"/>
      <c r="B578" s="30"/>
      <c r="C578" s="38"/>
      <c r="D578" s="17"/>
      <c r="E578" s="17"/>
      <c r="F578" s="17"/>
      <c r="G578" s="17"/>
      <c r="H578" s="17"/>
      <c r="I578" s="17"/>
      <c r="J578" s="17"/>
      <c r="K578" s="17"/>
      <c r="L578" s="17"/>
      <c r="M578" s="17"/>
    </row>
    <row r="579" spans="1:13" s="50" customFormat="1" ht="16.5" customHeight="1" thickBot="1">
      <c r="A579" s="13"/>
      <c r="B579" s="24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s="50" customFormat="1" ht="16.5" customHeight="1">
      <c r="A580" s="778" t="s">
        <v>136</v>
      </c>
      <c r="B580" s="781" t="s">
        <v>27</v>
      </c>
      <c r="C580" s="144"/>
      <c r="D580" s="775" t="s">
        <v>311</v>
      </c>
      <c r="E580" s="771" t="s">
        <v>310</v>
      </c>
      <c r="F580" s="759" t="s">
        <v>402</v>
      </c>
      <c r="G580" s="759" t="s">
        <v>403</v>
      </c>
      <c r="H580" s="2"/>
      <c r="I580" s="2"/>
      <c r="J580" s="2"/>
      <c r="K580" s="2"/>
      <c r="L580" s="2"/>
      <c r="M580" s="2"/>
    </row>
    <row r="581" spans="1:13" s="50" customFormat="1" ht="16.5" customHeight="1">
      <c r="A581" s="779"/>
      <c r="B581" s="782"/>
      <c r="C581" s="3"/>
      <c r="D581" s="776"/>
      <c r="E581" s="772"/>
      <c r="F581" s="760"/>
      <c r="G581" s="760"/>
      <c r="H581" s="2"/>
      <c r="I581" s="2"/>
      <c r="J581" s="2"/>
      <c r="K581" s="2"/>
      <c r="L581" s="2"/>
      <c r="M581" s="2"/>
    </row>
    <row r="582" spans="1:13" s="50" customFormat="1" ht="16.5" customHeight="1" thickBot="1">
      <c r="A582" s="780"/>
      <c r="B582" s="783"/>
      <c r="C582" s="150"/>
      <c r="D582" s="777"/>
      <c r="E582" s="773"/>
      <c r="F582" s="761"/>
      <c r="G582" s="761"/>
      <c r="H582" s="2"/>
      <c r="I582" s="2"/>
      <c r="J582" s="2"/>
      <c r="K582" s="2"/>
      <c r="L582" s="2"/>
      <c r="M582" s="2"/>
    </row>
    <row r="583" spans="1:13" s="50" customFormat="1" ht="16.5" customHeight="1" thickBot="1">
      <c r="A583" s="768" t="s">
        <v>126</v>
      </c>
      <c r="B583" s="769"/>
      <c r="C583" s="769"/>
      <c r="D583" s="769"/>
      <c r="E583" s="769"/>
      <c r="F583" s="769"/>
      <c r="G583" s="774"/>
      <c r="H583" s="12"/>
      <c r="I583" s="12"/>
      <c r="J583" s="12"/>
      <c r="K583" s="12"/>
      <c r="L583" s="12"/>
      <c r="M583" s="12"/>
    </row>
    <row r="584" spans="1:13" s="50" customFormat="1" ht="16.5" customHeight="1" thickBot="1">
      <c r="A584" s="344" t="s">
        <v>35</v>
      </c>
      <c r="B584" s="352">
        <v>300</v>
      </c>
      <c r="C584" s="3"/>
      <c r="D584" s="224">
        <v>0</v>
      </c>
      <c r="E584" s="412">
        <v>300</v>
      </c>
      <c r="F584" s="249">
        <v>300</v>
      </c>
      <c r="G584" s="670">
        <f>F584/E584</f>
        <v>1</v>
      </c>
      <c r="H584" s="46"/>
      <c r="I584" s="46"/>
      <c r="J584" s="46"/>
      <c r="K584" s="46"/>
      <c r="L584" s="46"/>
      <c r="M584" s="46"/>
    </row>
    <row r="585" spans="1:13" s="50" customFormat="1" ht="16.5" customHeight="1" thickBot="1">
      <c r="A585" s="265" t="s">
        <v>36</v>
      </c>
      <c r="B585" s="190">
        <f>SUM(B584)</f>
        <v>300</v>
      </c>
      <c r="C585" s="286">
        <f t="shared" ref="C585:C586" si="119">SUM(C584)</f>
        <v>0</v>
      </c>
      <c r="D585" s="272">
        <v>0</v>
      </c>
      <c r="E585" s="495">
        <f t="shared" ref="E585:F586" si="120">SUM(E584)</f>
        <v>300</v>
      </c>
      <c r="F585" s="272">
        <f t="shared" si="120"/>
        <v>300</v>
      </c>
      <c r="G585" s="674">
        <f t="shared" ref="G585:G592" si="121">F585/E585</f>
        <v>1</v>
      </c>
      <c r="H585" s="2"/>
      <c r="I585" s="2"/>
      <c r="J585" s="2"/>
      <c r="K585" s="2"/>
      <c r="L585" s="2"/>
      <c r="M585" s="2"/>
    </row>
    <row r="586" spans="1:13" s="50" customFormat="1" ht="16.5" customHeight="1" thickBot="1">
      <c r="A586" s="266" t="s">
        <v>10</v>
      </c>
      <c r="B586" s="191">
        <f>SUM(B585)</f>
        <v>300</v>
      </c>
      <c r="C586" s="287">
        <f t="shared" si="119"/>
        <v>0</v>
      </c>
      <c r="D586" s="250">
        <v>0</v>
      </c>
      <c r="E586" s="495">
        <f t="shared" si="120"/>
        <v>300</v>
      </c>
      <c r="F586" s="272">
        <f t="shared" si="120"/>
        <v>300</v>
      </c>
      <c r="G586" s="674">
        <f t="shared" si="121"/>
        <v>1</v>
      </c>
      <c r="H586" s="2"/>
      <c r="I586" s="2"/>
      <c r="J586" s="2"/>
      <c r="K586" s="2"/>
      <c r="L586" s="2"/>
      <c r="M586" s="2"/>
    </row>
    <row r="587" spans="1:13" s="50" customFormat="1" ht="16.5" customHeight="1" thickBot="1">
      <c r="A587" s="264" t="s">
        <v>102</v>
      </c>
      <c r="B587" s="192">
        <v>81</v>
      </c>
      <c r="C587" s="3"/>
      <c r="D587" s="229">
        <v>0</v>
      </c>
      <c r="E587" s="151">
        <v>81</v>
      </c>
      <c r="F587" s="229">
        <v>73</v>
      </c>
      <c r="G587" s="670">
        <f t="shared" si="121"/>
        <v>0.90123456790123457</v>
      </c>
      <c r="H587" s="46"/>
      <c r="I587" s="46"/>
      <c r="J587" s="46"/>
      <c r="K587" s="46"/>
      <c r="L587" s="46"/>
      <c r="M587" s="46"/>
    </row>
    <row r="588" spans="1:13" s="50" customFormat="1" ht="16.5" customHeight="1" thickBot="1">
      <c r="A588" s="266" t="s">
        <v>11</v>
      </c>
      <c r="B588" s="191">
        <f>SUM(B587)</f>
        <v>81</v>
      </c>
      <c r="C588" s="287">
        <f t="shared" ref="C588" si="122">SUM(C587)</f>
        <v>0</v>
      </c>
      <c r="D588" s="272">
        <v>0</v>
      </c>
      <c r="E588" s="495">
        <f>SUM(E587)</f>
        <v>81</v>
      </c>
      <c r="F588" s="272">
        <f>SUM(F587)</f>
        <v>73</v>
      </c>
      <c r="G588" s="670">
        <f t="shared" si="121"/>
        <v>0.90123456790123457</v>
      </c>
      <c r="H588" s="8"/>
      <c r="I588" s="8"/>
      <c r="J588" s="8"/>
      <c r="K588" s="8"/>
      <c r="L588" s="8"/>
      <c r="M588" s="8"/>
    </row>
    <row r="589" spans="1:13" s="17" customFormat="1" ht="16.5" customHeight="1" thickBot="1">
      <c r="A589" s="264" t="s">
        <v>79</v>
      </c>
      <c r="B589" s="192">
        <v>330</v>
      </c>
      <c r="C589" s="3"/>
      <c r="D589" s="251">
        <v>0</v>
      </c>
      <c r="E589" s="539">
        <v>330</v>
      </c>
      <c r="F589" s="251">
        <v>240</v>
      </c>
      <c r="G589" s="670">
        <f t="shared" si="121"/>
        <v>0.72727272727272729</v>
      </c>
      <c r="H589" s="47"/>
      <c r="I589" s="47"/>
      <c r="J589" s="47"/>
      <c r="K589" s="47"/>
      <c r="L589" s="47"/>
      <c r="M589" s="47"/>
    </row>
    <row r="590" spans="1:13" s="17" customFormat="1" ht="16.5" customHeight="1" thickBot="1">
      <c r="A590" s="227" t="s">
        <v>80</v>
      </c>
      <c r="B590" s="154">
        <v>120</v>
      </c>
      <c r="C590" s="3"/>
      <c r="D590" s="251">
        <v>0</v>
      </c>
      <c r="E590" s="539">
        <v>120</v>
      </c>
      <c r="F590" s="251">
        <v>115</v>
      </c>
      <c r="G590" s="670">
        <f t="shared" si="121"/>
        <v>0.95833333333333337</v>
      </c>
      <c r="H590" s="47"/>
      <c r="I590" s="47"/>
      <c r="J590" s="47"/>
      <c r="K590" s="47"/>
      <c r="L590" s="47"/>
      <c r="M590" s="47"/>
    </row>
    <row r="591" spans="1:13" ht="16.5" customHeight="1" thickBot="1">
      <c r="A591" s="227" t="s">
        <v>45</v>
      </c>
      <c r="B591" s="154">
        <v>24</v>
      </c>
      <c r="C591" s="3"/>
      <c r="D591" s="229">
        <v>0</v>
      </c>
      <c r="E591" s="151">
        <v>24</v>
      </c>
      <c r="F591" s="229">
        <v>18</v>
      </c>
      <c r="G591" s="670">
        <f t="shared" si="121"/>
        <v>0.75</v>
      </c>
      <c r="H591" s="46"/>
      <c r="I591" s="46"/>
      <c r="J591" s="46"/>
      <c r="K591" s="46"/>
      <c r="L591" s="46"/>
      <c r="M591" s="46"/>
    </row>
    <row r="592" spans="1:13" ht="16.5" customHeight="1" thickBot="1">
      <c r="A592" s="288" t="s">
        <v>25</v>
      </c>
      <c r="B592" s="145">
        <f>SUM(B589:B591)</f>
        <v>474</v>
      </c>
      <c r="C592" s="239">
        <f t="shared" ref="C592" si="123">SUM(C589:C591)</f>
        <v>0</v>
      </c>
      <c r="D592" s="272">
        <v>0</v>
      </c>
      <c r="E592" s="495">
        <f>SUM(E589:E591)</f>
        <v>474</v>
      </c>
      <c r="F592" s="282">
        <f>SUM(F589:F591)</f>
        <v>373</v>
      </c>
      <c r="G592" s="674">
        <f t="shared" si="121"/>
        <v>0.78691983122362874</v>
      </c>
    </row>
    <row r="593" spans="1:13" ht="16.5" customHeight="1" thickBot="1">
      <c r="A593" s="263" t="s">
        <v>31</v>
      </c>
      <c r="B593" s="157">
        <f>SUM(B586,B588,B592)</f>
        <v>855</v>
      </c>
      <c r="C593" s="240">
        <f t="shared" ref="C593" si="124">SUM(C586,C588,C592)</f>
        <v>0</v>
      </c>
      <c r="D593" s="305">
        <v>0</v>
      </c>
      <c r="E593" s="493">
        <f>E585+E588+E592</f>
        <v>855</v>
      </c>
      <c r="F593" s="305">
        <f>F586+F588+F592</f>
        <v>746</v>
      </c>
      <c r="G593" s="695">
        <f>F593/F593</f>
        <v>1</v>
      </c>
      <c r="H593" s="12"/>
      <c r="I593" s="12"/>
      <c r="J593" s="12"/>
      <c r="K593" s="12"/>
      <c r="L593" s="12"/>
      <c r="M593" s="12"/>
    </row>
    <row r="594" spans="1:13" ht="16.5" customHeight="1">
      <c r="A594" s="16"/>
      <c r="B594" s="30"/>
      <c r="C594" s="38"/>
      <c r="D594" s="17"/>
      <c r="E594" s="17"/>
      <c r="F594" s="17"/>
      <c r="G594" s="17"/>
      <c r="H594" s="17"/>
      <c r="I594" s="17"/>
      <c r="J594" s="17"/>
      <c r="K594" s="17"/>
      <c r="L594" s="17"/>
      <c r="M594" s="17"/>
    </row>
    <row r="595" spans="1:13" s="12" customFormat="1" ht="24.95" customHeight="1" thickBot="1">
      <c r="A595" s="16"/>
      <c r="B595" s="30"/>
      <c r="C595" s="3"/>
    </row>
    <row r="596" spans="1:13" s="46" customFormat="1" ht="16.5" customHeight="1">
      <c r="A596" s="778" t="s">
        <v>137</v>
      </c>
      <c r="B596" s="781" t="s">
        <v>27</v>
      </c>
      <c r="C596" s="144"/>
      <c r="D596" s="775" t="s">
        <v>311</v>
      </c>
      <c r="E596" s="771" t="s">
        <v>310</v>
      </c>
      <c r="F596" s="759" t="s">
        <v>402</v>
      </c>
      <c r="G596" s="759" t="s">
        <v>403</v>
      </c>
      <c r="H596" s="12"/>
      <c r="I596" s="12"/>
      <c r="J596" s="12"/>
      <c r="K596" s="12"/>
      <c r="L596" s="12"/>
      <c r="M596" s="12"/>
    </row>
    <row r="597" spans="1:13" ht="16.5" customHeight="1">
      <c r="A597" s="779"/>
      <c r="B597" s="782"/>
      <c r="C597" s="3"/>
      <c r="D597" s="776"/>
      <c r="E597" s="772"/>
      <c r="F597" s="760"/>
      <c r="G597" s="760"/>
      <c r="H597" s="12"/>
      <c r="I597" s="12"/>
      <c r="J597" s="12"/>
      <c r="K597" s="12"/>
      <c r="L597" s="12"/>
      <c r="M597" s="12"/>
    </row>
    <row r="598" spans="1:13" ht="16.5" customHeight="1" thickBot="1">
      <c r="A598" s="822"/>
      <c r="B598" s="823"/>
      <c r="C598" s="3"/>
      <c r="D598" s="776"/>
      <c r="E598" s="772"/>
      <c r="F598" s="761"/>
      <c r="G598" s="761"/>
      <c r="H598" s="12"/>
      <c r="I598" s="12"/>
      <c r="J598" s="12"/>
      <c r="K598" s="12"/>
      <c r="L598" s="12"/>
      <c r="M598" s="12"/>
    </row>
    <row r="599" spans="1:13" s="46" customFormat="1" ht="16.5" customHeight="1" thickBot="1">
      <c r="A599" s="784" t="s">
        <v>125</v>
      </c>
      <c r="B599" s="785"/>
      <c r="C599" s="785"/>
      <c r="D599" s="785"/>
      <c r="E599" s="785"/>
      <c r="F599" s="785"/>
      <c r="G599" s="786"/>
      <c r="H599" s="12"/>
      <c r="I599" s="12"/>
      <c r="J599" s="12"/>
      <c r="K599" s="12"/>
      <c r="L599" s="12"/>
      <c r="M599" s="12"/>
    </row>
    <row r="600" spans="1:13" s="8" customFormat="1" ht="16.5" customHeight="1">
      <c r="A600" s="602" t="s">
        <v>334</v>
      </c>
      <c r="B600" s="169"/>
      <c r="C600" s="458"/>
      <c r="D600" s="396">
        <v>1405</v>
      </c>
      <c r="E600" s="397">
        <v>1406</v>
      </c>
      <c r="F600" s="143">
        <v>1406</v>
      </c>
      <c r="G600" s="670">
        <f>F600/E600</f>
        <v>1</v>
      </c>
      <c r="H600" s="12"/>
      <c r="I600" s="12"/>
      <c r="J600" s="12"/>
      <c r="K600" s="12"/>
      <c r="L600" s="12"/>
      <c r="M600" s="12"/>
    </row>
    <row r="601" spans="1:13" s="47" customFormat="1" ht="16.5" customHeight="1">
      <c r="A601" s="289" t="s">
        <v>335</v>
      </c>
      <c r="B601" s="216"/>
      <c r="C601" s="378"/>
      <c r="D601" s="331">
        <f t="shared" ref="D601:F602" si="125">SUM(D600)</f>
        <v>1405</v>
      </c>
      <c r="E601" s="398">
        <f t="shared" si="125"/>
        <v>1406</v>
      </c>
      <c r="F601" s="145">
        <f t="shared" si="125"/>
        <v>1406</v>
      </c>
      <c r="G601" s="693">
        <f>F601/E601</f>
        <v>1</v>
      </c>
      <c r="H601" s="12"/>
      <c r="I601" s="12"/>
      <c r="J601" s="12"/>
      <c r="K601" s="12"/>
      <c r="L601" s="12"/>
      <c r="M601" s="12"/>
    </row>
    <row r="602" spans="1:13" s="47" customFormat="1" ht="16.5" customHeight="1" thickBot="1">
      <c r="A602" s="399" t="s">
        <v>4</v>
      </c>
      <c r="B602" s="604"/>
      <c r="C602" s="603"/>
      <c r="D602" s="400">
        <f t="shared" si="125"/>
        <v>1405</v>
      </c>
      <c r="E602" s="401">
        <f t="shared" si="125"/>
        <v>1406</v>
      </c>
      <c r="F602" s="318">
        <f t="shared" si="125"/>
        <v>1406</v>
      </c>
      <c r="G602" s="699">
        <f>F602/E602</f>
        <v>1</v>
      </c>
      <c r="H602" s="12"/>
      <c r="I602" s="12"/>
      <c r="J602" s="12"/>
      <c r="K602" s="12"/>
      <c r="L602" s="12"/>
      <c r="M602" s="12"/>
    </row>
    <row r="603" spans="1:13" s="46" customFormat="1" ht="16.5" customHeight="1" thickBot="1">
      <c r="A603" s="768" t="s">
        <v>126</v>
      </c>
      <c r="B603" s="769"/>
      <c r="C603" s="769"/>
      <c r="D603" s="769"/>
      <c r="E603" s="769"/>
      <c r="F603" s="769"/>
      <c r="G603" s="774"/>
      <c r="H603" s="12"/>
      <c r="I603" s="12"/>
      <c r="J603" s="12"/>
      <c r="K603" s="12"/>
      <c r="L603" s="12"/>
      <c r="M603" s="12"/>
    </row>
    <row r="604" spans="1:13" ht="16.5" customHeight="1">
      <c r="A604" s="344" t="s">
        <v>103</v>
      </c>
      <c r="B604" s="292">
        <v>2893</v>
      </c>
      <c r="C604" s="402">
        <v>7677</v>
      </c>
      <c r="D604" s="222">
        <v>0</v>
      </c>
      <c r="E604" s="362">
        <v>2641</v>
      </c>
      <c r="F604" s="143">
        <v>2641</v>
      </c>
      <c r="G604" s="670">
        <f>F604/E604</f>
        <v>1</v>
      </c>
      <c r="H604" s="46"/>
      <c r="I604" s="46"/>
      <c r="J604" s="46"/>
      <c r="K604" s="46"/>
      <c r="L604" s="46"/>
      <c r="M604" s="46"/>
    </row>
    <row r="605" spans="1:13" s="12" customFormat="1" ht="16.5" customHeight="1">
      <c r="A605" s="254" t="s">
        <v>214</v>
      </c>
      <c r="B605" s="145">
        <f>SUM(B604:B604)</f>
        <v>2893</v>
      </c>
      <c r="C605" s="239">
        <f>SUM(C604:C604)</f>
        <v>7677</v>
      </c>
      <c r="D605" s="145">
        <v>0</v>
      </c>
      <c r="E605" s="239">
        <f t="shared" ref="E605:F606" si="126">SUM(E604)</f>
        <v>2641</v>
      </c>
      <c r="F605" s="145">
        <f t="shared" si="126"/>
        <v>2641</v>
      </c>
      <c r="G605" s="693">
        <f>F605/E605</f>
        <v>1</v>
      </c>
    </row>
    <row r="606" spans="1:13" s="17" customFormat="1" ht="24.75" customHeight="1" thickBot="1">
      <c r="A606" s="255" t="s">
        <v>31</v>
      </c>
      <c r="B606" s="157">
        <f>SUM(B605)</f>
        <v>2893</v>
      </c>
      <c r="C606" s="240" t="e">
        <f>SUM(C605+#REF!)</f>
        <v>#REF!</v>
      </c>
      <c r="D606" s="306">
        <v>0</v>
      </c>
      <c r="E606" s="584">
        <f t="shared" si="126"/>
        <v>2641</v>
      </c>
      <c r="F606" s="306">
        <f t="shared" si="126"/>
        <v>2641</v>
      </c>
      <c r="G606" s="695">
        <f>F606/E606</f>
        <v>1</v>
      </c>
      <c r="H606" s="12"/>
      <c r="I606" s="12"/>
      <c r="J606" s="12"/>
      <c r="K606" s="12"/>
      <c r="L606" s="12"/>
      <c r="M606" s="12"/>
    </row>
    <row r="607" spans="1:13" s="12" customFormat="1" ht="16.5" customHeight="1">
      <c r="A607" s="16"/>
      <c r="B607" s="30"/>
      <c r="C607" s="38"/>
      <c r="D607" s="17"/>
      <c r="E607" s="17"/>
      <c r="F607" s="17"/>
      <c r="G607" s="17"/>
      <c r="H607" s="17"/>
      <c r="I607" s="17"/>
      <c r="J607" s="17"/>
      <c r="K607" s="17"/>
      <c r="L607" s="17"/>
      <c r="M607" s="17"/>
    </row>
    <row r="608" spans="1:13" s="12" customFormat="1" ht="16.5" customHeight="1" thickBot="1">
      <c r="A608" s="16"/>
      <c r="B608" s="30"/>
      <c r="C608" s="3"/>
    </row>
    <row r="609" spans="1:13" s="12" customFormat="1" ht="16.5" customHeight="1">
      <c r="A609" s="778" t="s">
        <v>138</v>
      </c>
      <c r="B609" s="781" t="s">
        <v>27</v>
      </c>
      <c r="C609" s="144"/>
      <c r="D609" s="775" t="s">
        <v>311</v>
      </c>
      <c r="E609" s="771" t="s">
        <v>310</v>
      </c>
      <c r="F609" s="775" t="s">
        <v>402</v>
      </c>
      <c r="G609" s="759" t="s">
        <v>403</v>
      </c>
    </row>
    <row r="610" spans="1:13" s="12" customFormat="1" ht="16.5" customHeight="1">
      <c r="A610" s="779"/>
      <c r="B610" s="782"/>
      <c r="C610" s="3"/>
      <c r="D610" s="776"/>
      <c r="E610" s="772"/>
      <c r="F610" s="776"/>
      <c r="G610" s="760"/>
    </row>
    <row r="611" spans="1:13" s="12" customFormat="1" ht="24" customHeight="1">
      <c r="A611" s="779"/>
      <c r="B611" s="782"/>
      <c r="C611" s="3"/>
      <c r="D611" s="776"/>
      <c r="E611" s="772"/>
      <c r="F611" s="776"/>
      <c r="G611" s="760"/>
    </row>
    <row r="612" spans="1:13" s="12" customFormat="1" ht="16.5" customHeight="1" thickBot="1">
      <c r="A612" s="822"/>
      <c r="B612" s="823"/>
      <c r="C612" s="3"/>
      <c r="D612" s="776"/>
      <c r="E612" s="772"/>
      <c r="F612" s="777"/>
      <c r="G612" s="761"/>
    </row>
    <row r="613" spans="1:13" s="12" customFormat="1" ht="24.75" customHeight="1" thickBot="1">
      <c r="A613" s="750" t="s">
        <v>125</v>
      </c>
      <c r="B613" s="751"/>
      <c r="C613" s="751"/>
      <c r="D613" s="751"/>
      <c r="E613" s="751"/>
      <c r="F613" s="751"/>
      <c r="G613" s="752"/>
    </row>
    <row r="614" spans="1:13" s="12" customFormat="1" ht="16.5" customHeight="1">
      <c r="A614" s="548" t="s">
        <v>284</v>
      </c>
      <c r="B614" s="607">
        <v>121011</v>
      </c>
      <c r="C614" s="226"/>
      <c r="D614" s="403">
        <v>0</v>
      </c>
      <c r="E614" s="362">
        <v>121011</v>
      </c>
      <c r="F614" s="249"/>
      <c r="G614" s="249"/>
    </row>
    <row r="615" spans="1:13" s="12" customFormat="1" ht="16.5" customHeight="1">
      <c r="A615" s="548" t="s">
        <v>285</v>
      </c>
      <c r="B615" s="608">
        <v>8542</v>
      </c>
      <c r="C615" s="226"/>
      <c r="D615" s="359">
        <v>0</v>
      </c>
      <c r="E615" s="290">
        <v>8542</v>
      </c>
      <c r="F615" s="229">
        <v>0</v>
      </c>
      <c r="G615" s="229"/>
    </row>
    <row r="616" spans="1:13" s="46" customFormat="1" ht="16.5" customHeight="1">
      <c r="A616" s="329" t="s">
        <v>298</v>
      </c>
      <c r="B616" s="609">
        <f>SUM(B614:B615)</f>
        <v>129553</v>
      </c>
      <c r="C616" s="605">
        <f>C614</f>
        <v>0</v>
      </c>
      <c r="D616" s="145">
        <v>0</v>
      </c>
      <c r="E616" s="239">
        <f>SUM(E614:E615)</f>
        <v>129553</v>
      </c>
      <c r="F616" s="272">
        <f>SUM(F614:F615)</f>
        <v>0</v>
      </c>
      <c r="G616" s="272"/>
      <c r="H616" s="12"/>
      <c r="I616" s="12"/>
      <c r="J616" s="12"/>
      <c r="K616" s="12"/>
      <c r="L616" s="12"/>
      <c r="M616" s="12"/>
    </row>
    <row r="617" spans="1:13" s="12" customFormat="1" ht="24.75" customHeight="1" thickBot="1">
      <c r="A617" s="149" t="s">
        <v>4</v>
      </c>
      <c r="B617" s="610">
        <f>B616</f>
        <v>129553</v>
      </c>
      <c r="C617" s="606">
        <f t="shared" ref="C617" si="127">C616</f>
        <v>0</v>
      </c>
      <c r="D617" s="316">
        <v>0</v>
      </c>
      <c r="E617" s="380">
        <f>SUM(E616)</f>
        <v>129553</v>
      </c>
      <c r="F617" s="314">
        <f>SUM(F616)</f>
        <v>0</v>
      </c>
      <c r="G617" s="314"/>
    </row>
    <row r="618" spans="1:13" s="12" customFormat="1" ht="24.95" customHeight="1" thickBot="1">
      <c r="A618" s="768" t="s">
        <v>126</v>
      </c>
      <c r="B618" s="769"/>
      <c r="C618" s="769"/>
      <c r="D618" s="769"/>
      <c r="E618" s="769"/>
      <c r="F618" s="769"/>
      <c r="G618" s="774"/>
    </row>
    <row r="619" spans="1:13" s="17" customFormat="1" ht="16.5" customHeight="1">
      <c r="A619" s="344" t="s">
        <v>286</v>
      </c>
      <c r="B619" s="292">
        <v>142366</v>
      </c>
      <c r="C619" s="402">
        <v>6785</v>
      </c>
      <c r="D619" s="222">
        <v>0</v>
      </c>
      <c r="E619" s="362">
        <v>142366</v>
      </c>
      <c r="F619" s="249">
        <v>254</v>
      </c>
      <c r="G619" s="713">
        <f t="shared" ref="G619:G624" si="128">F619/E619</f>
        <v>1.7841338521838079E-3</v>
      </c>
      <c r="H619" s="46"/>
      <c r="I619" s="46"/>
      <c r="J619" s="46"/>
      <c r="K619" s="46"/>
      <c r="L619" s="46"/>
      <c r="M619" s="46"/>
    </row>
    <row r="620" spans="1:13" s="12" customFormat="1" ht="16.5" customHeight="1">
      <c r="A620" s="266" t="s">
        <v>299</v>
      </c>
      <c r="B620" s="160">
        <f>SUM(B619)</f>
        <v>142366</v>
      </c>
      <c r="C620" s="211" t="e">
        <f>SUM(C619+#REF!)</f>
        <v>#REF!</v>
      </c>
      <c r="D620" s="145">
        <v>0</v>
      </c>
      <c r="E620" s="239">
        <f>SUM(E619)</f>
        <v>142366</v>
      </c>
      <c r="F620" s="272">
        <f>SUM(F619)</f>
        <v>254</v>
      </c>
      <c r="G620" s="683">
        <f t="shared" si="128"/>
        <v>1.7841338521838079E-3</v>
      </c>
      <c r="H620" s="52"/>
      <c r="I620" s="52"/>
      <c r="J620" s="52"/>
      <c r="K620" s="52"/>
      <c r="L620" s="52"/>
      <c r="M620" s="52"/>
    </row>
    <row r="621" spans="1:13" s="12" customFormat="1" ht="16.5" customHeight="1">
      <c r="A621" s="227" t="s">
        <v>104</v>
      </c>
      <c r="B621" s="154">
        <v>756</v>
      </c>
      <c r="C621" s="290">
        <v>687</v>
      </c>
      <c r="D621" s="154">
        <v>0</v>
      </c>
      <c r="E621" s="290">
        <v>756</v>
      </c>
      <c r="F621" s="229">
        <v>755</v>
      </c>
      <c r="G621" s="682">
        <f t="shared" si="128"/>
        <v>0.99867724867724872</v>
      </c>
      <c r="H621" s="46"/>
      <c r="I621" s="46"/>
      <c r="J621" s="46"/>
      <c r="K621" s="46"/>
      <c r="L621" s="46"/>
      <c r="M621" s="46"/>
    </row>
    <row r="622" spans="1:13" s="12" customFormat="1" ht="16.5" customHeight="1">
      <c r="A622" s="227" t="s">
        <v>45</v>
      </c>
      <c r="B622" s="154">
        <v>204</v>
      </c>
      <c r="C622" s="290">
        <v>185</v>
      </c>
      <c r="D622" s="154">
        <v>0</v>
      </c>
      <c r="E622" s="290">
        <v>204</v>
      </c>
      <c r="F622" s="229">
        <v>203</v>
      </c>
      <c r="G622" s="682">
        <f t="shared" si="128"/>
        <v>0.99509803921568629</v>
      </c>
      <c r="H622" s="46"/>
      <c r="I622" s="46"/>
      <c r="J622" s="46"/>
      <c r="K622" s="46"/>
      <c r="L622" s="46"/>
      <c r="M622" s="46"/>
    </row>
    <row r="623" spans="1:13" s="12" customFormat="1" ht="16.5" customHeight="1">
      <c r="A623" s="254" t="s">
        <v>25</v>
      </c>
      <c r="B623" s="145">
        <f>SUM(B621:B622)</f>
        <v>960</v>
      </c>
      <c r="C623" s="239">
        <f>SUM(C621:C622)</f>
        <v>872</v>
      </c>
      <c r="D623" s="145">
        <v>0</v>
      </c>
      <c r="E623" s="239">
        <f>SUM(E621:E622)</f>
        <v>960</v>
      </c>
      <c r="F623" s="272">
        <f>SUM(F621:F622)</f>
        <v>958</v>
      </c>
      <c r="G623" s="683">
        <f t="shared" si="128"/>
        <v>0.99791666666666667</v>
      </c>
    </row>
    <row r="624" spans="1:13" s="12" customFormat="1" ht="24.75" customHeight="1" thickBot="1">
      <c r="A624" s="255" t="s">
        <v>31</v>
      </c>
      <c r="B624" s="307">
        <f>B620+B623</f>
        <v>143326</v>
      </c>
      <c r="C624" s="240" t="e">
        <f>C620+C623</f>
        <v>#REF!</v>
      </c>
      <c r="D624" s="306">
        <v>0</v>
      </c>
      <c r="E624" s="365">
        <f>E620+E623</f>
        <v>143326</v>
      </c>
      <c r="F624" s="305">
        <f>F620+F623</f>
        <v>1212</v>
      </c>
      <c r="G624" s="714">
        <f t="shared" si="128"/>
        <v>8.4562465986631873E-3</v>
      </c>
    </row>
    <row r="625" spans="1:13" s="12" customFormat="1" ht="24.95" customHeight="1">
      <c r="A625" s="16"/>
      <c r="B625" s="30"/>
      <c r="C625" s="38"/>
      <c r="D625" s="17"/>
      <c r="E625" s="17"/>
      <c r="F625" s="17"/>
      <c r="G625" s="17"/>
      <c r="H625" s="17"/>
      <c r="I625" s="17"/>
      <c r="J625" s="17"/>
      <c r="K625" s="17"/>
      <c r="L625" s="17"/>
      <c r="M625" s="17"/>
    </row>
    <row r="626" spans="1:13" s="12" customFormat="1" ht="16.5" customHeight="1" thickBot="1">
      <c r="A626" s="16"/>
      <c r="B626" s="30"/>
      <c r="C626" s="3"/>
    </row>
    <row r="627" spans="1:13" s="12" customFormat="1" ht="16.5" customHeight="1">
      <c r="A627" s="778" t="s">
        <v>139</v>
      </c>
      <c r="B627" s="781" t="s">
        <v>27</v>
      </c>
      <c r="C627" s="144"/>
      <c r="D627" s="775" t="s">
        <v>311</v>
      </c>
      <c r="E627" s="771" t="s">
        <v>313</v>
      </c>
      <c r="F627" s="775" t="s">
        <v>402</v>
      </c>
      <c r="G627" s="759" t="s">
        <v>403</v>
      </c>
    </row>
    <row r="628" spans="1:13" s="12" customFormat="1" ht="16.5" customHeight="1">
      <c r="A628" s="779"/>
      <c r="B628" s="782"/>
      <c r="C628" s="3"/>
      <c r="D628" s="776"/>
      <c r="E628" s="772"/>
      <c r="F628" s="776"/>
      <c r="G628" s="760"/>
    </row>
    <row r="629" spans="1:13" s="12" customFormat="1" ht="24.95" customHeight="1">
      <c r="A629" s="779"/>
      <c r="B629" s="782"/>
      <c r="C629" s="3"/>
      <c r="D629" s="776"/>
      <c r="E629" s="772"/>
      <c r="F629" s="776"/>
      <c r="G629" s="760"/>
    </row>
    <row r="630" spans="1:13" s="12" customFormat="1" ht="24.95" customHeight="1" thickBot="1">
      <c r="A630" s="780"/>
      <c r="B630" s="783"/>
      <c r="C630" s="150"/>
      <c r="D630" s="777"/>
      <c r="E630" s="773"/>
      <c r="F630" s="777"/>
      <c r="G630" s="761"/>
    </row>
    <row r="631" spans="1:13" s="46" customFormat="1" ht="16.5" customHeight="1" thickBot="1">
      <c r="A631" s="768" t="s">
        <v>126</v>
      </c>
      <c r="B631" s="769"/>
      <c r="C631" s="769"/>
      <c r="D631" s="769"/>
      <c r="E631" s="769"/>
      <c r="F631" s="769"/>
      <c r="G631" s="770"/>
      <c r="H631" s="12"/>
      <c r="I631" s="12"/>
      <c r="J631" s="12"/>
      <c r="K631" s="12"/>
      <c r="L631" s="12"/>
      <c r="M631" s="12"/>
    </row>
    <row r="632" spans="1:13" s="52" customFormat="1" ht="16.5" customHeight="1">
      <c r="A632" s="147" t="s">
        <v>104</v>
      </c>
      <c r="B632" s="148">
        <v>756</v>
      </c>
      <c r="C632" s="291">
        <v>687</v>
      </c>
      <c r="D632" s="224">
        <v>0</v>
      </c>
      <c r="E632" s="412">
        <v>756</v>
      </c>
      <c r="F632" s="552">
        <v>755</v>
      </c>
      <c r="G632" s="670">
        <f>F632/E632</f>
        <v>0.99867724867724872</v>
      </c>
      <c r="H632" s="46"/>
      <c r="I632" s="46"/>
      <c r="J632" s="46"/>
      <c r="K632" s="46"/>
      <c r="L632" s="46"/>
      <c r="M632" s="46"/>
    </row>
    <row r="633" spans="1:13" s="46" customFormat="1" ht="16.5" customHeight="1">
      <c r="A633" s="141" t="s">
        <v>105</v>
      </c>
      <c r="B633" s="154">
        <v>204</v>
      </c>
      <c r="C633" s="290">
        <v>185</v>
      </c>
      <c r="D633" s="229">
        <v>0</v>
      </c>
      <c r="E633" s="151">
        <v>204</v>
      </c>
      <c r="F633" s="151">
        <v>203</v>
      </c>
      <c r="G633" s="704">
        <f>F633/E633</f>
        <v>0.99509803921568629</v>
      </c>
    </row>
    <row r="634" spans="1:13" s="46" customFormat="1" ht="16.5" customHeight="1">
      <c r="A634" s="142" t="s">
        <v>25</v>
      </c>
      <c r="B634" s="145">
        <f>SUM(B632:B633)</f>
        <v>960</v>
      </c>
      <c r="C634" s="239">
        <f t="shared" ref="C634" si="129">SUM(C632:C633)</f>
        <v>872</v>
      </c>
      <c r="D634" s="272">
        <v>0</v>
      </c>
      <c r="E634" s="495">
        <f>SUM(E632:E633)</f>
        <v>960</v>
      </c>
      <c r="F634" s="495">
        <f>SUM(F632:F633)</f>
        <v>958</v>
      </c>
      <c r="G634" s="693">
        <f>F634/E634</f>
        <v>0.99791666666666667</v>
      </c>
      <c r="H634" s="12"/>
      <c r="I634" s="12"/>
      <c r="J634" s="12"/>
      <c r="K634" s="12"/>
      <c r="L634" s="12"/>
      <c r="M634" s="12"/>
    </row>
    <row r="635" spans="1:13" s="12" customFormat="1" ht="16.5" customHeight="1" thickBot="1">
      <c r="A635" s="153" t="s">
        <v>31</v>
      </c>
      <c r="B635" s="157">
        <f>B634</f>
        <v>960</v>
      </c>
      <c r="C635" s="240" t="e">
        <f>#REF!+C634</f>
        <v>#REF!</v>
      </c>
      <c r="D635" s="305">
        <v>0</v>
      </c>
      <c r="E635" s="493">
        <f>SUM(E634)</f>
        <v>960</v>
      </c>
      <c r="F635" s="493">
        <f>SUM(F634)</f>
        <v>958</v>
      </c>
      <c r="G635" s="715">
        <f>F635/E635</f>
        <v>0.99791666666666667</v>
      </c>
    </row>
    <row r="636" spans="1:13" s="12" customFormat="1" ht="24.95" customHeight="1">
      <c r="A636" s="16"/>
      <c r="B636" s="30"/>
      <c r="C636" s="320"/>
      <c r="D636" s="323"/>
      <c r="E636" s="323"/>
    </row>
    <row r="637" spans="1:13" s="17" customFormat="1" ht="16.5" customHeight="1">
      <c r="A637" s="16"/>
      <c r="B637" s="30"/>
      <c r="C637" s="320"/>
      <c r="D637" s="323"/>
      <c r="E637" s="323"/>
      <c r="F637" s="12"/>
      <c r="G637" s="12"/>
      <c r="H637" s="12"/>
      <c r="I637" s="12"/>
      <c r="J637" s="12"/>
      <c r="K637" s="12"/>
      <c r="L637" s="12"/>
      <c r="M637" s="12"/>
    </row>
    <row r="638" spans="1:13" s="12" customFormat="1" ht="16.5" customHeight="1" thickBot="1">
      <c r="A638" s="16"/>
      <c r="B638" s="30"/>
      <c r="C638" s="320"/>
      <c r="D638" s="323"/>
      <c r="E638" s="323"/>
    </row>
    <row r="639" spans="1:13" s="12" customFormat="1" ht="16.5" customHeight="1">
      <c r="A639" s="778" t="s">
        <v>140</v>
      </c>
      <c r="B639" s="781" t="s">
        <v>27</v>
      </c>
      <c r="C639" s="144"/>
      <c r="D639" s="775" t="s">
        <v>311</v>
      </c>
      <c r="E639" s="771" t="s">
        <v>310</v>
      </c>
      <c r="F639" s="775" t="s">
        <v>402</v>
      </c>
      <c r="G639" s="771" t="s">
        <v>403</v>
      </c>
    </row>
    <row r="640" spans="1:13" s="12" customFormat="1" ht="24.95" customHeight="1">
      <c r="A640" s="779"/>
      <c r="B640" s="782"/>
      <c r="C640" s="3"/>
      <c r="D640" s="776"/>
      <c r="E640" s="772"/>
      <c r="F640" s="776"/>
      <c r="G640" s="772"/>
    </row>
    <row r="641" spans="1:13" s="46" customFormat="1" ht="16.5" customHeight="1" thickBot="1">
      <c r="A641" s="822"/>
      <c r="B641" s="823"/>
      <c r="C641" s="3"/>
      <c r="D641" s="776"/>
      <c r="E641" s="772"/>
      <c r="F641" s="777"/>
      <c r="G641" s="773"/>
      <c r="H641" s="12"/>
      <c r="I641" s="12"/>
      <c r="J641" s="12"/>
      <c r="K641" s="12"/>
      <c r="L641" s="12"/>
      <c r="M641" s="12"/>
    </row>
    <row r="642" spans="1:13" s="46" customFormat="1" ht="24.75" customHeight="1" thickBot="1">
      <c r="A642" s="768" t="s">
        <v>126</v>
      </c>
      <c r="B642" s="769"/>
      <c r="C642" s="769"/>
      <c r="D642" s="769"/>
      <c r="E642" s="769"/>
      <c r="F642" s="769"/>
      <c r="G642" s="774"/>
      <c r="H642" s="12"/>
      <c r="I642" s="12"/>
      <c r="J642" s="12"/>
      <c r="K642" s="12"/>
      <c r="L642" s="12"/>
      <c r="M642" s="12"/>
    </row>
    <row r="643" spans="1:13" s="12" customFormat="1" ht="16.5" customHeight="1">
      <c r="A643" s="193" t="s">
        <v>106</v>
      </c>
      <c r="B643" s="292">
        <v>1345</v>
      </c>
      <c r="C643" s="293">
        <v>1234</v>
      </c>
      <c r="D643" s="224">
        <v>0</v>
      </c>
      <c r="E643" s="362">
        <v>1345</v>
      </c>
      <c r="F643" s="249">
        <v>1345</v>
      </c>
      <c r="G643" s="670">
        <f>F643/E643</f>
        <v>1</v>
      </c>
      <c r="H643" s="46"/>
      <c r="I643" s="46"/>
      <c r="J643" s="46"/>
      <c r="K643" s="46"/>
      <c r="L643" s="46"/>
      <c r="M643" s="46"/>
    </row>
    <row r="644" spans="1:13" s="12" customFormat="1" ht="24.95" customHeight="1">
      <c r="A644" s="194" t="s">
        <v>124</v>
      </c>
      <c r="B644" s="160">
        <f>B643</f>
        <v>1345</v>
      </c>
      <c r="C644" s="211">
        <f t="shared" ref="C644:C645" si="130">C643</f>
        <v>1234</v>
      </c>
      <c r="D644" s="272">
        <v>0</v>
      </c>
      <c r="E644" s="239">
        <f t="shared" ref="E644:F645" si="131">SUM(E643)</f>
        <v>1345</v>
      </c>
      <c r="F644" s="272">
        <f t="shared" si="131"/>
        <v>1345</v>
      </c>
      <c r="G644" s="693">
        <f>F644/E644</f>
        <v>1</v>
      </c>
    </row>
    <row r="645" spans="1:13" s="12" customFormat="1" ht="24.95" customHeight="1" thickBot="1">
      <c r="A645" s="153" t="s">
        <v>31</v>
      </c>
      <c r="B645" s="157">
        <f>B644</f>
        <v>1345</v>
      </c>
      <c r="C645" s="240">
        <f t="shared" si="130"/>
        <v>1234</v>
      </c>
      <c r="D645" s="305">
        <v>0</v>
      </c>
      <c r="E645" s="365">
        <f t="shared" si="131"/>
        <v>1345</v>
      </c>
      <c r="F645" s="305">
        <f t="shared" si="131"/>
        <v>1345</v>
      </c>
      <c r="G645" s="695">
        <f>F645/E645</f>
        <v>1</v>
      </c>
    </row>
    <row r="646" spans="1:13" s="12" customFormat="1" ht="24.95" customHeight="1">
      <c r="A646" s="16"/>
      <c r="B646" s="30"/>
      <c r="C646" s="38"/>
      <c r="D646" s="17"/>
      <c r="E646" s="17"/>
      <c r="F646" s="17"/>
      <c r="G646" s="17"/>
      <c r="H646" s="17"/>
      <c r="I646" s="17"/>
      <c r="J646" s="17"/>
      <c r="K646" s="17"/>
      <c r="L646" s="17"/>
      <c r="M646" s="17"/>
    </row>
    <row r="647" spans="1:13" s="12" customFormat="1" ht="24.95" customHeight="1" thickBot="1">
      <c r="A647" s="16"/>
      <c r="B647" s="30"/>
      <c r="C647" s="3"/>
      <c r="D647" s="294"/>
    </row>
    <row r="648" spans="1:13" s="12" customFormat="1" ht="24.95" customHeight="1">
      <c r="A648" s="778" t="s">
        <v>141</v>
      </c>
      <c r="B648" s="781" t="s">
        <v>27</v>
      </c>
      <c r="C648" s="144"/>
      <c r="D648" s="775" t="s">
        <v>311</v>
      </c>
      <c r="E648" s="771" t="s">
        <v>310</v>
      </c>
      <c r="F648" s="775" t="s">
        <v>402</v>
      </c>
      <c r="G648" s="771" t="s">
        <v>403</v>
      </c>
    </row>
    <row r="649" spans="1:13" s="17" customFormat="1" ht="16.5" customHeight="1">
      <c r="A649" s="779"/>
      <c r="B649" s="782"/>
      <c r="C649" s="3"/>
      <c r="D649" s="776"/>
      <c r="E649" s="772"/>
      <c r="F649" s="776"/>
      <c r="G649" s="772"/>
      <c r="H649" s="12"/>
      <c r="I649" s="12"/>
      <c r="J649" s="12"/>
      <c r="K649" s="12"/>
      <c r="L649" s="12"/>
      <c r="M649" s="12"/>
    </row>
    <row r="650" spans="1:13" s="12" customFormat="1" ht="16.5" customHeight="1" thickBot="1">
      <c r="A650" s="780"/>
      <c r="B650" s="783"/>
      <c r="C650" s="150"/>
      <c r="D650" s="777"/>
      <c r="E650" s="773"/>
      <c r="F650" s="777"/>
      <c r="G650" s="773"/>
    </row>
    <row r="651" spans="1:13" s="12" customFormat="1" ht="24.75" customHeight="1" thickBot="1">
      <c r="A651" s="768" t="s">
        <v>126</v>
      </c>
      <c r="B651" s="769"/>
      <c r="C651" s="769"/>
      <c r="D651" s="769"/>
      <c r="E651" s="769"/>
      <c r="F651" s="769"/>
      <c r="G651" s="774"/>
    </row>
    <row r="652" spans="1:13" s="12" customFormat="1" ht="16.5" customHeight="1">
      <c r="A652" s="243" t="s">
        <v>215</v>
      </c>
      <c r="B652" s="244">
        <v>200</v>
      </c>
      <c r="C652" s="3"/>
      <c r="D652" s="224">
        <v>0</v>
      </c>
      <c r="E652" s="412">
        <v>580</v>
      </c>
      <c r="F652" s="249">
        <v>579</v>
      </c>
      <c r="G652" s="670">
        <f>F652/E652</f>
        <v>0.99827586206896557</v>
      </c>
      <c r="H652" s="46"/>
      <c r="I652" s="46"/>
      <c r="J652" s="46"/>
      <c r="K652" s="46"/>
      <c r="L652" s="46"/>
      <c r="M652" s="46"/>
    </row>
    <row r="653" spans="1:13" s="12" customFormat="1" ht="16.5" customHeight="1">
      <c r="A653" s="168" t="s">
        <v>2</v>
      </c>
      <c r="B653" s="160">
        <f>SUM(B652:B652)</f>
        <v>200</v>
      </c>
      <c r="C653" s="211">
        <f t="shared" ref="C653" si="132">SUM(C652:C652)</f>
        <v>0</v>
      </c>
      <c r="D653" s="272">
        <v>0</v>
      </c>
      <c r="E653" s="495">
        <f t="shared" ref="E653:F654" si="133">SUM(E652)</f>
        <v>580</v>
      </c>
      <c r="F653" s="521">
        <f t="shared" si="133"/>
        <v>579</v>
      </c>
      <c r="G653" s="693">
        <f>F653/E653</f>
        <v>0.99827586206896557</v>
      </c>
      <c r="H653" s="52"/>
      <c r="I653" s="52"/>
      <c r="J653" s="52"/>
      <c r="K653" s="52"/>
      <c r="L653" s="52"/>
      <c r="M653" s="52"/>
    </row>
    <row r="654" spans="1:13" s="12" customFormat="1" ht="24.75" customHeight="1" thickBot="1">
      <c r="A654" s="153" t="s">
        <v>31</v>
      </c>
      <c r="B654" s="157">
        <f>SUM(B653)</f>
        <v>200</v>
      </c>
      <c r="C654" s="240">
        <f t="shared" ref="C654" si="134">SUM(C653)</f>
        <v>0</v>
      </c>
      <c r="D654" s="305">
        <v>0</v>
      </c>
      <c r="E654" s="493">
        <f t="shared" si="133"/>
        <v>580</v>
      </c>
      <c r="F654" s="305">
        <f t="shared" si="133"/>
        <v>579</v>
      </c>
      <c r="G654" s="694">
        <f>F654/E654</f>
        <v>0.99827586206896557</v>
      </c>
    </row>
    <row r="655" spans="1:13" s="46" customFormat="1" ht="16.5" customHeight="1">
      <c r="A655" s="16"/>
      <c r="B655" s="30"/>
      <c r="C655" s="38"/>
      <c r="D655" s="17"/>
      <c r="E655" s="17"/>
      <c r="F655" s="17"/>
      <c r="G655" s="17"/>
      <c r="H655" s="17"/>
      <c r="I655" s="17"/>
      <c r="J655" s="17"/>
      <c r="K655" s="17"/>
      <c r="L655" s="17"/>
      <c r="M655" s="17"/>
    </row>
    <row r="656" spans="1:13" s="12" customFormat="1" ht="16.5" customHeight="1" thickBot="1">
      <c r="B656" s="30"/>
      <c r="C656" s="3"/>
    </row>
    <row r="657" spans="1:13" s="12" customFormat="1" ht="24.75" customHeight="1">
      <c r="A657" s="778" t="s">
        <v>142</v>
      </c>
      <c r="B657" s="781" t="s">
        <v>27</v>
      </c>
      <c r="C657" s="144"/>
      <c r="D657" s="775" t="s">
        <v>311</v>
      </c>
      <c r="E657" s="771" t="s">
        <v>313</v>
      </c>
      <c r="F657" s="775" t="s">
        <v>402</v>
      </c>
      <c r="G657" s="771" t="s">
        <v>403</v>
      </c>
    </row>
    <row r="658" spans="1:13" s="17" customFormat="1" ht="16.5" customHeight="1">
      <c r="A658" s="779"/>
      <c r="B658" s="782"/>
      <c r="C658" s="3"/>
      <c r="D658" s="776"/>
      <c r="E658" s="772"/>
      <c r="F658" s="776"/>
      <c r="G658" s="772"/>
      <c r="H658" s="12"/>
      <c r="I658" s="12"/>
      <c r="J658" s="12"/>
      <c r="K658" s="12"/>
      <c r="L658" s="12"/>
      <c r="M658" s="12"/>
    </row>
    <row r="659" spans="1:13" s="12" customFormat="1" ht="16.5" customHeight="1" thickBot="1">
      <c r="A659" s="780"/>
      <c r="B659" s="783"/>
      <c r="C659" s="150"/>
      <c r="D659" s="777"/>
      <c r="E659" s="773"/>
      <c r="F659" s="777"/>
      <c r="G659" s="773"/>
    </row>
    <row r="660" spans="1:13" s="12" customFormat="1" ht="24.75" customHeight="1" thickBot="1">
      <c r="A660" s="768" t="s">
        <v>126</v>
      </c>
      <c r="B660" s="769"/>
      <c r="C660" s="769"/>
      <c r="D660" s="769"/>
      <c r="E660" s="769"/>
      <c r="F660" s="769"/>
      <c r="G660" s="774"/>
    </row>
    <row r="661" spans="1:13" s="12" customFormat="1" ht="16.5" customHeight="1">
      <c r="A661" s="404" t="s">
        <v>107</v>
      </c>
      <c r="B661" s="352">
        <v>10</v>
      </c>
      <c r="C661" s="405">
        <v>15</v>
      </c>
      <c r="D661" s="224">
        <v>0</v>
      </c>
      <c r="E661" s="412">
        <v>10</v>
      </c>
      <c r="F661" s="249">
        <v>7</v>
      </c>
      <c r="G661" s="670">
        <f>F661/E661</f>
        <v>0.7</v>
      </c>
      <c r="H661" s="46"/>
      <c r="I661" s="46"/>
      <c r="J661" s="46"/>
      <c r="K661" s="46"/>
      <c r="L661" s="46"/>
      <c r="M661" s="46"/>
    </row>
    <row r="662" spans="1:13" s="12" customFormat="1" ht="17.25" customHeight="1">
      <c r="A662" s="166" t="s">
        <v>108</v>
      </c>
      <c r="B662" s="192">
        <v>10</v>
      </c>
      <c r="C662" s="295">
        <v>15</v>
      </c>
      <c r="D662" s="229">
        <v>0</v>
      </c>
      <c r="E662" s="151">
        <v>10</v>
      </c>
      <c r="F662" s="229">
        <v>8</v>
      </c>
      <c r="G662" s="704">
        <f>F662/E662</f>
        <v>0.8</v>
      </c>
      <c r="H662" s="46"/>
      <c r="I662" s="46"/>
      <c r="J662" s="46"/>
      <c r="K662" s="46"/>
      <c r="L662" s="46"/>
      <c r="M662" s="46"/>
    </row>
    <row r="663" spans="1:13" s="12" customFormat="1" ht="16.5" customHeight="1">
      <c r="A663" s="166" t="s">
        <v>109</v>
      </c>
      <c r="B663" s="192">
        <v>10</v>
      </c>
      <c r="C663" s="295">
        <v>15</v>
      </c>
      <c r="D663" s="229">
        <v>0</v>
      </c>
      <c r="E663" s="151">
        <v>10</v>
      </c>
      <c r="F663" s="229">
        <v>8</v>
      </c>
      <c r="G663" s="704">
        <f>F663/E663</f>
        <v>0.8</v>
      </c>
      <c r="H663" s="46"/>
      <c r="I663" s="46"/>
      <c r="J663" s="46"/>
      <c r="K663" s="46"/>
      <c r="L663" s="46"/>
      <c r="M663" s="46"/>
    </row>
    <row r="664" spans="1:13" s="46" customFormat="1" ht="16.5" customHeight="1">
      <c r="A664" s="168" t="s">
        <v>2</v>
      </c>
      <c r="B664" s="191">
        <f>SUM(B661:B663)</f>
        <v>30</v>
      </c>
      <c r="C664" s="287">
        <f t="shared" ref="C664" si="135">SUM(C661:C663)</f>
        <v>45</v>
      </c>
      <c r="D664" s="272">
        <v>0</v>
      </c>
      <c r="E664" s="495">
        <f>SUM(E661:E663)</f>
        <v>30</v>
      </c>
      <c r="F664" s="272">
        <f>SUM(F661:F663)</f>
        <v>23</v>
      </c>
      <c r="G664" s="693">
        <f>F664/E664</f>
        <v>0.76666666666666672</v>
      </c>
      <c r="H664" s="12"/>
      <c r="I664" s="12"/>
      <c r="J664" s="12"/>
      <c r="K664" s="12"/>
      <c r="L664" s="12"/>
      <c r="M664" s="12"/>
    </row>
    <row r="665" spans="1:13" s="52" customFormat="1" ht="26.25" customHeight="1" thickBot="1">
      <c r="A665" s="153" t="s">
        <v>31</v>
      </c>
      <c r="B665" s="157">
        <f>SUM(B664)</f>
        <v>30</v>
      </c>
      <c r="C665" s="240">
        <f t="shared" ref="C665" si="136">SUM(C664)</f>
        <v>45</v>
      </c>
      <c r="D665" s="305">
        <v>0</v>
      </c>
      <c r="E665" s="493">
        <f>SUM(E664)</f>
        <v>30</v>
      </c>
      <c r="F665" s="305">
        <f>SUM(F664)</f>
        <v>23</v>
      </c>
      <c r="G665" s="694">
        <f>F665/E665</f>
        <v>0.76666666666666672</v>
      </c>
      <c r="H665" s="12"/>
      <c r="I665" s="12"/>
      <c r="J665" s="12"/>
      <c r="K665" s="12"/>
      <c r="L665" s="12"/>
      <c r="M665" s="12"/>
    </row>
    <row r="666" spans="1:13" s="12" customFormat="1" ht="24.95" customHeight="1">
      <c r="A666" s="16"/>
      <c r="B666" s="30"/>
      <c r="C666" s="38"/>
      <c r="D666" s="17"/>
      <c r="E666" s="17"/>
      <c r="F666" s="17"/>
      <c r="G666" s="17"/>
      <c r="H666" s="17"/>
      <c r="I666" s="17"/>
      <c r="J666" s="17"/>
      <c r="K666" s="17"/>
      <c r="L666" s="17"/>
      <c r="M666" s="17"/>
    </row>
    <row r="667" spans="1:13" s="17" customFormat="1" ht="16.5" customHeight="1" thickBot="1">
      <c r="A667" s="12"/>
      <c r="B667" s="30"/>
      <c r="C667" s="3"/>
      <c r="D667" s="12"/>
      <c r="E667" s="12"/>
      <c r="F667" s="12"/>
      <c r="G667" s="12"/>
      <c r="H667" s="12"/>
      <c r="I667" s="12"/>
      <c r="J667" s="12"/>
      <c r="K667" s="12"/>
      <c r="L667" s="12"/>
      <c r="M667" s="12"/>
    </row>
    <row r="668" spans="1:13" s="12" customFormat="1" ht="16.5" customHeight="1">
      <c r="A668" s="778" t="s">
        <v>143</v>
      </c>
      <c r="B668" s="781" t="s">
        <v>27</v>
      </c>
      <c r="C668" s="144"/>
      <c r="D668" s="775" t="s">
        <v>311</v>
      </c>
      <c r="E668" s="771" t="s">
        <v>310</v>
      </c>
      <c r="F668" s="775" t="s">
        <v>402</v>
      </c>
      <c r="G668" s="771" t="s">
        <v>403</v>
      </c>
    </row>
    <row r="669" spans="1:13" s="12" customFormat="1" ht="16.5" customHeight="1">
      <c r="A669" s="779"/>
      <c r="B669" s="782"/>
      <c r="C669" s="3"/>
      <c r="D669" s="776"/>
      <c r="E669" s="772"/>
      <c r="F669" s="776"/>
      <c r="G669" s="772"/>
    </row>
    <row r="670" spans="1:13" s="12" customFormat="1" ht="16.5" customHeight="1" thickBot="1">
      <c r="A670" s="780"/>
      <c r="B670" s="783"/>
      <c r="C670" s="150"/>
      <c r="D670" s="777"/>
      <c r="E670" s="773"/>
      <c r="F670" s="777"/>
      <c r="G670" s="773"/>
    </row>
    <row r="671" spans="1:13" s="12" customFormat="1" ht="24.75" customHeight="1" thickBot="1">
      <c r="A671" s="784" t="s">
        <v>125</v>
      </c>
      <c r="B671" s="785"/>
      <c r="C671" s="785"/>
      <c r="D671" s="785"/>
      <c r="E671" s="785"/>
      <c r="F671" s="785"/>
      <c r="G671" s="786"/>
    </row>
    <row r="672" spans="1:13" s="12" customFormat="1" ht="24.95" customHeight="1">
      <c r="A672" s="548" t="s">
        <v>351</v>
      </c>
      <c r="B672" s="169"/>
      <c r="C672" s="458"/>
      <c r="D672" s="611"/>
      <c r="E672" s="613">
        <v>130</v>
      </c>
      <c r="F672" s="613">
        <v>130</v>
      </c>
      <c r="G672" s="674">
        <f>F672/E672</f>
        <v>1</v>
      </c>
    </row>
    <row r="673" spans="1:13" s="46" customFormat="1" ht="24.75" customHeight="1" thickBot="1">
      <c r="A673" s="399" t="s">
        <v>352</v>
      </c>
      <c r="B673" s="616"/>
      <c r="C673" s="615"/>
      <c r="D673" s="612"/>
      <c r="E673" s="614">
        <f>SUM(E672)</f>
        <v>130</v>
      </c>
      <c r="F673" s="614">
        <f>SUM(F672)</f>
        <v>130</v>
      </c>
      <c r="G673" s="716">
        <f>F673/E673</f>
        <v>1</v>
      </c>
      <c r="H673" s="12"/>
      <c r="I673" s="12"/>
      <c r="J673" s="12"/>
      <c r="K673" s="12"/>
      <c r="L673" s="12"/>
      <c r="M673" s="12"/>
    </row>
    <row r="674" spans="1:13" s="46" customFormat="1" ht="24.75" customHeight="1" thickBot="1">
      <c r="A674" s="768" t="s">
        <v>126</v>
      </c>
      <c r="B674" s="769"/>
      <c r="C674" s="769"/>
      <c r="D674" s="769"/>
      <c r="E674" s="769"/>
      <c r="F674" s="769"/>
      <c r="G674" s="774"/>
      <c r="H674" s="12"/>
      <c r="I674" s="12"/>
      <c r="J674" s="12"/>
      <c r="K674" s="12"/>
      <c r="L674" s="12"/>
      <c r="M674" s="12"/>
    </row>
    <row r="675" spans="1:13" s="46" customFormat="1" ht="16.5" customHeight="1">
      <c r="A675" s="243" t="s">
        <v>400</v>
      </c>
      <c r="B675" s="425"/>
      <c r="C675" s="426"/>
      <c r="D675" s="427"/>
      <c r="E675" s="389">
        <v>15</v>
      </c>
      <c r="F675" s="391">
        <v>15</v>
      </c>
      <c r="G675" s="717">
        <f>F675/E675</f>
        <v>1</v>
      </c>
      <c r="H675" s="12"/>
      <c r="I675" s="12"/>
      <c r="J675" s="12"/>
      <c r="K675" s="12"/>
      <c r="L675" s="12"/>
      <c r="M675" s="12"/>
    </row>
    <row r="676" spans="1:13" s="46" customFormat="1" ht="16.5" customHeight="1">
      <c r="A676" s="649" t="s">
        <v>401</v>
      </c>
      <c r="B676" s="421"/>
      <c r="C676" s="420"/>
      <c r="D676" s="422"/>
      <c r="E676" s="662">
        <f>SUM(E675)</f>
        <v>15</v>
      </c>
      <c r="F676" s="661">
        <f>SUM(F675)</f>
        <v>15</v>
      </c>
      <c r="G676" s="718">
        <f t="shared" ref="G676:G684" si="137">F676/E676</f>
        <v>1</v>
      </c>
      <c r="H676" s="12"/>
      <c r="I676" s="12"/>
      <c r="J676" s="12"/>
      <c r="K676" s="12"/>
      <c r="L676" s="12"/>
      <c r="M676" s="12"/>
    </row>
    <row r="677" spans="1:13" s="46" customFormat="1" ht="16.5" customHeight="1">
      <c r="A677" s="404" t="s">
        <v>110</v>
      </c>
      <c r="B677" s="164">
        <v>10</v>
      </c>
      <c r="C677" s="226">
        <v>20</v>
      </c>
      <c r="D677" s="412"/>
      <c r="E677" s="224">
        <v>10</v>
      </c>
      <c r="F677" s="659">
        <v>0</v>
      </c>
      <c r="G677" s="717">
        <f t="shared" si="137"/>
        <v>0</v>
      </c>
    </row>
    <row r="678" spans="1:13" s="12" customFormat="1" ht="16.5" customHeight="1">
      <c r="A678" s="166" t="s">
        <v>111</v>
      </c>
      <c r="B678" s="159">
        <v>10</v>
      </c>
      <c r="C678" s="228">
        <v>20</v>
      </c>
      <c r="D678" s="151"/>
      <c r="E678" s="229">
        <v>10</v>
      </c>
      <c r="F678" s="406">
        <v>10</v>
      </c>
      <c r="G678" s="717">
        <f t="shared" si="137"/>
        <v>1</v>
      </c>
      <c r="H678" s="46"/>
      <c r="I678" s="46"/>
      <c r="J678" s="46"/>
      <c r="K678" s="46"/>
      <c r="L678" s="46"/>
      <c r="M678" s="46"/>
    </row>
    <row r="679" spans="1:13" s="12" customFormat="1" ht="16.5" customHeight="1">
      <c r="A679" s="166" t="s">
        <v>216</v>
      </c>
      <c r="B679" s="159">
        <v>10</v>
      </c>
      <c r="C679" s="228">
        <v>20</v>
      </c>
      <c r="D679" s="151"/>
      <c r="E679" s="229">
        <v>10</v>
      </c>
      <c r="F679" s="406">
        <v>0</v>
      </c>
      <c r="G679" s="717">
        <f t="shared" si="137"/>
        <v>0</v>
      </c>
      <c r="H679" s="46"/>
      <c r="I679" s="46"/>
      <c r="J679" s="46"/>
      <c r="K679" s="46"/>
      <c r="L679" s="46"/>
      <c r="M679" s="46"/>
    </row>
    <row r="680" spans="1:13" s="17" customFormat="1" ht="16.5" customHeight="1">
      <c r="A680" s="166" t="s">
        <v>161</v>
      </c>
      <c r="B680" s="183">
        <v>500</v>
      </c>
      <c r="C680" s="660">
        <v>400</v>
      </c>
      <c r="D680" s="151"/>
      <c r="E680" s="229">
        <v>1097</v>
      </c>
      <c r="F680" s="406">
        <v>1097</v>
      </c>
      <c r="G680" s="717">
        <f t="shared" si="137"/>
        <v>1</v>
      </c>
      <c r="H680" s="46"/>
      <c r="I680" s="46"/>
      <c r="J680" s="46"/>
      <c r="K680" s="46"/>
      <c r="L680" s="46"/>
      <c r="M680" s="46"/>
    </row>
    <row r="681" spans="1:13" s="12" customFormat="1" ht="16.5" customHeight="1">
      <c r="A681" s="166" t="s">
        <v>112</v>
      </c>
      <c r="B681" s="159">
        <v>30</v>
      </c>
      <c r="C681" s="228">
        <v>25</v>
      </c>
      <c r="D681" s="151"/>
      <c r="E681" s="229">
        <v>50</v>
      </c>
      <c r="F681" s="406">
        <v>50</v>
      </c>
      <c r="G681" s="717">
        <f t="shared" si="137"/>
        <v>1</v>
      </c>
      <c r="H681" s="46"/>
      <c r="I681" s="46"/>
      <c r="J681" s="46"/>
      <c r="K681" s="46"/>
      <c r="L681" s="46"/>
      <c r="M681" s="46"/>
    </row>
    <row r="682" spans="1:13" s="12" customFormat="1" ht="16.5" customHeight="1">
      <c r="A682" s="166" t="s">
        <v>312</v>
      </c>
      <c r="B682" s="159">
        <v>150</v>
      </c>
      <c r="C682" s="228">
        <v>100</v>
      </c>
      <c r="D682" s="151">
        <v>53</v>
      </c>
      <c r="E682" s="229">
        <v>203</v>
      </c>
      <c r="F682" s="406">
        <v>203</v>
      </c>
      <c r="G682" s="717">
        <f t="shared" si="137"/>
        <v>1</v>
      </c>
      <c r="H682" s="46"/>
      <c r="I682" s="46"/>
      <c r="J682" s="46"/>
      <c r="K682" s="46"/>
      <c r="L682" s="46"/>
      <c r="M682" s="46"/>
    </row>
    <row r="683" spans="1:13" s="12" customFormat="1" ht="16.5" customHeight="1">
      <c r="A683" s="166" t="s">
        <v>391</v>
      </c>
      <c r="B683" s="159">
        <v>50</v>
      </c>
      <c r="C683" s="228">
        <v>50</v>
      </c>
      <c r="D683" s="151"/>
      <c r="E683" s="229">
        <v>328</v>
      </c>
      <c r="F683" s="406">
        <v>312</v>
      </c>
      <c r="G683" s="717">
        <f t="shared" si="137"/>
        <v>0.95121951219512191</v>
      </c>
      <c r="H683" s="46"/>
      <c r="I683" s="46"/>
      <c r="J683" s="46"/>
      <c r="K683" s="46"/>
      <c r="L683" s="46"/>
      <c r="M683" s="46"/>
    </row>
    <row r="684" spans="1:13" s="12" customFormat="1" ht="16.5" customHeight="1">
      <c r="A684" s="168" t="s">
        <v>2</v>
      </c>
      <c r="B684" s="160">
        <f>SUM(B677:B683)</f>
        <v>760</v>
      </c>
      <c r="C684" s="245">
        <f t="shared" ref="C684" si="138">SUM(C677:C683)</f>
        <v>635</v>
      </c>
      <c r="D684" s="495">
        <f>SUM(D677:D683)</f>
        <v>53</v>
      </c>
      <c r="E684" s="272">
        <f>SUM(E677:E683)</f>
        <v>1708</v>
      </c>
      <c r="F684" s="407">
        <f>SUM(F677:F683)</f>
        <v>1672</v>
      </c>
      <c r="G684" s="718">
        <f t="shared" si="137"/>
        <v>0.97892271662763464</v>
      </c>
    </row>
    <row r="685" spans="1:13" s="12" customFormat="1" ht="24.75" customHeight="1" thickBot="1">
      <c r="A685" s="153" t="s">
        <v>31</v>
      </c>
      <c r="B685" s="157">
        <f>SUM(B684)</f>
        <v>760</v>
      </c>
      <c r="C685" s="233">
        <f t="shared" ref="C685" si="139">SUM(C684)</f>
        <v>635</v>
      </c>
      <c r="D685" s="493">
        <f>SUM(D684)</f>
        <v>53</v>
      </c>
      <c r="E685" s="305">
        <f>SUM(E684+E675)</f>
        <v>1723</v>
      </c>
      <c r="F685" s="408">
        <f>SUM(F684+F676)</f>
        <v>1687</v>
      </c>
      <c r="G685" s="694">
        <f>F685/E685</f>
        <v>0.97910621009866516</v>
      </c>
    </row>
    <row r="686" spans="1:13" s="12" customFormat="1" ht="16.5" customHeight="1">
      <c r="A686" s="16"/>
      <c r="B686" s="30"/>
      <c r="C686" s="38"/>
      <c r="D686" s="17"/>
      <c r="E686" s="17"/>
      <c r="F686" s="17"/>
      <c r="G686" s="17"/>
      <c r="H686" s="17"/>
      <c r="I686" s="17"/>
      <c r="J686" s="17"/>
      <c r="K686" s="17"/>
      <c r="L686" s="17"/>
      <c r="M686" s="17"/>
    </row>
    <row r="687" spans="1:13" s="12" customFormat="1" ht="24" customHeight="1" thickBot="1">
      <c r="B687" s="30"/>
      <c r="C687" s="3"/>
    </row>
    <row r="688" spans="1:13" s="12" customFormat="1" ht="24.95" customHeight="1">
      <c r="A688" s="778" t="s">
        <v>144</v>
      </c>
      <c r="B688" s="781" t="s">
        <v>27</v>
      </c>
      <c r="C688" s="144"/>
      <c r="D688" s="775" t="s">
        <v>311</v>
      </c>
      <c r="E688" s="771" t="s">
        <v>310</v>
      </c>
      <c r="F688" s="775" t="s">
        <v>402</v>
      </c>
      <c r="G688" s="771" t="s">
        <v>403</v>
      </c>
      <c r="H688" s="39"/>
      <c r="I688" s="39"/>
      <c r="J688" s="39"/>
      <c r="K688" s="39"/>
      <c r="L688" s="39"/>
      <c r="M688" s="39"/>
    </row>
    <row r="689" spans="1:13" s="46" customFormat="1" ht="16.5" customHeight="1">
      <c r="A689" s="779"/>
      <c r="B689" s="782"/>
      <c r="C689" s="3"/>
      <c r="D689" s="776"/>
      <c r="E689" s="772"/>
      <c r="F689" s="776"/>
      <c r="G689" s="772"/>
      <c r="H689" s="39"/>
      <c r="I689" s="39"/>
      <c r="J689" s="39"/>
      <c r="K689" s="39"/>
      <c r="L689" s="39"/>
      <c r="M689" s="39"/>
    </row>
    <row r="690" spans="1:13" s="46" customFormat="1" ht="16.5" customHeight="1" thickBot="1">
      <c r="A690" s="780"/>
      <c r="B690" s="783"/>
      <c r="C690" s="150"/>
      <c r="D690" s="777"/>
      <c r="E690" s="773"/>
      <c r="F690" s="777"/>
      <c r="G690" s="773"/>
      <c r="H690" s="39"/>
      <c r="I690" s="39"/>
      <c r="J690" s="39"/>
      <c r="K690" s="39"/>
      <c r="L690" s="39"/>
      <c r="M690" s="39"/>
    </row>
    <row r="691" spans="1:13" s="46" customFormat="1" ht="24.75" customHeight="1" thickBot="1">
      <c r="A691" s="768" t="s">
        <v>126</v>
      </c>
      <c r="B691" s="769"/>
      <c r="C691" s="769"/>
      <c r="D691" s="769"/>
      <c r="E691" s="769"/>
      <c r="F691" s="769"/>
      <c r="G691" s="774"/>
      <c r="H691" s="12"/>
      <c r="I691" s="12"/>
      <c r="J691" s="12"/>
      <c r="K691" s="12"/>
      <c r="L691" s="12"/>
      <c r="M691" s="12"/>
    </row>
    <row r="692" spans="1:13" s="46" customFormat="1" ht="16.5" customHeight="1" thickBot="1">
      <c r="A692" s="147" t="s">
        <v>86</v>
      </c>
      <c r="B692" s="148">
        <v>1176</v>
      </c>
      <c r="C692" s="291">
        <v>1117</v>
      </c>
      <c r="D692" s="222">
        <v>0</v>
      </c>
      <c r="E692" s="362">
        <v>1176</v>
      </c>
      <c r="F692" s="249">
        <v>1173</v>
      </c>
      <c r="G692" s="670">
        <f>F692/E692</f>
        <v>0.99744897959183676</v>
      </c>
    </row>
    <row r="693" spans="1:13" s="46" customFormat="1" ht="16.5" customHeight="1" thickBot="1">
      <c r="A693" s="152" t="s">
        <v>6</v>
      </c>
      <c r="B693" s="155">
        <f>SUM(B692)</f>
        <v>1176</v>
      </c>
      <c r="C693" s="237">
        <f t="shared" ref="C693" si="140">SUM(C692)</f>
        <v>1117</v>
      </c>
      <c r="D693" s="145">
        <v>0</v>
      </c>
      <c r="E693" s="237">
        <f>SUM(E692)</f>
        <v>1176</v>
      </c>
      <c r="F693" s="272">
        <f>SUM(F692)</f>
        <v>1173</v>
      </c>
      <c r="G693" s="674">
        <f t="shared" ref="G693:G710" si="141">F693/E693</f>
        <v>0.99744897959183676</v>
      </c>
      <c r="H693" s="2"/>
      <c r="I693" s="2"/>
      <c r="J693" s="2"/>
      <c r="K693" s="2"/>
      <c r="L693" s="2"/>
      <c r="M693" s="2"/>
    </row>
    <row r="694" spans="1:13" s="46" customFormat="1" ht="16.5" customHeight="1" thickBot="1">
      <c r="A694" s="141" t="s">
        <v>372</v>
      </c>
      <c r="B694" s="154"/>
      <c r="C694" s="290"/>
      <c r="D694" s="360"/>
      <c r="E694" s="290">
        <v>35</v>
      </c>
      <c r="F694" s="251">
        <v>35</v>
      </c>
      <c r="G694" s="670">
        <f t="shared" si="141"/>
        <v>1</v>
      </c>
      <c r="H694" s="2"/>
      <c r="I694" s="2"/>
      <c r="J694" s="2"/>
      <c r="K694" s="2"/>
      <c r="L694" s="2"/>
      <c r="M694" s="2"/>
    </row>
    <row r="695" spans="1:13" s="46" customFormat="1" ht="16.5" customHeight="1" thickBot="1">
      <c r="A695" s="141" t="s">
        <v>233</v>
      </c>
      <c r="B695" s="154">
        <v>120</v>
      </c>
      <c r="C695" s="290">
        <v>90</v>
      </c>
      <c r="D695" s="154">
        <v>0</v>
      </c>
      <c r="E695" s="290">
        <v>120</v>
      </c>
      <c r="F695" s="229">
        <v>120</v>
      </c>
      <c r="G695" s="670">
        <f t="shared" si="141"/>
        <v>1</v>
      </c>
    </row>
    <row r="696" spans="1:13" s="12" customFormat="1" ht="16.5" customHeight="1" thickBot="1">
      <c r="A696" s="152" t="s">
        <v>8</v>
      </c>
      <c r="B696" s="155">
        <f>SUM(B695:B695)</f>
        <v>120</v>
      </c>
      <c r="C696" s="237">
        <f>SUM(C695:C695)</f>
        <v>90</v>
      </c>
      <c r="D696" s="145">
        <v>0</v>
      </c>
      <c r="E696" s="237">
        <f>SUM(E694:E695)</f>
        <v>155</v>
      </c>
      <c r="F696" s="272">
        <f>SUM(F694:F695)</f>
        <v>155</v>
      </c>
      <c r="G696" s="674">
        <f t="shared" si="141"/>
        <v>1</v>
      </c>
      <c r="H696" s="2"/>
      <c r="I696" s="2"/>
      <c r="J696" s="2"/>
      <c r="K696" s="2"/>
      <c r="L696" s="2"/>
      <c r="M696" s="2"/>
    </row>
    <row r="697" spans="1:13" s="12" customFormat="1" ht="16.5" customHeight="1" thickBot="1">
      <c r="A697" s="142" t="s">
        <v>10</v>
      </c>
      <c r="B697" s="145">
        <f>SUM(B693+B696)</f>
        <v>1296</v>
      </c>
      <c r="C697" s="239">
        <f>SUM(C693+C696)</f>
        <v>1207</v>
      </c>
      <c r="D697" s="145">
        <v>0</v>
      </c>
      <c r="E697" s="239">
        <f>E693+E696</f>
        <v>1331</v>
      </c>
      <c r="F697" s="272">
        <f>F693+F696</f>
        <v>1328</v>
      </c>
      <c r="G697" s="674">
        <f t="shared" si="141"/>
        <v>0.99774605559729523</v>
      </c>
      <c r="H697" s="2"/>
      <c r="I697" s="2"/>
      <c r="J697" s="2"/>
      <c r="K697" s="2"/>
      <c r="L697" s="2"/>
      <c r="M697" s="2"/>
    </row>
    <row r="698" spans="1:13" s="17" customFormat="1" ht="16.5" customHeight="1" thickBot="1">
      <c r="A698" s="151" t="s">
        <v>84</v>
      </c>
      <c r="B698" s="154">
        <v>318</v>
      </c>
      <c r="C698" s="290">
        <v>301</v>
      </c>
      <c r="D698" s="154">
        <v>0</v>
      </c>
      <c r="E698" s="290">
        <v>328</v>
      </c>
      <c r="F698" s="229">
        <v>323</v>
      </c>
      <c r="G698" s="670">
        <f t="shared" si="141"/>
        <v>0.9847560975609756</v>
      </c>
      <c r="H698" s="46"/>
      <c r="I698" s="46"/>
      <c r="J698" s="46"/>
      <c r="K698" s="46"/>
      <c r="L698" s="46"/>
      <c r="M698" s="46"/>
    </row>
    <row r="699" spans="1:13" s="12" customFormat="1" ht="16.5" customHeight="1" thickBot="1">
      <c r="A699" s="151" t="s">
        <v>168</v>
      </c>
      <c r="B699" s="154">
        <v>20</v>
      </c>
      <c r="C699" s="290">
        <v>7</v>
      </c>
      <c r="D699" s="154">
        <v>0</v>
      </c>
      <c r="E699" s="290">
        <v>20</v>
      </c>
      <c r="F699" s="229">
        <v>20</v>
      </c>
      <c r="G699" s="670">
        <f t="shared" si="141"/>
        <v>1</v>
      </c>
      <c r="H699" s="46"/>
      <c r="I699" s="46"/>
      <c r="J699" s="46"/>
      <c r="K699" s="46"/>
      <c r="L699" s="46"/>
      <c r="M699" s="46"/>
    </row>
    <row r="700" spans="1:13" s="39" customFormat="1" ht="16.5" customHeight="1" thickBot="1">
      <c r="A700" s="151" t="s">
        <v>155</v>
      </c>
      <c r="B700" s="154">
        <v>10</v>
      </c>
      <c r="C700" s="290">
        <v>10</v>
      </c>
      <c r="D700" s="154">
        <v>0</v>
      </c>
      <c r="E700" s="290">
        <v>0</v>
      </c>
      <c r="F700" s="229">
        <v>0</v>
      </c>
      <c r="G700" s="670">
        <v>0</v>
      </c>
      <c r="H700" s="46"/>
      <c r="I700" s="46"/>
      <c r="J700" s="46"/>
      <c r="K700" s="46"/>
      <c r="L700" s="46"/>
      <c r="M700" s="46"/>
    </row>
    <row r="701" spans="1:13" s="39" customFormat="1" ht="16.5" customHeight="1" thickBot="1">
      <c r="A701" s="142" t="s">
        <v>20</v>
      </c>
      <c r="B701" s="145">
        <f>SUM(B698:B700)</f>
        <v>348</v>
      </c>
      <c r="C701" s="239">
        <f t="shared" ref="C701" si="142">SUM(C698:C700)</f>
        <v>318</v>
      </c>
      <c r="D701" s="145">
        <v>0</v>
      </c>
      <c r="E701" s="423">
        <f>SUM(E698:E700)</f>
        <v>348</v>
      </c>
      <c r="F701" s="272">
        <f>SUM(F698:F700)</f>
        <v>343</v>
      </c>
      <c r="G701" s="674">
        <f t="shared" si="141"/>
        <v>0.98563218390804597</v>
      </c>
      <c r="H701" s="2"/>
      <c r="I701" s="2"/>
      <c r="J701" s="2"/>
      <c r="K701" s="2"/>
      <c r="L701" s="2"/>
      <c r="M701" s="2"/>
    </row>
    <row r="702" spans="1:13" s="39" customFormat="1" ht="16.5" customHeight="1" thickBot="1">
      <c r="A702" s="141" t="s">
        <v>21</v>
      </c>
      <c r="B702" s="154">
        <v>150</v>
      </c>
      <c r="C702" s="290">
        <v>50</v>
      </c>
      <c r="D702" s="154">
        <v>0</v>
      </c>
      <c r="E702" s="290">
        <v>150</v>
      </c>
      <c r="F702" s="229">
        <v>149</v>
      </c>
      <c r="G702" s="670">
        <f t="shared" si="141"/>
        <v>0.99333333333333329</v>
      </c>
      <c r="H702" s="46"/>
      <c r="I702" s="46"/>
      <c r="J702" s="46"/>
      <c r="K702" s="46"/>
      <c r="L702" s="46"/>
      <c r="M702" s="46"/>
    </row>
    <row r="703" spans="1:13" s="12" customFormat="1" ht="16.5" customHeight="1" thickBot="1">
      <c r="A703" s="141" t="s">
        <v>217</v>
      </c>
      <c r="B703" s="154">
        <v>150</v>
      </c>
      <c r="C703" s="290">
        <v>150</v>
      </c>
      <c r="D703" s="154">
        <v>0</v>
      </c>
      <c r="E703" s="290">
        <v>150</v>
      </c>
      <c r="F703" s="229">
        <v>131</v>
      </c>
      <c r="G703" s="670">
        <f t="shared" si="141"/>
        <v>0.87333333333333329</v>
      </c>
      <c r="H703" s="46"/>
      <c r="I703" s="46"/>
      <c r="J703" s="46"/>
      <c r="K703" s="46"/>
      <c r="L703" s="46"/>
      <c r="M703" s="46"/>
    </row>
    <row r="704" spans="1:13" s="46" customFormat="1" ht="16.5" customHeight="1" thickBot="1">
      <c r="A704" s="141" t="s">
        <v>49</v>
      </c>
      <c r="B704" s="154">
        <v>150</v>
      </c>
      <c r="C704" s="290">
        <v>100</v>
      </c>
      <c r="D704" s="154">
        <v>0</v>
      </c>
      <c r="E704" s="290">
        <v>150</v>
      </c>
      <c r="F704" s="229">
        <v>0</v>
      </c>
      <c r="G704" s="670">
        <f t="shared" si="141"/>
        <v>0</v>
      </c>
    </row>
    <row r="705" spans="1:13" ht="16.5" customHeight="1" thickBot="1">
      <c r="A705" s="141" t="s">
        <v>87</v>
      </c>
      <c r="B705" s="154">
        <v>50</v>
      </c>
      <c r="C705" s="290">
        <v>50</v>
      </c>
      <c r="D705" s="154">
        <v>0</v>
      </c>
      <c r="E705" s="290">
        <v>50</v>
      </c>
      <c r="F705" s="229">
        <v>0</v>
      </c>
      <c r="G705" s="670">
        <f t="shared" si="141"/>
        <v>0</v>
      </c>
      <c r="H705" s="46"/>
      <c r="I705" s="46"/>
      <c r="J705" s="46"/>
      <c r="K705" s="46"/>
      <c r="L705" s="46"/>
      <c r="M705" s="46"/>
    </row>
    <row r="706" spans="1:13" ht="16.5" customHeight="1" thickBot="1">
      <c r="A706" s="141" t="s">
        <v>23</v>
      </c>
      <c r="B706" s="154">
        <v>15</v>
      </c>
      <c r="C706" s="290">
        <v>15</v>
      </c>
      <c r="D706" s="154">
        <v>0</v>
      </c>
      <c r="E706" s="290">
        <v>15</v>
      </c>
      <c r="F706" s="229">
        <v>15</v>
      </c>
      <c r="G706" s="670">
        <f t="shared" si="141"/>
        <v>1</v>
      </c>
      <c r="H706" s="46"/>
      <c r="I706" s="46"/>
      <c r="J706" s="46"/>
      <c r="K706" s="46"/>
      <c r="L706" s="46"/>
      <c r="M706" s="46"/>
    </row>
    <row r="707" spans="1:13" s="46" customFormat="1" ht="16.5" customHeight="1" thickBot="1">
      <c r="A707" s="141" t="s">
        <v>24</v>
      </c>
      <c r="B707" s="154">
        <v>0</v>
      </c>
      <c r="C707" s="290">
        <v>50</v>
      </c>
      <c r="D707" s="154">
        <v>0</v>
      </c>
      <c r="E707" s="290">
        <v>0</v>
      </c>
      <c r="F707" s="229">
        <v>0</v>
      </c>
      <c r="G707" s="670">
        <v>0</v>
      </c>
    </row>
    <row r="708" spans="1:13" ht="16.5" customHeight="1" thickBot="1">
      <c r="A708" s="141" t="s">
        <v>85</v>
      </c>
      <c r="B708" s="154">
        <v>23</v>
      </c>
      <c r="C708" s="290">
        <v>17</v>
      </c>
      <c r="D708" s="154">
        <v>0</v>
      </c>
      <c r="E708" s="290">
        <v>23</v>
      </c>
      <c r="F708" s="229">
        <v>23</v>
      </c>
      <c r="G708" s="670">
        <f t="shared" si="141"/>
        <v>1</v>
      </c>
      <c r="H708" s="46"/>
      <c r="I708" s="46"/>
      <c r="J708" s="46"/>
      <c r="K708" s="46"/>
      <c r="L708" s="46"/>
      <c r="M708" s="46"/>
    </row>
    <row r="709" spans="1:13" ht="16.5" customHeight="1" thickBot="1">
      <c r="A709" s="141" t="s">
        <v>45</v>
      </c>
      <c r="B709" s="154">
        <v>98</v>
      </c>
      <c r="C709" s="290">
        <v>112</v>
      </c>
      <c r="D709" s="154">
        <v>0</v>
      </c>
      <c r="E709" s="290">
        <v>98</v>
      </c>
      <c r="F709" s="229">
        <v>72</v>
      </c>
      <c r="G709" s="670">
        <f t="shared" si="141"/>
        <v>0.73469387755102045</v>
      </c>
      <c r="H709" s="46"/>
      <c r="I709" s="46"/>
      <c r="J709" s="46"/>
      <c r="K709" s="46"/>
      <c r="L709" s="46"/>
      <c r="M709" s="46"/>
    </row>
    <row r="710" spans="1:13" s="46" customFormat="1" ht="16.5" customHeight="1" thickBot="1">
      <c r="A710" s="142" t="s">
        <v>25</v>
      </c>
      <c r="B710" s="145">
        <f>SUM(B702:B709)</f>
        <v>636</v>
      </c>
      <c r="C710" s="239">
        <f t="shared" ref="C710" si="143">SUM(C702:C709)</f>
        <v>544</v>
      </c>
      <c r="D710" s="145">
        <v>0</v>
      </c>
      <c r="E710" s="239">
        <f>SUM(E702:E709)</f>
        <v>636</v>
      </c>
      <c r="F710" s="328">
        <f>SUM(F702:F709)</f>
        <v>390</v>
      </c>
      <c r="G710" s="674">
        <f t="shared" si="141"/>
        <v>0.6132075471698113</v>
      </c>
      <c r="H710" s="2"/>
      <c r="I710" s="2"/>
      <c r="J710" s="2"/>
      <c r="K710" s="2"/>
      <c r="L710" s="2"/>
      <c r="M710" s="2"/>
    </row>
    <row r="711" spans="1:13" s="46" customFormat="1" ht="24" customHeight="1" thickBot="1">
      <c r="A711" s="153" t="s">
        <v>3</v>
      </c>
      <c r="B711" s="157">
        <f>B710+B701+B697</f>
        <v>2280</v>
      </c>
      <c r="C711" s="240">
        <f t="shared" ref="C711" si="144">C710+C701+C697</f>
        <v>2069</v>
      </c>
      <c r="D711" s="306">
        <v>0</v>
      </c>
      <c r="E711" s="306">
        <f>E697+E701+E710</f>
        <v>2315</v>
      </c>
      <c r="F711" s="365">
        <f>F697+F701+F710</f>
        <v>2061</v>
      </c>
      <c r="G711" s="694">
        <f>F711/E711</f>
        <v>0.890280777537797</v>
      </c>
      <c r="H711" s="2"/>
      <c r="I711" s="2"/>
      <c r="J711" s="2"/>
      <c r="K711" s="2"/>
      <c r="L711" s="2"/>
      <c r="M711" s="2"/>
    </row>
    <row r="712" spans="1:13" s="46" customFormat="1" ht="16.5" customHeight="1">
      <c r="A712" s="16"/>
      <c r="B712" s="30"/>
      <c r="C712" s="43"/>
      <c r="D712" s="33"/>
      <c r="E712" s="33"/>
      <c r="F712" s="33"/>
      <c r="G712" s="33"/>
      <c r="H712" s="33"/>
      <c r="I712" s="33"/>
      <c r="J712" s="33"/>
      <c r="K712" s="33"/>
      <c r="L712" s="33"/>
      <c r="M712" s="33"/>
    </row>
    <row r="713" spans="1:13" ht="16.5" customHeight="1" thickBot="1"/>
    <row r="714" spans="1:13" s="46" customFormat="1" ht="16.5" customHeight="1">
      <c r="A714" s="871" t="s">
        <v>302</v>
      </c>
      <c r="B714" s="860" t="s">
        <v>27</v>
      </c>
      <c r="C714" s="641"/>
      <c r="D714" s="849" t="s">
        <v>314</v>
      </c>
      <c r="E714" s="851" t="s">
        <v>310</v>
      </c>
      <c r="F714" s="874" t="s">
        <v>402</v>
      </c>
      <c r="G714" s="863" t="s">
        <v>403</v>
      </c>
      <c r="H714" s="2"/>
      <c r="I714" s="2"/>
      <c r="J714" s="2"/>
      <c r="K714" s="2"/>
      <c r="L714" s="2"/>
      <c r="M714" s="2"/>
    </row>
    <row r="715" spans="1:13" s="46" customFormat="1" ht="16.5" customHeight="1">
      <c r="A715" s="872"/>
      <c r="B715" s="861"/>
      <c r="C715" s="642"/>
      <c r="D715" s="850"/>
      <c r="E715" s="852"/>
      <c r="F715" s="875"/>
      <c r="G715" s="864"/>
      <c r="H715" s="2"/>
      <c r="I715" s="2"/>
      <c r="J715" s="2"/>
      <c r="K715" s="2"/>
      <c r="L715" s="2"/>
      <c r="M715" s="2"/>
    </row>
    <row r="716" spans="1:13" s="46" customFormat="1" ht="16.5" customHeight="1" thickBot="1">
      <c r="A716" s="873"/>
      <c r="B716" s="862"/>
      <c r="C716" s="643"/>
      <c r="D716" s="850"/>
      <c r="E716" s="853"/>
      <c r="F716" s="876"/>
      <c r="G716" s="865"/>
      <c r="H716" s="2"/>
      <c r="I716" s="2"/>
      <c r="J716" s="2"/>
      <c r="K716" s="2"/>
      <c r="L716" s="2"/>
      <c r="M716" s="2"/>
    </row>
    <row r="717" spans="1:13" s="46" customFormat="1" ht="24.75" customHeight="1" thickBot="1">
      <c r="A717" s="195" t="s">
        <v>273</v>
      </c>
      <c r="B717" s="200">
        <f>SUM(B11+B151+B191)</f>
        <v>16567</v>
      </c>
      <c r="C717" s="297" t="e">
        <f>C17+C152+C191+C476+C617</f>
        <v>#REF!</v>
      </c>
      <c r="D717" s="358">
        <f>D126+D151+D191+D14+D507</f>
        <v>447</v>
      </c>
      <c r="E717" s="358">
        <f>E14+E151+E191+E381+E507</f>
        <v>22149</v>
      </c>
      <c r="F717" s="358">
        <f>F14+F151+F191+F507+F381</f>
        <v>21441</v>
      </c>
      <c r="G717" s="671">
        <f>F717/E717</f>
        <v>0.96803467425165923</v>
      </c>
      <c r="H717" s="2"/>
      <c r="I717" s="2"/>
      <c r="J717" s="2"/>
      <c r="K717" s="2"/>
      <c r="L717" s="2"/>
      <c r="M717" s="2"/>
    </row>
    <row r="718" spans="1:13" s="46" customFormat="1" ht="24.75" customHeight="1" thickBot="1">
      <c r="A718" s="195" t="s">
        <v>274</v>
      </c>
      <c r="B718" s="200">
        <f>B476</f>
        <v>4572</v>
      </c>
      <c r="C718" s="297"/>
      <c r="D718" s="201">
        <f>D476</f>
        <v>0</v>
      </c>
      <c r="E718" s="658">
        <f>E476</f>
        <v>4572</v>
      </c>
      <c r="F718" s="201">
        <f>F476</f>
        <v>2713</v>
      </c>
      <c r="G718" s="671">
        <f t="shared" ref="G718:G729" si="145">F718/E718</f>
        <v>0.59339457567804021</v>
      </c>
      <c r="H718" s="2"/>
      <c r="I718" s="2"/>
      <c r="J718" s="2"/>
      <c r="K718" s="2"/>
      <c r="L718" s="2"/>
      <c r="M718" s="2"/>
    </row>
    <row r="719" spans="1:13" s="46" customFormat="1" ht="24.75" customHeight="1" thickBot="1">
      <c r="A719" s="196" t="s">
        <v>38</v>
      </c>
      <c r="B719" s="201">
        <f t="shared" ref="B719:F719" si="146">B238</f>
        <v>31000</v>
      </c>
      <c r="C719" s="298">
        <f t="shared" si="146"/>
        <v>0</v>
      </c>
      <c r="D719" s="201">
        <f t="shared" si="146"/>
        <v>0</v>
      </c>
      <c r="E719" s="658">
        <f t="shared" ref="E719" si="147">E238</f>
        <v>31100</v>
      </c>
      <c r="F719" s="201">
        <f t="shared" si="146"/>
        <v>36789</v>
      </c>
      <c r="G719" s="671">
        <f t="shared" si="145"/>
        <v>1.1829260450160772</v>
      </c>
      <c r="H719" s="2"/>
      <c r="I719" s="2"/>
      <c r="J719" s="2"/>
      <c r="K719" s="2"/>
      <c r="L719" s="2"/>
      <c r="M719" s="2"/>
    </row>
    <row r="720" spans="1:13" s="46" customFormat="1" ht="24.75" customHeight="1" thickBot="1">
      <c r="A720" s="196" t="s">
        <v>39</v>
      </c>
      <c r="B720" s="201">
        <f>B245</f>
        <v>3500</v>
      </c>
      <c r="C720" s="298">
        <f t="shared" ref="C720" si="148">C249</f>
        <v>0</v>
      </c>
      <c r="D720" s="201">
        <f>D245</f>
        <v>0</v>
      </c>
      <c r="E720" s="658">
        <f>E245</f>
        <v>3500</v>
      </c>
      <c r="F720" s="201">
        <f>F245</f>
        <v>3673</v>
      </c>
      <c r="G720" s="671">
        <f t="shared" si="145"/>
        <v>1.0494285714285714</v>
      </c>
      <c r="H720" s="2"/>
      <c r="I720" s="2"/>
      <c r="J720" s="2"/>
      <c r="K720" s="2"/>
      <c r="L720" s="2"/>
      <c r="M720" s="2"/>
    </row>
    <row r="721" spans="1:13" s="46" customFormat="1" ht="24.75" customHeight="1" thickBot="1">
      <c r="A721" s="197" t="s">
        <v>301</v>
      </c>
      <c r="B721" s="201">
        <f>B241+B242+B243+B244</f>
        <v>2979</v>
      </c>
      <c r="C721" s="298" t="e">
        <f>C242+C243+C244+C241+#REF!</f>
        <v>#REF!</v>
      </c>
      <c r="D721" s="201">
        <f>D239+D240+D241+D242+D243+D244</f>
        <v>188</v>
      </c>
      <c r="E721" s="658">
        <f>E239+E240+E241+E242+E243+E244</f>
        <v>3975</v>
      </c>
      <c r="F721" s="201">
        <f>F239+F240+F241+F242+F243+F244</f>
        <v>3806</v>
      </c>
      <c r="G721" s="671">
        <f t="shared" si="145"/>
        <v>0.95748427672955971</v>
      </c>
      <c r="H721" s="2"/>
      <c r="I721" s="2"/>
      <c r="J721" s="2"/>
      <c r="K721" s="2"/>
      <c r="L721" s="2"/>
      <c r="M721" s="2"/>
    </row>
    <row r="722" spans="1:13" ht="24.75" customHeight="1" thickBot="1">
      <c r="A722" s="196" t="s">
        <v>75</v>
      </c>
      <c r="B722" s="201">
        <f>B259</f>
        <v>32933</v>
      </c>
      <c r="C722" s="298">
        <f>C259+C434</f>
        <v>0</v>
      </c>
      <c r="D722" s="201">
        <f>D259</f>
        <v>5946</v>
      </c>
      <c r="E722" s="658">
        <f>E259</f>
        <v>54141</v>
      </c>
      <c r="F722" s="201">
        <f>F259</f>
        <v>54141</v>
      </c>
      <c r="G722" s="671">
        <f t="shared" si="145"/>
        <v>1</v>
      </c>
    </row>
    <row r="723" spans="1:13" ht="24.95" customHeight="1" thickBot="1">
      <c r="A723" s="196" t="s">
        <v>287</v>
      </c>
      <c r="B723" s="201">
        <f>B17+B280+B326+B549</f>
        <v>17426</v>
      </c>
      <c r="C723" s="298" t="e">
        <f>C279+C326+#REF!+C550+#REF!</f>
        <v>#REF!</v>
      </c>
      <c r="D723" s="201">
        <f>D17+D280+D326+D549+D444+D506+D602</f>
        <v>4791</v>
      </c>
      <c r="E723" s="658">
        <f>E17+E280+E326+E549+E444+E505+E602+E673+E506</f>
        <v>28680</v>
      </c>
      <c r="F723" s="201">
        <f>F17+F280+F326+F549+F444+F505+F602+F673+F506</f>
        <v>28680</v>
      </c>
      <c r="G723" s="671">
        <f t="shared" si="145"/>
        <v>1</v>
      </c>
    </row>
    <row r="724" spans="1:13" s="33" customFormat="1" ht="24.75" customHeight="1" thickBot="1">
      <c r="A724" s="196" t="s">
        <v>300</v>
      </c>
      <c r="B724" s="308">
        <f>B616+B107</f>
        <v>226449</v>
      </c>
      <c r="C724" s="298">
        <f t="shared" ref="C724" si="149">C267</f>
        <v>10000</v>
      </c>
      <c r="D724" s="201">
        <f>D107+D616</f>
        <v>0</v>
      </c>
      <c r="E724" s="658">
        <f>E107+E616</f>
        <v>226449</v>
      </c>
      <c r="F724" s="201">
        <f>F107+F616</f>
        <v>0</v>
      </c>
      <c r="G724" s="671">
        <f t="shared" si="145"/>
        <v>0</v>
      </c>
      <c r="H724" s="2"/>
      <c r="I724" s="2"/>
      <c r="J724" s="2"/>
      <c r="K724" s="2"/>
      <c r="L724" s="2"/>
      <c r="M724" s="2"/>
    </row>
    <row r="725" spans="1:13" ht="24.75" customHeight="1" thickBot="1">
      <c r="A725" s="198" t="s">
        <v>288</v>
      </c>
      <c r="B725" s="202">
        <f>B267</f>
        <v>4996</v>
      </c>
      <c r="C725" s="299"/>
      <c r="D725" s="201">
        <f t="shared" ref="D725:F726" si="150">D267</f>
        <v>0</v>
      </c>
      <c r="E725" s="658">
        <f>E267</f>
        <v>4996</v>
      </c>
      <c r="F725" s="201">
        <f t="shared" si="150"/>
        <v>0</v>
      </c>
      <c r="G725" s="671">
        <f t="shared" si="145"/>
        <v>0</v>
      </c>
    </row>
    <row r="726" spans="1:13" ht="24.75" customHeight="1" thickBot="1">
      <c r="A726" s="198" t="s">
        <v>123</v>
      </c>
      <c r="B726" s="202">
        <f>B268</f>
        <v>20219</v>
      </c>
      <c r="C726" s="299">
        <f t="shared" ref="C726" si="151">C268</f>
        <v>0</v>
      </c>
      <c r="D726" s="201">
        <f t="shared" si="150"/>
        <v>0</v>
      </c>
      <c r="E726" s="658">
        <f>E268</f>
        <v>20219</v>
      </c>
      <c r="F726" s="201">
        <f t="shared" si="150"/>
        <v>0</v>
      </c>
      <c r="G726" s="671">
        <f t="shared" si="145"/>
        <v>0</v>
      </c>
    </row>
    <row r="727" spans="1:13" ht="24.75" customHeight="1" thickBot="1">
      <c r="A727" s="198" t="s">
        <v>340</v>
      </c>
      <c r="B727" s="202">
        <v>0</v>
      </c>
      <c r="C727" s="299"/>
      <c r="D727" s="201">
        <f>D404</f>
        <v>162</v>
      </c>
      <c r="E727" s="658">
        <f>+E404</f>
        <v>187</v>
      </c>
      <c r="F727" s="201">
        <f>F404</f>
        <v>187</v>
      </c>
      <c r="G727" s="671">
        <f t="shared" si="145"/>
        <v>1</v>
      </c>
    </row>
    <row r="728" spans="1:13" ht="24.75" customHeight="1" thickBot="1">
      <c r="A728" s="198" t="s">
        <v>65</v>
      </c>
      <c r="B728" s="202">
        <f>B180</f>
        <v>15000</v>
      </c>
      <c r="C728" s="299">
        <f>C182</f>
        <v>0</v>
      </c>
      <c r="D728" s="201">
        <f>D180</f>
        <v>0</v>
      </c>
      <c r="E728" s="658">
        <f>E180</f>
        <v>17793</v>
      </c>
      <c r="F728" s="201">
        <f>F180</f>
        <v>17793</v>
      </c>
      <c r="G728" s="671">
        <f t="shared" si="145"/>
        <v>1</v>
      </c>
    </row>
    <row r="729" spans="1:13" ht="24.95" customHeight="1" thickBot="1">
      <c r="A729" s="199" t="s">
        <v>0</v>
      </c>
      <c r="B729" s="309">
        <f>SUM(B717:B728)</f>
        <v>375641</v>
      </c>
      <c r="C729" s="303" t="e">
        <f t="shared" ref="C729" si="152">SUM(C717:C728)</f>
        <v>#REF!</v>
      </c>
      <c r="D729" s="357">
        <f>SUM(D717:D728)</f>
        <v>11534</v>
      </c>
      <c r="E729" s="644">
        <f>SUM(E717:E728)</f>
        <v>417761</v>
      </c>
      <c r="F729" s="645">
        <f>SUM(F717:F728)</f>
        <v>169223</v>
      </c>
      <c r="G729" s="744">
        <f t="shared" si="145"/>
        <v>0.40507132068335722</v>
      </c>
    </row>
    <row r="730" spans="1:13" ht="24.95" customHeight="1" thickBot="1">
      <c r="A730" s="34"/>
      <c r="B730" s="35"/>
    </row>
    <row r="731" spans="1:13" ht="24.95" customHeight="1">
      <c r="A731" s="866" t="s">
        <v>303</v>
      </c>
      <c r="B731" s="857" t="s">
        <v>27</v>
      </c>
      <c r="C731" s="144"/>
      <c r="D731" s="854" t="s">
        <v>311</v>
      </c>
      <c r="E731" s="857" t="s">
        <v>310</v>
      </c>
      <c r="F731" s="854" t="s">
        <v>402</v>
      </c>
      <c r="G731" s="857" t="s">
        <v>403</v>
      </c>
    </row>
    <row r="732" spans="1:13" ht="24.95" customHeight="1">
      <c r="A732" s="867"/>
      <c r="B732" s="869"/>
      <c r="C732" s="3"/>
      <c r="D732" s="855"/>
      <c r="E732" s="858"/>
      <c r="F732" s="855"/>
      <c r="G732" s="858"/>
      <c r="M732" s="11"/>
    </row>
    <row r="733" spans="1:13" ht="24.95" customHeight="1" thickBot="1">
      <c r="A733" s="868"/>
      <c r="B733" s="870"/>
      <c r="C733" s="150"/>
      <c r="D733" s="856"/>
      <c r="E733" s="859"/>
      <c r="F733" s="856"/>
      <c r="G733" s="859"/>
    </row>
    <row r="734" spans="1:13" ht="24.95" customHeight="1" thickBot="1">
      <c r="A734" s="203" t="s">
        <v>10</v>
      </c>
      <c r="B734" s="207">
        <f>B32+B80+B206+B289+B305+B447+B520+B559+B586+B697</f>
        <v>28115</v>
      </c>
      <c r="C734" s="300">
        <f>C32+C80+C206+C289+C520+C586+C697+C447+C559</f>
        <v>1207</v>
      </c>
      <c r="D734" s="372">
        <f>D32+D80+D206+D289+D305+D447+D520+D559+D586+D697</f>
        <v>739</v>
      </c>
      <c r="E734" s="617">
        <f>E32+E80+E206+E289+E306+E447+E520+E559+E586+E697+E386</f>
        <v>30546</v>
      </c>
      <c r="F734" s="646">
        <f>F32+F80+F206+F289+F305+F447+F520+F559+F586+F697+F386</f>
        <v>30419</v>
      </c>
      <c r="G734" s="719">
        <f>F734/E734</f>
        <v>0.99584233614875928</v>
      </c>
    </row>
    <row r="735" spans="1:13" ht="24.95" customHeight="1" thickBot="1">
      <c r="A735" s="204" t="s">
        <v>11</v>
      </c>
      <c r="B735" s="208">
        <f>B35+B84+B210+B293+B308+B449+B524+B563+B588+B701</f>
        <v>7980</v>
      </c>
      <c r="C735" s="301" t="e">
        <f>C35+C84+C210+C293+C524+C588+C701+#REF!+#REF!+C449+C563</f>
        <v>#REF!</v>
      </c>
      <c r="D735" s="373">
        <f>D35+D84+D210+D293+D308+D449+D524+D563+D588+D701</f>
        <v>130</v>
      </c>
      <c r="E735" s="618">
        <f>E35+E84+E210+E293+E308+E449+E524+E563+E588+E701+E387</f>
        <v>8110</v>
      </c>
      <c r="F735" s="208">
        <f>F35+F84+F210+F293+F308+F449+F524+F563+F588+F701+F387</f>
        <v>7804</v>
      </c>
      <c r="G735" s="719">
        <f t="shared" ref="G735:G743" si="153">F735/E735</f>
        <v>0.96226880394574599</v>
      </c>
    </row>
    <row r="736" spans="1:13" ht="24.95" customHeight="1" thickBot="1">
      <c r="A736" s="204" t="s">
        <v>2</v>
      </c>
      <c r="B736" s="208">
        <f>B56+B97+B119+B158+B172+B228+B301+B317+B332+B496+B540+B576+B592+B623+B634+B654+B664+B684+B710</f>
        <v>46111</v>
      </c>
      <c r="C736" s="301" t="e">
        <f>C56+C97+C158+C172+C228+C301+C317+C332+C540+C592+C623+C634+C653+C664+C684+C710+#REF!+C574+#REF!+C496</f>
        <v>#REF!</v>
      </c>
      <c r="D736" s="373">
        <f>D56+D97+D119+D158+D172+D228+D301+D317+D332+D496+D540+D576+D592+D623+D634+D654+D664+D684+D710+D453</f>
        <v>511</v>
      </c>
      <c r="E736" s="668">
        <f>E56+E97+E119+E158+E172+E228+E301+E317+E332+E496+E540+E576+E592+E623+E634+E654+E664+E684+E710+E453+E483+E395</f>
        <v>58030</v>
      </c>
      <c r="F736" s="208">
        <f>F56+F97+F119+F158+F172+F228+F301+F317+F332+F496+F540+F576+F592+F623+F634+F654+F664+F684+F710+F453+F483+F395</f>
        <v>54466</v>
      </c>
      <c r="G736" s="719">
        <f t="shared" si="153"/>
        <v>0.93858349129760466</v>
      </c>
    </row>
    <row r="737" spans="1:7" ht="24.95" customHeight="1" thickBot="1">
      <c r="A737" s="204" t="s">
        <v>77</v>
      </c>
      <c r="B737" s="310">
        <f>B113+B620</f>
        <v>245447</v>
      </c>
      <c r="C737" s="301" t="e">
        <f>#REF!</f>
        <v>#REF!</v>
      </c>
      <c r="D737" s="373">
        <f>D113+D620</f>
        <v>0</v>
      </c>
      <c r="E737" s="657">
        <f>E113+E620+E494</f>
        <v>245769</v>
      </c>
      <c r="F737" s="208">
        <f>F494+F620</f>
        <v>576</v>
      </c>
      <c r="G737" s="719">
        <f t="shared" si="153"/>
        <v>2.3436641724546218E-3</v>
      </c>
    </row>
    <row r="738" spans="1:7" ht="24.95" customHeight="1" thickBot="1">
      <c r="A738" s="204" t="s">
        <v>225</v>
      </c>
      <c r="B738" s="208">
        <f>B168+B481</f>
        <v>4572</v>
      </c>
      <c r="C738" s="301" t="e">
        <f>#REF!+C481+C576+#REF!+C119</f>
        <v>#REF!</v>
      </c>
      <c r="D738" s="373">
        <f>D168+D481</f>
        <v>0</v>
      </c>
      <c r="E738" s="668">
        <f>E168+E481+E513+E21+E197</f>
        <v>5714</v>
      </c>
      <c r="F738" s="208">
        <f>F168+F481+F513+F21+F197</f>
        <v>1850</v>
      </c>
      <c r="G738" s="719">
        <f t="shared" si="153"/>
        <v>0.32376618830941545</v>
      </c>
    </row>
    <row r="739" spans="1:7" ht="24.95" customHeight="1" thickBot="1">
      <c r="A739" s="204" t="s">
        <v>42</v>
      </c>
      <c r="B739" s="208">
        <f>B63+B303+B434+B466+B605+B644</f>
        <v>38492</v>
      </c>
      <c r="C739" s="301" t="e">
        <f>C63+C303+C605+C620+#REF!+C644+C466</f>
        <v>#REF!</v>
      </c>
      <c r="D739" s="373">
        <f>D63+D303+D434+D466+D605+D644</f>
        <v>434</v>
      </c>
      <c r="E739" s="668">
        <f>E63+E303+E434+E466+E605+E644+E484+E676</f>
        <v>49064</v>
      </c>
      <c r="F739" s="208">
        <f>F63+F303+F434+F466+F605+F644+F484+F676</f>
        <v>48583</v>
      </c>
      <c r="G739" s="719">
        <f t="shared" si="153"/>
        <v>0.99019647806946032</v>
      </c>
    </row>
    <row r="740" spans="1:7" ht="24.95" customHeight="1" thickBot="1">
      <c r="A740" s="204" t="s">
        <v>43</v>
      </c>
      <c r="B740" s="208">
        <f>B129+B140+B343+B353+B373+B408+B417+B426+B361</f>
        <v>3103</v>
      </c>
      <c r="C740" s="301" t="e">
        <f>C129+C139+#REF!+C340+C353+C407+#REF!+#REF!+#REF!+C416+C425+#REF!</f>
        <v>#REF!</v>
      </c>
      <c r="D740" s="373">
        <f>D129+D140+D343+D353+D373+D408+D417+D426+D361</f>
        <v>2942</v>
      </c>
      <c r="E740" s="668">
        <f>E129+E140+E343+E373+E408+E417+E426+E361+E353</f>
        <v>9098</v>
      </c>
      <c r="F740" s="208">
        <f>F129+F140+F343+F373+F408+F417+F426+F361+F353</f>
        <v>9069</v>
      </c>
      <c r="G740" s="719">
        <f t="shared" si="153"/>
        <v>0.99681248626071661</v>
      </c>
    </row>
    <row r="741" spans="1:7" ht="24.95" customHeight="1" thickBot="1">
      <c r="A741" s="205" t="s">
        <v>266</v>
      </c>
      <c r="B741" s="209">
        <f t="shared" ref="B741:F741" si="154">B23</f>
        <v>1321</v>
      </c>
      <c r="C741" s="302">
        <f t="shared" si="154"/>
        <v>0</v>
      </c>
      <c r="D741" s="373">
        <f t="shared" si="154"/>
        <v>0</v>
      </c>
      <c r="E741" s="618">
        <f t="shared" si="154"/>
        <v>1321</v>
      </c>
      <c r="F741" s="208">
        <f t="shared" si="154"/>
        <v>1321</v>
      </c>
      <c r="G741" s="719">
        <f t="shared" si="153"/>
        <v>1</v>
      </c>
    </row>
    <row r="742" spans="1:7" ht="24.75" customHeight="1" thickBot="1">
      <c r="A742" s="205" t="s">
        <v>200</v>
      </c>
      <c r="B742" s="209">
        <f>B64</f>
        <v>500</v>
      </c>
      <c r="C742" s="302">
        <f>C65</f>
        <v>0</v>
      </c>
      <c r="D742" s="373">
        <v>6778</v>
      </c>
      <c r="E742" s="618">
        <f>E64</f>
        <v>10109</v>
      </c>
      <c r="F742" s="208">
        <f>F64</f>
        <v>0</v>
      </c>
      <c r="G742" s="719">
        <f t="shared" si="153"/>
        <v>0</v>
      </c>
    </row>
    <row r="743" spans="1:7" ht="24.75" customHeight="1" thickBot="1">
      <c r="A743" s="206" t="s">
        <v>44</v>
      </c>
      <c r="B743" s="311">
        <f t="shared" ref="B743:F743" si="155">SUM(B734:B742)</f>
        <v>375641</v>
      </c>
      <c r="C743" s="304" t="e">
        <f t="shared" si="155"/>
        <v>#REF!</v>
      </c>
      <c r="D743" s="374">
        <f t="shared" si="155"/>
        <v>11534</v>
      </c>
      <c r="E743" s="619">
        <f t="shared" si="155"/>
        <v>417761</v>
      </c>
      <c r="F743" s="647">
        <f t="shared" si="155"/>
        <v>154088</v>
      </c>
      <c r="G743" s="745">
        <f t="shared" si="153"/>
        <v>0.36884247213119464</v>
      </c>
    </row>
    <row r="744" spans="1:7" ht="16.5" customHeight="1"/>
    <row r="745" spans="1:7" ht="16.5" customHeight="1">
      <c r="B745" s="53"/>
    </row>
    <row r="746" spans="1:7" ht="24.95" customHeight="1">
      <c r="B746" s="53"/>
    </row>
    <row r="747" spans="1:7" ht="24.95" customHeight="1"/>
    <row r="748" spans="1:7" ht="24.95" customHeight="1"/>
    <row r="749" spans="1:7" ht="24.95" customHeight="1"/>
    <row r="750" spans="1:7" ht="24.95" customHeight="1"/>
    <row r="751" spans="1:7" ht="24.95" customHeight="1"/>
    <row r="752" spans="1:7" ht="24.95" customHeight="1"/>
    <row r="753" ht="24.95" customHeight="1"/>
    <row r="754" ht="24.95" customHeight="1"/>
    <row r="755" ht="24.95" customHeight="1"/>
  </sheetData>
  <sheetProtection selectLockedCells="1" selectUnlockedCells="1"/>
  <mergeCells count="288">
    <mergeCell ref="F488:F490"/>
    <mergeCell ref="B470:B472"/>
    <mergeCell ref="D438:D440"/>
    <mergeCell ref="E438:E440"/>
    <mergeCell ref="A438:A440"/>
    <mergeCell ref="B438:B440"/>
    <mergeCell ref="D457:D459"/>
    <mergeCell ref="E457:E459"/>
    <mergeCell ref="D470:D472"/>
    <mergeCell ref="E470:E472"/>
    <mergeCell ref="A470:A472"/>
    <mergeCell ref="D488:D490"/>
    <mergeCell ref="E488:E490"/>
    <mergeCell ref="F438:F440"/>
    <mergeCell ref="F457:F459"/>
    <mergeCell ref="F470:F472"/>
    <mergeCell ref="A460:G460"/>
    <mergeCell ref="G470:G472"/>
    <mergeCell ref="A473:G473"/>
    <mergeCell ref="A488:A490"/>
    <mergeCell ref="B488:B490"/>
    <mergeCell ref="F263:F265"/>
    <mergeCell ref="B263:B265"/>
    <mergeCell ref="D321:D323"/>
    <mergeCell ref="E321:E323"/>
    <mergeCell ref="D336:D338"/>
    <mergeCell ref="E336:E338"/>
    <mergeCell ref="A346:A348"/>
    <mergeCell ref="B346:B348"/>
    <mergeCell ref="D346:D348"/>
    <mergeCell ref="E346:E348"/>
    <mergeCell ref="A276:G276"/>
    <mergeCell ref="F273:F275"/>
    <mergeCell ref="A324:G324"/>
    <mergeCell ref="A328:G328"/>
    <mergeCell ref="G336:G338"/>
    <mergeCell ref="A339:G339"/>
    <mergeCell ref="E273:E275"/>
    <mergeCell ref="A688:A690"/>
    <mergeCell ref="B688:B690"/>
    <mergeCell ref="A714:A716"/>
    <mergeCell ref="F639:F641"/>
    <mergeCell ref="F668:F670"/>
    <mergeCell ref="F688:F690"/>
    <mergeCell ref="F714:F716"/>
    <mergeCell ref="F731:F733"/>
    <mergeCell ref="E176:E178"/>
    <mergeCell ref="D185:D187"/>
    <mergeCell ref="E185:E187"/>
    <mergeCell ref="D232:D234"/>
    <mergeCell ref="E232:E234"/>
    <mergeCell ref="F321:F323"/>
    <mergeCell ref="A266:G266"/>
    <mergeCell ref="G273:G275"/>
    <mergeCell ref="A193:G193"/>
    <mergeCell ref="G232:G234"/>
    <mergeCell ref="A235:G235"/>
    <mergeCell ref="G263:G265"/>
    <mergeCell ref="A232:A234"/>
    <mergeCell ref="B232:B234"/>
    <mergeCell ref="F185:F187"/>
    <mergeCell ref="F232:F234"/>
    <mergeCell ref="A2:G2"/>
    <mergeCell ref="G7:G9"/>
    <mergeCell ref="A10:G10"/>
    <mergeCell ref="A19:G19"/>
    <mergeCell ref="G69:G71"/>
    <mergeCell ref="A6:G6"/>
    <mergeCell ref="D714:D716"/>
    <mergeCell ref="E714:E716"/>
    <mergeCell ref="D731:D733"/>
    <mergeCell ref="E731:E733"/>
    <mergeCell ref="F657:F659"/>
    <mergeCell ref="D657:D659"/>
    <mergeCell ref="B639:B641"/>
    <mergeCell ref="B714:B716"/>
    <mergeCell ref="D688:D690"/>
    <mergeCell ref="E688:E690"/>
    <mergeCell ref="A671:G671"/>
    <mergeCell ref="A674:G674"/>
    <mergeCell ref="G688:G690"/>
    <mergeCell ref="A691:G691"/>
    <mergeCell ref="G714:G716"/>
    <mergeCell ref="G731:G733"/>
    <mergeCell ref="A731:A733"/>
    <mergeCell ref="B731:B733"/>
    <mergeCell ref="A1:M1"/>
    <mergeCell ref="F176:F178"/>
    <mergeCell ref="D162:D164"/>
    <mergeCell ref="F355:F357"/>
    <mergeCell ref="F364:F366"/>
    <mergeCell ref="A185:A187"/>
    <mergeCell ref="B185:B187"/>
    <mergeCell ref="D263:D265"/>
    <mergeCell ref="E263:E265"/>
    <mergeCell ref="A179:G179"/>
    <mergeCell ref="G185:G187"/>
    <mergeCell ref="A188:G188"/>
    <mergeCell ref="A355:A357"/>
    <mergeCell ref="A263:A265"/>
    <mergeCell ref="A281:G281"/>
    <mergeCell ref="G321:G323"/>
    <mergeCell ref="F336:F338"/>
    <mergeCell ref="F346:F348"/>
    <mergeCell ref="A273:A275"/>
    <mergeCell ref="A321:A323"/>
    <mergeCell ref="A336:A338"/>
    <mergeCell ref="B321:B323"/>
    <mergeCell ref="B273:B275"/>
    <mergeCell ref="D273:D275"/>
    <mergeCell ref="B627:B630"/>
    <mergeCell ref="A639:A641"/>
    <mergeCell ref="D627:D630"/>
    <mergeCell ref="E627:E630"/>
    <mergeCell ref="D639:D641"/>
    <mergeCell ref="A162:A164"/>
    <mergeCell ref="B162:B164"/>
    <mergeCell ref="A457:A459"/>
    <mergeCell ref="B457:B459"/>
    <mergeCell ref="A420:A422"/>
    <mergeCell ref="B420:B422"/>
    <mergeCell ref="B336:B338"/>
    <mergeCell ref="A429:A431"/>
    <mergeCell ref="A398:A400"/>
    <mergeCell ref="B429:B431"/>
    <mergeCell ref="B411:B413"/>
    <mergeCell ref="B398:B400"/>
    <mergeCell ref="A375:A377"/>
    <mergeCell ref="B375:B377"/>
    <mergeCell ref="A378:G378"/>
    <mergeCell ref="A383:G383"/>
    <mergeCell ref="G346:G348"/>
    <mergeCell ref="A349:G349"/>
    <mergeCell ref="G355:G357"/>
    <mergeCell ref="F580:F582"/>
    <mergeCell ref="F596:F598"/>
    <mergeCell ref="F609:F612"/>
    <mergeCell ref="A580:A582"/>
    <mergeCell ref="B596:B598"/>
    <mergeCell ref="A596:A598"/>
    <mergeCell ref="A500:A502"/>
    <mergeCell ref="B500:B502"/>
    <mergeCell ref="A544:A546"/>
    <mergeCell ref="B544:B546"/>
    <mergeCell ref="D580:D582"/>
    <mergeCell ref="E580:E582"/>
    <mergeCell ref="D596:D598"/>
    <mergeCell ref="E596:E598"/>
    <mergeCell ref="D609:D612"/>
    <mergeCell ref="E609:E612"/>
    <mergeCell ref="A609:A612"/>
    <mergeCell ref="B609:B612"/>
    <mergeCell ref="A72:G72"/>
    <mergeCell ref="G101:G103"/>
    <mergeCell ref="A104:G104"/>
    <mergeCell ref="A109:G109"/>
    <mergeCell ref="G123:G125"/>
    <mergeCell ref="F7:F9"/>
    <mergeCell ref="F69:F71"/>
    <mergeCell ref="F101:F103"/>
    <mergeCell ref="F123:F125"/>
    <mergeCell ref="A101:A103"/>
    <mergeCell ref="B101:B103"/>
    <mergeCell ref="E101:E103"/>
    <mergeCell ref="D123:D125"/>
    <mergeCell ref="E123:E125"/>
    <mergeCell ref="A123:A125"/>
    <mergeCell ref="B123:B125"/>
    <mergeCell ref="A7:A9"/>
    <mergeCell ref="B7:B9"/>
    <mergeCell ref="A69:A71"/>
    <mergeCell ref="B69:B71"/>
    <mergeCell ref="D7:D9"/>
    <mergeCell ref="E7:E9"/>
    <mergeCell ref="D69:D71"/>
    <mergeCell ref="E69:E71"/>
    <mergeCell ref="A126:G126"/>
    <mergeCell ref="G133:G135"/>
    <mergeCell ref="A136:G136"/>
    <mergeCell ref="G143:G145"/>
    <mergeCell ref="A146:G146"/>
    <mergeCell ref="A153:G153"/>
    <mergeCell ref="G162:G164"/>
    <mergeCell ref="A165:G165"/>
    <mergeCell ref="G176:G178"/>
    <mergeCell ref="F162:F164"/>
    <mergeCell ref="E162:E164"/>
    <mergeCell ref="D133:D135"/>
    <mergeCell ref="E133:E135"/>
    <mergeCell ref="B133:B135"/>
    <mergeCell ref="A133:A135"/>
    <mergeCell ref="F133:F135"/>
    <mergeCell ref="B143:B145"/>
    <mergeCell ref="B176:B178"/>
    <mergeCell ref="A176:A178"/>
    <mergeCell ref="A143:A145"/>
    <mergeCell ref="D143:D145"/>
    <mergeCell ref="E143:E145"/>
    <mergeCell ref="F143:F145"/>
    <mergeCell ref="D176:D178"/>
    <mergeCell ref="A405:G405"/>
    <mergeCell ref="B355:B357"/>
    <mergeCell ref="D355:D357"/>
    <mergeCell ref="E355:E357"/>
    <mergeCell ref="A364:A366"/>
    <mergeCell ref="B364:B366"/>
    <mergeCell ref="D364:D366"/>
    <mergeCell ref="E364:E366"/>
    <mergeCell ref="D398:D400"/>
    <mergeCell ref="E398:E400"/>
    <mergeCell ref="F398:F400"/>
    <mergeCell ref="D375:D377"/>
    <mergeCell ref="E375:E377"/>
    <mergeCell ref="F375:F377"/>
    <mergeCell ref="G375:G377"/>
    <mergeCell ref="A358:G358"/>
    <mergeCell ref="G364:G366"/>
    <mergeCell ref="A367:G367"/>
    <mergeCell ref="G398:G400"/>
    <mergeCell ref="A401:G401"/>
    <mergeCell ref="G411:G413"/>
    <mergeCell ref="A414:G414"/>
    <mergeCell ref="G420:G422"/>
    <mergeCell ref="A423:G423"/>
    <mergeCell ref="G429:G431"/>
    <mergeCell ref="A432:G432"/>
    <mergeCell ref="A441:G441"/>
    <mergeCell ref="A445:G445"/>
    <mergeCell ref="G457:G459"/>
    <mergeCell ref="G438:G440"/>
    <mergeCell ref="D411:D413"/>
    <mergeCell ref="E411:E413"/>
    <mergeCell ref="A411:A413"/>
    <mergeCell ref="F411:F413"/>
    <mergeCell ref="F420:F422"/>
    <mergeCell ref="F429:F431"/>
    <mergeCell ref="D429:D431"/>
    <mergeCell ref="E429:E431"/>
    <mergeCell ref="D420:D422"/>
    <mergeCell ref="E420:E422"/>
    <mergeCell ref="G580:G582"/>
    <mergeCell ref="A583:G583"/>
    <mergeCell ref="G596:G598"/>
    <mergeCell ref="A599:G599"/>
    <mergeCell ref="A603:G603"/>
    <mergeCell ref="G609:G612"/>
    <mergeCell ref="A613:G613"/>
    <mergeCell ref="A618:G618"/>
    <mergeCell ref="A478:G478"/>
    <mergeCell ref="G488:G490"/>
    <mergeCell ref="A491:G491"/>
    <mergeCell ref="G500:G502"/>
    <mergeCell ref="A503:G503"/>
    <mergeCell ref="A510:G510"/>
    <mergeCell ref="G544:G546"/>
    <mergeCell ref="A547:G547"/>
    <mergeCell ref="A551:G551"/>
    <mergeCell ref="B580:B582"/>
    <mergeCell ref="D500:D502"/>
    <mergeCell ref="E500:E502"/>
    <mergeCell ref="F500:F502"/>
    <mergeCell ref="D544:D546"/>
    <mergeCell ref="E544:E546"/>
    <mergeCell ref="F544:F546"/>
    <mergeCell ref="G627:G630"/>
    <mergeCell ref="A631:G631"/>
    <mergeCell ref="G639:G641"/>
    <mergeCell ref="A642:G642"/>
    <mergeCell ref="G648:G650"/>
    <mergeCell ref="A651:G651"/>
    <mergeCell ref="G657:G659"/>
    <mergeCell ref="A660:G660"/>
    <mergeCell ref="G668:G670"/>
    <mergeCell ref="D648:D650"/>
    <mergeCell ref="E648:E650"/>
    <mergeCell ref="A668:A670"/>
    <mergeCell ref="B668:B670"/>
    <mergeCell ref="A657:A659"/>
    <mergeCell ref="B657:B659"/>
    <mergeCell ref="A648:A650"/>
    <mergeCell ref="B648:B650"/>
    <mergeCell ref="E657:E659"/>
    <mergeCell ref="D668:D670"/>
    <mergeCell ref="E668:E670"/>
    <mergeCell ref="F648:F650"/>
    <mergeCell ref="F627:F630"/>
    <mergeCell ref="E639:E641"/>
    <mergeCell ref="A627:A630"/>
  </mergeCells>
  <printOptions horizontalCentered="1"/>
  <pageMargins left="0.25" right="0.25" top="0.75" bottom="0.75" header="0.3" footer="0.3"/>
  <pageSetup paperSize="9" scale="69" orientation="portrait" r:id="rId1"/>
  <headerFooter differentFirst="1">
    <oddFooter>&amp;C&amp;P/&amp;N</oddFooter>
  </headerFooter>
  <rowBreaks count="16" manualBreakCount="16">
    <brk id="52" max="16383" man="1"/>
    <brk id="99" max="16383" man="1"/>
    <brk id="141" max="16383" man="1"/>
    <brk id="183" max="16383" man="1"/>
    <brk id="230" max="16383" man="1"/>
    <brk id="271" max="16383" man="1"/>
    <brk id="319" max="16383" man="1"/>
    <brk id="363" max="16383" man="1"/>
    <brk id="409" max="16383" man="1"/>
    <brk id="454" max="16383" man="1"/>
    <brk id="499" max="16383" man="1"/>
    <brk id="543" max="16383" man="1"/>
    <brk id="595" max="16383" man="1"/>
    <brk id="636" max="16383" man="1"/>
    <brk id="686" max="16383" man="1"/>
    <brk id="71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46"/>
  <sheetViews>
    <sheetView topLeftCell="A7" workbookViewId="0">
      <selection activeCell="A33" sqref="A33"/>
    </sheetView>
  </sheetViews>
  <sheetFormatPr defaultRowHeight="15.75"/>
  <cols>
    <col min="1" max="1" width="56.28515625" style="54" customWidth="1"/>
    <col min="2" max="2" width="16.140625" style="54" customWidth="1"/>
    <col min="3" max="3" width="10.140625" style="57" customWidth="1"/>
    <col min="4" max="4" width="17.5703125" style="57" customWidth="1"/>
    <col min="5" max="5" width="10.85546875" style="54" customWidth="1"/>
    <col min="6" max="6" width="17.42578125" style="54" customWidth="1"/>
    <col min="7" max="7" width="14" style="54" customWidth="1"/>
    <col min="8" max="8" width="9.140625" style="54"/>
    <col min="9" max="9" width="14.7109375" style="54" bestFit="1" customWidth="1"/>
    <col min="10" max="16384" width="9.140625" style="54"/>
  </cols>
  <sheetData>
    <row r="1" spans="1:9" ht="48" customHeight="1" thickBot="1">
      <c r="A1" s="11"/>
      <c r="B1" s="11"/>
    </row>
    <row r="2" spans="1:9" ht="15.75" customHeight="1">
      <c r="A2" s="895" t="s">
        <v>149</v>
      </c>
      <c r="B2" s="897" t="s">
        <v>148</v>
      </c>
      <c r="C2" s="913" t="s">
        <v>145</v>
      </c>
      <c r="D2" s="914"/>
      <c r="E2" s="923" t="s">
        <v>146</v>
      </c>
      <c r="F2" s="924"/>
      <c r="G2" s="906" t="s">
        <v>147</v>
      </c>
    </row>
    <row r="3" spans="1:9">
      <c r="A3" s="896"/>
      <c r="B3" s="898"/>
      <c r="C3" s="915" t="s">
        <v>152</v>
      </c>
      <c r="D3" s="916" t="s">
        <v>153</v>
      </c>
      <c r="E3" s="925" t="s">
        <v>152</v>
      </c>
      <c r="F3" s="926" t="s">
        <v>153</v>
      </c>
      <c r="G3" s="907"/>
    </row>
    <row r="4" spans="1:9">
      <c r="A4" s="896"/>
      <c r="B4" s="898"/>
      <c r="C4" s="915"/>
      <c r="D4" s="917"/>
      <c r="E4" s="925"/>
      <c r="F4" s="927"/>
      <c r="G4" s="907"/>
    </row>
    <row r="5" spans="1:9">
      <c r="A5" s="77" t="s">
        <v>37</v>
      </c>
      <c r="B5" s="110">
        <f>'Költségvetés 2013'!B717</f>
        <v>16567</v>
      </c>
      <c r="C5" s="107"/>
      <c r="D5" s="107"/>
      <c r="E5" s="118">
        <v>2473</v>
      </c>
      <c r="F5" s="119"/>
      <c r="G5" s="124">
        <v>3024</v>
      </c>
    </row>
    <row r="6" spans="1:9">
      <c r="A6" s="78" t="s">
        <v>38</v>
      </c>
      <c r="B6" s="110">
        <f>'Költségvetés 2013'!B719</f>
        <v>31000</v>
      </c>
      <c r="C6" s="107"/>
      <c r="D6" s="107"/>
      <c r="E6" s="118"/>
      <c r="F6" s="119"/>
      <c r="G6" s="124"/>
    </row>
    <row r="7" spans="1:9" ht="14.25" customHeight="1">
      <c r="A7" s="78" t="s">
        <v>39</v>
      </c>
      <c r="B7" s="110">
        <f>'Költségvetés 2013'!B720</f>
        <v>3500</v>
      </c>
      <c r="C7" s="108"/>
      <c r="D7" s="107"/>
      <c r="E7" s="118"/>
      <c r="F7" s="119"/>
      <c r="G7" s="124"/>
    </row>
    <row r="8" spans="1:9" ht="14.25" customHeight="1">
      <c r="A8" s="79" t="s">
        <v>154</v>
      </c>
      <c r="B8" s="110">
        <f>'Költségvetés 2013'!B721</f>
        <v>2979</v>
      </c>
      <c r="C8" s="108"/>
      <c r="D8" s="107"/>
      <c r="E8" s="118"/>
      <c r="F8" s="119"/>
      <c r="G8" s="124"/>
    </row>
    <row r="9" spans="1:9" ht="14.25" customHeight="1">
      <c r="A9" s="78" t="s">
        <v>75</v>
      </c>
      <c r="B9" s="110">
        <f>'Költségvetés 2013'!B722</f>
        <v>32933</v>
      </c>
      <c r="C9" s="107">
        <v>5118</v>
      </c>
      <c r="D9" s="107"/>
      <c r="E9" s="118">
        <v>60743</v>
      </c>
      <c r="F9" s="119"/>
      <c r="G9" s="124">
        <v>19882</v>
      </c>
      <c r="I9" s="61"/>
    </row>
    <row r="10" spans="1:9">
      <c r="A10" s="78" t="s">
        <v>40</v>
      </c>
      <c r="B10" s="110">
        <f>'Költségvetés 2013'!B723</f>
        <v>17426</v>
      </c>
      <c r="C10" s="107">
        <v>26862</v>
      </c>
      <c r="D10" s="107"/>
      <c r="E10" s="118">
        <v>18901</v>
      </c>
      <c r="F10" s="119">
        <v>15522</v>
      </c>
      <c r="G10" s="124">
        <v>7677</v>
      </c>
    </row>
    <row r="11" spans="1:9">
      <c r="A11" s="78" t="s">
        <v>76</v>
      </c>
      <c r="B11" s="110">
        <f>'Költségvetés 2013'!B728</f>
        <v>15000</v>
      </c>
      <c r="C11" s="107">
        <v>1200</v>
      </c>
      <c r="D11" s="107"/>
      <c r="E11" s="118"/>
      <c r="F11" s="119"/>
      <c r="G11" s="124"/>
    </row>
    <row r="12" spans="1:9" s="55" customFormat="1">
      <c r="A12" s="78" t="s">
        <v>41</v>
      </c>
      <c r="B12" s="110">
        <f>'Költségvetés 2013'!B724</f>
        <v>226449</v>
      </c>
      <c r="C12" s="107"/>
      <c r="D12" s="107"/>
      <c r="E12" s="120"/>
      <c r="F12" s="121"/>
      <c r="G12" s="125"/>
      <c r="I12" s="123"/>
    </row>
    <row r="13" spans="1:9">
      <c r="A13" s="78" t="s">
        <v>123</v>
      </c>
      <c r="B13" s="110">
        <f>'Költségvetés 2013'!B726</f>
        <v>20219</v>
      </c>
      <c r="C13" s="107"/>
      <c r="D13" s="107"/>
      <c r="E13" s="118"/>
      <c r="F13" s="119"/>
      <c r="G13" s="124"/>
    </row>
    <row r="14" spans="1:9" ht="16.5" thickBot="1">
      <c r="A14" s="80" t="s">
        <v>0</v>
      </c>
      <c r="B14" s="111">
        <f>SUM(B5:B13)</f>
        <v>366073</v>
      </c>
      <c r="C14" s="112">
        <f>SUM(C5:C13)</f>
        <v>33180</v>
      </c>
      <c r="D14" s="109">
        <f>C14/2</f>
        <v>16590</v>
      </c>
      <c r="E14" s="111">
        <f>SUM(E5:E13)</f>
        <v>82117</v>
      </c>
      <c r="F14" s="122">
        <f>SUM(F5:F13)</f>
        <v>15522</v>
      </c>
      <c r="G14" s="81">
        <f>SUM(G5:G13)</f>
        <v>30583</v>
      </c>
    </row>
    <row r="15" spans="1:9" s="56" customFormat="1" ht="30" customHeight="1" thickBot="1">
      <c r="A15" s="114" t="s">
        <v>151</v>
      </c>
      <c r="B15" s="910">
        <f>B14+D14+(E14-3379)+G14</f>
        <v>491984</v>
      </c>
      <c r="C15" s="911"/>
      <c r="D15" s="911"/>
      <c r="E15" s="911"/>
      <c r="F15" s="911"/>
      <c r="G15" s="912"/>
      <c r="I15" s="130"/>
    </row>
    <row r="16" spans="1:9" ht="35.25" customHeight="1" thickBot="1">
      <c r="A16" s="82"/>
      <c r="B16" s="59"/>
    </row>
    <row r="17" spans="1:9" ht="15.75" customHeight="1">
      <c r="A17" s="899" t="s">
        <v>150</v>
      </c>
      <c r="B17" s="901" t="s">
        <v>148</v>
      </c>
      <c r="C17" s="918" t="s">
        <v>145</v>
      </c>
      <c r="D17" s="919"/>
      <c r="E17" s="928" t="s">
        <v>146</v>
      </c>
      <c r="F17" s="929"/>
      <c r="G17" s="908" t="s">
        <v>147</v>
      </c>
    </row>
    <row r="18" spans="1:9">
      <c r="A18" s="900"/>
      <c r="B18" s="902"/>
      <c r="C18" s="920" t="s">
        <v>152</v>
      </c>
      <c r="D18" s="921" t="s">
        <v>153</v>
      </c>
      <c r="E18" s="930" t="s">
        <v>152</v>
      </c>
      <c r="F18" s="931" t="s">
        <v>153</v>
      </c>
      <c r="G18" s="909"/>
    </row>
    <row r="19" spans="1:9">
      <c r="A19" s="900"/>
      <c r="B19" s="902"/>
      <c r="C19" s="920"/>
      <c r="D19" s="922"/>
      <c r="E19" s="930"/>
      <c r="F19" s="932"/>
      <c r="G19" s="909"/>
    </row>
    <row r="20" spans="1:9">
      <c r="A20" s="83" t="s">
        <v>10</v>
      </c>
      <c r="B20" s="110">
        <f>'Költségvetés 2013'!B734</f>
        <v>28115</v>
      </c>
      <c r="C20" s="107">
        <v>24112</v>
      </c>
      <c r="D20" s="107"/>
      <c r="E20" s="118">
        <v>42996</v>
      </c>
      <c r="F20" s="119"/>
      <c r="G20" s="124">
        <v>14009</v>
      </c>
      <c r="I20" s="61"/>
    </row>
    <row r="21" spans="1:9">
      <c r="A21" s="83" t="s">
        <v>11</v>
      </c>
      <c r="B21" s="110">
        <f>'Költségvetés 2013'!B735</f>
        <v>7980</v>
      </c>
      <c r="C21" s="107">
        <v>6220</v>
      </c>
      <c r="D21" s="107"/>
      <c r="E21" s="129">
        <v>11323</v>
      </c>
      <c r="F21" s="119"/>
      <c r="G21" s="124">
        <v>3677</v>
      </c>
    </row>
    <row r="22" spans="1:9">
      <c r="A22" s="83" t="s">
        <v>2</v>
      </c>
      <c r="B22" s="110">
        <f>'Költségvetés 2013'!B736</f>
        <v>46111</v>
      </c>
      <c r="C22" s="107">
        <v>2848</v>
      </c>
      <c r="D22" s="107"/>
      <c r="E22" s="118">
        <v>27798</v>
      </c>
      <c r="F22" s="119"/>
      <c r="G22" s="124">
        <v>12897</v>
      </c>
    </row>
    <row r="23" spans="1:9" s="55" customFormat="1">
      <c r="A23" s="83" t="s">
        <v>77</v>
      </c>
      <c r="B23" s="110">
        <f>'Költségvetés 2013'!B738</f>
        <v>4572</v>
      </c>
      <c r="C23" s="107"/>
      <c r="D23" s="107"/>
      <c r="E23" s="120"/>
      <c r="F23" s="121"/>
      <c r="G23" s="125"/>
    </row>
    <row r="24" spans="1:9">
      <c r="A24" s="83" t="s">
        <v>42</v>
      </c>
      <c r="B24" s="110">
        <f>'Költségvetés 2013'!B739</f>
        <v>38492</v>
      </c>
      <c r="C24" s="107"/>
      <c r="D24" s="107"/>
      <c r="E24" s="118"/>
      <c r="F24" s="119"/>
      <c r="G24" s="124"/>
    </row>
    <row r="25" spans="1:9">
      <c r="A25" s="83" t="s">
        <v>43</v>
      </c>
      <c r="B25" s="110">
        <f>'Költségvetés 2013'!B740</f>
        <v>3103</v>
      </c>
      <c r="C25" s="107"/>
      <c r="D25" s="107"/>
      <c r="E25" s="118"/>
      <c r="F25" s="119"/>
      <c r="G25" s="124"/>
    </row>
    <row r="26" spans="1:9" s="132" customFormat="1">
      <c r="A26" s="83" t="s">
        <v>163</v>
      </c>
      <c r="B26" s="110">
        <f>'Költségvetés 2013'!B741</f>
        <v>1321</v>
      </c>
      <c r="C26" s="107"/>
      <c r="D26" s="107"/>
      <c r="E26" s="118"/>
      <c r="F26" s="119"/>
      <c r="G26" s="124"/>
    </row>
    <row r="27" spans="1:9">
      <c r="A27" s="83" t="s">
        <v>182</v>
      </c>
      <c r="B27" s="110" t="e">
        <f>'Költségvetés 2013'!#REF!</f>
        <v>#REF!</v>
      </c>
      <c r="C27" s="107"/>
      <c r="D27" s="107"/>
      <c r="E27" s="118"/>
      <c r="F27" s="119"/>
      <c r="G27" s="124"/>
    </row>
    <row r="28" spans="1:9" s="134" customFormat="1">
      <c r="A28" s="135" t="s">
        <v>200</v>
      </c>
      <c r="B28" s="136">
        <f>'Költségvetés 2013'!B742</f>
        <v>500</v>
      </c>
      <c r="C28" s="137"/>
      <c r="D28" s="107"/>
      <c r="E28" s="138"/>
      <c r="F28" s="139"/>
      <c r="G28" s="140"/>
    </row>
    <row r="29" spans="1:9" ht="16.5" thickBot="1">
      <c r="A29" s="84" t="s">
        <v>44</v>
      </c>
      <c r="B29" s="113" t="e">
        <f>SUM(B20:B28)</f>
        <v>#REF!</v>
      </c>
      <c r="C29" s="115">
        <f>SUM(C20:C27)</f>
        <v>33180</v>
      </c>
      <c r="D29" s="117">
        <f>C29/2</f>
        <v>16590</v>
      </c>
      <c r="E29" s="126">
        <f>SUM(E20:E27)</f>
        <v>82117</v>
      </c>
      <c r="F29" s="127">
        <f>F20+F21+F22+F24</f>
        <v>0</v>
      </c>
      <c r="G29" s="128">
        <f>G20+G21+G22</f>
        <v>30583</v>
      </c>
    </row>
    <row r="30" spans="1:9" ht="30" customHeight="1" thickBot="1">
      <c r="A30" s="116" t="s">
        <v>151</v>
      </c>
      <c r="B30" s="903" t="e">
        <f>B29+D29+(E29-3379)+G29</f>
        <v>#REF!</v>
      </c>
      <c r="C30" s="904"/>
      <c r="D30" s="904"/>
      <c r="E30" s="904"/>
      <c r="F30" s="904"/>
      <c r="G30" s="905"/>
    </row>
    <row r="31" spans="1:9">
      <c r="A31" s="60"/>
      <c r="B31" s="61"/>
    </row>
    <row r="32" spans="1:9" s="131" customFormat="1">
      <c r="A32" s="60"/>
      <c r="B32" s="61"/>
      <c r="C32" s="57"/>
      <c r="D32" s="57"/>
    </row>
    <row r="33" spans="1:4">
      <c r="A33" s="60"/>
      <c r="B33" s="61"/>
    </row>
    <row r="34" spans="1:4">
      <c r="A34" s="60"/>
      <c r="B34" s="61"/>
    </row>
    <row r="35" spans="1:4">
      <c r="A35" s="60"/>
      <c r="B35" s="61"/>
    </row>
    <row r="36" spans="1:4">
      <c r="A36" s="60"/>
      <c r="B36" s="61"/>
    </row>
    <row r="37" spans="1:4" s="55" customFormat="1">
      <c r="A37" s="60"/>
      <c r="B37" s="61"/>
      <c r="C37" s="57"/>
      <c r="D37" s="57"/>
    </row>
    <row r="38" spans="1:4">
      <c r="A38" s="60"/>
      <c r="B38" s="61"/>
    </row>
    <row r="39" spans="1:4">
      <c r="A39" s="60"/>
      <c r="B39" s="61"/>
    </row>
    <row r="40" spans="1:4" s="55" customFormat="1">
      <c r="A40" s="60"/>
      <c r="B40" s="61"/>
      <c r="C40" s="57"/>
      <c r="D40" s="57"/>
    </row>
    <row r="41" spans="1:4">
      <c r="A41" s="60"/>
      <c r="B41" s="61"/>
    </row>
    <row r="42" spans="1:4">
      <c r="A42" s="60"/>
      <c r="B42" s="61"/>
    </row>
    <row r="43" spans="1:4">
      <c r="A43" s="60"/>
      <c r="B43" s="61"/>
    </row>
    <row r="44" spans="1:4">
      <c r="A44" s="60"/>
      <c r="B44" s="61"/>
    </row>
    <row r="45" spans="1:4">
      <c r="A45" s="60"/>
      <c r="B45" s="61"/>
    </row>
    <row r="46" spans="1:4">
      <c r="A46" s="60"/>
      <c r="B46" s="61"/>
    </row>
    <row r="47" spans="1:4">
      <c r="B47" s="61"/>
    </row>
    <row r="48" spans="1:4">
      <c r="A48" s="60"/>
      <c r="B48" s="61"/>
    </row>
    <row r="49" spans="1:2">
      <c r="A49" s="60"/>
      <c r="B49" s="61"/>
    </row>
    <row r="50" spans="1:2">
      <c r="A50" s="62"/>
      <c r="B50" s="85"/>
    </row>
    <row r="51" spans="1:2">
      <c r="A51" s="60"/>
      <c r="B51" s="61"/>
    </row>
    <row r="52" spans="1:2">
      <c r="A52" s="60"/>
      <c r="B52" s="61"/>
    </row>
    <row r="53" spans="1:2">
      <c r="A53" s="60"/>
      <c r="B53" s="61"/>
    </row>
    <row r="54" spans="1:2">
      <c r="A54" s="60"/>
      <c r="B54" s="61"/>
    </row>
    <row r="55" spans="1:2">
      <c r="A55" s="60"/>
      <c r="B55" s="61"/>
    </row>
    <row r="56" spans="1:2">
      <c r="A56" s="60"/>
      <c r="B56" s="61"/>
    </row>
    <row r="57" spans="1:2">
      <c r="A57" s="60"/>
      <c r="B57" s="61"/>
    </row>
    <row r="58" spans="1:2">
      <c r="A58" s="60"/>
      <c r="B58" s="61"/>
    </row>
    <row r="59" spans="1:2">
      <c r="A59" s="60"/>
      <c r="B59" s="61"/>
    </row>
    <row r="60" spans="1:2">
      <c r="A60" s="60"/>
      <c r="B60" s="61"/>
    </row>
    <row r="61" spans="1:2">
      <c r="A61" s="62"/>
      <c r="B61" s="85"/>
    </row>
    <row r="62" spans="1:2">
      <c r="A62" s="60"/>
      <c r="B62" s="61"/>
    </row>
    <row r="63" spans="1:2">
      <c r="A63" s="60"/>
      <c r="B63" s="61"/>
    </row>
    <row r="64" spans="1:2">
      <c r="A64" s="62"/>
      <c r="B64" s="85"/>
    </row>
    <row r="65" spans="1:4">
      <c r="A65" s="86"/>
      <c r="B65" s="87"/>
    </row>
    <row r="66" spans="1:4">
      <c r="A66" s="86"/>
      <c r="B66" s="87"/>
    </row>
    <row r="67" spans="1:4">
      <c r="A67" s="62"/>
      <c r="B67" s="65"/>
    </row>
    <row r="68" spans="1:4">
      <c r="A68" s="889"/>
      <c r="B68" s="891"/>
    </row>
    <row r="69" spans="1:4">
      <c r="A69" s="889"/>
      <c r="B69" s="891"/>
    </row>
    <row r="70" spans="1:4">
      <c r="A70" s="890"/>
      <c r="B70" s="890"/>
    </row>
    <row r="71" spans="1:4">
      <c r="A71" s="892"/>
      <c r="B71" s="890"/>
    </row>
    <row r="72" spans="1:4" s="55" customFormat="1">
      <c r="A72" s="60"/>
      <c r="B72" s="61"/>
      <c r="C72" s="57"/>
      <c r="D72" s="57"/>
    </row>
    <row r="73" spans="1:4" s="55" customFormat="1">
      <c r="A73" s="62"/>
      <c r="B73" s="85"/>
      <c r="C73" s="57"/>
      <c r="D73" s="57"/>
    </row>
    <row r="74" spans="1:4" s="55" customFormat="1">
      <c r="A74" s="62"/>
      <c r="B74" s="61"/>
      <c r="C74" s="57"/>
      <c r="D74" s="57"/>
    </row>
    <row r="75" spans="1:4" s="55" customFormat="1">
      <c r="A75" s="62"/>
      <c r="B75" s="85"/>
      <c r="C75" s="57"/>
      <c r="D75" s="57"/>
    </row>
    <row r="76" spans="1:4">
      <c r="A76" s="86"/>
      <c r="B76" s="87"/>
    </row>
    <row r="77" spans="1:4" s="55" customFormat="1">
      <c r="A77" s="892"/>
      <c r="B77" s="890"/>
      <c r="C77" s="57"/>
      <c r="D77" s="57"/>
    </row>
    <row r="78" spans="1:4" s="55" customFormat="1">
      <c r="A78" s="63"/>
      <c r="B78" s="64"/>
      <c r="C78" s="57"/>
      <c r="D78" s="57"/>
    </row>
    <row r="79" spans="1:4" s="55" customFormat="1">
      <c r="A79" s="63"/>
      <c r="B79" s="64"/>
      <c r="C79" s="57"/>
      <c r="D79" s="57"/>
    </row>
    <row r="80" spans="1:4" s="55" customFormat="1">
      <c r="A80" s="63"/>
      <c r="B80" s="64"/>
      <c r="C80" s="57"/>
      <c r="D80" s="57"/>
    </row>
    <row r="81" spans="1:4" s="55" customFormat="1">
      <c r="A81" s="88"/>
      <c r="B81" s="89"/>
      <c r="C81" s="65"/>
      <c r="D81" s="65"/>
    </row>
    <row r="82" spans="1:4" s="55" customFormat="1">
      <c r="A82" s="63"/>
      <c r="B82" s="66"/>
      <c r="C82" s="57"/>
      <c r="D82" s="57"/>
    </row>
    <row r="83" spans="1:4" s="55" customFormat="1">
      <c r="A83" s="88"/>
      <c r="B83" s="90"/>
      <c r="C83" s="65"/>
      <c r="D83" s="65"/>
    </row>
    <row r="84" spans="1:4">
      <c r="A84" s="60"/>
      <c r="B84" s="61"/>
    </row>
    <row r="85" spans="1:4">
      <c r="A85" s="60"/>
      <c r="B85" s="61"/>
    </row>
    <row r="86" spans="1:4">
      <c r="A86" s="60"/>
      <c r="B86" s="61"/>
      <c r="C86" s="66"/>
      <c r="D86" s="66"/>
    </row>
    <row r="87" spans="1:4">
      <c r="A87" s="60"/>
      <c r="B87" s="61"/>
    </row>
    <row r="88" spans="1:4">
      <c r="A88" s="60"/>
      <c r="B88" s="61"/>
    </row>
    <row r="89" spans="1:4">
      <c r="A89" s="60"/>
      <c r="B89" s="61"/>
    </row>
    <row r="90" spans="1:4">
      <c r="A90" s="62"/>
      <c r="B90" s="85"/>
    </row>
    <row r="91" spans="1:4">
      <c r="B91" s="61"/>
    </row>
    <row r="92" spans="1:4" s="55" customFormat="1">
      <c r="A92" s="62"/>
      <c r="B92" s="85"/>
      <c r="C92" s="57"/>
      <c r="D92" s="57"/>
    </row>
    <row r="93" spans="1:4">
      <c r="A93" s="60"/>
      <c r="B93" s="61"/>
    </row>
    <row r="94" spans="1:4">
      <c r="A94" s="60"/>
      <c r="B94" s="61"/>
    </row>
    <row r="95" spans="1:4">
      <c r="A95" s="60"/>
      <c r="B95" s="61"/>
    </row>
    <row r="96" spans="1:4">
      <c r="A96" s="60"/>
      <c r="B96" s="61"/>
    </row>
    <row r="97" spans="1:4">
      <c r="A97" s="60"/>
      <c r="B97" s="61"/>
    </row>
    <row r="98" spans="1:4">
      <c r="A98" s="60"/>
      <c r="B98" s="61"/>
    </row>
    <row r="99" spans="1:4">
      <c r="A99" s="60"/>
      <c r="B99" s="61"/>
    </row>
    <row r="100" spans="1:4" s="55" customFormat="1">
      <c r="A100" s="60"/>
      <c r="B100" s="61"/>
      <c r="C100" s="57"/>
      <c r="D100" s="57"/>
    </row>
    <row r="101" spans="1:4">
      <c r="A101" s="60"/>
      <c r="B101" s="61"/>
    </row>
    <row r="102" spans="1:4">
      <c r="A102" s="60"/>
      <c r="B102" s="61"/>
    </row>
    <row r="103" spans="1:4">
      <c r="A103" s="60"/>
      <c r="B103" s="61"/>
    </row>
    <row r="104" spans="1:4">
      <c r="A104" s="62"/>
      <c r="B104" s="85"/>
    </row>
    <row r="105" spans="1:4" s="55" customFormat="1">
      <c r="A105" s="86"/>
      <c r="B105" s="87"/>
      <c r="C105" s="57"/>
      <c r="D105" s="57"/>
    </row>
    <row r="106" spans="1:4" s="55" customFormat="1">
      <c r="A106" s="86"/>
      <c r="B106" s="87"/>
      <c r="C106" s="57"/>
      <c r="D106" s="57"/>
    </row>
    <row r="107" spans="1:4" s="55" customFormat="1">
      <c r="A107" s="86"/>
      <c r="B107" s="87"/>
      <c r="C107" s="57"/>
      <c r="D107" s="57"/>
    </row>
    <row r="108" spans="1:4" s="55" customFormat="1">
      <c r="A108" s="889"/>
      <c r="B108" s="891"/>
      <c r="C108" s="57"/>
      <c r="D108" s="57"/>
    </row>
    <row r="109" spans="1:4" s="55" customFormat="1">
      <c r="A109" s="889"/>
      <c r="B109" s="891"/>
      <c r="C109" s="57"/>
      <c r="D109" s="57"/>
    </row>
    <row r="110" spans="1:4" s="55" customFormat="1">
      <c r="A110" s="890"/>
      <c r="B110" s="890"/>
      <c r="C110" s="57"/>
      <c r="D110" s="57"/>
    </row>
    <row r="111" spans="1:4" s="55" customFormat="1">
      <c r="A111" s="892"/>
      <c r="B111" s="890"/>
      <c r="C111" s="57"/>
      <c r="D111" s="57"/>
    </row>
    <row r="112" spans="1:4" s="55" customFormat="1">
      <c r="A112" s="60"/>
      <c r="B112" s="61"/>
      <c r="C112" s="57"/>
      <c r="D112" s="57"/>
    </row>
    <row r="113" spans="1:4" s="55" customFormat="1">
      <c r="A113" s="62"/>
      <c r="B113" s="85"/>
      <c r="C113" s="57"/>
      <c r="D113" s="57"/>
    </row>
    <row r="114" spans="1:4" s="55" customFormat="1">
      <c r="A114" s="62"/>
      <c r="B114" s="85"/>
      <c r="C114" s="57"/>
      <c r="D114" s="57"/>
    </row>
    <row r="115" spans="1:4" s="55" customFormat="1" ht="24.95" customHeight="1">
      <c r="A115" s="892"/>
      <c r="B115" s="890"/>
      <c r="C115" s="57"/>
      <c r="D115" s="57"/>
    </row>
    <row r="116" spans="1:4" s="55" customFormat="1" ht="16.5" customHeight="1">
      <c r="A116" s="60"/>
      <c r="B116" s="61"/>
      <c r="C116" s="57"/>
      <c r="D116" s="57"/>
    </row>
    <row r="117" spans="1:4" s="55" customFormat="1" ht="16.5" customHeight="1">
      <c r="A117" s="60"/>
      <c r="B117" s="61"/>
      <c r="C117" s="57"/>
      <c r="D117" s="57"/>
    </row>
    <row r="118" spans="1:4" s="55" customFormat="1" ht="16.5" customHeight="1">
      <c r="A118" s="62"/>
      <c r="B118" s="85"/>
      <c r="C118" s="57"/>
      <c r="D118" s="57"/>
    </row>
    <row r="119" spans="1:4" s="55" customFormat="1" ht="24.95" customHeight="1">
      <c r="A119" s="86"/>
      <c r="B119" s="87"/>
      <c r="C119" s="57"/>
      <c r="D119" s="57"/>
    </row>
    <row r="120" spans="1:4" s="55" customFormat="1" ht="16.5" customHeight="1">
      <c r="A120" s="86"/>
      <c r="B120" s="86"/>
      <c r="C120" s="57"/>
      <c r="D120" s="57"/>
    </row>
    <row r="121" spans="1:4" s="55" customFormat="1" ht="16.5" customHeight="1">
      <c r="A121" s="86"/>
      <c r="B121" s="86"/>
      <c r="C121" s="57"/>
      <c r="D121" s="57"/>
    </row>
    <row r="122" spans="1:4" ht="16.5" customHeight="1">
      <c r="A122" s="889"/>
      <c r="B122" s="891"/>
    </row>
    <row r="123" spans="1:4" ht="16.5" customHeight="1">
      <c r="A123" s="889"/>
      <c r="B123" s="891"/>
    </row>
    <row r="124" spans="1:4" ht="16.5" customHeight="1">
      <c r="A124" s="890"/>
      <c r="B124" s="890"/>
    </row>
    <row r="125" spans="1:4" ht="24.95" customHeight="1">
      <c r="A125" s="892"/>
      <c r="B125" s="890"/>
    </row>
    <row r="126" spans="1:4" ht="16.5" customHeight="1">
      <c r="A126" s="60"/>
      <c r="B126" s="57"/>
    </row>
    <row r="127" spans="1:4" ht="16.5" customHeight="1">
      <c r="A127" s="62"/>
      <c r="B127" s="65"/>
    </row>
    <row r="128" spans="1:4" ht="24.95" customHeight="1">
      <c r="A128" s="86"/>
      <c r="B128" s="91"/>
    </row>
    <row r="129" spans="1:2" ht="16.5" customHeight="1">
      <c r="A129" s="86"/>
      <c r="B129" s="91"/>
    </row>
    <row r="130" spans="1:2" ht="16.5" customHeight="1">
      <c r="A130" s="86"/>
      <c r="B130" s="91"/>
    </row>
    <row r="131" spans="1:2">
      <c r="A131" s="889"/>
      <c r="B131" s="891"/>
    </row>
    <row r="132" spans="1:2">
      <c r="A132" s="889"/>
      <c r="B132" s="891"/>
    </row>
    <row r="133" spans="1:2">
      <c r="A133" s="890"/>
      <c r="B133" s="890"/>
    </row>
    <row r="134" spans="1:2">
      <c r="A134" s="892"/>
      <c r="B134" s="892"/>
    </row>
    <row r="135" spans="1:2">
      <c r="A135" s="60"/>
      <c r="B135" s="57"/>
    </row>
    <row r="136" spans="1:2">
      <c r="A136" s="62"/>
      <c r="B136" s="65"/>
    </row>
    <row r="137" spans="1:2">
      <c r="A137" s="86"/>
      <c r="B137" s="91"/>
    </row>
    <row r="138" spans="1:2">
      <c r="A138" s="86"/>
      <c r="B138" s="91"/>
    </row>
    <row r="139" spans="1:2">
      <c r="A139" s="86"/>
      <c r="B139" s="91"/>
    </row>
    <row r="140" spans="1:2">
      <c r="A140" s="889"/>
      <c r="B140" s="891"/>
    </row>
    <row r="141" spans="1:2">
      <c r="A141" s="889"/>
      <c r="B141" s="891"/>
    </row>
    <row r="142" spans="1:2">
      <c r="A142" s="889"/>
      <c r="B142" s="891"/>
    </row>
    <row r="143" spans="1:2">
      <c r="A143" s="892"/>
      <c r="B143" s="892"/>
    </row>
    <row r="144" spans="1:2">
      <c r="A144" s="60"/>
      <c r="B144" s="57"/>
    </row>
    <row r="145" spans="1:2">
      <c r="A145" s="88"/>
      <c r="B145" s="92"/>
    </row>
    <row r="146" spans="1:2">
      <c r="A146" s="63"/>
      <c r="B146" s="67"/>
    </row>
    <row r="147" spans="1:2">
      <c r="A147" s="68"/>
      <c r="B147" s="67"/>
    </row>
    <row r="148" spans="1:2">
      <c r="A148" s="60"/>
      <c r="B148" s="57"/>
    </row>
    <row r="149" spans="1:2">
      <c r="A149" s="62"/>
      <c r="B149" s="65"/>
    </row>
    <row r="150" spans="1:2">
      <c r="A150" s="62"/>
      <c r="B150" s="65"/>
    </row>
    <row r="151" spans="1:2">
      <c r="A151" s="892"/>
      <c r="B151" s="890"/>
    </row>
    <row r="152" spans="1:2">
      <c r="A152" s="60"/>
      <c r="B152" s="57"/>
    </row>
    <row r="153" spans="1:2">
      <c r="A153" s="60"/>
      <c r="B153" s="57"/>
    </row>
    <row r="154" spans="1:2">
      <c r="A154" s="60"/>
      <c r="B154" s="57"/>
    </row>
    <row r="155" spans="1:2">
      <c r="A155" s="62"/>
      <c r="B155" s="65"/>
    </row>
    <row r="156" spans="1:2">
      <c r="A156" s="86"/>
      <c r="B156" s="91"/>
    </row>
    <row r="157" spans="1:2">
      <c r="A157" s="86"/>
      <c r="B157" s="91"/>
    </row>
    <row r="158" spans="1:2">
      <c r="A158" s="86"/>
      <c r="B158" s="91"/>
    </row>
    <row r="159" spans="1:2">
      <c r="A159" s="889"/>
      <c r="B159" s="891"/>
    </row>
    <row r="160" spans="1:2">
      <c r="A160" s="889"/>
      <c r="B160" s="891"/>
    </row>
    <row r="161" spans="1:4">
      <c r="A161" s="890"/>
      <c r="B161" s="890"/>
    </row>
    <row r="162" spans="1:4" s="55" customFormat="1">
      <c r="A162" s="892"/>
      <c r="B162" s="890"/>
      <c r="C162" s="57"/>
      <c r="D162" s="57"/>
    </row>
    <row r="163" spans="1:4">
      <c r="A163" s="60"/>
      <c r="B163" s="61"/>
    </row>
    <row r="164" spans="1:4">
      <c r="A164" s="60"/>
      <c r="B164" s="61"/>
    </row>
    <row r="165" spans="1:4">
      <c r="A165" s="60"/>
      <c r="B165" s="61"/>
    </row>
    <row r="166" spans="1:4">
      <c r="A166" s="62"/>
      <c r="B166" s="85"/>
    </row>
    <row r="167" spans="1:4">
      <c r="A167" s="86"/>
      <c r="B167" s="87"/>
    </row>
    <row r="168" spans="1:4">
      <c r="A168" s="86"/>
      <c r="B168" s="87"/>
    </row>
    <row r="169" spans="1:4">
      <c r="A169" s="62"/>
      <c r="B169" s="85"/>
    </row>
    <row r="170" spans="1:4" s="55" customFormat="1">
      <c r="A170" s="889"/>
      <c r="B170" s="891"/>
      <c r="C170" s="57"/>
      <c r="D170" s="57"/>
    </row>
    <row r="171" spans="1:4" s="55" customFormat="1">
      <c r="A171" s="889"/>
      <c r="B171" s="891"/>
      <c r="C171" s="57"/>
      <c r="D171" s="57"/>
    </row>
    <row r="172" spans="1:4">
      <c r="A172" s="890"/>
      <c r="B172" s="890"/>
    </row>
    <row r="173" spans="1:4">
      <c r="A173" s="892"/>
      <c r="B173" s="890"/>
    </row>
    <row r="174" spans="1:4">
      <c r="A174" s="60"/>
      <c r="B174" s="61"/>
    </row>
    <row r="175" spans="1:4">
      <c r="A175" s="62"/>
      <c r="B175" s="85"/>
    </row>
    <row r="176" spans="1:4">
      <c r="A176" s="86"/>
      <c r="B176" s="85"/>
    </row>
    <row r="177" spans="1:4">
      <c r="A177" s="86"/>
      <c r="B177" s="85"/>
    </row>
    <row r="178" spans="1:4">
      <c r="A178" s="62"/>
      <c r="B178" s="85"/>
    </row>
    <row r="179" spans="1:4">
      <c r="A179" s="889"/>
      <c r="B179" s="891"/>
    </row>
    <row r="180" spans="1:4">
      <c r="A180" s="889"/>
      <c r="B180" s="891"/>
    </row>
    <row r="181" spans="1:4">
      <c r="A181" s="890"/>
      <c r="B181" s="890"/>
    </row>
    <row r="182" spans="1:4" s="55" customFormat="1">
      <c r="A182" s="892"/>
      <c r="B182" s="890"/>
      <c r="C182" s="57"/>
      <c r="D182" s="57"/>
    </row>
    <row r="183" spans="1:4">
      <c r="A183" s="60"/>
      <c r="B183" s="61"/>
    </row>
    <row r="184" spans="1:4">
      <c r="A184" s="60"/>
      <c r="B184" s="61"/>
    </row>
    <row r="185" spans="1:4">
      <c r="A185" s="62"/>
      <c r="B185" s="85"/>
    </row>
    <row r="186" spans="1:4">
      <c r="A186" s="86"/>
      <c r="B186" s="85"/>
    </row>
    <row r="187" spans="1:4">
      <c r="A187" s="892"/>
      <c r="B187" s="890"/>
    </row>
    <row r="188" spans="1:4">
      <c r="A188" s="63"/>
      <c r="B188" s="66"/>
    </row>
    <row r="189" spans="1:4">
      <c r="A189" s="63"/>
      <c r="B189" s="66"/>
    </row>
    <row r="190" spans="1:4">
      <c r="A190" s="88"/>
      <c r="B190" s="90"/>
    </row>
    <row r="191" spans="1:4">
      <c r="A191" s="69"/>
      <c r="B191" s="70"/>
    </row>
    <row r="192" spans="1:4" s="55" customFormat="1">
      <c r="A192" s="69"/>
      <c r="B192" s="70"/>
      <c r="C192" s="57"/>
      <c r="D192" s="57"/>
    </row>
    <row r="193" spans="1:4">
      <c r="A193" s="69"/>
      <c r="B193" s="70"/>
    </row>
    <row r="194" spans="1:4" s="55" customFormat="1">
      <c r="A194" s="69"/>
      <c r="B194" s="70"/>
      <c r="C194" s="57"/>
      <c r="D194" s="57"/>
    </row>
    <row r="195" spans="1:4">
      <c r="A195" s="69"/>
      <c r="B195" s="70"/>
    </row>
    <row r="196" spans="1:4">
      <c r="A196" s="69"/>
      <c r="B196" s="70"/>
    </row>
    <row r="197" spans="1:4">
      <c r="A197" s="69"/>
      <c r="B197" s="70"/>
    </row>
    <row r="198" spans="1:4">
      <c r="A198" s="69"/>
      <c r="B198" s="70"/>
    </row>
    <row r="199" spans="1:4">
      <c r="A199" s="93"/>
      <c r="B199" s="94"/>
    </row>
    <row r="200" spans="1:4">
      <c r="A200" s="69"/>
      <c r="B200" s="70"/>
    </row>
    <row r="201" spans="1:4">
      <c r="A201" s="93"/>
      <c r="B201" s="94"/>
    </row>
    <row r="202" spans="1:4">
      <c r="A202" s="69"/>
      <c r="B202" s="70"/>
    </row>
    <row r="203" spans="1:4">
      <c r="A203" s="69"/>
      <c r="B203" s="70"/>
    </row>
    <row r="204" spans="1:4">
      <c r="A204" s="69"/>
      <c r="B204" s="70"/>
    </row>
    <row r="205" spans="1:4">
      <c r="A205" s="69"/>
      <c r="B205" s="70"/>
    </row>
    <row r="206" spans="1:4">
      <c r="A206" s="69"/>
      <c r="B206" s="70"/>
    </row>
    <row r="207" spans="1:4">
      <c r="A207" s="69"/>
      <c r="B207" s="70"/>
    </row>
    <row r="208" spans="1:4">
      <c r="A208" s="69"/>
      <c r="B208" s="70"/>
    </row>
    <row r="209" spans="1:2">
      <c r="A209" s="69"/>
      <c r="B209" s="70"/>
    </row>
    <row r="210" spans="1:2">
      <c r="A210" s="69"/>
      <c r="B210" s="70"/>
    </row>
    <row r="211" spans="1:2">
      <c r="A211" s="69"/>
      <c r="B211" s="70"/>
    </row>
    <row r="212" spans="1:2">
      <c r="A212" s="69"/>
      <c r="B212" s="70"/>
    </row>
    <row r="213" spans="1:2">
      <c r="A213" s="69"/>
      <c r="B213" s="70"/>
    </row>
    <row r="214" spans="1:2">
      <c r="A214" s="69"/>
      <c r="B214" s="70"/>
    </row>
    <row r="215" spans="1:2">
      <c r="A215" s="69"/>
      <c r="B215" s="70"/>
    </row>
    <row r="216" spans="1:2">
      <c r="A216" s="69"/>
      <c r="B216" s="70"/>
    </row>
    <row r="217" spans="1:2">
      <c r="A217" s="93"/>
      <c r="B217" s="94"/>
    </row>
    <row r="218" spans="1:2">
      <c r="A218" s="86"/>
      <c r="B218" s="87"/>
    </row>
    <row r="219" spans="1:2">
      <c r="A219" s="86"/>
      <c r="B219" s="87"/>
    </row>
    <row r="220" spans="1:2">
      <c r="A220" s="62"/>
      <c r="B220" s="85"/>
    </row>
    <row r="221" spans="1:2">
      <c r="A221" s="889"/>
      <c r="B221" s="891"/>
    </row>
    <row r="222" spans="1:2">
      <c r="A222" s="889"/>
      <c r="B222" s="891"/>
    </row>
    <row r="223" spans="1:2">
      <c r="A223" s="890"/>
      <c r="B223" s="890"/>
    </row>
    <row r="224" spans="1:2">
      <c r="A224" s="892"/>
      <c r="B224" s="890"/>
    </row>
    <row r="225" spans="1:4">
      <c r="A225" s="60"/>
      <c r="B225" s="61"/>
    </row>
    <row r="226" spans="1:4">
      <c r="A226" s="60"/>
      <c r="B226" s="61"/>
    </row>
    <row r="227" spans="1:4">
      <c r="A227" s="60"/>
      <c r="B227" s="61"/>
    </row>
    <row r="228" spans="1:4">
      <c r="A228" s="62"/>
      <c r="B228" s="85"/>
    </row>
    <row r="229" spans="1:4">
      <c r="A229" s="62"/>
      <c r="B229" s="85"/>
    </row>
    <row r="230" spans="1:4">
      <c r="A230" s="60"/>
      <c r="B230" s="61"/>
    </row>
    <row r="231" spans="1:4">
      <c r="A231" s="60"/>
      <c r="B231" s="61"/>
    </row>
    <row r="232" spans="1:4" s="55" customFormat="1">
      <c r="A232" s="60"/>
      <c r="B232" s="61"/>
      <c r="C232" s="57"/>
      <c r="D232" s="57"/>
    </row>
    <row r="233" spans="1:4">
      <c r="A233" s="62"/>
      <c r="B233" s="85"/>
    </row>
    <row r="234" spans="1:4">
      <c r="A234" s="60"/>
      <c r="B234" s="61"/>
    </row>
    <row r="235" spans="1:4">
      <c r="A235" s="60"/>
      <c r="B235" s="61"/>
    </row>
    <row r="236" spans="1:4">
      <c r="A236" s="60"/>
      <c r="B236" s="61"/>
    </row>
    <row r="237" spans="1:4">
      <c r="A237" s="62"/>
      <c r="B237" s="95"/>
    </row>
    <row r="238" spans="1:4">
      <c r="A238" s="62"/>
      <c r="B238" s="85"/>
    </row>
    <row r="239" spans="1:4">
      <c r="A239" s="60"/>
      <c r="B239" s="61"/>
    </row>
    <row r="240" spans="1:4">
      <c r="A240" s="62"/>
      <c r="B240" s="85"/>
    </row>
    <row r="241" spans="1:4">
      <c r="A241" s="62"/>
      <c r="B241" s="96"/>
    </row>
    <row r="242" spans="1:4">
      <c r="A242" s="86"/>
      <c r="B242" s="87"/>
    </row>
    <row r="243" spans="1:4">
      <c r="A243" s="86"/>
      <c r="B243" s="87"/>
    </row>
    <row r="244" spans="1:4" s="55" customFormat="1">
      <c r="A244" s="62"/>
      <c r="B244" s="85"/>
      <c r="C244" s="57"/>
      <c r="D244" s="57"/>
    </row>
    <row r="245" spans="1:4" s="55" customFormat="1">
      <c r="A245" s="889"/>
      <c r="B245" s="891"/>
      <c r="C245" s="57"/>
      <c r="D245" s="57"/>
    </row>
    <row r="246" spans="1:4" s="55" customFormat="1">
      <c r="A246" s="889"/>
      <c r="B246" s="891"/>
      <c r="C246" s="57"/>
      <c r="D246" s="57"/>
    </row>
    <row r="247" spans="1:4">
      <c r="A247" s="890"/>
      <c r="B247" s="890"/>
    </row>
    <row r="248" spans="1:4">
      <c r="A248" s="892"/>
      <c r="B248" s="890"/>
    </row>
    <row r="249" spans="1:4" s="55" customFormat="1">
      <c r="A249" s="60"/>
      <c r="B249" s="61"/>
      <c r="C249" s="57"/>
      <c r="D249" s="57"/>
    </row>
    <row r="250" spans="1:4" s="55" customFormat="1">
      <c r="A250" s="60"/>
      <c r="B250" s="61"/>
      <c r="C250" s="57"/>
      <c r="D250" s="57"/>
    </row>
    <row r="251" spans="1:4">
      <c r="A251" s="62"/>
      <c r="B251" s="85"/>
    </row>
    <row r="252" spans="1:4">
      <c r="A252" s="86"/>
      <c r="B252" s="85"/>
    </row>
    <row r="253" spans="1:4">
      <c r="A253" s="86"/>
      <c r="B253" s="85"/>
    </row>
    <row r="254" spans="1:4">
      <c r="A254" s="62"/>
      <c r="B254" s="85"/>
    </row>
    <row r="255" spans="1:4">
      <c r="A255" s="889"/>
      <c r="B255" s="889"/>
    </row>
    <row r="256" spans="1:4">
      <c r="A256" s="889"/>
      <c r="B256" s="889"/>
    </row>
    <row r="257" spans="1:4">
      <c r="A257" s="890"/>
      <c r="B257" s="890"/>
    </row>
    <row r="258" spans="1:4">
      <c r="A258" s="892"/>
      <c r="B258" s="890"/>
    </row>
    <row r="259" spans="1:4">
      <c r="A259" s="69"/>
      <c r="B259" s="70"/>
    </row>
    <row r="260" spans="1:4">
      <c r="A260" s="62"/>
      <c r="B260" s="94"/>
    </row>
    <row r="261" spans="1:4" s="55" customFormat="1">
      <c r="A261" s="86"/>
      <c r="B261" s="97"/>
      <c r="C261" s="57"/>
      <c r="D261" s="57"/>
    </row>
    <row r="262" spans="1:4">
      <c r="A262" s="892"/>
      <c r="B262" s="890"/>
    </row>
    <row r="263" spans="1:4">
      <c r="A263" s="69"/>
      <c r="B263" s="61"/>
    </row>
    <row r="264" spans="1:4">
      <c r="A264" s="69"/>
      <c r="B264" s="61"/>
    </row>
    <row r="265" spans="1:4" s="55" customFormat="1">
      <c r="A265" s="60"/>
      <c r="B265" s="61"/>
      <c r="C265" s="57"/>
      <c r="D265" s="57"/>
    </row>
    <row r="266" spans="1:4">
      <c r="A266" s="60"/>
      <c r="B266" s="61"/>
    </row>
    <row r="267" spans="1:4">
      <c r="A267" s="60"/>
      <c r="B267" s="61"/>
    </row>
    <row r="268" spans="1:4">
      <c r="A268" s="60"/>
      <c r="B268" s="61"/>
    </row>
    <row r="269" spans="1:4">
      <c r="A269" s="60"/>
      <c r="B269" s="61"/>
    </row>
    <row r="270" spans="1:4">
      <c r="A270" s="62"/>
      <c r="B270" s="85"/>
    </row>
    <row r="271" spans="1:4">
      <c r="A271" s="60"/>
      <c r="B271" s="61"/>
    </row>
    <row r="272" spans="1:4">
      <c r="A272" s="62"/>
      <c r="B272" s="85"/>
    </row>
    <row r="273" spans="1:2">
      <c r="A273" s="60"/>
      <c r="B273" s="61"/>
    </row>
    <row r="274" spans="1:2">
      <c r="A274" s="60"/>
      <c r="B274" s="61"/>
    </row>
    <row r="275" spans="1:2">
      <c r="A275" s="60"/>
      <c r="B275" s="61"/>
    </row>
    <row r="276" spans="1:2">
      <c r="A276" s="60"/>
      <c r="B276" s="61"/>
    </row>
    <row r="277" spans="1:2">
      <c r="A277" s="60"/>
      <c r="B277" s="61"/>
    </row>
    <row r="278" spans="1:2">
      <c r="A278" s="62"/>
      <c r="B278" s="85"/>
    </row>
    <row r="279" spans="1:2">
      <c r="A279" s="60"/>
      <c r="B279" s="61"/>
    </row>
    <row r="280" spans="1:2">
      <c r="A280" s="60"/>
      <c r="B280" s="61"/>
    </row>
    <row r="281" spans="1:2">
      <c r="A281" s="62"/>
      <c r="B281" s="85"/>
    </row>
    <row r="282" spans="1:2">
      <c r="A282" s="62"/>
      <c r="B282" s="85"/>
    </row>
    <row r="283" spans="1:2">
      <c r="A283" s="60"/>
      <c r="B283" s="61"/>
    </row>
    <row r="284" spans="1:2">
      <c r="A284" s="60"/>
      <c r="B284" s="61"/>
    </row>
    <row r="285" spans="1:2">
      <c r="A285" s="60"/>
      <c r="B285" s="61"/>
    </row>
    <row r="286" spans="1:2">
      <c r="A286" s="60"/>
      <c r="B286" s="61"/>
    </row>
    <row r="287" spans="1:2">
      <c r="A287" s="60"/>
      <c r="B287" s="61"/>
    </row>
    <row r="288" spans="1:2">
      <c r="A288" s="60"/>
      <c r="B288" s="61"/>
    </row>
    <row r="289" spans="1:4">
      <c r="A289" s="60"/>
      <c r="B289" s="61"/>
    </row>
    <row r="290" spans="1:4">
      <c r="A290" s="60"/>
      <c r="B290" s="61"/>
    </row>
    <row r="291" spans="1:4">
      <c r="A291" s="62"/>
      <c r="B291" s="85"/>
    </row>
    <row r="292" spans="1:4" s="55" customFormat="1">
      <c r="A292" s="86"/>
      <c r="B292" s="87"/>
      <c r="C292" s="57"/>
      <c r="D292" s="57"/>
    </row>
    <row r="293" spans="1:4" s="55" customFormat="1">
      <c r="A293" s="86"/>
      <c r="B293" s="87"/>
      <c r="C293" s="57"/>
      <c r="D293" s="57"/>
    </row>
    <row r="294" spans="1:4">
      <c r="A294" s="86"/>
      <c r="B294" s="87"/>
    </row>
    <row r="295" spans="1:4">
      <c r="A295" s="889"/>
      <c r="B295" s="891"/>
    </row>
    <row r="296" spans="1:4">
      <c r="A296" s="889"/>
      <c r="B296" s="891"/>
    </row>
    <row r="297" spans="1:4">
      <c r="A297" s="890"/>
      <c r="B297" s="890"/>
    </row>
    <row r="298" spans="1:4" s="55" customFormat="1">
      <c r="A298" s="889"/>
      <c r="B298" s="890"/>
      <c r="C298" s="57"/>
      <c r="D298" s="57"/>
    </row>
    <row r="299" spans="1:4">
      <c r="A299" s="69"/>
      <c r="B299" s="70"/>
    </row>
    <row r="300" spans="1:4">
      <c r="A300" s="69"/>
      <c r="B300" s="70"/>
    </row>
    <row r="301" spans="1:4" s="55" customFormat="1">
      <c r="A301" s="93"/>
      <c r="B301" s="94"/>
      <c r="C301" s="57"/>
      <c r="D301" s="57"/>
    </row>
    <row r="302" spans="1:4">
      <c r="A302" s="889"/>
      <c r="B302" s="890"/>
    </row>
    <row r="303" spans="1:4">
      <c r="A303" s="69"/>
      <c r="B303" s="61"/>
    </row>
    <row r="304" spans="1:4">
      <c r="A304" s="69"/>
      <c r="B304" s="61"/>
    </row>
    <row r="305" spans="1:4" s="55" customFormat="1">
      <c r="A305" s="69"/>
      <c r="B305" s="61"/>
      <c r="C305" s="57"/>
      <c r="D305" s="57"/>
    </row>
    <row r="306" spans="1:4">
      <c r="A306" s="93"/>
      <c r="B306" s="85"/>
    </row>
    <row r="307" spans="1:4">
      <c r="A307" s="93"/>
      <c r="B307" s="85"/>
    </row>
    <row r="308" spans="1:4">
      <c r="A308" s="62"/>
      <c r="B308" s="85"/>
    </row>
    <row r="309" spans="1:4">
      <c r="A309" s="62"/>
      <c r="B309" s="85"/>
    </row>
    <row r="310" spans="1:4">
      <c r="A310" s="889"/>
      <c r="B310" s="891"/>
    </row>
    <row r="311" spans="1:4">
      <c r="A311" s="889"/>
      <c r="B311" s="891"/>
    </row>
    <row r="312" spans="1:4">
      <c r="A312" s="890"/>
      <c r="B312" s="890"/>
    </row>
    <row r="313" spans="1:4">
      <c r="A313" s="893"/>
      <c r="B313" s="893"/>
    </row>
    <row r="314" spans="1:4">
      <c r="A314" s="71"/>
      <c r="B314" s="72"/>
    </row>
    <row r="315" spans="1:4" s="55" customFormat="1">
      <c r="A315" s="98"/>
      <c r="B315" s="99"/>
      <c r="C315" s="65"/>
      <c r="D315" s="65"/>
    </row>
    <row r="316" spans="1:4">
      <c r="A316" s="100"/>
      <c r="B316" s="75"/>
    </row>
    <row r="317" spans="1:4">
      <c r="A317" s="892"/>
      <c r="B317" s="894"/>
    </row>
    <row r="318" spans="1:4">
      <c r="A318" s="69"/>
      <c r="B318" s="57"/>
    </row>
    <row r="319" spans="1:4">
      <c r="A319" s="93"/>
      <c r="B319" s="65"/>
    </row>
    <row r="320" spans="1:4">
      <c r="A320" s="60"/>
      <c r="B320" s="61"/>
    </row>
    <row r="321" spans="1:4">
      <c r="A321" s="62"/>
      <c r="B321" s="85"/>
    </row>
    <row r="322" spans="1:4">
      <c r="A322" s="86"/>
      <c r="B322" s="87"/>
    </row>
    <row r="323" spans="1:4">
      <c r="A323" s="86"/>
      <c r="B323" s="87"/>
    </row>
    <row r="324" spans="1:4">
      <c r="A324" s="62"/>
      <c r="B324" s="85"/>
    </row>
    <row r="325" spans="1:4">
      <c r="A325" s="889"/>
      <c r="B325" s="891"/>
    </row>
    <row r="326" spans="1:4">
      <c r="A326" s="889"/>
      <c r="B326" s="891"/>
    </row>
    <row r="327" spans="1:4">
      <c r="A327" s="890"/>
      <c r="B327" s="890"/>
    </row>
    <row r="328" spans="1:4">
      <c r="A328" s="892"/>
      <c r="B328" s="890"/>
    </row>
    <row r="329" spans="1:4" s="55" customFormat="1">
      <c r="A329" s="69"/>
      <c r="B329" s="57"/>
      <c r="C329" s="57"/>
      <c r="D329" s="57"/>
    </row>
    <row r="330" spans="1:4" s="55" customFormat="1">
      <c r="A330" s="93"/>
      <c r="B330" s="65"/>
      <c r="C330" s="57"/>
      <c r="D330" s="57"/>
    </row>
    <row r="331" spans="1:4" s="55" customFormat="1">
      <c r="A331" s="69"/>
      <c r="B331" s="57"/>
      <c r="C331" s="57"/>
      <c r="D331" s="57"/>
    </row>
    <row r="332" spans="1:4">
      <c r="A332" s="93"/>
      <c r="B332" s="65"/>
    </row>
    <row r="333" spans="1:4">
      <c r="A333" s="86"/>
      <c r="B333" s="87"/>
    </row>
    <row r="334" spans="1:4">
      <c r="A334" s="86"/>
      <c r="B334" s="87"/>
    </row>
    <row r="335" spans="1:4">
      <c r="A335" s="86"/>
      <c r="B335" s="87"/>
    </row>
    <row r="336" spans="1:4">
      <c r="A336" s="889"/>
      <c r="B336" s="891"/>
    </row>
    <row r="337" spans="1:2">
      <c r="A337" s="889"/>
      <c r="B337" s="891"/>
    </row>
    <row r="338" spans="1:2">
      <c r="A338" s="890"/>
      <c r="B338" s="890"/>
    </row>
    <row r="339" spans="1:2">
      <c r="A339" s="892"/>
      <c r="B339" s="890"/>
    </row>
    <row r="340" spans="1:2">
      <c r="A340" s="69"/>
      <c r="B340" s="57"/>
    </row>
    <row r="341" spans="1:2">
      <c r="A341" s="93"/>
      <c r="B341" s="65"/>
    </row>
    <row r="342" spans="1:2">
      <c r="A342" s="86"/>
      <c r="B342" s="87"/>
    </row>
    <row r="343" spans="1:2">
      <c r="A343" s="86"/>
      <c r="B343" s="87"/>
    </row>
    <row r="344" spans="1:2">
      <c r="A344" s="86"/>
      <c r="B344" s="87"/>
    </row>
    <row r="345" spans="1:2">
      <c r="A345" s="889"/>
      <c r="B345" s="891"/>
    </row>
    <row r="346" spans="1:2">
      <c r="A346" s="889"/>
      <c r="B346" s="891"/>
    </row>
    <row r="347" spans="1:2">
      <c r="A347" s="890"/>
      <c r="B347" s="890"/>
    </row>
    <row r="348" spans="1:2">
      <c r="A348" s="892"/>
      <c r="B348" s="890"/>
    </row>
    <row r="349" spans="1:2">
      <c r="A349" s="69"/>
      <c r="B349" s="57"/>
    </row>
    <row r="350" spans="1:2">
      <c r="A350" s="93"/>
      <c r="B350" s="65"/>
    </row>
    <row r="351" spans="1:2">
      <c r="A351" s="86"/>
      <c r="B351" s="87"/>
    </row>
    <row r="352" spans="1:2">
      <c r="A352" s="86"/>
      <c r="B352" s="87"/>
    </row>
    <row r="353" spans="1:4">
      <c r="A353" s="86"/>
      <c r="B353" s="87"/>
    </row>
    <row r="354" spans="1:4">
      <c r="A354" s="889"/>
      <c r="B354" s="891"/>
    </row>
    <row r="355" spans="1:4">
      <c r="A355" s="889"/>
      <c r="B355" s="891"/>
    </row>
    <row r="356" spans="1:4" s="55" customFormat="1">
      <c r="A356" s="889"/>
      <c r="B356" s="891"/>
      <c r="C356" s="57"/>
      <c r="D356" s="57"/>
    </row>
    <row r="357" spans="1:4">
      <c r="A357" s="892"/>
      <c r="B357" s="892"/>
    </row>
    <row r="358" spans="1:4">
      <c r="A358" s="60"/>
      <c r="B358" s="61"/>
    </row>
    <row r="359" spans="1:4" s="55" customFormat="1">
      <c r="A359" s="62"/>
      <c r="B359" s="85"/>
      <c r="C359" s="57"/>
      <c r="D359" s="57"/>
    </row>
    <row r="360" spans="1:4">
      <c r="A360" s="86"/>
      <c r="B360" s="87"/>
    </row>
    <row r="361" spans="1:4">
      <c r="A361" s="86"/>
      <c r="B361" s="87"/>
    </row>
    <row r="362" spans="1:4">
      <c r="A362" s="86"/>
      <c r="B362" s="87"/>
    </row>
    <row r="363" spans="1:4">
      <c r="A363" s="889"/>
      <c r="B363" s="891"/>
    </row>
    <row r="364" spans="1:4">
      <c r="A364" s="889"/>
      <c r="B364" s="891"/>
    </row>
    <row r="365" spans="1:4">
      <c r="A365" s="889"/>
      <c r="B365" s="891"/>
    </row>
    <row r="366" spans="1:4">
      <c r="A366" s="892"/>
      <c r="B366" s="892"/>
    </row>
    <row r="367" spans="1:4">
      <c r="A367" s="63"/>
      <c r="B367" s="73"/>
    </row>
    <row r="368" spans="1:4" s="55" customFormat="1">
      <c r="A368" s="88"/>
      <c r="B368" s="92"/>
      <c r="C368" s="65"/>
      <c r="D368" s="65"/>
    </row>
    <row r="369" spans="1:2">
      <c r="A369" s="88"/>
      <c r="B369" s="92"/>
    </row>
    <row r="370" spans="1:2">
      <c r="A370" s="889"/>
      <c r="B370" s="889"/>
    </row>
    <row r="371" spans="1:2">
      <c r="A371" s="60"/>
      <c r="B371" s="60"/>
    </row>
    <row r="372" spans="1:2">
      <c r="A372" s="62"/>
      <c r="B372" s="85"/>
    </row>
    <row r="373" spans="1:2">
      <c r="A373" s="86"/>
      <c r="B373" s="87"/>
    </row>
    <row r="374" spans="1:2">
      <c r="A374" s="86"/>
      <c r="B374" s="87"/>
    </row>
    <row r="375" spans="1:2">
      <c r="A375" s="62"/>
      <c r="B375" s="85"/>
    </row>
    <row r="376" spans="1:2">
      <c r="A376" s="889"/>
      <c r="B376" s="891"/>
    </row>
    <row r="377" spans="1:2">
      <c r="A377" s="889"/>
      <c r="B377" s="891"/>
    </row>
    <row r="378" spans="1:2">
      <c r="A378" s="890"/>
      <c r="B378" s="890"/>
    </row>
    <row r="379" spans="1:2">
      <c r="A379" s="892"/>
      <c r="B379" s="892"/>
    </row>
    <row r="380" spans="1:2">
      <c r="A380" s="60"/>
      <c r="B380" s="57"/>
    </row>
    <row r="381" spans="1:2">
      <c r="A381" s="60"/>
      <c r="B381" s="57"/>
    </row>
    <row r="382" spans="1:2">
      <c r="A382" s="60"/>
      <c r="B382" s="57"/>
    </row>
    <row r="383" spans="1:2">
      <c r="A383" s="62"/>
      <c r="B383" s="65"/>
    </row>
    <row r="384" spans="1:2">
      <c r="A384" s="86"/>
      <c r="B384" s="91"/>
    </row>
    <row r="385" spans="1:6">
      <c r="A385" s="86"/>
      <c r="B385" s="91"/>
    </row>
    <row r="386" spans="1:6">
      <c r="A386" s="86"/>
      <c r="B386" s="91"/>
      <c r="C386" s="66"/>
      <c r="D386" s="66"/>
      <c r="E386" s="66"/>
      <c r="F386" s="66"/>
    </row>
    <row r="387" spans="1:6">
      <c r="A387" s="889"/>
      <c r="B387" s="891"/>
      <c r="C387" s="892"/>
      <c r="D387" s="892"/>
      <c r="E387" s="892"/>
      <c r="F387" s="101"/>
    </row>
    <row r="388" spans="1:6">
      <c r="A388" s="889"/>
      <c r="B388" s="891"/>
      <c r="C388" s="101"/>
      <c r="D388" s="101"/>
      <c r="E388" s="101"/>
      <c r="F388" s="101"/>
    </row>
    <row r="389" spans="1:6">
      <c r="A389" s="890"/>
      <c r="B389" s="890"/>
      <c r="C389" s="60"/>
      <c r="D389" s="60"/>
      <c r="E389" s="57"/>
      <c r="F389" s="57"/>
    </row>
    <row r="390" spans="1:6">
      <c r="A390" s="892"/>
      <c r="B390" s="892"/>
      <c r="C390" s="60"/>
      <c r="D390" s="60"/>
      <c r="E390" s="57"/>
      <c r="F390" s="57"/>
    </row>
    <row r="391" spans="1:6">
      <c r="A391" s="60"/>
      <c r="B391" s="57"/>
      <c r="C391" s="62"/>
      <c r="D391" s="62"/>
      <c r="E391" s="65"/>
      <c r="F391" s="65"/>
    </row>
    <row r="392" spans="1:6">
      <c r="A392" s="62"/>
      <c r="B392" s="65"/>
    </row>
    <row r="393" spans="1:6">
      <c r="A393" s="86"/>
      <c r="B393" s="91"/>
    </row>
    <row r="394" spans="1:6">
      <c r="A394" s="86"/>
      <c r="B394" s="91"/>
    </row>
    <row r="395" spans="1:6">
      <c r="A395" s="86"/>
      <c r="B395" s="91"/>
    </row>
    <row r="396" spans="1:6">
      <c r="A396" s="889"/>
      <c r="B396" s="891"/>
    </row>
    <row r="397" spans="1:6">
      <c r="A397" s="889"/>
      <c r="B397" s="891"/>
    </row>
    <row r="398" spans="1:6">
      <c r="A398" s="890"/>
      <c r="B398" s="890"/>
    </row>
    <row r="399" spans="1:6">
      <c r="A399" s="892"/>
      <c r="B399" s="892"/>
    </row>
    <row r="400" spans="1:6">
      <c r="A400" s="60"/>
      <c r="B400" s="57"/>
    </row>
    <row r="401" spans="1:2">
      <c r="A401" s="62"/>
      <c r="B401" s="65"/>
    </row>
    <row r="402" spans="1:2">
      <c r="A402" s="86"/>
      <c r="B402" s="91"/>
    </row>
    <row r="403" spans="1:2">
      <c r="A403" s="86"/>
      <c r="B403" s="91"/>
    </row>
    <row r="404" spans="1:2">
      <c r="A404" s="86"/>
      <c r="B404" s="91"/>
    </row>
    <row r="405" spans="1:2">
      <c r="A405" s="889"/>
      <c r="B405" s="889"/>
    </row>
    <row r="406" spans="1:2">
      <c r="A406" s="889"/>
      <c r="B406" s="889"/>
    </row>
    <row r="407" spans="1:2">
      <c r="A407" s="890"/>
      <c r="B407" s="890"/>
    </row>
    <row r="408" spans="1:2">
      <c r="A408" s="892"/>
      <c r="B408" s="890"/>
    </row>
    <row r="409" spans="1:2">
      <c r="A409" s="69"/>
      <c r="B409" s="70"/>
    </row>
    <row r="410" spans="1:2">
      <c r="A410" s="62"/>
      <c r="B410" s="94"/>
    </row>
    <row r="411" spans="1:2">
      <c r="A411" s="86"/>
      <c r="B411" s="97"/>
    </row>
    <row r="412" spans="1:2">
      <c r="A412" s="892"/>
      <c r="B412" s="890"/>
    </row>
    <row r="413" spans="1:2">
      <c r="A413" s="69"/>
      <c r="B413" s="61"/>
    </row>
    <row r="414" spans="1:2">
      <c r="A414" s="60"/>
      <c r="B414" s="61"/>
    </row>
    <row r="415" spans="1:2">
      <c r="A415" s="62"/>
      <c r="B415" s="85"/>
    </row>
    <row r="416" spans="1:2">
      <c r="A416" s="60"/>
      <c r="B416" s="61"/>
    </row>
    <row r="417" spans="1:4">
      <c r="A417" s="62"/>
      <c r="B417" s="85"/>
    </row>
    <row r="418" spans="1:4">
      <c r="A418" s="86"/>
      <c r="B418" s="87"/>
    </row>
    <row r="419" spans="1:4">
      <c r="A419" s="86"/>
      <c r="B419" s="87"/>
    </row>
    <row r="420" spans="1:4">
      <c r="A420" s="86"/>
      <c r="B420" s="91"/>
    </row>
    <row r="421" spans="1:4">
      <c r="A421" s="889"/>
      <c r="B421" s="891"/>
    </row>
    <row r="422" spans="1:4">
      <c r="A422" s="889"/>
      <c r="B422" s="891"/>
    </row>
    <row r="423" spans="1:4">
      <c r="A423" s="889"/>
      <c r="B423" s="891"/>
    </row>
    <row r="424" spans="1:4" s="55" customFormat="1">
      <c r="A424" s="892"/>
      <c r="B424" s="892"/>
      <c r="C424" s="57"/>
      <c r="D424" s="57"/>
    </row>
    <row r="425" spans="1:4">
      <c r="A425" s="60"/>
      <c r="B425" s="57"/>
    </row>
    <row r="426" spans="1:4">
      <c r="A426" s="60"/>
      <c r="B426" s="57"/>
    </row>
    <row r="427" spans="1:4">
      <c r="A427" s="62"/>
      <c r="B427" s="65"/>
    </row>
    <row r="428" spans="1:4">
      <c r="A428" s="86"/>
      <c r="B428" s="91"/>
    </row>
    <row r="429" spans="1:4">
      <c r="A429" s="892"/>
      <c r="B429" s="892"/>
    </row>
    <row r="430" spans="1:4">
      <c r="A430" s="60"/>
      <c r="B430" s="57"/>
    </row>
    <row r="431" spans="1:4" s="55" customFormat="1">
      <c r="A431" s="60"/>
      <c r="B431" s="57"/>
      <c r="C431" s="57"/>
      <c r="D431" s="57"/>
    </row>
    <row r="432" spans="1:4">
      <c r="A432" s="60"/>
      <c r="B432" s="57"/>
    </row>
    <row r="433" spans="1:4">
      <c r="A433" s="62"/>
      <c r="B433" s="65"/>
    </row>
    <row r="434" spans="1:4">
      <c r="A434" s="86"/>
      <c r="B434" s="91"/>
    </row>
    <row r="435" spans="1:4">
      <c r="A435" s="86"/>
      <c r="B435" s="91"/>
    </row>
    <row r="436" spans="1:4">
      <c r="A436" s="62"/>
      <c r="B436" s="58"/>
      <c r="C436" s="66"/>
      <c r="D436" s="66"/>
    </row>
    <row r="437" spans="1:4">
      <c r="A437" s="889"/>
      <c r="B437" s="891"/>
    </row>
    <row r="438" spans="1:4">
      <c r="A438" s="889"/>
      <c r="B438" s="891"/>
    </row>
    <row r="439" spans="1:4">
      <c r="A439" s="889"/>
      <c r="B439" s="891"/>
    </row>
    <row r="440" spans="1:4">
      <c r="A440" s="889"/>
      <c r="B440" s="891"/>
    </row>
    <row r="441" spans="1:4">
      <c r="A441" s="892"/>
      <c r="B441" s="892"/>
    </row>
    <row r="442" spans="1:4">
      <c r="A442" s="63"/>
      <c r="B442" s="74"/>
    </row>
    <row r="443" spans="1:4">
      <c r="A443" s="63"/>
      <c r="B443" s="74"/>
    </row>
    <row r="444" spans="1:4">
      <c r="A444" s="88"/>
      <c r="B444" s="97"/>
    </row>
    <row r="445" spans="1:4">
      <c r="A445" s="892"/>
      <c r="B445" s="892"/>
    </row>
    <row r="446" spans="1:4">
      <c r="A446" s="63"/>
      <c r="B446" s="74"/>
    </row>
    <row r="447" spans="1:4">
      <c r="A447" s="63"/>
      <c r="B447" s="74"/>
    </row>
    <row r="448" spans="1:4">
      <c r="A448" s="63"/>
      <c r="B448" s="74"/>
    </row>
    <row r="449" spans="1:4" s="55" customFormat="1">
      <c r="A449" s="88"/>
      <c r="B449" s="97"/>
      <c r="C449" s="65"/>
      <c r="D449" s="65"/>
    </row>
    <row r="450" spans="1:4" s="55" customFormat="1">
      <c r="A450" s="69"/>
      <c r="B450" s="57"/>
      <c r="C450" s="57"/>
      <c r="D450" s="57"/>
    </row>
    <row r="451" spans="1:4">
      <c r="B451" s="61"/>
    </row>
    <row r="452" spans="1:4">
      <c r="B452" s="61"/>
    </row>
    <row r="453" spans="1:4">
      <c r="B453" s="61"/>
    </row>
    <row r="454" spans="1:4">
      <c r="B454" s="61"/>
    </row>
    <row r="455" spans="1:4">
      <c r="B455" s="61"/>
    </row>
    <row r="456" spans="1:4" s="55" customFormat="1">
      <c r="A456" s="93"/>
      <c r="B456" s="65"/>
      <c r="C456" s="57"/>
      <c r="D456" s="57"/>
    </row>
    <row r="457" spans="1:4">
      <c r="A457" s="69"/>
      <c r="B457" s="57"/>
    </row>
    <row r="458" spans="1:4">
      <c r="A458" s="93"/>
      <c r="B458" s="65"/>
    </row>
    <row r="459" spans="1:4">
      <c r="A459" s="69"/>
      <c r="B459" s="57"/>
    </row>
    <row r="460" spans="1:4">
      <c r="A460" s="69"/>
      <c r="B460" s="57"/>
    </row>
    <row r="461" spans="1:4">
      <c r="A461" s="69"/>
      <c r="B461" s="57"/>
    </row>
    <row r="462" spans="1:4">
      <c r="A462" s="69"/>
      <c r="B462" s="57"/>
    </row>
    <row r="463" spans="1:4">
      <c r="A463" s="69"/>
      <c r="B463" s="57"/>
    </row>
    <row r="464" spans="1:4">
      <c r="A464" s="69"/>
      <c r="B464" s="57"/>
    </row>
    <row r="465" spans="1:4">
      <c r="A465" s="69"/>
      <c r="B465" s="57"/>
    </row>
    <row r="466" spans="1:4">
      <c r="A466" s="69"/>
      <c r="B466" s="57"/>
    </row>
    <row r="467" spans="1:4">
      <c r="A467" s="69"/>
      <c r="B467" s="57"/>
    </row>
    <row r="468" spans="1:4">
      <c r="A468" s="69"/>
      <c r="B468" s="57"/>
    </row>
    <row r="469" spans="1:4" s="55" customFormat="1">
      <c r="A469" s="69"/>
      <c r="B469" s="57"/>
      <c r="C469" s="57"/>
      <c r="D469" s="57"/>
    </row>
    <row r="470" spans="1:4" s="55" customFormat="1">
      <c r="A470" s="69"/>
      <c r="B470" s="57"/>
      <c r="C470" s="57"/>
      <c r="D470" s="57"/>
    </row>
    <row r="471" spans="1:4">
      <c r="A471" s="69"/>
      <c r="B471" s="57"/>
    </row>
    <row r="472" spans="1:4">
      <c r="A472" s="93"/>
      <c r="B472" s="65"/>
      <c r="C472" s="66"/>
      <c r="D472" s="66"/>
    </row>
    <row r="473" spans="1:4">
      <c r="A473" s="86"/>
      <c r="B473" s="87"/>
    </row>
    <row r="474" spans="1:4">
      <c r="A474" s="86"/>
      <c r="B474" s="87"/>
    </row>
    <row r="475" spans="1:4">
      <c r="A475" s="62"/>
      <c r="B475" s="85"/>
    </row>
    <row r="476" spans="1:4">
      <c r="A476" s="889"/>
      <c r="B476" s="891"/>
    </row>
    <row r="477" spans="1:4">
      <c r="A477" s="889"/>
      <c r="B477" s="891"/>
    </row>
    <row r="478" spans="1:4">
      <c r="A478" s="890"/>
      <c r="B478" s="890"/>
    </row>
    <row r="479" spans="1:4">
      <c r="A479" s="892"/>
      <c r="B479" s="892"/>
    </row>
    <row r="480" spans="1:4">
      <c r="A480" s="69"/>
      <c r="B480" s="75"/>
    </row>
    <row r="481" spans="1:4">
      <c r="A481" s="69"/>
      <c r="B481" s="75"/>
    </row>
    <row r="482" spans="1:4">
      <c r="A482" s="93"/>
      <c r="B482" s="102"/>
    </row>
    <row r="483" spans="1:4">
      <c r="A483" s="69"/>
      <c r="B483" s="75"/>
    </row>
    <row r="484" spans="1:4" s="55" customFormat="1">
      <c r="A484" s="93"/>
      <c r="B484" s="102"/>
      <c r="C484" s="57"/>
      <c r="D484" s="57"/>
    </row>
    <row r="485" spans="1:4" s="55" customFormat="1">
      <c r="A485" s="69"/>
      <c r="B485" s="75"/>
      <c r="C485" s="57"/>
      <c r="D485" s="57"/>
    </row>
    <row r="486" spans="1:4" s="55" customFormat="1">
      <c r="A486" s="60"/>
      <c r="B486" s="61"/>
      <c r="C486" s="57"/>
      <c r="D486" s="57"/>
    </row>
    <row r="487" spans="1:4">
      <c r="A487" s="60"/>
      <c r="B487" s="61"/>
    </row>
    <row r="488" spans="1:4">
      <c r="A488" s="62"/>
      <c r="B488" s="85"/>
    </row>
    <row r="489" spans="1:4">
      <c r="A489" s="86"/>
      <c r="B489" s="87"/>
    </row>
    <row r="490" spans="1:4">
      <c r="A490" s="86"/>
      <c r="B490" s="87"/>
    </row>
    <row r="491" spans="1:4">
      <c r="A491" s="86"/>
      <c r="B491" s="87"/>
    </row>
    <row r="492" spans="1:4">
      <c r="A492" s="889"/>
      <c r="B492" s="891"/>
    </row>
    <row r="493" spans="1:4">
      <c r="A493" s="889"/>
      <c r="B493" s="891"/>
    </row>
    <row r="494" spans="1:4">
      <c r="A494" s="890"/>
      <c r="B494" s="890"/>
    </row>
    <row r="495" spans="1:4">
      <c r="A495" s="892"/>
      <c r="B495" s="892"/>
    </row>
    <row r="496" spans="1:4">
      <c r="A496" s="69"/>
      <c r="B496" s="75"/>
    </row>
    <row r="497" spans="1:2">
      <c r="A497" s="60"/>
      <c r="B497" s="61"/>
    </row>
    <row r="498" spans="1:2">
      <c r="A498" s="60"/>
      <c r="B498" s="61"/>
    </row>
    <row r="499" spans="1:2">
      <c r="A499" s="60"/>
      <c r="B499" s="61"/>
    </row>
    <row r="500" spans="1:2">
      <c r="A500" s="60"/>
      <c r="B500" s="61"/>
    </row>
    <row r="501" spans="1:2">
      <c r="A501" s="60"/>
      <c r="B501" s="61"/>
    </row>
    <row r="502" spans="1:2">
      <c r="A502" s="62"/>
      <c r="B502" s="85"/>
    </row>
    <row r="503" spans="1:2">
      <c r="A503" s="86"/>
      <c r="B503" s="87"/>
    </row>
    <row r="504" spans="1:2">
      <c r="A504" s="86"/>
      <c r="B504" s="87"/>
    </row>
    <row r="505" spans="1:2">
      <c r="A505" s="86"/>
      <c r="B505" s="87"/>
    </row>
    <row r="506" spans="1:2">
      <c r="A506" s="889"/>
      <c r="B506" s="891"/>
    </row>
    <row r="507" spans="1:2">
      <c r="A507" s="889"/>
      <c r="B507" s="891"/>
    </row>
    <row r="508" spans="1:2">
      <c r="A508" s="890"/>
      <c r="B508" s="890"/>
    </row>
    <row r="509" spans="1:2">
      <c r="A509" s="892"/>
      <c r="B509" s="892"/>
    </row>
    <row r="510" spans="1:2">
      <c r="A510" s="69"/>
      <c r="B510" s="57"/>
    </row>
    <row r="511" spans="1:2">
      <c r="A511" s="62"/>
      <c r="B511" s="85"/>
    </row>
    <row r="512" spans="1:2">
      <c r="A512" s="86"/>
      <c r="B512" s="87"/>
    </row>
    <row r="513" spans="1:2">
      <c r="A513" s="86"/>
      <c r="B513" s="87"/>
    </row>
    <row r="514" spans="1:2">
      <c r="A514" s="86"/>
      <c r="B514" s="87"/>
    </row>
    <row r="515" spans="1:2">
      <c r="A515" s="889"/>
      <c r="B515" s="891"/>
    </row>
    <row r="516" spans="1:2">
      <c r="A516" s="889"/>
      <c r="B516" s="891"/>
    </row>
    <row r="517" spans="1:2">
      <c r="A517" s="889"/>
      <c r="B517" s="891"/>
    </row>
    <row r="518" spans="1:2">
      <c r="A518" s="890"/>
      <c r="B518" s="890"/>
    </row>
    <row r="519" spans="1:2">
      <c r="A519" s="892"/>
      <c r="B519" s="892"/>
    </row>
    <row r="520" spans="1:2">
      <c r="A520" s="69"/>
      <c r="B520" s="57"/>
    </row>
    <row r="521" spans="1:2">
      <c r="A521" s="69"/>
      <c r="B521" s="57"/>
    </row>
    <row r="522" spans="1:2">
      <c r="A522" s="69"/>
      <c r="B522" s="65"/>
    </row>
    <row r="523" spans="1:2">
      <c r="A523" s="60"/>
      <c r="B523" s="61"/>
    </row>
    <row r="524" spans="1:2">
      <c r="A524" s="60"/>
      <c r="B524" s="61"/>
    </row>
    <row r="525" spans="1:2">
      <c r="A525" s="62"/>
      <c r="B525" s="85"/>
    </row>
    <row r="526" spans="1:2">
      <c r="A526" s="86"/>
      <c r="B526" s="87"/>
    </row>
    <row r="527" spans="1:2">
      <c r="A527" s="86"/>
      <c r="B527" s="87"/>
    </row>
    <row r="528" spans="1:2">
      <c r="A528" s="86"/>
      <c r="B528" s="87"/>
    </row>
    <row r="529" spans="1:2">
      <c r="A529" s="889"/>
      <c r="B529" s="891"/>
    </row>
    <row r="530" spans="1:2">
      <c r="A530" s="889"/>
      <c r="B530" s="891"/>
    </row>
    <row r="531" spans="1:2">
      <c r="A531" s="889"/>
      <c r="B531" s="891"/>
    </row>
    <row r="532" spans="1:2">
      <c r="A532" s="890"/>
      <c r="B532" s="890"/>
    </row>
    <row r="533" spans="1:2">
      <c r="A533" s="892"/>
      <c r="B533" s="892"/>
    </row>
    <row r="534" spans="1:2">
      <c r="A534" s="69"/>
      <c r="B534" s="57"/>
    </row>
    <row r="535" spans="1:2">
      <c r="A535" s="69"/>
      <c r="B535" s="57"/>
    </row>
    <row r="536" spans="1:2">
      <c r="A536" s="69"/>
      <c r="B536" s="57"/>
    </row>
    <row r="537" spans="1:2">
      <c r="A537" s="69"/>
      <c r="B537" s="65"/>
    </row>
    <row r="538" spans="1:2">
      <c r="A538" s="60"/>
      <c r="B538" s="61"/>
    </row>
    <row r="539" spans="1:2">
      <c r="A539" s="60"/>
      <c r="B539" s="61"/>
    </row>
    <row r="540" spans="1:2">
      <c r="A540" s="62"/>
      <c r="B540" s="85"/>
    </row>
    <row r="541" spans="1:2">
      <c r="A541" s="86"/>
      <c r="B541" s="87"/>
    </row>
    <row r="542" spans="1:2">
      <c r="A542" s="86"/>
      <c r="B542" s="87"/>
    </row>
    <row r="543" spans="1:2">
      <c r="A543" s="86"/>
      <c r="B543" s="87"/>
    </row>
    <row r="544" spans="1:2">
      <c r="A544" s="889"/>
      <c r="B544" s="891"/>
    </row>
    <row r="545" spans="1:2">
      <c r="A545" s="889"/>
      <c r="B545" s="891"/>
    </row>
    <row r="546" spans="1:2">
      <c r="A546" s="890"/>
      <c r="B546" s="890"/>
    </row>
    <row r="547" spans="1:2">
      <c r="A547" s="892"/>
      <c r="B547" s="892"/>
    </row>
    <row r="548" spans="1:2">
      <c r="A548" s="69"/>
      <c r="B548" s="57"/>
    </row>
    <row r="549" spans="1:2">
      <c r="A549" s="69"/>
      <c r="B549" s="65"/>
    </row>
    <row r="550" spans="1:2">
      <c r="A550" s="86"/>
      <c r="B550" s="87"/>
    </row>
    <row r="551" spans="1:2">
      <c r="A551" s="86"/>
      <c r="B551" s="87"/>
    </row>
    <row r="552" spans="1:2">
      <c r="A552" s="86"/>
      <c r="B552" s="87"/>
    </row>
    <row r="553" spans="1:2">
      <c r="A553" s="889"/>
      <c r="B553" s="891"/>
    </row>
    <row r="554" spans="1:2">
      <c r="A554" s="889"/>
      <c r="B554" s="891"/>
    </row>
    <row r="555" spans="1:2">
      <c r="A555" s="890"/>
      <c r="B555" s="890"/>
    </row>
    <row r="556" spans="1:2">
      <c r="A556" s="892"/>
      <c r="B556" s="892"/>
    </row>
    <row r="557" spans="1:2">
      <c r="A557" s="66"/>
      <c r="B557" s="67"/>
    </row>
    <row r="558" spans="1:2">
      <c r="A558" s="90"/>
      <c r="B558" s="89"/>
    </row>
    <row r="559" spans="1:2">
      <c r="A559" s="55"/>
      <c r="B559" s="85"/>
    </row>
    <row r="560" spans="1:2">
      <c r="A560" s="892"/>
      <c r="B560" s="892"/>
    </row>
    <row r="561" spans="1:4">
      <c r="A561" s="63"/>
      <c r="B561" s="74"/>
    </row>
    <row r="562" spans="1:4" s="55" customFormat="1">
      <c r="A562" s="93"/>
      <c r="B562" s="65"/>
      <c r="C562" s="65"/>
      <c r="D562" s="65"/>
    </row>
    <row r="563" spans="1:4">
      <c r="A563" s="86"/>
      <c r="B563" s="87"/>
    </row>
    <row r="564" spans="1:4">
      <c r="A564" s="86"/>
      <c r="B564" s="87"/>
    </row>
    <row r="565" spans="1:4">
      <c r="B565" s="87"/>
    </row>
    <row r="566" spans="1:4">
      <c r="A566" s="889"/>
      <c r="B566" s="891"/>
    </row>
    <row r="567" spans="1:4">
      <c r="A567" s="889"/>
      <c r="B567" s="891"/>
    </row>
    <row r="568" spans="1:4">
      <c r="A568" s="890"/>
      <c r="B568" s="890"/>
    </row>
    <row r="569" spans="1:4">
      <c r="A569" s="892"/>
      <c r="B569" s="892"/>
    </row>
    <row r="570" spans="1:4">
      <c r="A570" s="76"/>
      <c r="B570" s="75"/>
    </row>
    <row r="571" spans="1:4">
      <c r="A571" s="69"/>
      <c r="B571" s="75"/>
    </row>
    <row r="572" spans="1:4">
      <c r="A572" s="69"/>
      <c r="B572" s="75"/>
    </row>
    <row r="573" spans="1:4">
      <c r="A573" s="93"/>
      <c r="B573" s="102"/>
    </row>
    <row r="574" spans="1:4">
      <c r="A574" s="86"/>
      <c r="B574" s="87"/>
    </row>
    <row r="575" spans="1:4">
      <c r="A575" s="86"/>
      <c r="B575" s="87"/>
    </row>
    <row r="576" spans="1:4">
      <c r="B576" s="87"/>
    </row>
    <row r="577" spans="1:2">
      <c r="A577" s="889"/>
      <c r="B577" s="891"/>
    </row>
    <row r="578" spans="1:2">
      <c r="A578" s="889"/>
      <c r="B578" s="891"/>
    </row>
    <row r="579" spans="1:2">
      <c r="A579" s="890"/>
      <c r="B579" s="890"/>
    </row>
    <row r="580" spans="1:2">
      <c r="A580" s="892"/>
      <c r="B580" s="892"/>
    </row>
    <row r="581" spans="1:2">
      <c r="A581" s="66"/>
      <c r="B581" s="66"/>
    </row>
    <row r="582" spans="1:2">
      <c r="A582" s="90"/>
      <c r="B582" s="90"/>
    </row>
    <row r="583" spans="1:2">
      <c r="A583" s="55"/>
      <c r="B583" s="55"/>
    </row>
    <row r="584" spans="1:2">
      <c r="A584" s="892"/>
      <c r="B584" s="892"/>
    </row>
    <row r="585" spans="1:2">
      <c r="A585" s="76"/>
      <c r="B585" s="57"/>
    </row>
    <row r="586" spans="1:2">
      <c r="A586" s="69"/>
      <c r="B586" s="57"/>
    </row>
    <row r="587" spans="1:2">
      <c r="A587" s="69"/>
      <c r="B587" s="57"/>
    </row>
    <row r="588" spans="1:2">
      <c r="A588" s="69"/>
      <c r="B588" s="57"/>
    </row>
    <row r="589" spans="1:2">
      <c r="A589" s="69"/>
      <c r="B589" s="57"/>
    </row>
    <row r="590" spans="1:2">
      <c r="A590" s="69"/>
      <c r="B590" s="57"/>
    </row>
    <row r="591" spans="1:2">
      <c r="A591" s="69"/>
      <c r="B591" s="57"/>
    </row>
    <row r="592" spans="1:2">
      <c r="A592" s="69"/>
      <c r="B592" s="57"/>
    </row>
    <row r="593" spans="1:2">
      <c r="A593" s="93"/>
      <c r="B593" s="65"/>
    </row>
    <row r="594" spans="1:2">
      <c r="A594" s="86"/>
      <c r="B594" s="87"/>
    </row>
    <row r="595" spans="1:2">
      <c r="A595" s="86"/>
      <c r="B595" s="87"/>
    </row>
    <row r="596" spans="1:2">
      <c r="B596" s="87"/>
    </row>
    <row r="597" spans="1:2">
      <c r="A597" s="889"/>
      <c r="B597" s="891"/>
    </row>
    <row r="598" spans="1:2">
      <c r="A598" s="889"/>
      <c r="B598" s="891"/>
    </row>
    <row r="599" spans="1:2">
      <c r="A599" s="890"/>
      <c r="B599" s="890"/>
    </row>
    <row r="600" spans="1:2">
      <c r="A600" s="892"/>
      <c r="B600" s="892"/>
    </row>
    <row r="601" spans="1:2">
      <c r="A601" s="60"/>
      <c r="B601" s="61"/>
    </row>
    <row r="602" spans="1:2">
      <c r="A602" s="60"/>
      <c r="B602" s="61"/>
    </row>
    <row r="603" spans="1:2">
      <c r="A603" s="60"/>
      <c r="B603" s="61"/>
    </row>
    <row r="604" spans="1:2">
      <c r="A604" s="60"/>
      <c r="B604" s="61"/>
    </row>
    <row r="605" spans="1:2">
      <c r="A605" s="60"/>
      <c r="B605" s="61"/>
    </row>
    <row r="606" spans="1:2">
      <c r="A606" s="62"/>
      <c r="B606" s="85"/>
    </row>
    <row r="607" spans="1:2">
      <c r="B607" s="61"/>
    </row>
    <row r="608" spans="1:2">
      <c r="A608" s="62"/>
      <c r="B608" s="85"/>
    </row>
    <row r="609" spans="1:2">
      <c r="A609" s="60"/>
      <c r="B609" s="61"/>
    </row>
    <row r="610" spans="1:2">
      <c r="A610" s="60"/>
      <c r="B610" s="61"/>
    </row>
    <row r="611" spans="1:2">
      <c r="A611" s="60"/>
      <c r="B611" s="61"/>
    </row>
    <row r="612" spans="1:2">
      <c r="A612" s="60"/>
      <c r="B612" s="61"/>
    </row>
    <row r="613" spans="1:2">
      <c r="A613" s="60"/>
      <c r="B613" s="61"/>
    </row>
    <row r="614" spans="1:2">
      <c r="A614" s="60"/>
      <c r="B614" s="61"/>
    </row>
    <row r="615" spans="1:2">
      <c r="A615" s="60"/>
      <c r="B615" s="61"/>
    </row>
    <row r="616" spans="1:2">
      <c r="A616" s="60"/>
      <c r="B616" s="61"/>
    </row>
    <row r="617" spans="1:2">
      <c r="A617" s="62"/>
      <c r="B617" s="85"/>
    </row>
    <row r="618" spans="1:2">
      <c r="A618" s="86"/>
      <c r="B618" s="87"/>
    </row>
    <row r="619" spans="1:2">
      <c r="A619" s="86"/>
      <c r="B619" s="87"/>
    </row>
    <row r="621" spans="1:2">
      <c r="A621" s="889"/>
      <c r="B621" s="891"/>
    </row>
    <row r="622" spans="1:2">
      <c r="A622" s="893"/>
      <c r="B622" s="890"/>
    </row>
    <row r="623" spans="1:2">
      <c r="A623" s="893"/>
      <c r="B623" s="890"/>
    </row>
    <row r="624" spans="1:2">
      <c r="A624" s="103"/>
      <c r="B624" s="61"/>
    </row>
    <row r="625" spans="1:2">
      <c r="B625" s="61"/>
    </row>
    <row r="626" spans="1:2">
      <c r="B626" s="61"/>
    </row>
    <row r="627" spans="1:2">
      <c r="A627" s="104"/>
      <c r="B627" s="61"/>
    </row>
    <row r="628" spans="1:2">
      <c r="B628" s="61"/>
    </row>
    <row r="629" spans="1:2">
      <c r="B629" s="61"/>
    </row>
    <row r="630" spans="1:2">
      <c r="B630" s="61"/>
    </row>
    <row r="631" spans="1:2">
      <c r="B631" s="61"/>
    </row>
    <row r="632" spans="1:2">
      <c r="B632" s="61"/>
    </row>
    <row r="633" spans="1:2">
      <c r="B633" s="61"/>
    </row>
    <row r="634" spans="1:2">
      <c r="A634" s="105"/>
      <c r="B634" s="61"/>
    </row>
    <row r="635" spans="1:2">
      <c r="A635" s="889"/>
      <c r="B635" s="889"/>
    </row>
    <row r="636" spans="1:2">
      <c r="A636" s="890"/>
      <c r="B636" s="890"/>
    </row>
    <row r="637" spans="1:2">
      <c r="A637" s="890"/>
      <c r="B637" s="890"/>
    </row>
    <row r="638" spans="1:2">
      <c r="A638" s="60"/>
      <c r="B638" s="61"/>
    </row>
    <row r="639" spans="1:2">
      <c r="A639" s="60"/>
      <c r="B639" s="61"/>
    </row>
    <row r="640" spans="1:2">
      <c r="A640" s="60"/>
      <c r="B640" s="61"/>
    </row>
    <row r="641" spans="1:7">
      <c r="A641" s="60"/>
      <c r="B641" s="61"/>
    </row>
    <row r="642" spans="1:7">
      <c r="A642" s="60"/>
      <c r="B642" s="61"/>
    </row>
    <row r="643" spans="1:7">
      <c r="A643" s="60"/>
      <c r="B643" s="61"/>
    </row>
    <row r="644" spans="1:7">
      <c r="A644" s="60"/>
      <c r="B644" s="61"/>
    </row>
    <row r="645" spans="1:7">
      <c r="A645" s="60"/>
      <c r="B645" s="61"/>
      <c r="G645" s="61"/>
    </row>
    <row r="646" spans="1:7">
      <c r="A646" s="68"/>
      <c r="B646" s="106"/>
      <c r="G646" s="61"/>
    </row>
  </sheetData>
  <mergeCells count="140">
    <mergeCell ref="E2:F2"/>
    <mergeCell ref="E3:E4"/>
    <mergeCell ref="F3:F4"/>
    <mergeCell ref="E17:F17"/>
    <mergeCell ref="E18:E19"/>
    <mergeCell ref="F18:F19"/>
    <mergeCell ref="A584:B584"/>
    <mergeCell ref="C387:E387"/>
    <mergeCell ref="A390:B390"/>
    <mergeCell ref="A396:A398"/>
    <mergeCell ref="B396:B398"/>
    <mergeCell ref="A363:A365"/>
    <mergeCell ref="B363:B365"/>
    <mergeCell ref="A366:B366"/>
    <mergeCell ref="A370:B370"/>
    <mergeCell ref="A376:A378"/>
    <mergeCell ref="B376:B378"/>
    <mergeCell ref="A345:A347"/>
    <mergeCell ref="B345:B347"/>
    <mergeCell ref="A348:B348"/>
    <mergeCell ref="A354:A356"/>
    <mergeCell ref="B354:B356"/>
    <mergeCell ref="A357:B357"/>
    <mergeCell ref="A325:A327"/>
    <mergeCell ref="G2:G4"/>
    <mergeCell ref="G17:G19"/>
    <mergeCell ref="B15:G15"/>
    <mergeCell ref="C2:D2"/>
    <mergeCell ref="C3:C4"/>
    <mergeCell ref="D3:D4"/>
    <mergeCell ref="C17:D17"/>
    <mergeCell ref="A509:B509"/>
    <mergeCell ref="A515:A518"/>
    <mergeCell ref="B515:B518"/>
    <mergeCell ref="A441:B441"/>
    <mergeCell ref="A445:B445"/>
    <mergeCell ref="A399:B399"/>
    <mergeCell ref="A405:A407"/>
    <mergeCell ref="B405:B407"/>
    <mergeCell ref="A408:B408"/>
    <mergeCell ref="A412:B412"/>
    <mergeCell ref="A421:A423"/>
    <mergeCell ref="B421:B423"/>
    <mergeCell ref="A379:B379"/>
    <mergeCell ref="A387:A389"/>
    <mergeCell ref="B387:B389"/>
    <mergeCell ref="C18:C19"/>
    <mergeCell ref="D18:D19"/>
    <mergeCell ref="A2:A4"/>
    <mergeCell ref="B2:B4"/>
    <mergeCell ref="A17:A19"/>
    <mergeCell ref="B17:B19"/>
    <mergeCell ref="B30:G30"/>
    <mergeCell ref="A569:B569"/>
    <mergeCell ref="A577:A579"/>
    <mergeCell ref="B577:B579"/>
    <mergeCell ref="A547:B547"/>
    <mergeCell ref="A553:A555"/>
    <mergeCell ref="B553:B555"/>
    <mergeCell ref="A556:B556"/>
    <mergeCell ref="A560:B560"/>
    <mergeCell ref="A566:A568"/>
    <mergeCell ref="B566:B568"/>
    <mergeCell ref="A519:B519"/>
    <mergeCell ref="A529:A532"/>
    <mergeCell ref="B529:B532"/>
    <mergeCell ref="A424:B424"/>
    <mergeCell ref="A429:B429"/>
    <mergeCell ref="A437:A440"/>
    <mergeCell ref="B437:B440"/>
    <mergeCell ref="A533:B533"/>
    <mergeCell ref="A544:A546"/>
    <mergeCell ref="A339:B339"/>
    <mergeCell ref="A298:B298"/>
    <mergeCell ref="A302:B302"/>
    <mergeCell ref="A310:A312"/>
    <mergeCell ref="B310:B312"/>
    <mergeCell ref="A313:B313"/>
    <mergeCell ref="A317:B317"/>
    <mergeCell ref="A635:A637"/>
    <mergeCell ref="B635:B637"/>
    <mergeCell ref="A600:B600"/>
    <mergeCell ref="A621:A623"/>
    <mergeCell ref="B621:B623"/>
    <mergeCell ref="B544:B546"/>
    <mergeCell ref="A580:B580"/>
    <mergeCell ref="B476:B478"/>
    <mergeCell ref="A479:B479"/>
    <mergeCell ref="A492:A494"/>
    <mergeCell ref="B492:B494"/>
    <mergeCell ref="A495:B495"/>
    <mergeCell ref="A506:A508"/>
    <mergeCell ref="B506:B508"/>
    <mergeCell ref="A476:A478"/>
    <mergeCell ref="A597:A599"/>
    <mergeCell ref="B597:B599"/>
    <mergeCell ref="A162:B162"/>
    <mergeCell ref="A170:A172"/>
    <mergeCell ref="B170:B172"/>
    <mergeCell ref="A173:B173"/>
    <mergeCell ref="A179:A181"/>
    <mergeCell ref="B179:B181"/>
    <mergeCell ref="B325:B327"/>
    <mergeCell ref="A328:B328"/>
    <mergeCell ref="A336:A338"/>
    <mergeCell ref="B336:B338"/>
    <mergeCell ref="A248:B248"/>
    <mergeCell ref="A255:A257"/>
    <mergeCell ref="B255:B257"/>
    <mergeCell ref="A258:B258"/>
    <mergeCell ref="A262:B262"/>
    <mergeCell ref="A295:A297"/>
    <mergeCell ref="B295:B297"/>
    <mergeCell ref="A182:B182"/>
    <mergeCell ref="A187:B187"/>
    <mergeCell ref="A221:A223"/>
    <mergeCell ref="B221:B223"/>
    <mergeCell ref="A224:B224"/>
    <mergeCell ref="A245:A247"/>
    <mergeCell ref="B245:B247"/>
    <mergeCell ref="A68:A70"/>
    <mergeCell ref="B68:B70"/>
    <mergeCell ref="A143:B143"/>
    <mergeCell ref="A151:B151"/>
    <mergeCell ref="A159:A161"/>
    <mergeCell ref="B159:B161"/>
    <mergeCell ref="A115:B115"/>
    <mergeCell ref="A122:A124"/>
    <mergeCell ref="B122:B124"/>
    <mergeCell ref="A125:B125"/>
    <mergeCell ref="A134:B134"/>
    <mergeCell ref="A140:A142"/>
    <mergeCell ref="B140:B142"/>
    <mergeCell ref="A71:B71"/>
    <mergeCell ref="A77:B77"/>
    <mergeCell ref="A108:A110"/>
    <mergeCell ref="B108:B110"/>
    <mergeCell ref="A111:B111"/>
    <mergeCell ref="A131:A133"/>
    <mergeCell ref="B131:B133"/>
  </mergeCells>
  <printOptions horizontalCentered="1" verticalCentered="1"/>
  <pageMargins left="0.15748031496062992" right="0.15748031496062992" top="0.31496062992125984" bottom="0.27559055118110237" header="0.31496062992125984" footer="0.31496062992125984"/>
  <pageSetup paperSize="9" orientation="landscape" r:id="rId1"/>
  <rowBreaks count="1" manualBreakCount="1">
    <brk id="3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sqref="A1:E1"/>
    </sheetView>
  </sheetViews>
  <sheetFormatPr defaultRowHeight="12.75"/>
  <cols>
    <col min="1" max="1" width="37.140625" customWidth="1"/>
    <col min="2" max="2" width="11" customWidth="1"/>
    <col min="3" max="3" width="10.7109375" customWidth="1"/>
    <col min="4" max="4" width="70.7109375" customWidth="1"/>
    <col min="5" max="5" width="11" customWidth="1"/>
  </cols>
  <sheetData>
    <row r="1" spans="1:5" ht="21" thickBot="1">
      <c r="A1" s="756" t="s">
        <v>359</v>
      </c>
      <c r="B1" s="756"/>
      <c r="C1" s="756"/>
      <c r="D1" s="756"/>
      <c r="E1" s="756"/>
    </row>
    <row r="2" spans="1:5">
      <c r="A2" s="762" t="s">
        <v>129</v>
      </c>
      <c r="B2" s="765" t="s">
        <v>27</v>
      </c>
      <c r="C2" s="757" t="s">
        <v>310</v>
      </c>
      <c r="D2" s="759" t="s">
        <v>343</v>
      </c>
      <c r="E2" s="748" t="s">
        <v>357</v>
      </c>
    </row>
    <row r="3" spans="1:5">
      <c r="A3" s="763"/>
      <c r="B3" s="766"/>
      <c r="C3" s="758"/>
      <c r="D3" s="760"/>
      <c r="E3" s="749"/>
    </row>
    <row r="4" spans="1:5" ht="13.5" thickBot="1">
      <c r="A4" s="764"/>
      <c r="B4" s="767"/>
      <c r="C4" s="758"/>
      <c r="D4" s="761"/>
      <c r="E4" s="749"/>
    </row>
    <row r="5" spans="1:5" ht="18.75" thickBot="1">
      <c r="A5" s="750" t="s">
        <v>125</v>
      </c>
      <c r="B5" s="751"/>
      <c r="C5" s="751"/>
      <c r="D5" s="751"/>
      <c r="E5" s="752"/>
    </row>
    <row r="6" spans="1:5">
      <c r="A6" s="439" t="s">
        <v>28</v>
      </c>
      <c r="B6" s="435">
        <v>4148</v>
      </c>
      <c r="C6" s="443">
        <v>4148</v>
      </c>
      <c r="D6" s="436">
        <v>2065</v>
      </c>
      <c r="E6" s="454">
        <v>49.8</v>
      </c>
    </row>
    <row r="7" spans="1:5">
      <c r="A7" s="48" t="s">
        <v>361</v>
      </c>
      <c r="B7" s="431">
        <v>0</v>
      </c>
      <c r="C7" s="440">
        <v>74</v>
      </c>
      <c r="D7" s="438">
        <v>74</v>
      </c>
      <c r="E7" s="450">
        <v>100</v>
      </c>
    </row>
    <row r="8" spans="1:5" ht="28.5">
      <c r="A8" s="7" t="s">
        <v>358</v>
      </c>
      <c r="B8" s="432">
        <f>B6</f>
        <v>4148</v>
      </c>
      <c r="C8" s="442">
        <f>SUM(C6:C7)</f>
        <v>4222</v>
      </c>
      <c r="D8" s="437">
        <f>SUM(D6:D7)</f>
        <v>2139</v>
      </c>
      <c r="E8" s="452">
        <v>50.7</v>
      </c>
    </row>
    <row r="9" spans="1:5" ht="36">
      <c r="A9" s="36" t="s">
        <v>356</v>
      </c>
      <c r="B9" s="433">
        <f>B8</f>
        <v>4148</v>
      </c>
      <c r="C9" s="428">
        <f>SUM(C8)</f>
        <v>4222</v>
      </c>
      <c r="D9" s="447">
        <f>SUM(D8)</f>
        <v>2139</v>
      </c>
      <c r="E9" s="455">
        <v>50.7</v>
      </c>
    </row>
    <row r="10" spans="1:5" ht="18">
      <c r="A10" s="753" t="s">
        <v>126</v>
      </c>
      <c r="B10" s="754"/>
      <c r="C10" s="754"/>
      <c r="D10" s="754"/>
      <c r="E10" s="755"/>
    </row>
    <row r="11" spans="1:5">
      <c r="A11" s="48" t="s">
        <v>5</v>
      </c>
      <c r="B11" s="371">
        <v>1914</v>
      </c>
      <c r="C11" s="440">
        <v>1908</v>
      </c>
      <c r="D11" s="440">
        <v>945</v>
      </c>
      <c r="E11" s="450">
        <v>49.5</v>
      </c>
    </row>
    <row r="12" spans="1:5">
      <c r="A12" s="48" t="s">
        <v>89</v>
      </c>
      <c r="B12" s="371">
        <v>180</v>
      </c>
      <c r="C12" s="440">
        <v>180</v>
      </c>
      <c r="D12" s="440">
        <v>89</v>
      </c>
      <c r="E12" s="450">
        <v>49.4</v>
      </c>
    </row>
    <row r="13" spans="1:5" ht="28.5">
      <c r="A13" s="10" t="s">
        <v>6</v>
      </c>
      <c r="B13" s="434">
        <f>SUM(B11:B12)</f>
        <v>2094</v>
      </c>
      <c r="C13" s="441">
        <f>SUM(C11:C12)</f>
        <v>2088</v>
      </c>
      <c r="D13" s="441">
        <f>SUM(D11:D12)</f>
        <v>1034</v>
      </c>
      <c r="E13" s="451">
        <v>49.5</v>
      </c>
    </row>
    <row r="14" spans="1:5" ht="25.5">
      <c r="A14" s="45" t="s">
        <v>29</v>
      </c>
      <c r="B14" s="371">
        <v>42</v>
      </c>
      <c r="C14" s="440">
        <v>106</v>
      </c>
      <c r="D14" s="440">
        <v>64</v>
      </c>
      <c r="E14" s="450">
        <v>60.4</v>
      </c>
    </row>
    <row r="15" spans="1:5">
      <c r="A15" s="45" t="s">
        <v>7</v>
      </c>
      <c r="B15" s="371">
        <v>60</v>
      </c>
      <c r="C15" s="440">
        <v>60</v>
      </c>
      <c r="D15" s="440">
        <v>30</v>
      </c>
      <c r="E15" s="450">
        <v>50</v>
      </c>
    </row>
    <row r="16" spans="1:5">
      <c r="A16" s="45" t="s">
        <v>354</v>
      </c>
      <c r="B16" s="371">
        <v>60</v>
      </c>
      <c r="C16" s="440">
        <v>60</v>
      </c>
      <c r="D16" s="440">
        <v>30</v>
      </c>
      <c r="E16" s="450">
        <v>50</v>
      </c>
    </row>
    <row r="17" spans="1:5" ht="28.5">
      <c r="A17" s="10" t="s">
        <v>8</v>
      </c>
      <c r="B17" s="434">
        <f>SUM(B14:B16)</f>
        <v>162</v>
      </c>
      <c r="C17" s="441">
        <f>SUM(C14:C16)</f>
        <v>226</v>
      </c>
      <c r="D17" s="441">
        <f>SUM(D14:D16)</f>
        <v>124</v>
      </c>
      <c r="E17" s="451">
        <v>54.7</v>
      </c>
    </row>
    <row r="18" spans="1:5" ht="14.25">
      <c r="A18" s="7" t="s">
        <v>10</v>
      </c>
      <c r="B18" s="317">
        <f>B13+B17</f>
        <v>2256</v>
      </c>
      <c r="C18" s="442">
        <f>C13+C17</f>
        <v>2314</v>
      </c>
      <c r="D18" s="442">
        <f>D13+D17</f>
        <v>1158</v>
      </c>
      <c r="E18" s="452">
        <v>50</v>
      </c>
    </row>
    <row r="19" spans="1:5">
      <c r="A19" s="45" t="s">
        <v>360</v>
      </c>
      <c r="B19" s="371">
        <v>577</v>
      </c>
      <c r="C19" s="440">
        <v>593</v>
      </c>
      <c r="D19" s="440">
        <v>296</v>
      </c>
      <c r="E19" s="450">
        <v>49.4</v>
      </c>
    </row>
    <row r="20" spans="1:5">
      <c r="A20" s="45" t="s">
        <v>168</v>
      </c>
      <c r="B20" s="371">
        <v>20</v>
      </c>
      <c r="C20" s="440">
        <v>20</v>
      </c>
      <c r="D20" s="440">
        <v>10</v>
      </c>
      <c r="E20" s="450">
        <v>50</v>
      </c>
    </row>
    <row r="21" spans="1:5">
      <c r="A21" s="45" t="s">
        <v>155</v>
      </c>
      <c r="B21" s="371">
        <v>10</v>
      </c>
      <c r="C21" s="440">
        <v>10</v>
      </c>
      <c r="D21" s="440">
        <v>0</v>
      </c>
      <c r="E21" s="450"/>
    </row>
    <row r="22" spans="1:5" ht="28.5">
      <c r="A22" s="7" t="s">
        <v>20</v>
      </c>
      <c r="B22" s="317">
        <f>SUM(B19:B21)</f>
        <v>607</v>
      </c>
      <c r="C22" s="442">
        <f>SUM(C19:C21)</f>
        <v>623</v>
      </c>
      <c r="D22" s="442">
        <f>SUM(D19:D21)</f>
        <v>306</v>
      </c>
      <c r="E22" s="452">
        <v>49.1</v>
      </c>
    </row>
    <row r="23" spans="1:5">
      <c r="A23" s="45" t="s">
        <v>91</v>
      </c>
      <c r="B23" s="371">
        <v>15</v>
      </c>
      <c r="C23" s="440">
        <v>15</v>
      </c>
      <c r="D23" s="440">
        <v>0</v>
      </c>
      <c r="E23" s="450"/>
    </row>
    <row r="24" spans="1:5" ht="25.5">
      <c r="A24" s="45" t="s">
        <v>157</v>
      </c>
      <c r="B24" s="371">
        <v>25</v>
      </c>
      <c r="C24" s="440">
        <v>25</v>
      </c>
      <c r="D24" s="440">
        <v>21</v>
      </c>
      <c r="E24" s="450">
        <v>84</v>
      </c>
    </row>
    <row r="25" spans="1:5">
      <c r="A25" s="45" t="s">
        <v>156</v>
      </c>
      <c r="B25" s="371">
        <v>30</v>
      </c>
      <c r="C25" s="440">
        <v>30</v>
      </c>
      <c r="D25" s="440">
        <v>27</v>
      </c>
      <c r="E25" s="450">
        <v>90</v>
      </c>
    </row>
    <row r="26" spans="1:5">
      <c r="A26" s="45" t="s">
        <v>92</v>
      </c>
      <c r="B26" s="371">
        <v>11</v>
      </c>
      <c r="C26" s="440">
        <v>11</v>
      </c>
      <c r="D26" s="440">
        <v>0</v>
      </c>
      <c r="E26" s="450"/>
    </row>
    <row r="27" spans="1:5">
      <c r="A27" s="45" t="s">
        <v>93</v>
      </c>
      <c r="B27" s="371">
        <v>40</v>
      </c>
      <c r="C27" s="440">
        <v>40</v>
      </c>
      <c r="D27" s="440">
        <v>7</v>
      </c>
      <c r="E27" s="450">
        <v>17.5</v>
      </c>
    </row>
    <row r="28" spans="1:5">
      <c r="A28" s="45" t="s">
        <v>94</v>
      </c>
      <c r="B28" s="371">
        <v>23</v>
      </c>
      <c r="C28" s="440">
        <v>23</v>
      </c>
      <c r="D28" s="440">
        <v>11</v>
      </c>
      <c r="E28" s="450">
        <v>47.8</v>
      </c>
    </row>
    <row r="29" spans="1:5" ht="14.25">
      <c r="A29" s="7" t="s">
        <v>2</v>
      </c>
      <c r="B29" s="317">
        <f>SUM(B23:B28)</f>
        <v>144</v>
      </c>
      <c r="C29" s="437">
        <f>SUM(C23:C28)</f>
        <v>144</v>
      </c>
      <c r="D29" s="437">
        <f>SUM(D23:D28)</f>
        <v>66</v>
      </c>
      <c r="E29" s="452">
        <v>45.8</v>
      </c>
    </row>
    <row r="30" spans="1:5" ht="25.5">
      <c r="A30" s="51" t="s">
        <v>355</v>
      </c>
      <c r="B30" s="384">
        <v>492</v>
      </c>
      <c r="C30" s="440">
        <v>492</v>
      </c>
      <c r="D30" s="440">
        <v>201</v>
      </c>
      <c r="E30" s="450">
        <v>40.799999999999997</v>
      </c>
    </row>
    <row r="31" spans="1:5" ht="25.5">
      <c r="A31" s="51" t="s">
        <v>176</v>
      </c>
      <c r="B31" s="384">
        <v>649</v>
      </c>
      <c r="C31" s="440">
        <v>649</v>
      </c>
      <c r="D31" s="440">
        <v>266</v>
      </c>
      <c r="E31" s="450">
        <v>40.9</v>
      </c>
    </row>
    <row r="32" spans="1:5" ht="28.5">
      <c r="A32" s="7" t="s">
        <v>121</v>
      </c>
      <c r="B32" s="317">
        <f>SUM(B30:B31)</f>
        <v>1141</v>
      </c>
      <c r="C32" s="442">
        <f>SUM(C30:C31)</f>
        <v>1141</v>
      </c>
      <c r="D32" s="442">
        <f>SUM(D30:D31)</f>
        <v>467</v>
      </c>
      <c r="E32" s="452">
        <v>40.9</v>
      </c>
    </row>
    <row r="33" spans="1:5" ht="36.75" thickBot="1">
      <c r="A33" s="446" t="s">
        <v>95</v>
      </c>
      <c r="B33" s="445">
        <f>B18+B22+B29+B32</f>
        <v>4148</v>
      </c>
      <c r="C33" s="449">
        <f>C18+C22+C29+C32</f>
        <v>4222</v>
      </c>
      <c r="D33" s="448">
        <f>D18+D22+D29+D32</f>
        <v>1997</v>
      </c>
      <c r="E33" s="453">
        <v>47.3</v>
      </c>
    </row>
  </sheetData>
  <mergeCells count="8">
    <mergeCell ref="A5:E5"/>
    <mergeCell ref="A10:E10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Védőnői szolgálat</vt:lpstr>
      <vt:lpstr>Költségvetés 2013</vt:lpstr>
      <vt:lpstr>Összesítő</vt:lpstr>
      <vt:lpstr>Munka1</vt:lpstr>
      <vt:lpstr>Összesítő!Nyomtatási_terület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2014-04-23T12:59:02Z</cp:lastPrinted>
  <dcterms:created xsi:type="dcterms:W3CDTF">2001-11-26T10:13:34Z</dcterms:created>
  <dcterms:modified xsi:type="dcterms:W3CDTF">2014-05-06T09:24:07Z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