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5. Hivatal\01. Csesztreg\02. Rendeletek\2019\"/>
    </mc:Choice>
  </mc:AlternateContent>
  <bookViews>
    <workbookView xWindow="0" yWindow="0" windowWidth="28800" windowHeight="12435"/>
  </bookViews>
  <sheets>
    <sheet name="1. Mérlegszerű" sheetId="8" r:id="rId1"/>
    <sheet name="2,a Elemi bevételek" sheetId="2" r:id="rId2"/>
    <sheet name="2,b Elemi kiadások" sheetId="3" r:id="rId3"/>
    <sheet name="6. Felhalmozás" sheetId="9" r:id="rId4"/>
    <sheet name="7,a Műk. mérleg" sheetId="10" r:id="rId5"/>
    <sheet name="7,b Beruh. mérleg" sheetId="11" r:id="rId6"/>
    <sheet name="8. Tartalékok" sheetId="12" r:id="rId7"/>
    <sheet name="11. Likviditási terv" sheetId="13" r:id="rId8"/>
    <sheet name="13. Többéves döntések" sheetId="14" r:id="rId9"/>
    <sheet name="14. Adósságot kel. ügyletek" sheetId="15" r:id="rId10"/>
  </sheets>
  <definedNames>
    <definedName name="_xlnm.Print_Area" localSheetId="0">'1. Mérlegszerű'!$A$1:$N$70</definedName>
    <definedName name="_xlnm.Print_Area" localSheetId="7">'11. Likviditási terv'!$A$1:$O$32</definedName>
    <definedName name="_xlnm.Print_Area" localSheetId="1">'2,a Elemi bevételek'!$A$1:$J$42</definedName>
    <definedName name="_xlnm.Print_Area" localSheetId="2">'2,b Elemi kiadások'!$A$1:$J$63</definedName>
    <definedName name="_xlnm.Print_Area" localSheetId="3">'6. Felhalmozás'!$A$1:$J$23</definedName>
  </definedNames>
  <calcPr calcId="152511"/>
</workbook>
</file>

<file path=xl/calcChain.xml><?xml version="1.0" encoding="utf-8"?>
<calcChain xmlns="http://schemas.openxmlformats.org/spreadsheetml/2006/main">
  <c r="J17" i="9" l="1"/>
  <c r="C29" i="13" l="1"/>
  <c r="O29" i="13" s="1"/>
  <c r="C24" i="13"/>
  <c r="N22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C18" i="13"/>
  <c r="O17" i="13"/>
  <c r="J10" i="9"/>
  <c r="J11" i="9"/>
  <c r="J12" i="9"/>
  <c r="J13" i="9"/>
  <c r="J23" i="9" s="1"/>
  <c r="J14" i="9"/>
  <c r="J15" i="9"/>
  <c r="J16" i="9"/>
  <c r="J9" i="9"/>
  <c r="F10" i="9"/>
  <c r="F11" i="9"/>
  <c r="F12" i="9"/>
  <c r="F13" i="9"/>
  <c r="F14" i="9"/>
  <c r="F15" i="9"/>
  <c r="F16" i="9"/>
  <c r="F17" i="9"/>
  <c r="F18" i="9"/>
  <c r="F19" i="9"/>
  <c r="F20" i="9"/>
  <c r="F21" i="9"/>
  <c r="F9" i="9"/>
  <c r="I23" i="9"/>
  <c r="F23" i="9"/>
  <c r="E23" i="9"/>
  <c r="G64" i="8"/>
  <c r="N57" i="8"/>
  <c r="N50" i="8"/>
  <c r="N46" i="8"/>
  <c r="N41" i="8"/>
  <c r="N42" i="8"/>
  <c r="N40" i="8"/>
  <c r="N33" i="8"/>
  <c r="N26" i="8"/>
  <c r="N27" i="8"/>
  <c r="N28" i="8"/>
  <c r="N25" i="8"/>
  <c r="N19" i="8"/>
  <c r="N20" i="8"/>
  <c r="N21" i="8"/>
  <c r="N18" i="8"/>
  <c r="N10" i="8"/>
  <c r="N11" i="8"/>
  <c r="N12" i="8"/>
  <c r="N13" i="8"/>
  <c r="N14" i="8"/>
  <c r="N9" i="8"/>
  <c r="G33" i="8"/>
  <c r="G62" i="8"/>
  <c r="G58" i="8"/>
  <c r="G59" i="8"/>
  <c r="G57" i="8"/>
  <c r="G41" i="8"/>
  <c r="G42" i="8"/>
  <c r="G40" i="8"/>
  <c r="G25" i="8"/>
  <c r="G29" i="8" s="1"/>
  <c r="G19" i="8"/>
  <c r="G18" i="8"/>
  <c r="G10" i="8"/>
  <c r="G11" i="8"/>
  <c r="G12" i="8"/>
  <c r="G9" i="8"/>
  <c r="N60" i="8"/>
  <c r="N66" i="8" s="1"/>
  <c r="M60" i="8"/>
  <c r="M66" i="8" s="1"/>
  <c r="N51" i="8"/>
  <c r="M51" i="8"/>
  <c r="N47" i="8"/>
  <c r="M47" i="8"/>
  <c r="M43" i="8"/>
  <c r="M29" i="8"/>
  <c r="M22" i="8"/>
  <c r="M15" i="8"/>
  <c r="F60" i="8"/>
  <c r="F66" i="8" s="1"/>
  <c r="G51" i="8"/>
  <c r="F51" i="8"/>
  <c r="G47" i="8"/>
  <c r="F47" i="8"/>
  <c r="F43" i="8"/>
  <c r="F29" i="8"/>
  <c r="F22" i="8"/>
  <c r="F15" i="8"/>
  <c r="I36" i="3"/>
  <c r="J36" i="3"/>
  <c r="J21" i="3" s="1"/>
  <c r="I21" i="3"/>
  <c r="I39" i="3"/>
  <c r="H46" i="3"/>
  <c r="H47" i="3"/>
  <c r="H48" i="3"/>
  <c r="H45" i="3"/>
  <c r="H61" i="3"/>
  <c r="H62" i="3"/>
  <c r="H60" i="3"/>
  <c r="H51" i="3"/>
  <c r="H52" i="3"/>
  <c r="H44" i="3"/>
  <c r="G61" i="3"/>
  <c r="F53" i="3"/>
  <c r="G51" i="3"/>
  <c r="G52" i="3"/>
  <c r="G50" i="3"/>
  <c r="H50" i="3" s="1"/>
  <c r="G45" i="3"/>
  <c r="G46" i="3"/>
  <c r="G47" i="3"/>
  <c r="G48" i="3"/>
  <c r="G44" i="3"/>
  <c r="G39" i="3"/>
  <c r="H39" i="3" s="1"/>
  <c r="G38" i="3"/>
  <c r="H38" i="3" s="1"/>
  <c r="G37" i="3"/>
  <c r="H37" i="3" s="1"/>
  <c r="G34" i="3"/>
  <c r="H34" i="3" s="1"/>
  <c r="E35" i="2"/>
  <c r="I17" i="2"/>
  <c r="J17" i="2"/>
  <c r="F17" i="2"/>
  <c r="E17" i="2"/>
  <c r="F10" i="3"/>
  <c r="G59" i="3"/>
  <c r="G56" i="3"/>
  <c r="G53" i="3"/>
  <c r="G40" i="3"/>
  <c r="G25" i="3"/>
  <c r="G22" i="3"/>
  <c r="G16" i="3"/>
  <c r="G10" i="3"/>
  <c r="F59" i="3"/>
  <c r="F56" i="3"/>
  <c r="F49" i="3"/>
  <c r="F43" i="3"/>
  <c r="F40" i="3"/>
  <c r="F36" i="3"/>
  <c r="F28" i="3"/>
  <c r="F25" i="3"/>
  <c r="F22" i="3"/>
  <c r="F16" i="3"/>
  <c r="G36" i="15"/>
  <c r="G37" i="15" s="1"/>
  <c r="F23" i="15"/>
  <c r="E23" i="15"/>
  <c r="D23" i="15"/>
  <c r="C23" i="15"/>
  <c r="G22" i="15"/>
  <c r="G21" i="15"/>
  <c r="G20" i="15"/>
  <c r="G23" i="15" s="1"/>
  <c r="F13" i="15"/>
  <c r="E15" i="14"/>
  <c r="H14" i="14"/>
  <c r="H13" i="14" s="1"/>
  <c r="G13" i="14"/>
  <c r="G15" i="14" s="1"/>
  <c r="F13" i="14"/>
  <c r="F15" i="14" s="1"/>
  <c r="E13" i="14"/>
  <c r="H12" i="14"/>
  <c r="H11" i="14"/>
  <c r="H10" i="14"/>
  <c r="H15" i="14" s="1"/>
  <c r="N31" i="13"/>
  <c r="L31" i="13"/>
  <c r="K31" i="13"/>
  <c r="J31" i="13"/>
  <c r="I31" i="13"/>
  <c r="H31" i="13"/>
  <c r="G31" i="13"/>
  <c r="F31" i="13"/>
  <c r="E31" i="13"/>
  <c r="D31" i="13"/>
  <c r="O30" i="13"/>
  <c r="O28" i="13"/>
  <c r="O27" i="13"/>
  <c r="O26" i="13"/>
  <c r="O25" i="13"/>
  <c r="O24" i="13"/>
  <c r="M23" i="13"/>
  <c r="O23" i="13" s="1"/>
  <c r="O22" i="13"/>
  <c r="O21" i="13"/>
  <c r="O20" i="13"/>
  <c r="O16" i="13"/>
  <c r="O15" i="13"/>
  <c r="C14" i="13"/>
  <c r="O14" i="13" s="1"/>
  <c r="O13" i="13"/>
  <c r="O12" i="13"/>
  <c r="O11" i="13"/>
  <c r="O10" i="13"/>
  <c r="O9" i="13"/>
  <c r="O8" i="13"/>
  <c r="D10" i="12"/>
  <c r="D15" i="12" s="1"/>
  <c r="E28" i="11"/>
  <c r="C22" i="11"/>
  <c r="C16" i="11"/>
  <c r="E15" i="11"/>
  <c r="E30" i="11" s="1"/>
  <c r="C15" i="11"/>
  <c r="E28" i="10"/>
  <c r="C22" i="10"/>
  <c r="C17" i="10"/>
  <c r="C28" i="10" s="1"/>
  <c r="E16" i="10"/>
  <c r="C16" i="10"/>
  <c r="H23" i="9"/>
  <c r="D23" i="9"/>
  <c r="L60" i="8"/>
  <c r="L66" i="8" s="1"/>
  <c r="K60" i="8"/>
  <c r="K66" i="8" s="1"/>
  <c r="J60" i="8"/>
  <c r="J66" i="8" s="1"/>
  <c r="E60" i="8"/>
  <c r="E66" i="8" s="1"/>
  <c r="D60" i="8"/>
  <c r="D66" i="8" s="1"/>
  <c r="C60" i="8"/>
  <c r="C66" i="8" s="1"/>
  <c r="L51" i="8"/>
  <c r="K51" i="8"/>
  <c r="J51" i="8"/>
  <c r="E51" i="8"/>
  <c r="D51" i="8"/>
  <c r="C51" i="8"/>
  <c r="L47" i="8"/>
  <c r="K47" i="8"/>
  <c r="J47" i="8"/>
  <c r="E47" i="8"/>
  <c r="D47" i="8"/>
  <c r="C47" i="8"/>
  <c r="L43" i="8"/>
  <c r="L53" i="8" s="1"/>
  <c r="L68" i="8" s="1"/>
  <c r="K43" i="8"/>
  <c r="K53" i="8" s="1"/>
  <c r="K68" i="8" s="1"/>
  <c r="J43" i="8"/>
  <c r="E43" i="8"/>
  <c r="D43" i="8"/>
  <c r="D53" i="8" s="1"/>
  <c r="D68" i="8" s="1"/>
  <c r="C43" i="8"/>
  <c r="C53" i="8" s="1"/>
  <c r="C68" i="8" s="1"/>
  <c r="L29" i="8"/>
  <c r="K29" i="8"/>
  <c r="J29" i="8"/>
  <c r="E29" i="8"/>
  <c r="D29" i="8"/>
  <c r="C29" i="8"/>
  <c r="L22" i="8"/>
  <c r="K22" i="8"/>
  <c r="K31" i="8" s="1"/>
  <c r="K35" i="8" s="1"/>
  <c r="J22" i="8"/>
  <c r="E22" i="8"/>
  <c r="D22" i="8"/>
  <c r="C22" i="8"/>
  <c r="C31" i="8" s="1"/>
  <c r="C35" i="8" s="1"/>
  <c r="C70" i="8" s="1"/>
  <c r="L15" i="8"/>
  <c r="K15" i="8"/>
  <c r="J15" i="8"/>
  <c r="J31" i="8" s="1"/>
  <c r="J35" i="8" s="1"/>
  <c r="E15" i="8"/>
  <c r="E31" i="8" s="1"/>
  <c r="E35" i="8" s="1"/>
  <c r="D15" i="8"/>
  <c r="C15" i="8"/>
  <c r="G41" i="2"/>
  <c r="H41" i="2" s="1"/>
  <c r="G34" i="2"/>
  <c r="H34" i="2" s="1"/>
  <c r="G32" i="2"/>
  <c r="H32" i="2" s="1"/>
  <c r="G23" i="2"/>
  <c r="H23" i="2" s="1"/>
  <c r="G18" i="2"/>
  <c r="H18" i="2" s="1"/>
  <c r="H17" i="2" s="1"/>
  <c r="G36" i="3" l="1"/>
  <c r="G28" i="3"/>
  <c r="C31" i="13"/>
  <c r="C28" i="11"/>
  <c r="E29" i="10"/>
  <c r="E29" i="11"/>
  <c r="K70" i="8"/>
  <c r="G22" i="8"/>
  <c r="G43" i="8"/>
  <c r="G53" i="8" s="1"/>
  <c r="N15" i="8"/>
  <c r="N31" i="8" s="1"/>
  <c r="N35" i="8" s="1"/>
  <c r="N22" i="8"/>
  <c r="N29" i="8"/>
  <c r="J53" i="8"/>
  <c r="D31" i="8"/>
  <c r="D35" i="8" s="1"/>
  <c r="D70" i="8" s="1"/>
  <c r="L31" i="8"/>
  <c r="L35" i="8" s="1"/>
  <c r="L70" i="8" s="1"/>
  <c r="E53" i="8"/>
  <c r="E68" i="8" s="1"/>
  <c r="E70" i="8" s="1"/>
  <c r="M53" i="8"/>
  <c r="N43" i="8"/>
  <c r="N53" i="8" s="1"/>
  <c r="N68" i="8" s="1"/>
  <c r="M31" i="8"/>
  <c r="M35" i="8" s="1"/>
  <c r="M68" i="8"/>
  <c r="G15" i="8"/>
  <c r="G31" i="8" s="1"/>
  <c r="G35" i="8" s="1"/>
  <c r="G60" i="8"/>
  <c r="G66" i="8" s="1"/>
  <c r="G68" i="8" s="1"/>
  <c r="F53" i="8"/>
  <c r="F68" i="8" s="1"/>
  <c r="F31" i="8"/>
  <c r="F35" i="8" s="1"/>
  <c r="G49" i="3"/>
  <c r="G43" i="3"/>
  <c r="G17" i="2"/>
  <c r="F21" i="3"/>
  <c r="G21" i="3"/>
  <c r="G9" i="3"/>
  <c r="F9" i="3"/>
  <c r="O31" i="13"/>
  <c r="M31" i="13"/>
  <c r="C32" i="13"/>
  <c r="D7" i="13" s="1"/>
  <c r="D32" i="13" s="1"/>
  <c r="E7" i="13" s="1"/>
  <c r="E32" i="13" s="1"/>
  <c r="F7" i="13" s="1"/>
  <c r="F32" i="13" s="1"/>
  <c r="G7" i="13" s="1"/>
  <c r="G32" i="13" s="1"/>
  <c r="H7" i="13" s="1"/>
  <c r="H32" i="13" s="1"/>
  <c r="I7" i="13" s="1"/>
  <c r="I32" i="13" s="1"/>
  <c r="J7" i="13" s="1"/>
  <c r="J32" i="13" s="1"/>
  <c r="K7" i="13" s="1"/>
  <c r="K32" i="13" s="1"/>
  <c r="L7" i="13" s="1"/>
  <c r="L32" i="13" s="1"/>
  <c r="M7" i="13" s="1"/>
  <c r="M32" i="13" s="1"/>
  <c r="N7" i="13" s="1"/>
  <c r="N32" i="13" s="1"/>
  <c r="C29" i="11"/>
  <c r="C30" i="11"/>
  <c r="E31" i="10"/>
  <c r="C30" i="10"/>
  <c r="E30" i="10"/>
  <c r="C29" i="10"/>
  <c r="C31" i="10"/>
  <c r="J68" i="8"/>
  <c r="J70" i="8" s="1"/>
  <c r="G37" i="2"/>
  <c r="G33" i="2"/>
  <c r="G31" i="2"/>
  <c r="G24" i="2"/>
  <c r="G20" i="2"/>
  <c r="G19" i="2" s="1"/>
  <c r="G10" i="2"/>
  <c r="G9" i="2" s="1"/>
  <c r="F37" i="2"/>
  <c r="F33" i="2"/>
  <c r="F31" i="2"/>
  <c r="F24" i="2"/>
  <c r="F20" i="2"/>
  <c r="F19" i="2" s="1"/>
  <c r="F10" i="2"/>
  <c r="F9" i="2" s="1"/>
  <c r="E31" i="11" l="1"/>
  <c r="N70" i="8"/>
  <c r="M70" i="8"/>
  <c r="G70" i="8"/>
  <c r="F70" i="8"/>
  <c r="G58" i="3"/>
  <c r="G63" i="3" s="1"/>
  <c r="F58" i="3"/>
  <c r="F63" i="3" s="1"/>
  <c r="G36" i="2"/>
  <c r="G42" i="2" s="1"/>
  <c r="F36" i="2"/>
  <c r="F42" i="2" s="1"/>
  <c r="H59" i="3"/>
  <c r="H53" i="3"/>
  <c r="H49" i="3"/>
  <c r="H40" i="3"/>
  <c r="H36" i="3"/>
  <c r="H28" i="3"/>
  <c r="H25" i="3"/>
  <c r="H22" i="3"/>
  <c r="H16" i="3"/>
  <c r="H10" i="3"/>
  <c r="E59" i="3"/>
  <c r="D59" i="3"/>
  <c r="C59" i="3"/>
  <c r="E56" i="3"/>
  <c r="H56" i="3" s="1"/>
  <c r="D56" i="3"/>
  <c r="C56" i="3"/>
  <c r="E53" i="3"/>
  <c r="D53" i="3"/>
  <c r="C53" i="3"/>
  <c r="E49" i="3"/>
  <c r="D49" i="3"/>
  <c r="C49" i="3"/>
  <c r="E43" i="3"/>
  <c r="D43" i="3"/>
  <c r="C43" i="3"/>
  <c r="E40" i="3"/>
  <c r="D40" i="3"/>
  <c r="C40" i="3"/>
  <c r="E36" i="3"/>
  <c r="D36" i="3"/>
  <c r="C36" i="3"/>
  <c r="E28" i="3"/>
  <c r="D28" i="3"/>
  <c r="C28" i="3"/>
  <c r="E25" i="3"/>
  <c r="D25" i="3"/>
  <c r="C25" i="3"/>
  <c r="E22" i="3"/>
  <c r="D22" i="3"/>
  <c r="C22" i="3"/>
  <c r="E16" i="3"/>
  <c r="D16" i="3"/>
  <c r="C16" i="3"/>
  <c r="E10" i="3"/>
  <c r="D10" i="3"/>
  <c r="C10" i="3"/>
  <c r="H37" i="2"/>
  <c r="H33" i="2"/>
  <c r="H31" i="2"/>
  <c r="H24" i="2"/>
  <c r="H20" i="2"/>
  <c r="H19" i="2" s="1"/>
  <c r="H10" i="2"/>
  <c r="H9" i="2" s="1"/>
  <c r="E37" i="2"/>
  <c r="D37" i="2"/>
  <c r="C37" i="2"/>
  <c r="D35" i="2"/>
  <c r="C35" i="2"/>
  <c r="E33" i="2"/>
  <c r="D33" i="2"/>
  <c r="C33" i="2"/>
  <c r="E31" i="2"/>
  <c r="D31" i="2"/>
  <c r="C31" i="2"/>
  <c r="E24" i="2"/>
  <c r="D24" i="2"/>
  <c r="C24" i="2"/>
  <c r="E20" i="2"/>
  <c r="E19" i="2" s="1"/>
  <c r="D20" i="2"/>
  <c r="D19" i="2" s="1"/>
  <c r="C20" i="2"/>
  <c r="C19" i="2" s="1"/>
  <c r="D17" i="2"/>
  <c r="C17" i="2"/>
  <c r="E10" i="2"/>
  <c r="E9" i="2" s="1"/>
  <c r="D10" i="2"/>
  <c r="D9" i="2" s="1"/>
  <c r="C10" i="2"/>
  <c r="C9" i="2" s="1"/>
  <c r="H9" i="3" l="1"/>
  <c r="C9" i="3"/>
  <c r="D9" i="3"/>
  <c r="E9" i="3"/>
  <c r="C21" i="3"/>
  <c r="C58" i="3" s="1"/>
  <c r="C63" i="3" s="1"/>
  <c r="D21" i="3"/>
  <c r="H21" i="3"/>
  <c r="E21" i="3"/>
  <c r="E58" i="3" s="1"/>
  <c r="E63" i="3" s="1"/>
  <c r="E36" i="2"/>
  <c r="E42" i="2" s="1"/>
  <c r="C36" i="2"/>
  <c r="C42" i="2" s="1"/>
  <c r="H36" i="2"/>
  <c r="H42" i="2" s="1"/>
  <c r="D36" i="2"/>
  <c r="D42" i="2" s="1"/>
  <c r="D58" i="3" l="1"/>
  <c r="D63" i="3" s="1"/>
  <c r="I47" i="3"/>
  <c r="J59" i="3"/>
  <c r="J43" i="3"/>
  <c r="J40" i="3"/>
  <c r="J9" i="3"/>
  <c r="I59" i="3"/>
  <c r="I40" i="3"/>
  <c r="I9" i="3"/>
  <c r="J37" i="2"/>
  <c r="I37" i="2"/>
  <c r="J24" i="2"/>
  <c r="I24" i="2"/>
  <c r="J19" i="2"/>
  <c r="I19" i="2"/>
  <c r="J9" i="2"/>
  <c r="I9" i="2"/>
  <c r="I43" i="3" l="1"/>
  <c r="H43" i="3"/>
  <c r="H58" i="3" s="1"/>
  <c r="H63" i="3" s="1"/>
  <c r="J58" i="3"/>
  <c r="J63" i="3" s="1"/>
  <c r="I58" i="3"/>
  <c r="I63" i="3" s="1"/>
  <c r="J36" i="2"/>
  <c r="J42" i="2" s="1"/>
  <c r="I36" i="2"/>
  <c r="I42" i="2" s="1"/>
</calcChain>
</file>

<file path=xl/sharedStrings.xml><?xml version="1.0" encoding="utf-8"?>
<sst xmlns="http://schemas.openxmlformats.org/spreadsheetml/2006/main" count="969" uniqueCount="531">
  <si>
    <t>Adatok Ft-ban</t>
  </si>
  <si>
    <t>Megnevezés</t>
  </si>
  <si>
    <t>1.</t>
  </si>
  <si>
    <t>2.</t>
  </si>
  <si>
    <t>Eredeti előirányzat 2018.</t>
  </si>
  <si>
    <t>2018. évi várható teljesítés</t>
  </si>
  <si>
    <t>Eredeti előirányzat 2019.</t>
  </si>
  <si>
    <t xml:space="preserve">Csesztreg Község Önkormányzatának elemi bevételei </t>
  </si>
  <si>
    <t>2019.</t>
  </si>
  <si>
    <t>Rovatszám</t>
  </si>
  <si>
    <t>KIEMELT ELŐIRÁNYZATOK</t>
  </si>
  <si>
    <t>2018. évi várható teljestés</t>
  </si>
  <si>
    <t>A</t>
  </si>
  <si>
    <t>B</t>
  </si>
  <si>
    <t>C</t>
  </si>
  <si>
    <t>D</t>
  </si>
  <si>
    <t>E</t>
  </si>
  <si>
    <t>B1.</t>
  </si>
  <si>
    <t>Működési célú tám. ÁH-on belülről</t>
  </si>
  <si>
    <t>B11.</t>
  </si>
  <si>
    <t>Önkormányzat működési támogatásai</t>
  </si>
  <si>
    <t>B111.</t>
  </si>
  <si>
    <t>Önkormányzat általános támogatása</t>
  </si>
  <si>
    <t>B112.</t>
  </si>
  <si>
    <t>Települési önkormányzat köznev. feladatainak tám.</t>
  </si>
  <si>
    <t>B113.</t>
  </si>
  <si>
    <t>Önkormányzat szociális és gyermekjóléti feladatainak tám.</t>
  </si>
  <si>
    <t>B114.</t>
  </si>
  <si>
    <t>Önkormányzat kulturális feladatainak tám.</t>
  </si>
  <si>
    <t>B115.</t>
  </si>
  <si>
    <t>Működési célú költségvetési tán. és kiegészítő tám.</t>
  </si>
  <si>
    <t>B16.</t>
  </si>
  <si>
    <t>Egyéb működési célú támogatások bevételei ÁH-on belül</t>
  </si>
  <si>
    <t>B2.</t>
  </si>
  <si>
    <t>Felhalmozási célú támogatások ÁH-on belül</t>
  </si>
  <si>
    <t>B25.</t>
  </si>
  <si>
    <t>Egyéb felhalmozási célú támogatások áht-n belülről</t>
  </si>
  <si>
    <t>B3.</t>
  </si>
  <si>
    <t>Közhatalmi bevételek</t>
  </si>
  <si>
    <t>B35.</t>
  </si>
  <si>
    <t>Termékek és szolgáltatások adói</t>
  </si>
  <si>
    <t>B351.</t>
  </si>
  <si>
    <t>Értékesítési forgalmi adók (Iparűzési adó)</t>
  </si>
  <si>
    <t>B354.</t>
  </si>
  <si>
    <t>Gépjárműadók</t>
  </si>
  <si>
    <t>B36.</t>
  </si>
  <si>
    <t>Egyéb közhatalmi bevételek</t>
  </si>
  <si>
    <t>B4.</t>
  </si>
  <si>
    <t>Működési bevételek</t>
  </si>
  <si>
    <t>B402.</t>
  </si>
  <si>
    <t>Szolgáltatások ellenértéke</t>
  </si>
  <si>
    <t xml:space="preserve">B403. </t>
  </si>
  <si>
    <t>Közvetített szolgáltatások ellenértéke</t>
  </si>
  <si>
    <t>B404.</t>
  </si>
  <si>
    <t>Tulajdonosi bevételek</t>
  </si>
  <si>
    <t>B405.</t>
  </si>
  <si>
    <t>Ellátási díjak</t>
  </si>
  <si>
    <t>B408.</t>
  </si>
  <si>
    <t>Kamatbevételek</t>
  </si>
  <si>
    <t>B411.</t>
  </si>
  <si>
    <t>Egyéb működési bevételek</t>
  </si>
  <si>
    <t>B5.</t>
  </si>
  <si>
    <t>Felhalmozási bevételek</t>
  </si>
  <si>
    <t>B52.</t>
  </si>
  <si>
    <t>Ingatlanok értékesítése</t>
  </si>
  <si>
    <t>B6.</t>
  </si>
  <si>
    <t>Működési célú átvett pénzeszközök</t>
  </si>
  <si>
    <t>B62.</t>
  </si>
  <si>
    <t>Működési célú kölcsönök visszatér. ÁH-on kívül</t>
  </si>
  <si>
    <t>B7.</t>
  </si>
  <si>
    <t>Felhalmozási célú átvett pénzeszközök</t>
  </si>
  <si>
    <t>B1.-B7.</t>
  </si>
  <si>
    <t>Költségvetési bevételek összesen</t>
  </si>
  <si>
    <t>B8.</t>
  </si>
  <si>
    <t>Finanszírozási bevételek</t>
  </si>
  <si>
    <t>B8111.</t>
  </si>
  <si>
    <t>Hosszú lejáratú hitelek, kölcsönök felvétele pénzügyi vállalkozástól</t>
  </si>
  <si>
    <t>B8112.</t>
  </si>
  <si>
    <t>Likviditási célú hitelek, kölcsönök felvétele pénzügyi vállalkozástól</t>
  </si>
  <si>
    <t>B813.</t>
  </si>
  <si>
    <t>Előző év költségvetési maradványának igénybevétele</t>
  </si>
  <si>
    <t>B814.</t>
  </si>
  <si>
    <t>Államháztartáson belüli megelőlegezések</t>
  </si>
  <si>
    <t>B7+ B8</t>
  </si>
  <si>
    <t>Bevételek összesen</t>
  </si>
  <si>
    <t>Csesztreg Község Önkormányzatának elemi kiadásai</t>
  </si>
  <si>
    <t xml:space="preserve"> Eredeti előirányzat 2019.</t>
  </si>
  <si>
    <t>2018. évi várható  teljesítés</t>
  </si>
  <si>
    <t>K1.</t>
  </si>
  <si>
    <t>Személyi juttatások</t>
  </si>
  <si>
    <t>K11.</t>
  </si>
  <si>
    <t>Foglalkoztatottak személyi juttatásai</t>
  </si>
  <si>
    <t>K1101.</t>
  </si>
  <si>
    <t>Törvény szerinti illetmények, munkabérek</t>
  </si>
  <si>
    <t>K1107.</t>
  </si>
  <si>
    <t>Béren kívüli juttatások</t>
  </si>
  <si>
    <t>K1109.</t>
  </si>
  <si>
    <t>Közlekedés költségtérítés</t>
  </si>
  <si>
    <t>K1110.</t>
  </si>
  <si>
    <t>Egyéb költségtérítés</t>
  </si>
  <si>
    <t>K1113.</t>
  </si>
  <si>
    <t>Foglalkoztatottak egyéb személyi juttatásai</t>
  </si>
  <si>
    <t>K12.</t>
  </si>
  <si>
    <t>Külső személyi juttatások</t>
  </si>
  <si>
    <t>K121.</t>
  </si>
  <si>
    <t>Választott tisztségviselők juttatásai</t>
  </si>
  <si>
    <t>K122.</t>
  </si>
  <si>
    <t>Munkavégzésre irányuló egyéb jogviszonyban nem saját fogl.-nak fizetett juttatás</t>
  </si>
  <si>
    <t>K123.</t>
  </si>
  <si>
    <t>Egyéb külső személyi juttatások</t>
  </si>
  <si>
    <t>K2.</t>
  </si>
  <si>
    <t>Munkaadót terhelő járulékok és szociális hozzájárulási adó</t>
  </si>
  <si>
    <t>K3.</t>
  </si>
  <si>
    <t>Dologi kiadások</t>
  </si>
  <si>
    <t>K31.</t>
  </si>
  <si>
    <t>Készletbeszerzés</t>
  </si>
  <si>
    <t>K311.</t>
  </si>
  <si>
    <t>Szakmai anyag beszerzés</t>
  </si>
  <si>
    <t>K312.</t>
  </si>
  <si>
    <t>Üzemeltetési anyag beszerzés</t>
  </si>
  <si>
    <t>K32.</t>
  </si>
  <si>
    <t>Kommunikációs szolgáltatások</t>
  </si>
  <si>
    <t>K321.</t>
  </si>
  <si>
    <t>Informatikai szolgáltatások igénybevétele</t>
  </si>
  <si>
    <t>K322.</t>
  </si>
  <si>
    <t>Egyéb kommunikációs szolgáltatások</t>
  </si>
  <si>
    <t>K33.</t>
  </si>
  <si>
    <t>Szolgáltatási kiadások</t>
  </si>
  <si>
    <t>K331.</t>
  </si>
  <si>
    <t>Közüzemi díj</t>
  </si>
  <si>
    <t>K332.</t>
  </si>
  <si>
    <t>Vásárolt élelmezés</t>
  </si>
  <si>
    <t>K334.</t>
  </si>
  <si>
    <t>Karbantartás, kisjavítási szolgáltatások</t>
  </si>
  <si>
    <t>K335.</t>
  </si>
  <si>
    <t>Közvetített szolgáltatások</t>
  </si>
  <si>
    <t>K336.</t>
  </si>
  <si>
    <t>Szakmai tevékenységet segítő szolgáltatások</t>
  </si>
  <si>
    <t>K337.</t>
  </si>
  <si>
    <t>Egyéb szolgáltatások</t>
  </si>
  <si>
    <t>K34.</t>
  </si>
  <si>
    <t>Kiküldetések, reklám- és propagandaköltség</t>
  </si>
  <si>
    <t>K35.</t>
  </si>
  <si>
    <t>Különféle befizetések, egyéb dologi kiadások</t>
  </si>
  <si>
    <t>K351.</t>
  </si>
  <si>
    <t>Előzetesen felszámított és fizetendő áfa</t>
  </si>
  <si>
    <t>K355.</t>
  </si>
  <si>
    <t>Egyéb dologi kiadások</t>
  </si>
  <si>
    <t>K4.</t>
  </si>
  <si>
    <t>Ellátottak pénzbeli juttatásai</t>
  </si>
  <si>
    <t>K42.</t>
  </si>
  <si>
    <t>Családi támogatások</t>
  </si>
  <si>
    <t>K48.</t>
  </si>
  <si>
    <t>Egyéb nem intézményi ellátások</t>
  </si>
  <si>
    <t>K5.</t>
  </si>
  <si>
    <t>Egyéb működési célú kiadások</t>
  </si>
  <si>
    <t>K5021.</t>
  </si>
  <si>
    <t>A helyi önkormányzatok előző évi elszámolásaiból származó kiadások</t>
  </si>
  <si>
    <t>K506.</t>
  </si>
  <si>
    <t>Egyéb működési célú kiadások ÁHT-n belülre</t>
  </si>
  <si>
    <t>K508.</t>
  </si>
  <si>
    <t>Működési célú visszatérítendő támogatások ÁHT-n kívülre</t>
  </si>
  <si>
    <t>K512.</t>
  </si>
  <si>
    <t>Egyéb működési célú támogatások ÁHT-n kívülre</t>
  </si>
  <si>
    <t>K513.</t>
  </si>
  <si>
    <t>Tartalékok előirányzata</t>
  </si>
  <si>
    <t>K6.</t>
  </si>
  <si>
    <t>Beruházások</t>
  </si>
  <si>
    <t>K62.</t>
  </si>
  <si>
    <t>Ingatlanok beszerzése, létesítése</t>
  </si>
  <si>
    <t>K64.</t>
  </si>
  <si>
    <t>Egyéb tárgyi eszközök beszerzsée, létesítése</t>
  </si>
  <si>
    <t>K67.</t>
  </si>
  <si>
    <t>Beruházási célú áfa</t>
  </si>
  <si>
    <t>K7.</t>
  </si>
  <si>
    <t>Felújítások</t>
  </si>
  <si>
    <t>K71.</t>
  </si>
  <si>
    <t>Ingatlanok felújítása</t>
  </si>
  <si>
    <t>K74.</t>
  </si>
  <si>
    <t>Felújítási célú áfa</t>
  </si>
  <si>
    <t>K8.</t>
  </si>
  <si>
    <t>Egyéb felhalmozási célú kiadások</t>
  </si>
  <si>
    <t>K89.</t>
  </si>
  <si>
    <t>Egyéb felhalmozási célú támogatások áht-n kívülre</t>
  </si>
  <si>
    <t>K1.-K8.</t>
  </si>
  <si>
    <t>Költségvetési kiadások összesen</t>
  </si>
  <si>
    <t>K9.</t>
  </si>
  <si>
    <t>Finanszírozási kiadások</t>
  </si>
  <si>
    <t>K9112.</t>
  </si>
  <si>
    <t>Likviditási célú hitelek, kölcsönök törlesztése pénzügyi vállalkozásnak</t>
  </si>
  <si>
    <t>K914.</t>
  </si>
  <si>
    <t>Államháztartáson belüli megelőgezések visszafizetése</t>
  </si>
  <si>
    <t>K915</t>
  </si>
  <si>
    <t>Központi, irányító szervi támogatás</t>
  </si>
  <si>
    <t>K8.+ K9.</t>
  </si>
  <si>
    <t>Kiadások összesen</t>
  </si>
  <si>
    <t>Kötelező feladatok</t>
  </si>
  <si>
    <t>Önként vállalt feladatok</t>
  </si>
  <si>
    <t>Államigazgatási feladatok</t>
  </si>
  <si>
    <t>F</t>
  </si>
  <si>
    <t>G</t>
  </si>
  <si>
    <t>H</t>
  </si>
  <si>
    <t>Központi, irányítószervi támogatás</t>
  </si>
  <si>
    <t>3/2019. (II.25.) önkormányzati rendelet 2/a. melléklete</t>
  </si>
  <si>
    <t>3/2019. (II.25.) önkormányzati rendelet 2/b. melléklete</t>
  </si>
  <si>
    <t>Előirányzat módosítás 03.31.</t>
  </si>
  <si>
    <t>Módosított előirányzat 03.31.</t>
  </si>
  <si>
    <t>CSESZTREG KÖZSÉG ÖNKORMÁNYZATA ÉS INTÉZMÉNYE</t>
  </si>
  <si>
    <t>2019. ÉVI MŰKÖDÉSI ÉS FELHALMOZÁSI CÉLÚ BEVÉTELEI ÉS KIADÁSAI</t>
  </si>
  <si>
    <t xml:space="preserve">Megnevezés </t>
  </si>
  <si>
    <t xml:space="preserve">MŰKÖDÉSI CÉLÚ BEVÉTELEK </t>
  </si>
  <si>
    <t>MŰKÖDÉSI CÉLÚ  KIADÁSOK</t>
  </si>
  <si>
    <t>Önkormányzat</t>
  </si>
  <si>
    <t>1.1. Működési célú támogatás áht-n belülről</t>
  </si>
  <si>
    <t>1.1. Személyi juttatások</t>
  </si>
  <si>
    <t>1.2. Közhatalmi bevételek</t>
  </si>
  <si>
    <t>1.2. Munkaadókat terhelő járulékok és szociális hozzájárulási adó</t>
  </si>
  <si>
    <t xml:space="preserve">1.3. Működési bevételek </t>
  </si>
  <si>
    <t>1.3. Dologi kiadások</t>
  </si>
  <si>
    <t>1.4. Működési célú átvett pénzeszközök</t>
  </si>
  <si>
    <t>1.4. Ellátottak pénzbeli juttatásai</t>
  </si>
  <si>
    <t>1.5. Egyéb működési célú kiadások</t>
  </si>
  <si>
    <t>1.6. Tartalékok</t>
  </si>
  <si>
    <t>Önkormányzat összesen</t>
  </si>
  <si>
    <t>Közös Önkormányzati Hivatal</t>
  </si>
  <si>
    <t>2.1. Működési célú támogatás aht-n belül</t>
  </si>
  <si>
    <t>2.1. Személyi juttatások</t>
  </si>
  <si>
    <t xml:space="preserve">2.2. Működési bevételek </t>
  </si>
  <si>
    <t>2.2. Munkaadókat terhelő járulékok és szociális hozzájárulási adó</t>
  </si>
  <si>
    <t>2.3. Dologi kiadások</t>
  </si>
  <si>
    <t>2.4. Egyéb működési célú kiadások</t>
  </si>
  <si>
    <t>Közös Önkormányzati Hivatal össz.</t>
  </si>
  <si>
    <t>Csodavilág Mini Bölcsőde</t>
  </si>
  <si>
    <t xml:space="preserve">3.1. Működési bevételek </t>
  </si>
  <si>
    <t>3.1. Személyi juttatások</t>
  </si>
  <si>
    <t>3.2. Munkaadókat terhelő járulékok és szociális hozzájárulási adó</t>
  </si>
  <si>
    <t>3.3. Dologi kiadások</t>
  </si>
  <si>
    <t>3.4. Egyéb működési célú kiadások</t>
  </si>
  <si>
    <t>Csodavilág Mini Bölcsőde össz.</t>
  </si>
  <si>
    <t xml:space="preserve">Költségvetési működési bevételek összesen </t>
  </si>
  <si>
    <t>Költségvetési működési  kiadások összesen</t>
  </si>
  <si>
    <t>Finanszírozási működési bevételek összesen</t>
  </si>
  <si>
    <t>Finanszírozási működési kiadások összesen</t>
  </si>
  <si>
    <t>Működési célú bevételek összesen</t>
  </si>
  <si>
    <t>Működési célú kiadások összesen</t>
  </si>
  <si>
    <t>FELHALMOZÁSI CÉLÚ BEVÉTELEK</t>
  </si>
  <si>
    <r>
      <t>FELHALMOZÁSI CÉLÚ KIADÁSOK</t>
    </r>
    <r>
      <rPr>
        <i/>
        <sz val="11"/>
        <rFont val="Times New Roman"/>
        <family val="1"/>
        <charset val="238"/>
      </rPr>
      <t xml:space="preserve"> </t>
    </r>
  </si>
  <si>
    <t xml:space="preserve">Költségvetési felhalmozási bevételek </t>
  </si>
  <si>
    <t xml:space="preserve">Költségvetési felhalmozási célú kiadások </t>
  </si>
  <si>
    <t>1.5. Felhalmozási c. támogatás áht.belül</t>
  </si>
  <si>
    <t xml:space="preserve">1.7. Beruházások </t>
  </si>
  <si>
    <t xml:space="preserve">1.6. Felhalmozási bevételek </t>
  </si>
  <si>
    <t>1.8. Felújítások</t>
  </si>
  <si>
    <t>1.7. Felhalmozási célú átvett pénzeszközök</t>
  </si>
  <si>
    <t>1.9. Egyéb felhalmozási célú kiadások</t>
  </si>
  <si>
    <t>2.3. Felhalmozási bevételek</t>
  </si>
  <si>
    <t>2.5. Beruházási kiadás</t>
  </si>
  <si>
    <t>Közös Önkormányzati Hivatal összesen:</t>
  </si>
  <si>
    <t>3.5. Beruházási kiadás</t>
  </si>
  <si>
    <t>Költségvetési felhalmozási bevételek összesen</t>
  </si>
  <si>
    <t>Költségvetési felhalmozási kiadások összesen</t>
  </si>
  <si>
    <t xml:space="preserve"> </t>
  </si>
  <si>
    <t xml:space="preserve">Felhalmozási célú finanszírozási kiadások </t>
  </si>
  <si>
    <t>1.8. Hosszú lejáratú hitelek, kölcsönök felvétele pénzügyi vállalkozástól</t>
  </si>
  <si>
    <t>1.10. Likviditási célú hitelek, kölcsönök törlesztése pénzügyi vállalkozásnak</t>
  </si>
  <si>
    <t>1.9. Likviditási célú hitelek, kölcsönök felvételek pénzügyi vállalkozástól</t>
  </si>
  <si>
    <t>1.10. Előző év költségvetési maradványának igénybevétele</t>
  </si>
  <si>
    <t>2.4. Előző év költségvetési maradványának igénybevétele</t>
  </si>
  <si>
    <t>3.2. Előző év költségvetési maradványának igénybevétele</t>
  </si>
  <si>
    <t xml:space="preserve">Finanszírozási felhalmozási bevételek összesen </t>
  </si>
  <si>
    <t xml:space="preserve">Finanszírozási felhalmozási kiadások összesen </t>
  </si>
  <si>
    <t>Felhalmozási célú bevételek összesen</t>
  </si>
  <si>
    <t>Felhalmozási célú kiadások összesen</t>
  </si>
  <si>
    <t xml:space="preserve">Bevételek főösszege </t>
  </si>
  <si>
    <t xml:space="preserve">Kiadások főösszege </t>
  </si>
  <si>
    <t xml:space="preserve">A K 5 rovaton könyvelendő felhalmozási célú céltartalék a mérlegszerű bemutatásban a fejlesztési kiadások közott szerepel A Önkormányzat  1.12 Céltartalékok soron </t>
  </si>
  <si>
    <t xml:space="preserve">Csesztreg Község Önkormányzata </t>
  </si>
  <si>
    <t>Felhalmozási jellegű bevételek és kiadások (önkormányzati szinten)</t>
  </si>
  <si>
    <t>Szakfeladat</t>
  </si>
  <si>
    <t>COFOG</t>
  </si>
  <si>
    <t>Felhalmozási jellegű kiadás megnevezése</t>
  </si>
  <si>
    <t>Felhalmozási jellegű bevétel megnevezése</t>
  </si>
  <si>
    <t>999000</t>
  </si>
  <si>
    <t>045160</t>
  </si>
  <si>
    <t>Igazgatáshoz szükséges kis értékű tárgyi eszközök beszerzés</t>
  </si>
  <si>
    <t>Fecskeház kialakítása</t>
  </si>
  <si>
    <t>Teleki úti szolgálati lakás értékesítése</t>
  </si>
  <si>
    <t>562913</t>
  </si>
  <si>
    <t>096020</t>
  </si>
  <si>
    <t>Kossuth úti asztaltozás</t>
  </si>
  <si>
    <t>Tulajdonosi bevételek (Zalavíz)</t>
  </si>
  <si>
    <t>680001</t>
  </si>
  <si>
    <t>013350</t>
  </si>
  <si>
    <t>Ady út gyalog -és kerékpárút felújítása</t>
  </si>
  <si>
    <t>Tulajdonosi bevételek (Telenor, Vodafone, fejlesztési díjak)</t>
  </si>
  <si>
    <t>Kerkai úti aszfaltozás</t>
  </si>
  <si>
    <t>Napelem park (foglaló és vételár előleg)</t>
  </si>
  <si>
    <t>066020</t>
  </si>
  <si>
    <t>Térfigyelő kamerarendszer bővítése</t>
  </si>
  <si>
    <t>Szabadidőpark haszonbérletéből származó bevétel</t>
  </si>
  <si>
    <t>Egészségügy részére kis értékű eszközök beszerzése</t>
  </si>
  <si>
    <t>Fecskeházak kialakítására kapott pályázati támogatás</t>
  </si>
  <si>
    <t>910502</t>
  </si>
  <si>
    <t>082091</t>
  </si>
  <si>
    <t>Víziközmű felújítása</t>
  </si>
  <si>
    <t>Közétkeztetés fejlesztési pályázat támogatási bevétele</t>
  </si>
  <si>
    <t>931102</t>
  </si>
  <si>
    <t>081030</t>
  </si>
  <si>
    <t>Védőnői szolgálat részére kis értékű eszközök beszerzése</t>
  </si>
  <si>
    <t>052020</t>
  </si>
  <si>
    <t>Pávakör NKA pályázat- kis értékű eszközök beszerzése</t>
  </si>
  <si>
    <t>Művelődési Ház felújítása (fűtés, szellőzés)</t>
  </si>
  <si>
    <t>Egyéb felhalmozási célú támogatások áht-n kívülre (Horgászegyesület-tóparti fejlesztések)</t>
  </si>
  <si>
    <t>ÖSSZESEN:</t>
  </si>
  <si>
    <t>I. Működési célú bevételek és kiadások mérlege
(Önkormányzati szinten)</t>
  </si>
  <si>
    <t>Sor-
szám</t>
  </si>
  <si>
    <t>Bevételek</t>
  </si>
  <si>
    <t>Kiadások</t>
  </si>
  <si>
    <t>2019. évi előirányzat</t>
  </si>
  <si>
    <t>Önkormányzatok működési támogatásai</t>
  </si>
  <si>
    <t>Működési célú támogatások államháztartáson belülről</t>
  </si>
  <si>
    <t>Munkaadókat terhelő járulékok és szociális hozzájárulási adó</t>
  </si>
  <si>
    <t>3.</t>
  </si>
  <si>
    <t>2.-ból EU-s támogatás</t>
  </si>
  <si>
    <t xml:space="preserve">Dologi kiadások </t>
  </si>
  <si>
    <t>4.</t>
  </si>
  <si>
    <t>5.</t>
  </si>
  <si>
    <t>6.</t>
  </si>
  <si>
    <t>Tartalékok</t>
  </si>
  <si>
    <t>7.</t>
  </si>
  <si>
    <t>6.-ból EU-s támogatás (közvetlen)</t>
  </si>
  <si>
    <t>8.</t>
  </si>
  <si>
    <t>9.</t>
  </si>
  <si>
    <t>Költségvetési bevételek összesen (1.+2.+4.+5.+6.+8.)</t>
  </si>
  <si>
    <t>Költségvetési kiadások összesen (1.+...+8.)</t>
  </si>
  <si>
    <t>10.</t>
  </si>
  <si>
    <t>Hiány belső finanszírozásának bevételei (11.+…+14. )</t>
  </si>
  <si>
    <t>Értékpapír vásárlása, visszavásárlása</t>
  </si>
  <si>
    <t>11.</t>
  </si>
  <si>
    <t xml:space="preserve">   Költségvetési maradvány igénybevétele </t>
  </si>
  <si>
    <t>Likviditási célú hitelek törlesztése</t>
  </si>
  <si>
    <t>12.</t>
  </si>
  <si>
    <t xml:space="preserve">   Vállalkozási maradvány igénybevétele </t>
  </si>
  <si>
    <t>Rövid lejáratú hitelek törlesztése</t>
  </si>
  <si>
    <t>13.</t>
  </si>
  <si>
    <t xml:space="preserve">   Betét visszavonásából származó bevétel </t>
  </si>
  <si>
    <t>Hosszú lejáratú hitelek törlesztése</t>
  </si>
  <si>
    <t>14.</t>
  </si>
  <si>
    <t xml:space="preserve">   Egyéb belső finanszírozási bevételek</t>
  </si>
  <si>
    <t>Kölcsön törlesztése</t>
  </si>
  <si>
    <t>15.</t>
  </si>
  <si>
    <t xml:space="preserve">Hiány külső finanszírozásának bevételei (16.+17.) </t>
  </si>
  <si>
    <t>Forgatási célú belföldi, külföldi értékpapírok vásárlása</t>
  </si>
  <si>
    <t>16.</t>
  </si>
  <si>
    <t xml:space="preserve">   Likviditási célú hitelek, kölcsönök felvétele</t>
  </si>
  <si>
    <t>Pénzeszközök lekötött betétként elhelyezése</t>
  </si>
  <si>
    <t>17.</t>
  </si>
  <si>
    <t xml:space="preserve">   Értékpapírok bevételei</t>
  </si>
  <si>
    <t>Adóssághoz nem kapcsolódó származékos ügyletek</t>
  </si>
  <si>
    <t>18.</t>
  </si>
  <si>
    <t>Váltóbevételek</t>
  </si>
  <si>
    <t>Váltókiadások</t>
  </si>
  <si>
    <t>19.</t>
  </si>
  <si>
    <t>Adóssághoz nem kapcsolódó származékos ügyletek bevételei</t>
  </si>
  <si>
    <t>Államháztartáson belüli megelőlegezések visszafizetése</t>
  </si>
  <si>
    <t>20.</t>
  </si>
  <si>
    <t>21.</t>
  </si>
  <si>
    <t>Működési célú finanszírozási bevételek összesen (10.+15.+19.+20.)</t>
  </si>
  <si>
    <t>Működési célú finanszírozási kiadások összesen (10.+...+20.)</t>
  </si>
  <si>
    <t>22.</t>
  </si>
  <si>
    <t>BEVÉTEL ÖSSZESEN (9.+21.)</t>
  </si>
  <si>
    <t>KIADÁSOK ÖSSZESEN (9.+21.)</t>
  </si>
  <si>
    <t>23.</t>
  </si>
  <si>
    <t>Költségvetési hiány:</t>
  </si>
  <si>
    <t>Költségvetési többlet:</t>
  </si>
  <si>
    <t>24.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</si>
  <si>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</si>
  <si>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</si>
  <si>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</si>
  <si>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</si>
  <si>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</si>
  <si>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</si>
  <si>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</si>
  <si>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</si>
  <si>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</si>
  <si>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</si>
  <si>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</si>
  <si>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Költségvetési bevételek összesen: (1.+3.+4.+6.+7.)</t>
  </si>
  <si>
    <t>Költségvetési kiadások összesen: (1.+3.+5.+6.+7.)</t>
  </si>
  <si>
    <t>Hiány belső finanszírozás bevételei ( 10.+…+14.)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</si>
  <si>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</si>
  <si>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</si>
  <si>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</si>
  <si>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</si>
  <si>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Befektetési célú belföldi, külföldi értékpapírok vásárlása</t>
  </si>
  <si>
    <t>Hiány külső finanszírozásának bevételei (16.+…+20.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</si>
  <si>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</si>
  <si>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</si>
  <si>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</si>
  <si>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</si>
  <si>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</si>
  <si>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</si>
  <si>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</si>
  <si>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(9.+15.)</t>
  </si>
  <si>
    <t>Felhalmozási célú finanszírozási kiadások összesen
(9.+...+20.)</t>
  </si>
  <si>
    <t>BEVÉTEL ÖSSZESEN (8.+21.)</t>
  </si>
  <si>
    <t>KIADÁSOK ÖSSZESEN (8.+21.)</t>
  </si>
  <si>
    <t>-</t>
  </si>
  <si>
    <t>CSESZTREG KÖZSÉG ÖNKORMÁNYZATA 2019. ÉVI TARTALÉKAI</t>
  </si>
  <si>
    <t>Sorszám.</t>
  </si>
  <si>
    <t>Feladat / cél</t>
  </si>
  <si>
    <t>Az átcsoportosítás jogát gyakorolja</t>
  </si>
  <si>
    <t>A.</t>
  </si>
  <si>
    <t>Céltartalékok</t>
  </si>
  <si>
    <t>Polgármester</t>
  </si>
  <si>
    <t>EFOP 1.5.3. - Humán szolgáltatások fejlesztése Lenti járás területén</t>
  </si>
  <si>
    <t>EFOP 3.9.2. - Humán kapacitások fejlesztése a Lenti járásban</t>
  </si>
  <si>
    <t>GO IN NATURE projekt</t>
  </si>
  <si>
    <t>B.</t>
  </si>
  <si>
    <t xml:space="preserve">Általános tartalék </t>
  </si>
  <si>
    <t xml:space="preserve">Tartalékok mindösszesen </t>
  </si>
  <si>
    <t>S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</si>
  <si>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</si>
  <si>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</si>
  <si>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</si>
  <si>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</si>
  <si>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</si>
  <si>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</si>
  <si>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</si>
  <si>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</si>
  <si>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</si>
  <si>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</si>
  <si>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</si>
  <si>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</si>
  <si>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</si>
  <si>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Nyitó pénzkészlet</t>
  </si>
  <si>
    <t>Működési célú támogatások áht-n belülről</t>
  </si>
  <si>
    <t>Felhalmozási célú támogatások áht-n belülről</t>
  </si>
  <si>
    <t>Előző évi költségvetési maradvány igénybevétele</t>
  </si>
  <si>
    <t>Bevételek összesen :</t>
  </si>
  <si>
    <t>Munkaadót terhelő járulékok</t>
  </si>
  <si>
    <t>Egyéb működési célú támogatások</t>
  </si>
  <si>
    <t>Tartalék</t>
  </si>
  <si>
    <t>Likviditási cléú hitelek, kölcsönök törlesztése pénzügyi vállalkozásnak</t>
  </si>
  <si>
    <t>Kiadások összesen:</t>
  </si>
  <si>
    <t>Záró pénzkészlet</t>
  </si>
  <si>
    <t>Kossuth út</t>
  </si>
  <si>
    <t>fecskeház 50%</t>
  </si>
  <si>
    <t>ady út</t>
  </si>
  <si>
    <t>beruh</t>
  </si>
  <si>
    <t>Műv. Ház</t>
  </si>
  <si>
    <t>vízmű</t>
  </si>
  <si>
    <t>Kerkai út</t>
  </si>
  <si>
    <t>Csesztreg Község Önkormányzata többéves kihatással járó döntések számszerűsítése évenkénti bontásban és összesítve célok szerint</t>
  </si>
  <si>
    <t xml:space="preserve"> Adatok Ft-ban</t>
  </si>
  <si>
    <t>Kötelezettség jogcíme</t>
  </si>
  <si>
    <t>Köt. váll.
 éve</t>
  </si>
  <si>
    <t>2019. előtti kifizetések</t>
  </si>
  <si>
    <t>Kiadás vonzata évenként</t>
  </si>
  <si>
    <t>2020.</t>
  </si>
  <si>
    <t>2021.</t>
  </si>
  <si>
    <t>I=(D+E+F+G)</t>
  </si>
  <si>
    <t>Működési célú finanszírozási kiadások
(likviditási célú hiteltörlesztés)</t>
  </si>
  <si>
    <t>Beruházási kiadások beruházásonként</t>
  </si>
  <si>
    <t>Felújítási kiadások felújításonként</t>
  </si>
  <si>
    <t>Egyéb (Pl.: garancia és kezességvállalás, stb.)</t>
  </si>
  <si>
    <t>Csesztreg Jövőjéért Alap</t>
  </si>
  <si>
    <t>2014.</t>
  </si>
  <si>
    <t>Összesen (1+2+3+4+5)</t>
  </si>
  <si>
    <t>Csesztreg Község Önkormányzata adósságot keletkeztető 2019. évi fejlesztési céljai, az ügyletekből és kezességvállalásokból fennálló kötelezettségei, valamint azok fedezetéül szolgáló saját bevételek</t>
  </si>
  <si>
    <t>1, 2019. évi adósságkeletkeztető fejlesztési célok</t>
  </si>
  <si>
    <t>Sor-szám</t>
  </si>
  <si>
    <t>Fejlesztési cél leírása</t>
  </si>
  <si>
    <t>Fejlesztés várható kiadása</t>
  </si>
  <si>
    <t>ADÓSSÁGOT KELETKEZTETŐ ÜGYLETEK VÁRHATÓ EGYÜTTES ÖSSZEGE</t>
  </si>
  <si>
    <t>2, Az adósságot keletkezető ügyletekből és kezességvállalásokból fennálló kötelezettségek</t>
  </si>
  <si>
    <t>MEGNEVEZÉS</t>
  </si>
  <si>
    <t>Évek</t>
  </si>
  <si>
    <t>Összesen
(G=C+D+E+F)</t>
  </si>
  <si>
    <t>Tárgyév</t>
  </si>
  <si>
    <t>2022.</t>
  </si>
  <si>
    <t>ÖSSZES KÖTELEZETTSÉG</t>
  </si>
  <si>
    <t>3, Saját bevételek részletezése az adósságot keletkeztető ügyletből származó tárgyévi fizetési kötelezettség megállapításához</t>
  </si>
  <si>
    <t>Bevételi jogcímek</t>
  </si>
  <si>
    <t>2019. évi eredeti előirányzat</t>
  </si>
  <si>
    <t>01.</t>
  </si>
  <si>
    <t>Helyi adók (B34-ből)</t>
  </si>
  <si>
    <t>02.</t>
  </si>
  <si>
    <t>Tulajdonosi bevételek (B404)</t>
  </si>
  <si>
    <t>03.</t>
  </si>
  <si>
    <t>Díjak, pótlékok bírságok, települési adók (B355-ből, B36)</t>
  </si>
  <si>
    <t>04.</t>
  </si>
  <si>
    <t>Immateriális javak, ingatlanok és egyéb tárgyi eszközök értékesítése (B51, B52, B53)</t>
  </si>
  <si>
    <t>05.</t>
  </si>
  <si>
    <t>Részesedések értékesítése és részesedések megszűnéséhez kapcsolódó bevételek (B54-ből, B55)</t>
  </si>
  <si>
    <t>06.</t>
  </si>
  <si>
    <t>Privatizációból származó bevételek (B54-ből)</t>
  </si>
  <si>
    <t>07.</t>
  </si>
  <si>
    <t>Garancia- és kezességvállalásból származó megtérülések (B13, B22, B61, B71)</t>
  </si>
  <si>
    <t>Saját bevételek összesen* (01.+…+07.)</t>
  </si>
  <si>
    <t>Saját bevételek 50 %-a</t>
  </si>
  <si>
    <t>*Az adósságot keletkeztető ügyletekhez történő hozzájárulás részletes szabályairól szóló 353/2011. (XII.31.) Korm. Rendelet 2.§ (1) bekezdése alapján.</t>
  </si>
  <si>
    <t>Módosított előirányzat 03.31-ből</t>
  </si>
  <si>
    <t>K353</t>
  </si>
  <si>
    <t xml:space="preserve">Kamatkiadások </t>
  </si>
  <si>
    <t>3/2019. (II.25.) önkormányzati rendelet 1. melléklete</t>
  </si>
  <si>
    <t>3/2019. (II.25.) önkormányzati rendelet 6. melléklete</t>
  </si>
  <si>
    <t>3/2019. (II.25.) önkormányzati rendelet 7/a. melléklete</t>
  </si>
  <si>
    <t>3/2019. (II.25.) önkormányzati rendelet 7/b. melléklete</t>
  </si>
  <si>
    <t>3/2019. (II.25.) önkormányzati rendelet 8. melléklete</t>
  </si>
  <si>
    <t>3/2019. (II.25.) önkormányzati rendelet 11. melléklete</t>
  </si>
  <si>
    <t>3/2019. (II.25.) önkormányzati rendelet 13. melléklete</t>
  </si>
  <si>
    <t>3/2019. (II.25.) önkormányzati rendelet 14. melléklete</t>
  </si>
  <si>
    <t>Autóbuszforduló kialakítása az ipartelepnél</t>
  </si>
  <si>
    <t>2019. évi módosított előirányzat</t>
  </si>
  <si>
    <t xml:space="preserve">   Államháztartáson belüli megelőlegezések</t>
  </si>
  <si>
    <t>Felhalmozási célú finanszírozási kiadások
(hiteltörlesztés + kamatok)</t>
  </si>
  <si>
    <t>Hosszú lejáratú hitel törlesztése és kamatai</t>
  </si>
  <si>
    <t xml:space="preserve">Államháztartáson belüli megelőlegezések </t>
  </si>
  <si>
    <t>CSESZTREG KÖZSÉG ÖNKORMÁNYZATA ÉS INTÉZMÉNYEI 2019. ÉVI MÓDOSÍTOTT ELŐIRÁNYZAT FELHASZNÁLÁSI ÜTEMTERVE</t>
  </si>
  <si>
    <t>Ingatlan értékesítése</t>
  </si>
  <si>
    <t>9/2019. (IV. 24.) önkormányzati rendelet 1. melléklete</t>
  </si>
  <si>
    <t>9/2019. (IV. 24.) önkormányzati rendelet 2. melléklete</t>
  </si>
  <si>
    <t>9/2019. (IV. 24.) önkormányzati rendelet 3. melléklete</t>
  </si>
  <si>
    <t>9/2019. (IV. 24.) önkormányzati rendelet 4. melléklete</t>
  </si>
  <si>
    <t>9/2019. (IV. 24.) önkormányzati rendelet 5. melléklete</t>
  </si>
  <si>
    <t>9/2019. (IV. 24.) önkormányzati rendelet 6. melléklete</t>
  </si>
  <si>
    <t>9/2019. (IV. 24.) önkormányzati rendelet 7. melléklete</t>
  </si>
  <si>
    <t>9/2019. (IV. 24.) önkormányzati rendelet 8. melléklete</t>
  </si>
  <si>
    <t>9/2019. (IV. 24.) önkormányzati rendelet 9. melléklete</t>
  </si>
  <si>
    <t>9/2019. (IV. 24.) önkormányzati rendelet 10.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</si>
</sst>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#"/>
    <numFmt numFmtId="166" formatCode="0&quot;.&quot;"/>
  </numFmts>
  <fonts count="9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Times New Roman CE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.5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name val="Arial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3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 CE"/>
      <charset val="238"/>
    </font>
    <font>
      <b/>
      <sz val="13"/>
      <name val="Times New Roman"/>
      <family val="1"/>
      <charset val="238"/>
    </font>
    <font>
      <sz val="10"/>
      <color indexed="48"/>
      <name val="Arial CE"/>
      <charset val="238"/>
    </font>
    <font>
      <b/>
      <sz val="14"/>
      <name val="Times New Roman CE"/>
      <charset val="238"/>
    </font>
    <font>
      <b/>
      <sz val="10"/>
      <name val="Times New Roman CE"/>
      <charset val="238"/>
    </font>
    <font>
      <b/>
      <sz val="8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sz val="8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i/>
      <sz val="6"/>
      <name val="Times New Roman CE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3"/>
      <name val="Times New Roman CE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10"/>
      <name val="Times New Roman CE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Horizontal"/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5" applyNumberFormat="0" applyAlignment="0" applyProtection="0"/>
    <xf numFmtId="0" fontId="15" fillId="22" borderId="6" applyNumberFormat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5" applyNumberFormat="0" applyAlignment="0" applyProtection="0"/>
    <xf numFmtId="0" fontId="23" fillId="0" borderId="10" applyNumberFormat="0" applyFill="0" applyAlignment="0" applyProtection="0"/>
    <xf numFmtId="0" fontId="24" fillId="23" borderId="0" applyNumberFormat="0" applyBorder="0" applyAlignment="0" applyProtection="0"/>
    <xf numFmtId="0" fontId="1" fillId="0" borderId="0"/>
    <xf numFmtId="0" fontId="17" fillId="0" borderId="0"/>
    <xf numFmtId="0" fontId="25" fillId="0" borderId="0"/>
    <xf numFmtId="0" fontId="1" fillId="0" borderId="0"/>
    <xf numFmtId="0" fontId="26" fillId="0" borderId="0"/>
    <xf numFmtId="0" fontId="25" fillId="0" borderId="0"/>
    <xf numFmtId="0" fontId="11" fillId="24" borderId="11" applyNumberFormat="0" applyFont="0" applyAlignment="0" applyProtection="0"/>
    <xf numFmtId="0" fontId="27" fillId="21" borderId="12" applyNumberFormat="0" applyAlignment="0" applyProtection="0"/>
    <xf numFmtId="9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3" fontId="49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43" fontId="46" fillId="0" borderId="0" applyFont="0" applyFill="0" applyBorder="0" applyAlignment="0" applyProtection="0"/>
    <xf numFmtId="0" fontId="84" fillId="0" borderId="0"/>
  </cellStyleXfs>
  <cellXfs count="561">
    <xf numFmtId="0" fontId="0" fillId="0" borderId="0" xfId="0"/>
    <xf numFmtId="0" fontId="1" fillId="0" borderId="0" xfId="40"/>
    <xf numFmtId="0" fontId="33" fillId="0" borderId="0" xfId="40" applyFont="1" applyAlignment="1">
      <alignment wrapText="1"/>
    </xf>
    <xf numFmtId="0" fontId="31" fillId="0" borderId="0" xfId="40" applyFont="1" applyAlignment="1">
      <alignment wrapText="1"/>
    </xf>
    <xf numFmtId="0" fontId="33" fillId="0" borderId="0" xfId="40" applyFont="1" applyAlignment="1">
      <alignment horizontal="center" wrapText="1"/>
    </xf>
    <xf numFmtId="0" fontId="5" fillId="0" borderId="0" xfId="40" applyFont="1" applyAlignment="1">
      <alignment horizontal="center" wrapText="1"/>
    </xf>
    <xf numFmtId="0" fontId="35" fillId="0" borderId="19" xfId="40" applyFont="1" applyBorder="1" applyAlignment="1">
      <alignment horizontal="center" wrapText="1"/>
    </xf>
    <xf numFmtId="0" fontId="35" fillId="0" borderId="20" xfId="40" applyFont="1" applyBorder="1" applyAlignment="1">
      <alignment horizontal="center" wrapText="1"/>
    </xf>
    <xf numFmtId="0" fontId="33" fillId="0" borderId="21" xfId="40" applyFont="1" applyBorder="1" applyAlignment="1">
      <alignment wrapText="1"/>
    </xf>
    <xf numFmtId="0" fontId="33" fillId="0" borderId="4" xfId="40" applyFont="1" applyBorder="1" applyAlignment="1">
      <alignment wrapText="1"/>
    </xf>
    <xf numFmtId="0" fontId="6" fillId="0" borderId="22" xfId="40" applyFont="1" applyBorder="1" applyAlignment="1">
      <alignment wrapText="1"/>
    </xf>
    <xf numFmtId="0" fontId="6" fillId="0" borderId="2" xfId="40" applyFont="1" applyBorder="1" applyAlignment="1">
      <alignment wrapText="1"/>
    </xf>
    <xf numFmtId="0" fontId="4" fillId="0" borderId="2" xfId="40" applyFont="1" applyBorder="1" applyAlignment="1">
      <alignment wrapText="1"/>
    </xf>
    <xf numFmtId="0" fontId="33" fillId="0" borderId="22" xfId="40" applyFont="1" applyBorder="1" applyAlignment="1">
      <alignment wrapText="1"/>
    </xf>
    <xf numFmtId="0" fontId="33" fillId="0" borderId="2" xfId="40" applyFont="1" applyBorder="1" applyAlignment="1">
      <alignment wrapText="1"/>
    </xf>
    <xf numFmtId="0" fontId="36" fillId="0" borderId="22" xfId="40" applyFont="1" applyBorder="1" applyAlignment="1">
      <alignment wrapText="1"/>
    </xf>
    <xf numFmtId="0" fontId="36" fillId="0" borderId="2" xfId="40" applyFont="1" applyBorder="1" applyAlignment="1">
      <alignment wrapText="1"/>
    </xf>
    <xf numFmtId="3" fontId="36" fillId="0" borderId="2" xfId="40" applyNumberFormat="1" applyFont="1" applyBorder="1" applyAlignment="1">
      <alignment horizontal="right" wrapText="1"/>
    </xf>
    <xf numFmtId="0" fontId="37" fillId="0" borderId="0" xfId="40" applyFont="1"/>
    <xf numFmtId="164" fontId="6" fillId="0" borderId="2" xfId="31" applyNumberFormat="1" applyFont="1" applyBorder="1" applyAlignment="1">
      <alignment horizontal="right" wrapText="1"/>
    </xf>
    <xf numFmtId="0" fontId="9" fillId="0" borderId="22" xfId="40" applyFont="1" applyBorder="1" applyAlignment="1">
      <alignment wrapText="1"/>
    </xf>
    <xf numFmtId="0" fontId="9" fillId="0" borderId="2" xfId="40" applyFont="1" applyBorder="1" applyAlignment="1">
      <alignment wrapText="1"/>
    </xf>
    <xf numFmtId="0" fontId="9" fillId="0" borderId="23" xfId="40" applyFont="1" applyBorder="1" applyAlignment="1">
      <alignment wrapText="1"/>
    </xf>
    <xf numFmtId="0" fontId="9" fillId="0" borderId="24" xfId="40" applyFont="1" applyBorder="1" applyAlignment="1">
      <alignment wrapText="1"/>
    </xf>
    <xf numFmtId="0" fontId="7" fillId="0" borderId="0" xfId="40" applyFont="1"/>
    <xf numFmtId="0" fontId="38" fillId="0" borderId="0" xfId="40" applyFont="1" applyAlignment="1">
      <alignment wrapText="1"/>
    </xf>
    <xf numFmtId="0" fontId="39" fillId="0" borderId="0" xfId="40" applyFont="1"/>
    <xf numFmtId="0" fontId="4" fillId="0" borderId="0" xfId="40" applyFont="1"/>
    <xf numFmtId="0" fontId="40" fillId="0" borderId="2" xfId="40" applyFont="1" applyBorder="1" applyAlignment="1">
      <alignment wrapText="1"/>
    </xf>
    <xf numFmtId="0" fontId="41" fillId="0" borderId="22" xfId="40" applyFont="1" applyBorder="1" applyAlignment="1">
      <alignment wrapText="1"/>
    </xf>
    <xf numFmtId="0" fontId="41" fillId="0" borderId="2" xfId="40" applyFont="1" applyBorder="1" applyAlignment="1">
      <alignment wrapText="1"/>
    </xf>
    <xf numFmtId="0" fontId="42" fillId="0" borderId="0" xfId="40" applyFont="1"/>
    <xf numFmtId="0" fontId="41" fillId="0" borderId="23" xfId="40" applyFont="1" applyBorder="1" applyAlignment="1">
      <alignment wrapText="1"/>
    </xf>
    <xf numFmtId="0" fontId="41" fillId="0" borderId="24" xfId="40" applyFont="1" applyBorder="1" applyAlignment="1">
      <alignment wrapText="1"/>
    </xf>
    <xf numFmtId="0" fontId="43" fillId="0" borderId="0" xfId="40" applyFont="1" applyAlignment="1">
      <alignment wrapText="1"/>
    </xf>
    <xf numFmtId="0" fontId="33" fillId="0" borderId="0" xfId="40" applyFont="1" applyAlignment="1">
      <alignment horizontal="right" wrapText="1"/>
    </xf>
    <xf numFmtId="0" fontId="6" fillId="0" borderId="0" xfId="40" applyFont="1" applyAlignment="1">
      <alignment wrapText="1"/>
    </xf>
    <xf numFmtId="0" fontId="31" fillId="0" borderId="0" xfId="40" applyFont="1" applyAlignment="1">
      <alignment horizontal="right" wrapText="1"/>
    </xf>
    <xf numFmtId="0" fontId="44" fillId="0" borderId="0" xfId="40" applyFont="1"/>
    <xf numFmtId="0" fontId="45" fillId="0" borderId="18" xfId="40" applyFont="1" applyBorder="1" applyAlignment="1">
      <alignment horizontal="center" wrapText="1"/>
    </xf>
    <xf numFmtId="0" fontId="45" fillId="0" borderId="26" xfId="40" applyFont="1" applyBorder="1" applyAlignment="1">
      <alignment horizontal="center" wrapText="1"/>
    </xf>
    <xf numFmtId="0" fontId="45" fillId="0" borderId="20" xfId="40" applyFont="1" applyBorder="1" applyAlignment="1">
      <alignment horizontal="center" wrapText="1"/>
    </xf>
    <xf numFmtId="3" fontId="1" fillId="0" borderId="0" xfId="40" applyNumberFormat="1"/>
    <xf numFmtId="0" fontId="46" fillId="0" borderId="0" xfId="53"/>
    <xf numFmtId="0" fontId="4" fillId="0" borderId="0" xfId="53" applyFont="1"/>
    <xf numFmtId="0" fontId="45" fillId="0" borderId="34" xfId="40" applyFont="1" applyBorder="1" applyAlignment="1">
      <alignment horizontal="center" wrapText="1"/>
    </xf>
    <xf numFmtId="3" fontId="33" fillId="0" borderId="4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3" fillId="0" borderId="2" xfId="0" applyNumberFormat="1" applyFont="1" applyBorder="1" applyAlignment="1">
      <alignment horizontal="right" wrapText="1"/>
    </xf>
    <xf numFmtId="3" fontId="36" fillId="0" borderId="2" xfId="0" applyNumberFormat="1" applyFont="1" applyBorder="1" applyAlignment="1">
      <alignment horizontal="right" wrapText="1"/>
    </xf>
    <xf numFmtId="164" fontId="6" fillId="0" borderId="2" xfId="54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33" fillId="0" borderId="2" xfId="0" applyFont="1" applyBorder="1" applyAlignment="1">
      <alignment horizontal="right" wrapText="1"/>
    </xf>
    <xf numFmtId="3" fontId="33" fillId="0" borderId="2" xfId="0" applyNumberFormat="1" applyFont="1" applyBorder="1" applyAlignment="1">
      <alignment wrapText="1"/>
    </xf>
    <xf numFmtId="3" fontId="9" fillId="0" borderId="2" xfId="0" applyNumberFormat="1" applyFont="1" applyBorder="1" applyAlignment="1">
      <alignment horizontal="right" wrapText="1"/>
    </xf>
    <xf numFmtId="3" fontId="31" fillId="0" borderId="2" xfId="0" applyNumberFormat="1" applyFont="1" applyBorder="1" applyAlignment="1">
      <alignment horizontal="right" wrapText="1"/>
    </xf>
    <xf numFmtId="3" fontId="9" fillId="0" borderId="24" xfId="0" applyNumberFormat="1" applyFont="1" applyBorder="1" applyAlignment="1">
      <alignment horizontal="right" wrapText="1"/>
    </xf>
    <xf numFmtId="3" fontId="35" fillId="0" borderId="4" xfId="0" applyNumberFormat="1" applyFont="1" applyBorder="1" applyAlignment="1">
      <alignment horizontal="right" wrapText="1"/>
    </xf>
    <xf numFmtId="3" fontId="35" fillId="0" borderId="4" xfId="40" applyNumberFormat="1" applyFont="1" applyBorder="1" applyAlignment="1">
      <alignment horizontal="right" wrapText="1"/>
    </xf>
    <xf numFmtId="3" fontId="35" fillId="0" borderId="40" xfId="40" applyNumberFormat="1" applyFont="1" applyBorder="1" applyAlignment="1">
      <alignment horizontal="right" wrapText="1"/>
    </xf>
    <xf numFmtId="3" fontId="36" fillId="0" borderId="35" xfId="40" applyNumberFormat="1" applyFont="1" applyBorder="1" applyAlignment="1">
      <alignment horizontal="right" wrapText="1"/>
    </xf>
    <xf numFmtId="3" fontId="50" fillId="0" borderId="2" xfId="0" applyNumberFormat="1" applyFont="1" applyBorder="1" applyAlignment="1">
      <alignment horizontal="right" wrapText="1"/>
    </xf>
    <xf numFmtId="3" fontId="50" fillId="0" borderId="2" xfId="40" applyNumberFormat="1" applyFont="1" applyBorder="1" applyAlignment="1">
      <alignment horizontal="right" wrapText="1"/>
    </xf>
    <xf numFmtId="3" fontId="50" fillId="0" borderId="35" xfId="40" applyNumberFormat="1" applyFont="1" applyBorder="1" applyAlignment="1">
      <alignment horizontal="right" wrapText="1"/>
    </xf>
    <xf numFmtId="3" fontId="35" fillId="0" borderId="2" xfId="0" applyNumberFormat="1" applyFont="1" applyBorder="1" applyAlignment="1">
      <alignment horizontal="right" wrapText="1"/>
    </xf>
    <xf numFmtId="3" fontId="35" fillId="0" borderId="2" xfId="40" applyNumberFormat="1" applyFont="1" applyBorder="1" applyAlignment="1">
      <alignment horizontal="right" wrapText="1"/>
    </xf>
    <xf numFmtId="3" fontId="35" fillId="0" borderId="35" xfId="40" applyNumberFormat="1" applyFont="1" applyBorder="1" applyAlignment="1">
      <alignment horizontal="right" wrapText="1"/>
    </xf>
    <xf numFmtId="3" fontId="36" fillId="0" borderId="4" xfId="0" applyNumberFormat="1" applyFont="1" applyBorder="1" applyAlignment="1">
      <alignment horizontal="right" wrapText="1"/>
    </xf>
    <xf numFmtId="3" fontId="36" fillId="0" borderId="4" xfId="40" applyNumberFormat="1" applyFont="1" applyBorder="1" applyAlignment="1">
      <alignment horizontal="right" wrapText="1"/>
    </xf>
    <xf numFmtId="3" fontId="36" fillId="0" borderId="40" xfId="40" applyNumberFormat="1" applyFont="1" applyBorder="1" applyAlignment="1">
      <alignment horizontal="right" wrapText="1"/>
    </xf>
    <xf numFmtId="3" fontId="35" fillId="0" borderId="2" xfId="0" applyNumberFormat="1" applyFont="1" applyBorder="1" applyAlignment="1">
      <alignment wrapText="1"/>
    </xf>
    <xf numFmtId="3" fontId="35" fillId="0" borderId="2" xfId="40" applyNumberFormat="1" applyFont="1" applyBorder="1" applyAlignment="1">
      <alignment wrapText="1"/>
    </xf>
    <xf numFmtId="3" fontId="35" fillId="0" borderId="35" xfId="40" applyNumberFormat="1" applyFont="1" applyBorder="1" applyAlignment="1">
      <alignment wrapText="1"/>
    </xf>
    <xf numFmtId="3" fontId="35" fillId="0" borderId="24" xfId="0" applyNumberFormat="1" applyFont="1" applyBorder="1" applyAlignment="1">
      <alignment horizontal="right" wrapText="1"/>
    </xf>
    <xf numFmtId="3" fontId="35" fillId="0" borderId="24" xfId="40" applyNumberFormat="1" applyFont="1" applyBorder="1" applyAlignment="1">
      <alignment horizontal="right" wrapText="1"/>
    </xf>
    <xf numFmtId="3" fontId="35" fillId="0" borderId="36" xfId="40" applyNumberFormat="1" applyFont="1" applyBorder="1" applyAlignment="1">
      <alignment horizontal="right" wrapText="1"/>
    </xf>
    <xf numFmtId="3" fontId="10" fillId="0" borderId="2" xfId="0" applyNumberFormat="1" applyFont="1" applyBorder="1" applyAlignment="1">
      <alignment horizontal="right" wrapText="1"/>
    </xf>
    <xf numFmtId="3" fontId="10" fillId="0" borderId="24" xfId="0" applyNumberFormat="1" applyFont="1" applyBorder="1" applyAlignment="1">
      <alignment horizontal="right" wrapText="1"/>
    </xf>
    <xf numFmtId="164" fontId="36" fillId="0" borderId="2" xfId="31" applyNumberFormat="1" applyFont="1" applyBorder="1" applyAlignment="1">
      <alignment horizontal="right" wrapText="1"/>
    </xf>
    <xf numFmtId="164" fontId="36" fillId="0" borderId="35" xfId="31" applyNumberFormat="1" applyFont="1" applyBorder="1" applyAlignment="1">
      <alignment horizontal="right" wrapText="1"/>
    </xf>
    <xf numFmtId="0" fontId="33" fillId="0" borderId="0" xfId="40" applyFont="1" applyAlignment="1">
      <alignment horizontal="right" wrapText="1"/>
    </xf>
    <xf numFmtId="0" fontId="6" fillId="0" borderId="0" xfId="40" applyFont="1" applyAlignment="1">
      <alignment horizontal="right" wrapText="1"/>
    </xf>
    <xf numFmtId="0" fontId="33" fillId="0" borderId="0" xfId="40" applyFont="1" applyAlignment="1">
      <alignment horizontal="center" wrapText="1"/>
    </xf>
    <xf numFmtId="0" fontId="33" fillId="0" borderId="0" xfId="40" applyFont="1" applyAlignment="1">
      <alignment horizontal="right" wrapText="1"/>
    </xf>
    <xf numFmtId="0" fontId="31" fillId="0" borderId="0" xfId="40" applyFont="1" applyAlignment="1">
      <alignment horizontal="left" wrapText="1"/>
    </xf>
    <xf numFmtId="0" fontId="6" fillId="0" borderId="0" xfId="40" applyFont="1" applyAlignment="1">
      <alignment horizontal="right" wrapText="1"/>
    </xf>
    <xf numFmtId="0" fontId="2" fillId="2" borderId="14" xfId="45" applyFont="1" applyFill="1" applyBorder="1" applyAlignment="1">
      <alignment horizontal="center" vertical="center" wrapText="1"/>
    </xf>
    <xf numFmtId="0" fontId="2" fillId="2" borderId="15" xfId="45" applyFont="1" applyFill="1" applyBorder="1" applyAlignment="1">
      <alignment horizontal="center" vertical="center" wrapText="1"/>
    </xf>
    <xf numFmtId="0" fontId="25" fillId="0" borderId="0" xfId="45"/>
    <xf numFmtId="0" fontId="51" fillId="0" borderId="0" xfId="45" applyFont="1" applyAlignment="1">
      <alignment horizontal="center"/>
    </xf>
    <xf numFmtId="0" fontId="51" fillId="0" borderId="0" xfId="45" applyFont="1" applyAlignment="1">
      <alignment horizontal="right"/>
    </xf>
    <xf numFmtId="0" fontId="3" fillId="0" borderId="0" xfId="45" applyFont="1" applyAlignment="1">
      <alignment horizontal="right"/>
    </xf>
    <xf numFmtId="0" fontId="2" fillId="2" borderId="54" xfId="45" applyFont="1" applyFill="1" applyBorder="1" applyAlignment="1">
      <alignment horizontal="center" vertical="center"/>
    </xf>
    <xf numFmtId="0" fontId="2" fillId="2" borderId="14" xfId="45" applyFont="1" applyFill="1" applyBorder="1" applyAlignment="1">
      <alignment horizontal="center" vertical="center"/>
    </xf>
    <xf numFmtId="0" fontId="2" fillId="2" borderId="55" xfId="45" applyFont="1" applyFill="1" applyBorder="1" applyAlignment="1">
      <alignment horizontal="center" vertical="center"/>
    </xf>
    <xf numFmtId="0" fontId="2" fillId="0" borderId="48" xfId="45" applyFont="1" applyBorder="1" applyAlignment="1">
      <alignment horizontal="center" vertical="center"/>
    </xf>
    <xf numFmtId="0" fontId="2" fillId="0" borderId="2" xfId="45" applyFont="1" applyBorder="1" applyAlignment="1">
      <alignment horizontal="left" vertical="center"/>
    </xf>
    <xf numFmtId="3" fontId="8" fillId="0" borderId="2" xfId="45" applyNumberFormat="1" applyFont="1" applyBorder="1" applyAlignment="1">
      <alignment vertical="center"/>
    </xf>
    <xf numFmtId="3" fontId="8" fillId="0" borderId="49" xfId="45" applyNumberFormat="1" applyFont="1" applyBorder="1" applyAlignment="1">
      <alignment vertical="center"/>
    </xf>
    <xf numFmtId="0" fontId="2" fillId="0" borderId="25" xfId="45" applyFont="1" applyBorder="1" applyAlignment="1">
      <alignment horizontal="center"/>
    </xf>
    <xf numFmtId="0" fontId="2" fillId="0" borderId="2" xfId="45" applyFont="1" applyBorder="1"/>
    <xf numFmtId="0" fontId="8" fillId="0" borderId="2" xfId="45" applyFont="1" applyBorder="1" applyAlignment="1">
      <alignment horizontal="left" vertical="center"/>
    </xf>
    <xf numFmtId="3" fontId="8" fillId="0" borderId="2" xfId="55" applyNumberFormat="1" applyFont="1" applyBorder="1" applyAlignment="1">
      <alignment horizontal="right"/>
    </xf>
    <xf numFmtId="3" fontId="8" fillId="0" borderId="49" xfId="55" applyNumberFormat="1" applyFont="1" applyBorder="1" applyAlignment="1">
      <alignment horizontal="right"/>
    </xf>
    <xf numFmtId="0" fontId="52" fillId="0" borderId="25" xfId="55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3" fontId="8" fillId="0" borderId="2" xfId="45" applyNumberFormat="1" applyFont="1" applyBorder="1" applyAlignment="1">
      <alignment horizontal="right" vertical="center"/>
    </xf>
    <xf numFmtId="3" fontId="8" fillId="0" borderId="49" xfId="45" applyNumberFormat="1" applyFont="1" applyBorder="1" applyAlignment="1">
      <alignment horizontal="right" vertical="center"/>
    </xf>
    <xf numFmtId="0" fontId="8" fillId="0" borderId="3" xfId="45" applyFont="1" applyBorder="1" applyAlignment="1">
      <alignment horizontal="left" vertical="center" wrapText="1"/>
    </xf>
    <xf numFmtId="0" fontId="52" fillId="0" borderId="25" xfId="45" applyFont="1" applyBorder="1" applyAlignment="1">
      <alignment horizontal="left" vertical="center"/>
    </xf>
    <xf numFmtId="3" fontId="52" fillId="0" borderId="2" xfId="45" applyNumberFormat="1" applyFont="1" applyBorder="1" applyAlignment="1">
      <alignment horizontal="right" vertical="center"/>
    </xf>
    <xf numFmtId="3" fontId="52" fillId="0" borderId="49" xfId="45" applyNumberFormat="1" applyFont="1" applyBorder="1" applyAlignment="1">
      <alignment horizontal="right" vertical="center"/>
    </xf>
    <xf numFmtId="0" fontId="52" fillId="0" borderId="2" xfId="45" applyFont="1" applyBorder="1" applyAlignment="1">
      <alignment horizontal="left" vertical="center"/>
    </xf>
    <xf numFmtId="3" fontId="52" fillId="0" borderId="2" xfId="45" applyNumberFormat="1" applyFont="1" applyBorder="1" applyAlignment="1">
      <alignment vertical="center"/>
    </xf>
    <xf numFmtId="3" fontId="52" fillId="0" borderId="49" xfId="45" applyNumberFormat="1" applyFont="1" applyBorder="1" applyAlignment="1">
      <alignment vertical="center"/>
    </xf>
    <xf numFmtId="0" fontId="2" fillId="0" borderId="25" xfId="45" applyFont="1" applyBorder="1" applyAlignment="1">
      <alignment horizontal="left" vertical="center"/>
    </xf>
    <xf numFmtId="0" fontId="8" fillId="0" borderId="25" xfId="45" applyFont="1" applyBorder="1" applyAlignment="1">
      <alignment horizontal="left" vertical="center"/>
    </xf>
    <xf numFmtId="0" fontId="52" fillId="0" borderId="56" xfId="45" applyFont="1" applyBorder="1" applyAlignment="1">
      <alignment horizontal="center" vertical="center"/>
    </xf>
    <xf numFmtId="0" fontId="52" fillId="0" borderId="25" xfId="45" applyFont="1" applyBorder="1" applyAlignment="1">
      <alignment horizontal="center" vertical="center"/>
    </xf>
    <xf numFmtId="3" fontId="2" fillId="0" borderId="2" xfId="45" applyNumberFormat="1" applyFont="1" applyBorder="1" applyAlignment="1">
      <alignment horizontal="right" vertical="center"/>
    </xf>
    <xf numFmtId="3" fontId="2" fillId="0" borderId="49" xfId="45" applyNumberFormat="1" applyFont="1" applyBorder="1" applyAlignment="1">
      <alignment horizontal="right" vertical="center"/>
    </xf>
    <xf numFmtId="0" fontId="2" fillId="0" borderId="57" xfId="45" applyFont="1" applyBorder="1" applyAlignment="1">
      <alignment horizontal="center"/>
    </xf>
    <xf numFmtId="0" fontId="2" fillId="0" borderId="57" xfId="45" applyFont="1" applyBorder="1" applyAlignment="1">
      <alignment horizontal="left"/>
    </xf>
    <xf numFmtId="0" fontId="2" fillId="0" borderId="25" xfId="45" applyFont="1" applyBorder="1" applyAlignment="1">
      <alignment horizontal="left"/>
    </xf>
    <xf numFmtId="3" fontId="2" fillId="0" borderId="2" xfId="45" applyNumberFormat="1" applyFont="1" applyBorder="1" applyAlignment="1">
      <alignment vertical="center"/>
    </xf>
    <xf numFmtId="3" fontId="2" fillId="0" borderId="49" xfId="45" applyNumberFormat="1" applyFont="1" applyBorder="1" applyAlignment="1">
      <alignment vertical="center"/>
    </xf>
    <xf numFmtId="0" fontId="2" fillId="0" borderId="56" xfId="45" applyFont="1" applyBorder="1" applyAlignment="1">
      <alignment horizontal="left" vertical="center"/>
    </xf>
    <xf numFmtId="0" fontId="2" fillId="0" borderId="57" xfId="45" applyFont="1" applyBorder="1" applyAlignment="1">
      <alignment horizontal="left" vertical="center"/>
    </xf>
    <xf numFmtId="0" fontId="53" fillId="25" borderId="25" xfId="45" applyFont="1" applyFill="1" applyBorder="1" applyAlignment="1">
      <alignment horizontal="left" vertical="center"/>
    </xf>
    <xf numFmtId="0" fontId="53" fillId="25" borderId="2" xfId="45" applyFont="1" applyFill="1" applyBorder="1" applyAlignment="1">
      <alignment horizontal="left" vertical="center"/>
    </xf>
    <xf numFmtId="3" fontId="53" fillId="25" borderId="2" xfId="45" applyNumberFormat="1" applyFont="1" applyFill="1" applyBorder="1"/>
    <xf numFmtId="3" fontId="53" fillId="25" borderId="49" xfId="45" applyNumberFormat="1" applyFont="1" applyFill="1" applyBorder="1"/>
    <xf numFmtId="0" fontId="53" fillId="0" borderId="48" xfId="45" applyFont="1" applyBorder="1" applyAlignment="1">
      <alignment horizontal="left" vertical="center"/>
    </xf>
    <xf numFmtId="0" fontId="53" fillId="0" borderId="2" xfId="45" applyFont="1" applyBorder="1" applyAlignment="1">
      <alignment horizontal="left" vertical="center"/>
    </xf>
    <xf numFmtId="3" fontId="53" fillId="0" borderId="2" xfId="45" applyNumberFormat="1" applyFont="1" applyBorder="1" applyAlignment="1">
      <alignment horizontal="right" vertical="center"/>
    </xf>
    <xf numFmtId="3" fontId="53" fillId="0" borderId="49" xfId="45" applyNumberFormat="1" applyFont="1" applyBorder="1" applyAlignment="1">
      <alignment horizontal="right" vertical="center"/>
    </xf>
    <xf numFmtId="0" fontId="53" fillId="0" borderId="25" xfId="45" applyFont="1" applyBorder="1" applyAlignment="1">
      <alignment horizontal="left" vertical="center"/>
    </xf>
    <xf numFmtId="3" fontId="53" fillId="0" borderId="2" xfId="45" applyNumberFormat="1" applyFont="1" applyBorder="1"/>
    <xf numFmtId="3" fontId="53" fillId="0" borderId="49" xfId="45" applyNumberFormat="1" applyFont="1" applyBorder="1"/>
    <xf numFmtId="3" fontId="55" fillId="0" borderId="2" xfId="45" applyNumberFormat="1" applyFont="1" applyBorder="1" applyAlignment="1">
      <alignment vertical="center"/>
    </xf>
    <xf numFmtId="3" fontId="55" fillId="0" borderId="49" xfId="45" applyNumberFormat="1" applyFont="1" applyBorder="1" applyAlignment="1">
      <alignment vertical="center"/>
    </xf>
    <xf numFmtId="3" fontId="55" fillId="0" borderId="2" xfId="45" applyNumberFormat="1" applyFont="1" applyBorder="1"/>
    <xf numFmtId="3" fontId="55" fillId="0" borderId="49" xfId="45" applyNumberFormat="1" applyFont="1" applyBorder="1"/>
    <xf numFmtId="0" fontId="2" fillId="0" borderId="25" xfId="45" applyFont="1" applyBorder="1" applyAlignment="1">
      <alignment vertical="center"/>
    </xf>
    <xf numFmtId="0" fontId="2" fillId="0" borderId="25" xfId="45" applyFont="1" applyBorder="1" applyAlignment="1">
      <alignment horizontal="center" vertical="center"/>
    </xf>
    <xf numFmtId="0" fontId="8" fillId="0" borderId="48" xfId="45" applyFont="1" applyBorder="1" applyAlignment="1">
      <alignment horizontal="center" vertical="center"/>
    </xf>
    <xf numFmtId="3" fontId="52" fillId="0" borderId="2" xfId="45" applyNumberFormat="1" applyFont="1" applyBorder="1"/>
    <xf numFmtId="3" fontId="52" fillId="0" borderId="49" xfId="45" applyNumberFormat="1" applyFont="1" applyBorder="1"/>
    <xf numFmtId="0" fontId="40" fillId="0" borderId="25" xfId="45" applyFont="1" applyBorder="1" applyAlignment="1">
      <alignment horizontal="center" vertical="center"/>
    </xf>
    <xf numFmtId="3" fontId="56" fillId="0" borderId="2" xfId="45" applyNumberFormat="1" applyFont="1" applyBorder="1" applyAlignment="1">
      <alignment vertical="center"/>
    </xf>
    <xf numFmtId="3" fontId="56" fillId="0" borderId="49" xfId="45" applyNumberFormat="1" applyFont="1" applyBorder="1" applyAlignment="1">
      <alignment vertical="center"/>
    </xf>
    <xf numFmtId="0" fontId="57" fillId="0" borderId="0" xfId="45" applyFont="1"/>
    <xf numFmtId="0" fontId="2" fillId="0" borderId="48" xfId="45" applyFont="1" applyBorder="1" applyAlignment="1">
      <alignment horizontal="center" vertical="center" wrapText="1"/>
    </xf>
    <xf numFmtId="0" fontId="2" fillId="0" borderId="2" xfId="45" applyFont="1" applyBorder="1" applyAlignment="1">
      <alignment horizontal="left" vertical="center" wrapText="1"/>
    </xf>
    <xf numFmtId="0" fontId="8" fillId="0" borderId="48" xfId="45" applyFont="1" applyBorder="1" applyAlignment="1">
      <alignment horizontal="center" vertical="center" wrapText="1"/>
    </xf>
    <xf numFmtId="0" fontId="8" fillId="0" borderId="2" xfId="45" applyFont="1" applyBorder="1" applyAlignment="1">
      <alignment horizontal="left" vertical="center" wrapText="1"/>
    </xf>
    <xf numFmtId="3" fontId="8" fillId="26" borderId="2" xfId="45" applyNumberFormat="1" applyFont="1" applyFill="1" applyBorder="1" applyAlignment="1">
      <alignment vertical="center"/>
    </xf>
    <xf numFmtId="0" fontId="52" fillId="0" borderId="25" xfId="45" applyFont="1" applyBorder="1" applyAlignment="1">
      <alignment horizontal="left" vertical="center" wrapText="1"/>
    </xf>
    <xf numFmtId="3" fontId="52" fillId="26" borderId="2" xfId="45" applyNumberFormat="1" applyFont="1" applyFill="1" applyBorder="1" applyAlignment="1">
      <alignment vertical="center"/>
    </xf>
    <xf numFmtId="0" fontId="8" fillId="0" borderId="56" xfId="45" applyFont="1" applyBorder="1" applyAlignment="1">
      <alignment horizontal="center" vertical="center" wrapText="1"/>
    </xf>
    <xf numFmtId="0" fontId="40" fillId="0" borderId="56" xfId="45" applyFont="1" applyBorder="1" applyAlignment="1">
      <alignment vertical="center" wrapText="1"/>
    </xf>
    <xf numFmtId="0" fontId="40" fillId="0" borderId="25" xfId="45" applyFont="1" applyBorder="1" applyAlignment="1">
      <alignment vertical="center" wrapText="1"/>
    </xf>
    <xf numFmtId="0" fontId="40" fillId="0" borderId="57" xfId="45" applyFont="1" applyBorder="1" applyAlignment="1">
      <alignment horizontal="left" vertical="center"/>
    </xf>
    <xf numFmtId="0" fontId="40" fillId="0" borderId="25" xfId="45" applyFont="1" applyBorder="1" applyAlignment="1">
      <alignment horizontal="left" vertical="center"/>
    </xf>
    <xf numFmtId="0" fontId="2" fillId="0" borderId="25" xfId="45" applyFont="1" applyBorder="1" applyAlignment="1">
      <alignment vertical="center" wrapText="1"/>
    </xf>
    <xf numFmtId="0" fontId="39" fillId="0" borderId="2" xfId="45" applyFont="1" applyBorder="1" applyAlignment="1">
      <alignment vertical="center" wrapText="1"/>
    </xf>
    <xf numFmtId="0" fontId="8" fillId="0" borderId="25" xfId="45" applyFont="1" applyBorder="1" applyAlignment="1">
      <alignment horizontal="left" vertical="center" wrapText="1"/>
    </xf>
    <xf numFmtId="0" fontId="2" fillId="0" borderId="25" xfId="45" applyFont="1" applyBorder="1" applyAlignment="1">
      <alignment horizontal="left" vertical="center" wrapText="1"/>
    </xf>
    <xf numFmtId="0" fontId="39" fillId="0" borderId="25" xfId="45" applyFont="1" applyBorder="1" applyAlignment="1">
      <alignment vertical="center" wrapText="1"/>
    </xf>
    <xf numFmtId="0" fontId="2" fillId="0" borderId="57" xfId="45" applyFont="1" applyBorder="1" applyAlignment="1">
      <alignment horizontal="center" vertical="center"/>
    </xf>
    <xf numFmtId="0" fontId="2" fillId="0" borderId="56" xfId="45" applyFont="1" applyBorder="1" applyAlignment="1">
      <alignment horizontal="center" vertical="center" wrapText="1"/>
    </xf>
    <xf numFmtId="0" fontId="2" fillId="0" borderId="25" xfId="45" applyFont="1" applyBorder="1" applyAlignment="1">
      <alignment horizontal="center" vertical="center" wrapText="1"/>
    </xf>
    <xf numFmtId="3" fontId="58" fillId="25" borderId="2" xfId="45" applyNumberFormat="1" applyFont="1" applyFill="1" applyBorder="1" applyAlignment="1">
      <alignment vertical="center"/>
    </xf>
    <xf numFmtId="3" fontId="58" fillId="25" borderId="49" xfId="45" applyNumberFormat="1" applyFont="1" applyFill="1" applyBorder="1" applyAlignment="1">
      <alignment vertical="center"/>
    </xf>
    <xf numFmtId="0" fontId="25" fillId="25" borderId="0" xfId="45" applyFill="1"/>
    <xf numFmtId="0" fontId="2" fillId="0" borderId="56" xfId="45" applyFont="1" applyBorder="1" applyAlignment="1">
      <alignment horizontal="center" vertical="center"/>
    </xf>
    <xf numFmtId="3" fontId="51" fillId="2" borderId="45" xfId="45" applyNumberFormat="1" applyFont="1" applyFill="1" applyBorder="1" applyAlignment="1">
      <alignment vertical="center"/>
    </xf>
    <xf numFmtId="3" fontId="51" fillId="2" borderId="46" xfId="45" applyNumberFormat="1" applyFont="1" applyFill="1" applyBorder="1" applyAlignment="1">
      <alignment vertical="center"/>
    </xf>
    <xf numFmtId="0" fontId="51" fillId="2" borderId="59" xfId="45" applyFont="1" applyFill="1" applyBorder="1" applyAlignment="1">
      <alignment horizontal="left" vertical="center"/>
    </xf>
    <xf numFmtId="0" fontId="51" fillId="2" borderId="45" xfId="45" applyFont="1" applyFill="1" applyBorder="1" applyAlignment="1">
      <alignment horizontal="left" vertical="center"/>
    </xf>
    <xf numFmtId="0" fontId="59" fillId="0" borderId="0" xfId="45" applyFont="1"/>
    <xf numFmtId="0" fontId="17" fillId="0" borderId="0" xfId="56"/>
    <xf numFmtId="0" fontId="60" fillId="0" borderId="0" xfId="56" applyFont="1" applyAlignment="1">
      <alignment horizontal="center"/>
    </xf>
    <xf numFmtId="0" fontId="61" fillId="0" borderId="0" xfId="56" applyFont="1" applyAlignment="1">
      <alignment horizontal="right"/>
    </xf>
    <xf numFmtId="0" fontId="17" fillId="0" borderId="0" xfId="56" applyAlignment="1">
      <alignment horizontal="center"/>
    </xf>
    <xf numFmtId="0" fontId="17" fillId="0" borderId="0" xfId="56" applyAlignment="1">
      <alignment horizontal="right"/>
    </xf>
    <xf numFmtId="0" fontId="61" fillId="0" borderId="41" xfId="56" applyFont="1" applyBorder="1" applyAlignment="1">
      <alignment vertical="center" wrapText="1"/>
    </xf>
    <xf numFmtId="0" fontId="61" fillId="0" borderId="42" xfId="56" applyFont="1" applyBorder="1" applyAlignment="1">
      <alignment horizontal="center" vertical="center" wrapText="1"/>
    </xf>
    <xf numFmtId="0" fontId="61" fillId="0" borderId="52" xfId="56" applyFont="1" applyBorder="1" applyAlignment="1">
      <alignment horizontal="center" vertical="center" wrapText="1"/>
    </xf>
    <xf numFmtId="0" fontId="62" fillId="0" borderId="48" xfId="56" applyFont="1" applyBorder="1" applyAlignment="1">
      <alignment horizontal="center"/>
    </xf>
    <xf numFmtId="0" fontId="62" fillId="0" borderId="2" xfId="56" applyFont="1" applyBorder="1" applyAlignment="1">
      <alignment horizontal="center"/>
    </xf>
    <xf numFmtId="0" fontId="62" fillId="0" borderId="25" xfId="56" applyFont="1" applyBorder="1" applyAlignment="1">
      <alignment horizontal="center"/>
    </xf>
    <xf numFmtId="0" fontId="62" fillId="0" borderId="0" xfId="56" applyFont="1"/>
    <xf numFmtId="49" fontId="17" fillId="0" borderId="48" xfId="56" applyNumberFormat="1" applyBorder="1" applyAlignment="1">
      <alignment horizontal="right"/>
    </xf>
    <xf numFmtId="49" fontId="17" fillId="0" borderId="2" xfId="56" applyNumberFormat="1" applyBorder="1" applyAlignment="1">
      <alignment horizontal="right"/>
    </xf>
    <xf numFmtId="165" fontId="63" fillId="0" borderId="2" xfId="56" applyNumberFormat="1" applyFont="1" applyBorder="1" applyAlignment="1" applyProtection="1">
      <alignment horizontal="left" vertical="center" wrapText="1" indent="1"/>
      <protection locked="0"/>
    </xf>
    <xf numFmtId="3" fontId="17" fillId="0" borderId="2" xfId="56" applyNumberFormat="1" applyBorder="1"/>
    <xf numFmtId="3" fontId="17" fillId="0" borderId="60" xfId="56" applyNumberFormat="1" applyBorder="1"/>
    <xf numFmtId="3" fontId="17" fillId="0" borderId="2" xfId="56" applyNumberFormat="1" applyBorder="1" applyAlignment="1" applyProtection="1">
      <alignment vertical="center" wrapText="1"/>
      <protection locked="0"/>
    </xf>
    <xf numFmtId="3" fontId="17" fillId="0" borderId="0" xfId="56" applyNumberFormat="1"/>
    <xf numFmtId="0" fontId="17" fillId="0" borderId="25" xfId="56" applyBorder="1"/>
    <xf numFmtId="0" fontId="17" fillId="0" borderId="61" xfId="56" applyBorder="1"/>
    <xf numFmtId="49" fontId="17" fillId="0" borderId="62" xfId="56" applyNumberFormat="1" applyBorder="1" applyAlignment="1">
      <alignment horizontal="right"/>
    </xf>
    <xf numFmtId="49" fontId="17" fillId="0" borderId="60" xfId="56" applyNumberFormat="1" applyBorder="1" applyAlignment="1">
      <alignment horizontal="right"/>
    </xf>
    <xf numFmtId="3" fontId="17" fillId="0" borderId="60" xfId="56" applyNumberFormat="1" applyBorder="1" applyAlignment="1" applyProtection="1">
      <alignment vertical="center" wrapText="1"/>
      <protection locked="0"/>
    </xf>
    <xf numFmtId="49" fontId="17" fillId="0" borderId="62" xfId="56" applyNumberFormat="1" applyBorder="1"/>
    <xf numFmtId="49" fontId="17" fillId="0" borderId="60" xfId="56" applyNumberFormat="1" applyBorder="1"/>
    <xf numFmtId="0" fontId="61" fillId="0" borderId="45" xfId="56" applyFont="1" applyBorder="1" applyAlignment="1">
      <alignment horizontal="left"/>
    </xf>
    <xf numFmtId="3" fontId="61" fillId="0" borderId="45" xfId="56" applyNumberFormat="1" applyFont="1" applyBorder="1"/>
    <xf numFmtId="0" fontId="61" fillId="0" borderId="59" xfId="56" applyFont="1" applyBorder="1" applyAlignment="1">
      <alignment horizontal="left"/>
    </xf>
    <xf numFmtId="0" fontId="61" fillId="0" borderId="44" xfId="56" applyFont="1" applyBorder="1" applyAlignment="1">
      <alignment horizontal="left"/>
    </xf>
    <xf numFmtId="165" fontId="17" fillId="0" borderId="0" xfId="57" applyNumberFormat="1" applyAlignment="1">
      <alignment vertical="center" wrapText="1"/>
    </xf>
    <xf numFmtId="165" fontId="64" fillId="0" borderId="0" xfId="57" applyNumberFormat="1" applyFont="1" applyAlignment="1">
      <alignment horizontal="centerContinuous" vertical="center" wrapText="1"/>
    </xf>
    <xf numFmtId="165" fontId="17" fillId="0" borderId="0" xfId="57" applyNumberFormat="1" applyAlignment="1">
      <alignment horizontal="centerContinuous" vertical="center"/>
    </xf>
    <xf numFmtId="165" fontId="61" fillId="0" borderId="0" xfId="57" applyNumberFormat="1" applyFont="1" applyAlignment="1">
      <alignment horizontal="centerContinuous" vertical="center"/>
    </xf>
    <xf numFmtId="165" fontId="66" fillId="0" borderId="0" xfId="57" applyNumberFormat="1" applyFont="1" applyAlignment="1">
      <alignment horizontal="right" vertical="center"/>
    </xf>
    <xf numFmtId="165" fontId="68" fillId="0" borderId="37" xfId="57" applyNumberFormat="1" applyFont="1" applyBorder="1" applyAlignment="1">
      <alignment horizontal="centerContinuous" vertical="center" wrapText="1"/>
    </xf>
    <xf numFmtId="165" fontId="68" fillId="0" borderId="64" xfId="57" applyNumberFormat="1" applyFont="1" applyBorder="1" applyAlignment="1">
      <alignment horizontal="centerContinuous" vertical="center" wrapText="1"/>
    </xf>
    <xf numFmtId="165" fontId="68" fillId="0" borderId="38" xfId="57" applyNumberFormat="1" applyFont="1" applyBorder="1" applyAlignment="1">
      <alignment horizontal="centerContinuous" vertical="center" wrapText="1"/>
    </xf>
    <xf numFmtId="165" fontId="68" fillId="0" borderId="37" xfId="57" applyNumberFormat="1" applyFont="1" applyBorder="1" applyAlignment="1">
      <alignment horizontal="center" vertical="center" wrapText="1"/>
    </xf>
    <xf numFmtId="165" fontId="68" fillId="0" borderId="64" xfId="57" applyNumberFormat="1" applyFont="1" applyBorder="1" applyAlignment="1">
      <alignment horizontal="center" vertical="center" wrapText="1"/>
    </xf>
    <xf numFmtId="165" fontId="48" fillId="0" borderId="0" xfId="57" applyNumberFormat="1" applyFont="1" applyAlignment="1">
      <alignment horizontal="center" vertical="center" wrapText="1"/>
    </xf>
    <xf numFmtId="165" fontId="62" fillId="0" borderId="66" xfId="57" applyNumberFormat="1" applyFont="1" applyBorder="1" applyAlignment="1">
      <alignment horizontal="center" vertical="center" wrapText="1"/>
    </xf>
    <xf numFmtId="165" fontId="62" fillId="0" borderId="37" xfId="57" applyNumberFormat="1" applyFont="1" applyBorder="1" applyAlignment="1">
      <alignment horizontal="center" vertical="center" wrapText="1"/>
    </xf>
    <xf numFmtId="165" fontId="62" fillId="0" borderId="64" xfId="57" applyNumberFormat="1" applyFont="1" applyBorder="1" applyAlignment="1">
      <alignment horizontal="center" vertical="center" wrapText="1"/>
    </xf>
    <xf numFmtId="165" fontId="62" fillId="0" borderId="38" xfId="57" applyNumberFormat="1" applyFont="1" applyBorder="1" applyAlignment="1">
      <alignment horizontal="center" vertical="center" wrapText="1"/>
    </xf>
    <xf numFmtId="165" fontId="62" fillId="0" borderId="0" xfId="57" applyNumberFormat="1" applyFont="1" applyAlignment="1">
      <alignment horizontal="center" vertical="center" wrapText="1"/>
    </xf>
    <xf numFmtId="165" fontId="17" fillId="0" borderId="67" xfId="57" applyNumberFormat="1" applyBorder="1" applyAlignment="1">
      <alignment horizontal="left" vertical="center" wrapText="1" indent="1"/>
    </xf>
    <xf numFmtId="165" fontId="69" fillId="0" borderId="47" xfId="57" applyNumberFormat="1" applyFont="1" applyBorder="1" applyAlignment="1">
      <alignment horizontal="left" vertical="center" wrapText="1" indent="1"/>
    </xf>
    <xf numFmtId="165" fontId="69" fillId="0" borderId="4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17" xfId="57" applyNumberFormat="1" applyFont="1" applyBorder="1" applyAlignment="1" applyProtection="1">
      <alignment horizontal="right" vertical="center" wrapText="1" indent="1"/>
      <protection locked="0"/>
    </xf>
    <xf numFmtId="165" fontId="17" fillId="0" borderId="68" xfId="57" applyNumberFormat="1" applyBorder="1" applyAlignment="1">
      <alignment horizontal="left" vertical="center" wrapText="1" indent="1"/>
    </xf>
    <xf numFmtId="165" fontId="69" fillId="0" borderId="48" xfId="57" applyNumberFormat="1" applyFont="1" applyBorder="1" applyAlignment="1">
      <alignment horizontal="left" vertical="center" wrapText="1" indent="1"/>
    </xf>
    <xf numFmtId="165" fontId="69" fillId="0" borderId="2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49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69" xfId="57" applyNumberFormat="1" applyFont="1" applyBorder="1" applyAlignment="1">
      <alignment horizontal="left" vertical="center" wrapText="1" indent="1"/>
    </xf>
    <xf numFmtId="165" fontId="69" fillId="0" borderId="70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48" xfId="57" applyNumberFormat="1" applyFont="1" applyBorder="1" applyAlignment="1" applyProtection="1">
      <alignment horizontal="left" vertical="center" wrapText="1" indent="1"/>
      <protection locked="0"/>
    </xf>
    <xf numFmtId="165" fontId="61" fillId="0" borderId="68" xfId="57" applyNumberFormat="1" applyFont="1" applyBorder="1" applyAlignment="1">
      <alignment horizontal="left" vertical="center" wrapText="1" indent="1"/>
    </xf>
    <xf numFmtId="165" fontId="62" fillId="0" borderId="37" xfId="57" applyNumberFormat="1" applyFont="1" applyBorder="1" applyAlignment="1">
      <alignment horizontal="left" vertical="center" wrapText="1" indent="1"/>
    </xf>
    <xf numFmtId="165" fontId="62" fillId="0" borderId="64" xfId="57" applyNumberFormat="1" applyFont="1" applyBorder="1" applyAlignment="1">
      <alignment horizontal="right" vertical="center" wrapText="1" indent="1"/>
    </xf>
    <xf numFmtId="165" fontId="62" fillId="0" borderId="38" xfId="57" applyNumberFormat="1" applyFont="1" applyBorder="1" applyAlignment="1">
      <alignment horizontal="right" vertical="center" wrapText="1" indent="1"/>
    </xf>
    <xf numFmtId="165" fontId="66" fillId="0" borderId="71" xfId="57" applyNumberFormat="1" applyFont="1" applyBorder="1" applyAlignment="1">
      <alignment horizontal="left" vertical="center" wrapText="1" indent="1"/>
    </xf>
    <xf numFmtId="165" fontId="70" fillId="0" borderId="3" xfId="57" applyNumberFormat="1" applyFont="1" applyBorder="1" applyAlignment="1">
      <alignment horizontal="right" vertical="center" wrapText="1" indent="1"/>
    </xf>
    <xf numFmtId="165" fontId="66" fillId="0" borderId="48" xfId="57" applyNumberFormat="1" applyFont="1" applyBorder="1" applyAlignment="1">
      <alignment horizontal="left" vertical="center" wrapText="1" indent="1"/>
    </xf>
    <xf numFmtId="165" fontId="66" fillId="0" borderId="16" xfId="57" applyNumberFormat="1" applyFont="1" applyBorder="1" applyAlignment="1" applyProtection="1">
      <alignment horizontal="right" vertical="center" wrapText="1" indent="1"/>
      <protection locked="0"/>
    </xf>
    <xf numFmtId="165" fontId="66" fillId="0" borderId="2" xfId="57" applyNumberFormat="1" applyFont="1" applyBorder="1" applyAlignment="1" applyProtection="1">
      <alignment horizontal="right" vertical="center" wrapText="1" indent="1"/>
      <protection locked="0"/>
    </xf>
    <xf numFmtId="165" fontId="66" fillId="0" borderId="49" xfId="57" applyNumberFormat="1" applyFont="1" applyBorder="1" applyAlignment="1" applyProtection="1">
      <alignment horizontal="right" vertical="center" wrapText="1" indent="1"/>
      <protection locked="0"/>
    </xf>
    <xf numFmtId="165" fontId="70" fillId="0" borderId="2" xfId="57" applyNumberFormat="1" applyFont="1" applyBorder="1" applyAlignment="1">
      <alignment horizontal="right" vertical="center" wrapText="1" indent="1"/>
    </xf>
    <xf numFmtId="165" fontId="66" fillId="0" borderId="39" xfId="57" applyNumberFormat="1" applyFont="1" applyBorder="1" applyAlignment="1">
      <alignment horizontal="left" vertical="center" wrapText="1" indent="1"/>
    </xf>
    <xf numFmtId="165" fontId="66" fillId="0" borderId="3" xfId="57" applyNumberFormat="1" applyFont="1" applyBorder="1" applyAlignment="1" applyProtection="1">
      <alignment horizontal="right" vertical="center" wrapText="1" indent="1"/>
      <protection locked="0"/>
    </xf>
    <xf numFmtId="165" fontId="66" fillId="0" borderId="25" xfId="57" applyNumberFormat="1" applyFont="1" applyBorder="1" applyAlignment="1">
      <alignment horizontal="left" vertical="center" wrapText="1" indent="1"/>
    </xf>
    <xf numFmtId="165" fontId="69" fillId="0" borderId="44" xfId="57" applyNumberFormat="1" applyFont="1" applyBorder="1" applyAlignment="1" applyProtection="1">
      <alignment horizontal="left" vertical="center" wrapText="1" indent="1"/>
      <protection locked="0"/>
    </xf>
    <xf numFmtId="165" fontId="66" fillId="0" borderId="46" xfId="57" applyNumberFormat="1" applyFont="1" applyBorder="1" applyAlignment="1" applyProtection="1">
      <alignment horizontal="right" vertical="center" wrapText="1" indent="1"/>
      <protection locked="0"/>
    </xf>
    <xf numFmtId="165" fontId="62" fillId="0" borderId="59" xfId="57" applyNumberFormat="1" applyFont="1" applyBorder="1" applyAlignment="1">
      <alignment horizontal="left" vertical="center" wrapText="1" indent="1"/>
    </xf>
    <xf numFmtId="165" fontId="62" fillId="0" borderId="46" xfId="57" applyNumberFormat="1" applyFont="1" applyBorder="1" applyAlignment="1">
      <alignment horizontal="right" vertical="center" wrapText="1" indent="1"/>
    </xf>
    <xf numFmtId="165" fontId="61" fillId="0" borderId="37" xfId="57" applyNumberFormat="1" applyFont="1" applyBorder="1" applyAlignment="1">
      <alignment horizontal="left" vertical="center" wrapText="1" indent="1"/>
    </xf>
    <xf numFmtId="165" fontId="61" fillId="0" borderId="72" xfId="57" applyNumberFormat="1" applyFont="1" applyBorder="1" applyAlignment="1">
      <alignment horizontal="right" vertical="center" wrapText="1" indent="1"/>
    </xf>
    <xf numFmtId="165" fontId="17" fillId="0" borderId="0" xfId="57" applyNumberFormat="1" applyAlignment="1">
      <alignment horizontal="center" vertical="center" wrapText="1"/>
    </xf>
    <xf numFmtId="165" fontId="72" fillId="0" borderId="48" xfId="57" applyNumberFormat="1" applyFont="1" applyBorder="1" applyAlignment="1">
      <alignment horizontal="left" vertical="center" wrapText="1" indent="1"/>
    </xf>
    <xf numFmtId="165" fontId="72" fillId="0" borderId="49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71" xfId="57" applyNumberFormat="1" applyFont="1" applyBorder="1" applyAlignment="1">
      <alignment horizontal="left" vertical="center" wrapText="1" indent="1"/>
    </xf>
    <xf numFmtId="165" fontId="69" fillId="0" borderId="16" xfId="57" applyNumberFormat="1" applyFont="1" applyBorder="1" applyAlignment="1" applyProtection="1">
      <alignment horizontal="right" vertical="center" wrapText="1" indent="1"/>
      <protection locked="0"/>
    </xf>
    <xf numFmtId="165" fontId="69" fillId="0" borderId="48" xfId="57" quotePrefix="1" applyNumberFormat="1" applyFont="1" applyBorder="1" applyAlignment="1" applyProtection="1">
      <alignment horizontal="left" vertical="center" wrapText="1" indent="6"/>
      <protection locked="0"/>
    </xf>
    <xf numFmtId="165" fontId="61" fillId="0" borderId="66" xfId="57" applyNumberFormat="1" applyFont="1" applyBorder="1" applyAlignment="1">
      <alignment horizontal="left" vertical="center" wrapText="1" indent="1"/>
    </xf>
    <xf numFmtId="165" fontId="70" fillId="0" borderId="71" xfId="57" applyNumberFormat="1" applyFont="1" applyBorder="1" applyAlignment="1">
      <alignment horizontal="left" vertical="center" wrapText="1" indent="1"/>
    </xf>
    <xf numFmtId="165" fontId="70" fillId="0" borderId="4" xfId="57" applyNumberFormat="1" applyFont="1" applyBorder="1" applyAlignment="1">
      <alignment horizontal="right" vertical="center" wrapText="1" indent="1"/>
    </xf>
    <xf numFmtId="165" fontId="66" fillId="0" borderId="17" xfId="57" applyNumberFormat="1" applyFont="1" applyBorder="1" applyAlignment="1" applyProtection="1">
      <alignment horizontal="right" vertical="center" wrapText="1" indent="1"/>
      <protection locked="0"/>
    </xf>
    <xf numFmtId="165" fontId="66" fillId="0" borderId="48" xfId="57" applyNumberFormat="1" applyFont="1" applyBorder="1" applyAlignment="1">
      <alignment horizontal="left" vertical="center" wrapText="1" indent="2"/>
    </xf>
    <xf numFmtId="165" fontId="66" fillId="0" borderId="2" xfId="57" applyNumberFormat="1" applyFont="1" applyBorder="1" applyAlignment="1">
      <alignment horizontal="left" vertical="center" wrapText="1" indent="2"/>
    </xf>
    <xf numFmtId="165" fontId="70" fillId="0" borderId="2" xfId="57" applyNumberFormat="1" applyFont="1" applyBorder="1" applyAlignment="1">
      <alignment horizontal="left" vertical="center" wrapText="1" indent="1"/>
    </xf>
    <xf numFmtId="165" fontId="66" fillId="0" borderId="47" xfId="57" applyNumberFormat="1" applyFont="1" applyBorder="1" applyAlignment="1">
      <alignment horizontal="left" vertical="center" wrapText="1" indent="1"/>
    </xf>
    <xf numFmtId="165" fontId="66" fillId="0" borderId="47" xfId="57" applyNumberFormat="1" applyFont="1" applyBorder="1" applyAlignment="1" applyProtection="1">
      <alignment horizontal="left" vertical="center" wrapText="1" indent="1"/>
      <protection locked="0"/>
    </xf>
    <xf numFmtId="165" fontId="69" fillId="0" borderId="47" xfId="57" applyNumberFormat="1" applyFont="1" applyBorder="1" applyAlignment="1" applyProtection="1">
      <alignment horizontal="left" vertical="center" wrapText="1" indent="1"/>
      <protection locked="0"/>
    </xf>
    <xf numFmtId="165" fontId="69" fillId="0" borderId="47" xfId="57" applyNumberFormat="1" applyFont="1" applyBorder="1" applyAlignment="1">
      <alignment horizontal="left" vertical="center" wrapText="1" indent="2"/>
    </xf>
    <xf numFmtId="165" fontId="69" fillId="0" borderId="62" xfId="57" applyNumberFormat="1" applyFont="1" applyBorder="1" applyAlignment="1">
      <alignment horizontal="left" vertical="center" wrapText="1" indent="2"/>
    </xf>
    <xf numFmtId="0" fontId="1" fillId="0" borderId="0" xfId="58"/>
    <xf numFmtId="0" fontId="2" fillId="0" borderId="0" xfId="58" applyFont="1" applyAlignment="1">
      <alignment horizontal="center"/>
    </xf>
    <xf numFmtId="0" fontId="31" fillId="0" borderId="0" xfId="58" applyFont="1"/>
    <xf numFmtId="0" fontId="33" fillId="0" borderId="48" xfId="58" applyFont="1" applyBorder="1" applyAlignment="1">
      <alignment horizontal="center"/>
    </xf>
    <xf numFmtId="0" fontId="33" fillId="0" borderId="76" xfId="58" applyFont="1" applyBorder="1" applyAlignment="1">
      <alignment horizontal="left"/>
    </xf>
    <xf numFmtId="0" fontId="31" fillId="0" borderId="2" xfId="58" applyFont="1" applyBorder="1" applyAlignment="1">
      <alignment horizontal="right"/>
    </xf>
    <xf numFmtId="3" fontId="33" fillId="0" borderId="70" xfId="58" applyNumberFormat="1" applyFont="1" applyBorder="1" applyAlignment="1">
      <alignment horizontal="right"/>
    </xf>
    <xf numFmtId="0" fontId="31" fillId="0" borderId="49" xfId="58" applyFont="1" applyBorder="1" applyAlignment="1">
      <alignment horizontal="center"/>
    </xf>
    <xf numFmtId="0" fontId="44" fillId="0" borderId="0" xfId="58" applyFont="1"/>
    <xf numFmtId="0" fontId="31" fillId="0" borderId="2" xfId="58" applyFont="1" applyBorder="1" applyAlignment="1">
      <alignment horizontal="center"/>
    </xf>
    <xf numFmtId="0" fontId="73" fillId="0" borderId="2" xfId="58" applyFont="1" applyBorder="1" applyAlignment="1">
      <alignment horizontal="left" wrapText="1"/>
    </xf>
    <xf numFmtId="0" fontId="73" fillId="0" borderId="2" xfId="58" applyFont="1" applyBorder="1" applyAlignment="1">
      <alignment horizontal="right"/>
    </xf>
    <xf numFmtId="3" fontId="73" fillId="0" borderId="2" xfId="58" applyNumberFormat="1" applyFont="1" applyBorder="1" applyAlignment="1">
      <alignment horizontal="right"/>
    </xf>
    <xf numFmtId="0" fontId="73" fillId="0" borderId="2" xfId="58" applyFont="1" applyBorder="1" applyAlignment="1">
      <alignment horizontal="center"/>
    </xf>
    <xf numFmtId="0" fontId="73" fillId="0" borderId="2" xfId="58" applyFont="1" applyBorder="1" applyAlignment="1">
      <alignment horizontal="left"/>
    </xf>
    <xf numFmtId="0" fontId="33" fillId="0" borderId="60" xfId="58" applyFont="1" applyBorder="1" applyAlignment="1">
      <alignment horizontal="left"/>
    </xf>
    <xf numFmtId="0" fontId="33" fillId="0" borderId="61" xfId="58" applyFont="1" applyBorder="1" applyAlignment="1">
      <alignment horizontal="right"/>
    </xf>
    <xf numFmtId="0" fontId="31" fillId="27" borderId="44" xfId="58" applyFont="1" applyFill="1" applyBorder="1" applyAlignment="1">
      <alignment horizontal="center"/>
    </xf>
    <xf numFmtId="0" fontId="33" fillId="27" borderId="45" xfId="58" applyFont="1" applyFill="1" applyBorder="1" applyAlignment="1">
      <alignment horizontal="left"/>
    </xf>
    <xf numFmtId="0" fontId="33" fillId="27" borderId="59" xfId="58" applyFont="1" applyFill="1" applyBorder="1" applyAlignment="1">
      <alignment horizontal="right"/>
    </xf>
    <xf numFmtId="3" fontId="33" fillId="27" borderId="77" xfId="58" applyNumberFormat="1" applyFont="1" applyFill="1" applyBorder="1" applyAlignment="1">
      <alignment horizontal="right"/>
    </xf>
    <xf numFmtId="0" fontId="31" fillId="27" borderId="46" xfId="58" applyFont="1" applyFill="1" applyBorder="1" applyAlignment="1">
      <alignment horizontal="center"/>
    </xf>
    <xf numFmtId="0" fontId="39" fillId="0" borderId="0" xfId="58" applyFont="1"/>
    <xf numFmtId="0" fontId="2" fillId="0" borderId="0" xfId="45" applyFont="1"/>
    <xf numFmtId="0" fontId="4" fillId="0" borderId="0" xfId="45" applyFont="1"/>
    <xf numFmtId="0" fontId="40" fillId="0" borderId="0" xfId="45" applyFont="1" applyAlignment="1">
      <alignment horizontal="right"/>
    </xf>
    <xf numFmtId="0" fontId="3" fillId="2" borderId="2" xfId="59" applyFont="1" applyFill="1" applyBorder="1" applyAlignment="1">
      <alignment horizontal="center" vertical="center" wrapText="1"/>
    </xf>
    <xf numFmtId="0" fontId="2" fillId="2" borderId="2" xfId="59" applyFont="1" applyFill="1" applyBorder="1" applyAlignment="1">
      <alignment horizontal="center" vertical="center"/>
    </xf>
    <xf numFmtId="0" fontId="1" fillId="0" borderId="0" xfId="59"/>
    <xf numFmtId="0" fontId="4" fillId="0" borderId="2" xfId="59" applyFont="1" applyBorder="1"/>
    <xf numFmtId="0" fontId="2" fillId="0" borderId="2" xfId="59" applyFont="1" applyBorder="1" applyAlignment="1">
      <alignment horizontal="left"/>
    </xf>
    <xf numFmtId="164" fontId="39" fillId="0" borderId="2" xfId="60" applyNumberFormat="1" applyFont="1" applyBorder="1"/>
    <xf numFmtId="0" fontId="8" fillId="0" borderId="2" xfId="59" applyFont="1" applyBorder="1"/>
    <xf numFmtId="0" fontId="4" fillId="0" borderId="2" xfId="59" applyFont="1" applyBorder="1" applyAlignment="1">
      <alignment horizontal="center"/>
    </xf>
    <xf numFmtId="0" fontId="8" fillId="0" borderId="2" xfId="59" applyFont="1" applyBorder="1" applyAlignment="1">
      <alignment horizontal="left" vertical="distributed"/>
    </xf>
    <xf numFmtId="3" fontId="2" fillId="0" borderId="2" xfId="59" applyNumberFormat="1" applyFont="1" applyBorder="1"/>
    <xf numFmtId="0" fontId="8" fillId="0" borderId="70" xfId="59" applyFont="1" applyBorder="1" applyAlignment="1">
      <alignment horizontal="left" wrapText="1"/>
    </xf>
    <xf numFmtId="0" fontId="74" fillId="0" borderId="2" xfId="59" applyFont="1" applyBorder="1" applyAlignment="1">
      <alignment horizontal="center"/>
    </xf>
    <xf numFmtId="0" fontId="52" fillId="0" borderId="2" xfId="59" applyFont="1" applyBorder="1" applyAlignment="1">
      <alignment horizontal="left"/>
    </xf>
    <xf numFmtId="3" fontId="56" fillId="0" borderId="2" xfId="59" applyNumberFormat="1" applyFont="1" applyBorder="1"/>
    <xf numFmtId="3" fontId="53" fillId="0" borderId="2" xfId="59" applyNumberFormat="1" applyFont="1" applyBorder="1"/>
    <xf numFmtId="0" fontId="75" fillId="0" borderId="0" xfId="59" applyFont="1"/>
    <xf numFmtId="164" fontId="76" fillId="0" borderId="2" xfId="60" applyNumberFormat="1" applyFont="1" applyBorder="1"/>
    <xf numFmtId="0" fontId="8" fillId="0" borderId="2" xfId="59" applyFont="1" applyBorder="1" applyAlignment="1">
      <alignment horizontal="left"/>
    </xf>
    <xf numFmtId="164" fontId="39" fillId="0" borderId="2" xfId="60" applyNumberFormat="1" applyFont="1" applyBorder="1" applyAlignment="1">
      <alignment horizontal="center"/>
    </xf>
    <xf numFmtId="0" fontId="8" fillId="0" borderId="70" xfId="59" applyFont="1" applyBorder="1" applyAlignment="1">
      <alignment horizontal="left"/>
    </xf>
    <xf numFmtId="0" fontId="8" fillId="0" borderId="70" xfId="59" applyFont="1" applyBorder="1" applyAlignment="1">
      <alignment horizontal="left" vertical="distributed"/>
    </xf>
    <xf numFmtId="3" fontId="4" fillId="0" borderId="2" xfId="59" applyNumberFormat="1" applyFont="1" applyBorder="1"/>
    <xf numFmtId="0" fontId="4" fillId="0" borderId="0" xfId="59" applyFont="1"/>
    <xf numFmtId="0" fontId="2" fillId="0" borderId="0" xfId="59" applyFont="1" applyAlignment="1">
      <alignment horizontal="left"/>
    </xf>
    <xf numFmtId="3" fontId="4" fillId="0" borderId="0" xfId="59" applyNumberFormat="1" applyFont="1"/>
    <xf numFmtId="0" fontId="7" fillId="0" borderId="0" xfId="59" applyFont="1"/>
    <xf numFmtId="0" fontId="17" fillId="0" borderId="0" xfId="57" applyAlignment="1">
      <alignment horizontal="center" vertical="center" wrapText="1"/>
    </xf>
    <xf numFmtId="0" fontId="2" fillId="0" borderId="0" xfId="57" applyFont="1" applyAlignment="1">
      <alignment horizontal="center" wrapText="1"/>
    </xf>
    <xf numFmtId="0" fontId="78" fillId="0" borderId="0" xfId="57" applyFont="1" applyAlignment="1">
      <alignment horizontal="right" wrapText="1"/>
    </xf>
    <xf numFmtId="0" fontId="17" fillId="0" borderId="0" xfId="57" applyAlignment="1">
      <alignment vertical="center" wrapText="1"/>
    </xf>
    <xf numFmtId="0" fontId="78" fillId="0" borderId="0" xfId="57" applyFont="1" applyAlignment="1">
      <alignment wrapText="1"/>
    </xf>
    <xf numFmtId="165" fontId="80" fillId="0" borderId="0" xfId="57" applyNumberFormat="1" applyFont="1" applyAlignment="1">
      <alignment vertical="center" wrapText="1"/>
    </xf>
    <xf numFmtId="165" fontId="81" fillId="0" borderId="0" xfId="57" applyNumberFormat="1" applyFont="1" applyAlignment="1">
      <alignment vertical="center" wrapText="1"/>
    </xf>
    <xf numFmtId="165" fontId="66" fillId="0" borderId="0" xfId="57" applyNumberFormat="1" applyFont="1" applyAlignment="1">
      <alignment horizontal="center" vertical="center"/>
    </xf>
    <xf numFmtId="165" fontId="47" fillId="0" borderId="0" xfId="57" applyNumberFormat="1" applyFont="1" applyAlignment="1">
      <alignment vertical="center"/>
    </xf>
    <xf numFmtId="165" fontId="68" fillId="0" borderId="2" xfId="57" applyNumberFormat="1" applyFont="1" applyBorder="1" applyAlignment="1">
      <alignment horizontal="center" vertical="center"/>
    </xf>
    <xf numFmtId="165" fontId="47" fillId="0" borderId="0" xfId="57" applyNumberFormat="1" applyFont="1" applyAlignment="1">
      <alignment horizontal="center" vertical="center"/>
    </xf>
    <xf numFmtId="165" fontId="82" fillId="0" borderId="48" xfId="57" applyNumberFormat="1" applyFont="1" applyBorder="1" applyAlignment="1">
      <alignment horizontal="center" vertical="center" wrapText="1"/>
    </xf>
    <xf numFmtId="165" fontId="82" fillId="0" borderId="2" xfId="57" applyNumberFormat="1" applyFont="1" applyBorder="1" applyAlignment="1">
      <alignment horizontal="center" vertical="center" wrapText="1"/>
    </xf>
    <xf numFmtId="165" fontId="82" fillId="0" borderId="49" xfId="57" applyNumberFormat="1" applyFont="1" applyBorder="1" applyAlignment="1">
      <alignment horizontal="center" vertical="center" wrapText="1"/>
    </xf>
    <xf numFmtId="165" fontId="47" fillId="0" borderId="0" xfId="57" applyNumberFormat="1" applyFont="1" applyAlignment="1">
      <alignment horizontal="center" vertical="center" wrapText="1"/>
    </xf>
    <xf numFmtId="165" fontId="82" fillId="0" borderId="2" xfId="57" applyNumberFormat="1" applyFont="1" applyBorder="1" applyAlignment="1">
      <alignment horizontal="left" vertical="center" wrapText="1" indent="1"/>
    </xf>
    <xf numFmtId="164" fontId="69" fillId="0" borderId="2" xfId="60" applyNumberFormat="1" applyFont="1" applyBorder="1" applyAlignment="1" applyProtection="1">
      <alignment horizontal="center" vertical="center" wrapText="1"/>
      <protection locked="0"/>
    </xf>
    <xf numFmtId="164" fontId="69" fillId="0" borderId="2" xfId="60" applyNumberFormat="1" applyFont="1" applyBorder="1" applyAlignment="1">
      <alignment vertical="center" wrapText="1"/>
    </xf>
    <xf numFmtId="164" fontId="69" fillId="0" borderId="49" xfId="60" applyNumberFormat="1" applyFont="1" applyBorder="1" applyAlignment="1">
      <alignment vertical="center" wrapText="1"/>
    </xf>
    <xf numFmtId="164" fontId="17" fillId="0" borderId="2" xfId="60" applyNumberFormat="1" applyFont="1" applyBorder="1" applyAlignment="1" applyProtection="1">
      <alignment horizontal="center" vertical="center" wrapText="1"/>
      <protection locked="0"/>
    </xf>
    <xf numFmtId="164" fontId="63" fillId="0" borderId="2" xfId="60" applyNumberFormat="1" applyFont="1" applyBorder="1" applyAlignment="1" applyProtection="1">
      <alignment horizontal="center" vertical="center" wrapText="1"/>
      <protection locked="0"/>
    </xf>
    <xf numFmtId="164" fontId="62" fillId="0" borderId="49" xfId="60" applyNumberFormat="1" applyFont="1" applyBorder="1" applyAlignment="1">
      <alignment vertical="center" wrapText="1"/>
    </xf>
    <xf numFmtId="164" fontId="61" fillId="0" borderId="2" xfId="60" applyNumberFormat="1" applyFont="1" applyBorder="1" applyAlignment="1" applyProtection="1">
      <alignment horizontal="center" vertical="center" wrapText="1"/>
      <protection locked="0"/>
    </xf>
    <xf numFmtId="164" fontId="62" fillId="0" borderId="2" xfId="60" applyNumberFormat="1" applyFont="1" applyBorder="1" applyAlignment="1">
      <alignment vertical="center" wrapText="1"/>
    </xf>
    <xf numFmtId="165" fontId="62" fillId="0" borderId="2" xfId="57" applyNumberFormat="1" applyFont="1" applyBorder="1" applyAlignment="1">
      <alignment horizontal="left" vertical="center" wrapText="1" indent="1"/>
    </xf>
    <xf numFmtId="165" fontId="66" fillId="0" borderId="2" xfId="57" applyNumberFormat="1" applyFont="1" applyBorder="1" applyAlignment="1">
      <alignment horizontal="left" vertical="center" wrapText="1" indent="1"/>
    </xf>
    <xf numFmtId="164" fontId="66" fillId="0" borderId="2" xfId="60" applyNumberFormat="1" applyFont="1" applyBorder="1" applyAlignment="1">
      <alignment vertical="center" wrapText="1"/>
    </xf>
    <xf numFmtId="164" fontId="66" fillId="0" borderId="49" xfId="60" applyNumberFormat="1" applyFont="1" applyBorder="1" applyAlignment="1">
      <alignment vertical="center" wrapText="1"/>
    </xf>
    <xf numFmtId="164" fontId="83" fillId="28" borderId="45" xfId="60" applyNumberFormat="1" applyFont="1" applyFill="1" applyBorder="1" applyAlignment="1">
      <alignment horizontal="left" vertical="center" wrapText="1" indent="2"/>
    </xf>
    <xf numFmtId="164" fontId="83" fillId="0" borderId="45" xfId="60" applyNumberFormat="1" applyFont="1" applyBorder="1" applyAlignment="1">
      <alignment vertical="center" wrapText="1"/>
    </xf>
    <xf numFmtId="164" fontId="83" fillId="0" borderId="46" xfId="60" applyNumberFormat="1" applyFont="1" applyBorder="1" applyAlignment="1">
      <alignment vertical="center" wrapText="1"/>
    </xf>
    <xf numFmtId="165" fontId="83" fillId="0" borderId="0" xfId="57" applyNumberFormat="1" applyFont="1" applyAlignment="1">
      <alignment vertical="center" wrapText="1"/>
    </xf>
    <xf numFmtId="0" fontId="85" fillId="0" borderId="0" xfId="61" applyFont="1"/>
    <xf numFmtId="0" fontId="79" fillId="0" borderId="0" xfId="57" applyFont="1" applyAlignment="1">
      <alignment horizontal="right" wrapText="1"/>
    </xf>
    <xf numFmtId="165" fontId="80" fillId="0" borderId="0" xfId="57" applyNumberFormat="1" applyFont="1" applyAlignment="1">
      <alignment horizontal="center" vertical="center" wrapText="1"/>
    </xf>
    <xf numFmtId="0" fontId="3" fillId="0" borderId="0" xfId="57" applyFont="1" applyAlignment="1">
      <alignment horizontal="center" wrapText="1"/>
    </xf>
    <xf numFmtId="165" fontId="66" fillId="0" borderId="0" xfId="57" applyNumberFormat="1" applyFont="1" applyAlignment="1">
      <alignment horizontal="center" vertical="center" wrapText="1"/>
    </xf>
    <xf numFmtId="0" fontId="86" fillId="0" borderId="0" xfId="57" applyFont="1" applyAlignment="1">
      <alignment horizontal="right"/>
    </xf>
    <xf numFmtId="0" fontId="87" fillId="0" borderId="0" xfId="57" applyFont="1"/>
    <xf numFmtId="0" fontId="88" fillId="0" borderId="0" xfId="61" applyFont="1"/>
    <xf numFmtId="165" fontId="47" fillId="0" borderId="0" xfId="61" applyNumberFormat="1" applyFont="1" applyAlignment="1">
      <alignment horizontal="centerContinuous" vertical="center"/>
    </xf>
    <xf numFmtId="0" fontId="87" fillId="0" borderId="0" xfId="57" applyFont="1" applyAlignment="1">
      <alignment horizontal="right"/>
    </xf>
    <xf numFmtId="0" fontId="61" fillId="0" borderId="41" xfId="61" applyFont="1" applyBorder="1" applyAlignment="1">
      <alignment horizontal="center" vertical="center" wrapText="1"/>
    </xf>
    <xf numFmtId="0" fontId="83" fillId="0" borderId="0" xfId="57" applyFont="1"/>
    <xf numFmtId="0" fontId="17" fillId="0" borderId="0" xfId="61" applyFont="1"/>
    <xf numFmtId="0" fontId="17" fillId="0" borderId="48" xfId="61" applyFont="1" applyBorder="1" applyAlignment="1">
      <alignment horizontal="center" vertical="center"/>
    </xf>
    <xf numFmtId="0" fontId="61" fillId="0" borderId="44" xfId="61" applyFont="1" applyBorder="1" applyAlignment="1">
      <alignment horizontal="center" vertical="center"/>
    </xf>
    <xf numFmtId="0" fontId="62" fillId="0" borderId="0" xfId="61" applyFont="1" applyAlignment="1">
      <alignment horizontal="center" vertical="center"/>
    </xf>
    <xf numFmtId="0" fontId="62" fillId="0" borderId="0" xfId="61" applyFont="1" applyAlignment="1">
      <alignment horizontal="center" vertical="center" wrapText="1"/>
    </xf>
    <xf numFmtId="164" fontId="62" fillId="0" borderId="0" xfId="60" applyNumberFormat="1" applyFont="1" applyAlignment="1">
      <alignment horizontal="center"/>
    </xf>
    <xf numFmtId="0" fontId="61" fillId="0" borderId="60" xfId="61" applyFont="1" applyBorder="1" applyAlignment="1">
      <alignment horizontal="center" vertical="center" wrapText="1"/>
    </xf>
    <xf numFmtId="166" fontId="61" fillId="0" borderId="60" xfId="61" applyNumberFormat="1" applyFont="1" applyBorder="1" applyAlignment="1">
      <alignment horizontal="center" vertical="center" wrapText="1"/>
    </xf>
    <xf numFmtId="0" fontId="63" fillId="0" borderId="37" xfId="61" applyFont="1" applyBorder="1" applyAlignment="1">
      <alignment horizontal="center" vertical="center"/>
    </xf>
    <xf numFmtId="0" fontId="63" fillId="0" borderId="64" xfId="61" applyFont="1" applyBorder="1" applyAlignment="1">
      <alignment horizontal="center" vertical="center"/>
    </xf>
    <xf numFmtId="0" fontId="63" fillId="0" borderId="38" xfId="61" applyFont="1" applyBorder="1" applyAlignment="1">
      <alignment horizontal="center" vertical="center"/>
    </xf>
    <xf numFmtId="0" fontId="63" fillId="0" borderId="47" xfId="61" applyFont="1" applyBorder="1" applyAlignment="1">
      <alignment horizontal="center" vertical="center"/>
    </xf>
    <xf numFmtId="164" fontId="63" fillId="0" borderId="4" xfId="60" applyNumberFormat="1" applyFont="1" applyBorder="1" applyProtection="1">
      <protection locked="0"/>
    </xf>
    <xf numFmtId="164" fontId="63" fillId="0" borderId="17" xfId="60" applyNumberFormat="1" applyFont="1" applyBorder="1"/>
    <xf numFmtId="0" fontId="63" fillId="0" borderId="48" xfId="61" applyFont="1" applyBorder="1" applyAlignment="1">
      <alignment horizontal="center" vertical="center"/>
    </xf>
    <xf numFmtId="0" fontId="63" fillId="0" borderId="2" xfId="61" applyFont="1" applyBorder="1" applyProtection="1">
      <protection locked="0"/>
    </xf>
    <xf numFmtId="164" fontId="63" fillId="0" borderId="2" xfId="60" applyNumberFormat="1" applyFont="1" applyBorder="1" applyProtection="1">
      <protection locked="0"/>
    </xf>
    <xf numFmtId="164" fontId="63" fillId="0" borderId="49" xfId="60" applyNumberFormat="1" applyFont="1" applyBorder="1"/>
    <xf numFmtId="0" fontId="61" fillId="0" borderId="37" xfId="61" applyFont="1" applyBorder="1" applyAlignment="1">
      <alignment horizontal="center" vertical="center"/>
    </xf>
    <xf numFmtId="0" fontId="61" fillId="0" borderId="64" xfId="61" applyFont="1" applyBorder="1"/>
    <xf numFmtId="164" fontId="61" fillId="0" borderId="64" xfId="61" applyNumberFormat="1" applyFont="1" applyBorder="1"/>
    <xf numFmtId="164" fontId="61" fillId="0" borderId="38" xfId="61" applyNumberFormat="1" applyFont="1" applyBorder="1"/>
    <xf numFmtId="0" fontId="89" fillId="0" borderId="0" xfId="61" applyFont="1"/>
    <xf numFmtId="0" fontId="61" fillId="0" borderId="0" xfId="61" applyFont="1" applyAlignment="1">
      <alignment horizontal="center" vertical="center"/>
    </xf>
    <xf numFmtId="0" fontId="61" fillId="0" borderId="0" xfId="61" applyFont="1"/>
    <xf numFmtId="164" fontId="61" fillId="0" borderId="0" xfId="61" applyNumberFormat="1" applyFont="1"/>
    <xf numFmtId="0" fontId="88" fillId="0" borderId="0" xfId="61" applyFont="1" applyAlignment="1">
      <alignment wrapText="1"/>
    </xf>
    <xf numFmtId="0" fontId="62" fillId="0" borderId="66" xfId="61" applyFont="1" applyBorder="1" applyAlignment="1">
      <alignment horizontal="center" vertical="center" wrapText="1"/>
    </xf>
    <xf numFmtId="0" fontId="62" fillId="0" borderId="73" xfId="61" applyFont="1" applyBorder="1" applyAlignment="1">
      <alignment horizontal="center" vertical="center"/>
    </xf>
    <xf numFmtId="0" fontId="66" fillId="0" borderId="68" xfId="61" applyFont="1" applyBorder="1" applyAlignment="1">
      <alignment horizontal="center" vertical="center"/>
    </xf>
    <xf numFmtId="164" fontId="66" fillId="0" borderId="68" xfId="60" applyNumberFormat="1" applyFont="1" applyBorder="1" applyProtection="1">
      <protection locked="0"/>
    </xf>
    <xf numFmtId="0" fontId="66" fillId="0" borderId="57" xfId="61" applyFont="1" applyBorder="1" applyAlignment="1">
      <alignment horizontal="left"/>
    </xf>
    <xf numFmtId="0" fontId="67" fillId="0" borderId="82" xfId="61" applyFont="1" applyBorder="1"/>
    <xf numFmtId="0" fontId="67" fillId="0" borderId="77" xfId="61" applyFont="1" applyBorder="1"/>
    <xf numFmtId="0" fontId="67" fillId="0" borderId="78" xfId="61" applyFont="1" applyBorder="1"/>
    <xf numFmtId="164" fontId="62" fillId="0" borderId="74" xfId="60" applyNumberFormat="1" applyFont="1" applyBorder="1"/>
    <xf numFmtId="3" fontId="6" fillId="0" borderId="35" xfId="0" applyNumberFormat="1" applyFont="1" applyBorder="1" applyAlignment="1">
      <alignment horizontal="right" wrapText="1"/>
    </xf>
    <xf numFmtId="164" fontId="36" fillId="0" borderId="2" xfId="31" applyNumberFormat="1" applyFont="1" applyFill="1" applyBorder="1" applyAlignment="1">
      <alignment horizontal="right" wrapText="1"/>
    </xf>
    <xf numFmtId="3" fontId="35" fillId="0" borderId="35" xfId="0" applyNumberFormat="1" applyFont="1" applyBorder="1" applyAlignment="1">
      <alignment horizontal="right" wrapText="1"/>
    </xf>
    <xf numFmtId="3" fontId="52" fillId="0" borderId="25" xfId="45" applyNumberFormat="1" applyFont="1" applyBorder="1" applyAlignment="1">
      <alignment horizontal="right" vertical="center"/>
    </xf>
    <xf numFmtId="0" fontId="40" fillId="0" borderId="57" xfId="45" applyFont="1" applyBorder="1" applyAlignment="1">
      <alignment horizontal="left" vertical="center" wrapText="1"/>
    </xf>
    <xf numFmtId="3" fontId="52" fillId="0" borderId="25" xfId="45" applyNumberFormat="1" applyFont="1" applyBorder="1"/>
    <xf numFmtId="0" fontId="2" fillId="2" borderId="83" xfId="45" applyFont="1" applyFill="1" applyBorder="1" applyAlignment="1">
      <alignment horizontal="center" vertical="center" wrapText="1"/>
    </xf>
    <xf numFmtId="3" fontId="8" fillId="0" borderId="25" xfId="45" applyNumberFormat="1" applyFont="1" applyBorder="1" applyAlignment="1">
      <alignment vertical="center"/>
    </xf>
    <xf numFmtId="3" fontId="8" fillId="0" borderId="25" xfId="55" applyNumberFormat="1" applyFont="1" applyBorder="1" applyAlignment="1">
      <alignment horizontal="right"/>
    </xf>
    <xf numFmtId="3" fontId="8" fillId="0" borderId="25" xfId="45" applyNumberFormat="1" applyFont="1" applyBorder="1" applyAlignment="1">
      <alignment horizontal="right" vertical="center"/>
    </xf>
    <xf numFmtId="3" fontId="2" fillId="0" borderId="25" xfId="45" applyNumberFormat="1" applyFont="1" applyBorder="1" applyAlignment="1">
      <alignment horizontal="right" vertical="center"/>
    </xf>
    <xf numFmtId="3" fontId="53" fillId="25" borderId="25" xfId="45" applyNumberFormat="1" applyFont="1" applyFill="1" applyBorder="1"/>
    <xf numFmtId="3" fontId="53" fillId="0" borderId="25" xfId="45" applyNumberFormat="1" applyFont="1" applyBorder="1" applyAlignment="1">
      <alignment horizontal="right" vertical="center"/>
    </xf>
    <xf numFmtId="3" fontId="55" fillId="0" borderId="25" xfId="45" applyNumberFormat="1" applyFont="1" applyBorder="1" applyAlignment="1">
      <alignment vertical="center"/>
    </xf>
    <xf numFmtId="3" fontId="2" fillId="0" borderId="25" xfId="45" applyNumberFormat="1" applyFont="1" applyBorder="1" applyAlignment="1">
      <alignment vertical="center"/>
    </xf>
    <xf numFmtId="3" fontId="52" fillId="0" borderId="25" xfId="45" applyNumberFormat="1" applyFont="1" applyBorder="1" applyAlignment="1">
      <alignment vertical="center"/>
    </xf>
    <xf numFmtId="3" fontId="58" fillId="25" borderId="25" xfId="45" applyNumberFormat="1" applyFont="1" applyFill="1" applyBorder="1" applyAlignment="1">
      <alignment vertical="center"/>
    </xf>
    <xf numFmtId="3" fontId="51" fillId="2" borderId="59" xfId="45" applyNumberFormat="1" applyFont="1" applyFill="1" applyBorder="1" applyAlignment="1">
      <alignment vertical="center"/>
    </xf>
    <xf numFmtId="0" fontId="40" fillId="0" borderId="0" xfId="45" applyFont="1" applyBorder="1" applyAlignment="1">
      <alignment horizontal="left" vertical="center"/>
    </xf>
    <xf numFmtId="3" fontId="53" fillId="0" borderId="25" xfId="45" applyNumberFormat="1" applyFont="1" applyBorder="1"/>
    <xf numFmtId="3" fontId="55" fillId="0" borderId="25" xfId="45" applyNumberFormat="1" applyFont="1" applyBorder="1"/>
    <xf numFmtId="3" fontId="56" fillId="0" borderId="25" xfId="45" applyNumberFormat="1" applyFont="1" applyBorder="1" applyAlignment="1">
      <alignment vertical="center"/>
    </xf>
    <xf numFmtId="3" fontId="8" fillId="26" borderId="25" xfId="45" applyNumberFormat="1" applyFont="1" applyFill="1" applyBorder="1" applyAlignment="1">
      <alignment vertical="center"/>
    </xf>
    <xf numFmtId="3" fontId="52" fillId="26" borderId="25" xfId="45" applyNumberFormat="1" applyFont="1" applyFill="1" applyBorder="1" applyAlignment="1">
      <alignment vertical="center"/>
    </xf>
    <xf numFmtId="0" fontId="4" fillId="0" borderId="53" xfId="45" applyFont="1" applyBorder="1" applyAlignment="1">
      <alignment horizontal="right"/>
    </xf>
    <xf numFmtId="0" fontId="4" fillId="0" borderId="0" xfId="45" applyFont="1" applyBorder="1" applyAlignment="1"/>
    <xf numFmtId="0" fontId="40" fillId="0" borderId="58" xfId="45" applyFont="1" applyBorder="1" applyAlignment="1">
      <alignment horizontal="left" vertical="center"/>
    </xf>
    <xf numFmtId="0" fontId="40" fillId="0" borderId="58" xfId="45" applyFont="1" applyBorder="1" applyAlignment="1">
      <alignment horizontal="left" vertical="center" wrapText="1"/>
    </xf>
    <xf numFmtId="0" fontId="40" fillId="0" borderId="84" xfId="45" applyFont="1" applyBorder="1" applyAlignment="1">
      <alignment horizontal="left" vertical="center"/>
    </xf>
    <xf numFmtId="0" fontId="53" fillId="25" borderId="48" xfId="45" applyFont="1" applyFill="1" applyBorder="1" applyAlignment="1">
      <alignment horizontal="left" vertical="center"/>
    </xf>
    <xf numFmtId="0" fontId="31" fillId="0" borderId="1" xfId="40" applyFont="1" applyBorder="1" applyAlignment="1">
      <alignment wrapText="1"/>
    </xf>
    <xf numFmtId="0" fontId="31" fillId="0" borderId="0" xfId="40" applyFont="1" applyAlignment="1"/>
    <xf numFmtId="0" fontId="31" fillId="0" borderId="1" xfId="40" applyFont="1" applyBorder="1" applyAlignment="1"/>
    <xf numFmtId="165" fontId="64" fillId="0" borderId="0" xfId="61" applyNumberFormat="1" applyFont="1" applyAlignment="1">
      <alignment horizontal="center" vertical="center" wrapText="1"/>
    </xf>
    <xf numFmtId="165" fontId="68" fillId="0" borderId="38" xfId="57" applyNumberFormat="1" applyFont="1" applyBorder="1" applyAlignment="1">
      <alignment horizontal="center" vertical="center" wrapText="1"/>
    </xf>
    <xf numFmtId="165" fontId="61" fillId="0" borderId="74" xfId="57" applyNumberFormat="1" applyFont="1" applyBorder="1" applyAlignment="1">
      <alignment horizontal="left" vertical="center" wrapText="1" indent="1"/>
    </xf>
    <xf numFmtId="0" fontId="63" fillId="0" borderId="4" xfId="61" applyFont="1" applyBorder="1" applyAlignment="1" applyProtection="1">
      <alignment wrapText="1"/>
      <protection locked="0"/>
    </xf>
    <xf numFmtId="0" fontId="8" fillId="0" borderId="2" xfId="59" applyFont="1" applyFill="1" applyBorder="1"/>
    <xf numFmtId="3" fontId="2" fillId="0" borderId="2" xfId="59" applyNumberFormat="1" applyFont="1" applyFill="1" applyBorder="1"/>
    <xf numFmtId="0" fontId="1" fillId="0" borderId="0" xfId="40" applyFont="1"/>
    <xf numFmtId="0" fontId="6" fillId="0" borderId="21" xfId="40" applyFont="1" applyBorder="1" applyAlignment="1">
      <alignment wrapText="1"/>
    </xf>
    <xf numFmtId="0" fontId="6" fillId="0" borderId="4" xfId="40" applyFont="1" applyBorder="1" applyAlignment="1">
      <alignment wrapText="1"/>
    </xf>
    <xf numFmtId="3" fontId="36" fillId="0" borderId="35" xfId="0" applyNumberFormat="1" applyFont="1" applyBorder="1" applyAlignment="1">
      <alignment horizontal="right" wrapText="1"/>
    </xf>
    <xf numFmtId="0" fontId="4" fillId="0" borderId="53" xfId="45" applyFont="1" applyBorder="1" applyAlignment="1">
      <alignment horizontal="right"/>
    </xf>
    <xf numFmtId="0" fontId="40" fillId="0" borderId="56" xfId="45" applyFont="1" applyBorder="1" applyAlignment="1">
      <alignment horizontal="left" vertical="center"/>
    </xf>
    <xf numFmtId="0" fontId="40" fillId="0" borderId="57" xfId="45" applyFont="1" applyBorder="1" applyAlignment="1">
      <alignment horizontal="left" vertical="center"/>
    </xf>
    <xf numFmtId="0" fontId="40" fillId="0" borderId="25" xfId="45" applyFont="1" applyBorder="1" applyAlignment="1">
      <alignment horizontal="left" vertical="center"/>
    </xf>
    <xf numFmtId="0" fontId="51" fillId="0" borderId="0" xfId="45" applyFont="1" applyAlignment="1">
      <alignment horizontal="center"/>
    </xf>
    <xf numFmtId="0" fontId="31" fillId="0" borderId="0" xfId="40" applyFont="1" applyAlignment="1">
      <alignment horizontal="left" wrapText="1"/>
    </xf>
    <xf numFmtId="0" fontId="51" fillId="2" borderId="44" xfId="45" applyFont="1" applyFill="1" applyBorder="1" applyAlignment="1">
      <alignment horizontal="left" vertical="center"/>
    </xf>
    <xf numFmtId="0" fontId="51" fillId="2" borderId="45" xfId="45" applyFont="1" applyFill="1" applyBorder="1" applyAlignment="1">
      <alignment horizontal="left" vertical="center"/>
    </xf>
    <xf numFmtId="0" fontId="40" fillId="0" borderId="48" xfId="45" applyFont="1" applyBorder="1" applyAlignment="1">
      <alignment horizontal="left" vertical="center"/>
    </xf>
    <xf numFmtId="0" fontId="40" fillId="0" borderId="2" xfId="45" applyFont="1" applyBorder="1" applyAlignment="1">
      <alignment horizontal="left" vertical="center"/>
    </xf>
    <xf numFmtId="0" fontId="56" fillId="0" borderId="56" xfId="45" applyFont="1" applyBorder="1" applyAlignment="1">
      <alignment horizontal="left" vertical="center" wrapText="1"/>
    </xf>
    <xf numFmtId="0" fontId="56" fillId="0" borderId="25" xfId="45" applyFont="1" applyBorder="1" applyAlignment="1">
      <alignment horizontal="left" vertical="center" wrapText="1"/>
    </xf>
    <xf numFmtId="0" fontId="56" fillId="0" borderId="25" xfId="45" applyFont="1" applyBorder="1" applyAlignment="1">
      <alignment horizontal="left" vertical="center"/>
    </xf>
    <xf numFmtId="0" fontId="56" fillId="0" borderId="2" xfId="45" applyFont="1" applyBorder="1" applyAlignment="1">
      <alignment horizontal="left" vertical="center"/>
    </xf>
    <xf numFmtId="0" fontId="40" fillId="0" borderId="56" xfId="45" applyFont="1" applyBorder="1" applyAlignment="1">
      <alignment horizontal="left" vertical="center" wrapText="1"/>
    </xf>
    <xf numFmtId="0" fontId="40" fillId="0" borderId="57" xfId="45" applyFont="1" applyBorder="1" applyAlignment="1">
      <alignment horizontal="left" vertical="center" wrapText="1"/>
    </xf>
    <xf numFmtId="0" fontId="40" fillId="0" borderId="25" xfId="45" applyFont="1" applyBorder="1" applyAlignment="1">
      <alignment horizontal="left" vertical="center" wrapText="1"/>
    </xf>
    <xf numFmtId="0" fontId="52" fillId="0" borderId="56" xfId="45" applyFont="1" applyBorder="1" applyAlignment="1">
      <alignment horizontal="left" vertical="center" wrapText="1"/>
    </xf>
    <xf numFmtId="0" fontId="52" fillId="0" borderId="25" xfId="45" applyFont="1" applyBorder="1" applyAlignment="1">
      <alignment horizontal="left" vertical="center" wrapText="1"/>
    </xf>
    <xf numFmtId="0" fontId="52" fillId="0" borderId="57" xfId="45" applyFont="1" applyBorder="1" applyAlignment="1">
      <alignment horizontal="left" vertical="center" wrapText="1"/>
    </xf>
    <xf numFmtId="0" fontId="53" fillId="25" borderId="56" xfId="45" applyFont="1" applyFill="1" applyBorder="1" applyAlignment="1">
      <alignment horizontal="left" vertical="center"/>
    </xf>
    <xf numFmtId="0" fontId="53" fillId="25" borderId="25" xfId="45" applyFont="1" applyFill="1" applyBorder="1" applyAlignment="1">
      <alignment horizontal="left" vertical="center"/>
    </xf>
    <xf numFmtId="0" fontId="53" fillId="25" borderId="57" xfId="45" applyFont="1" applyFill="1" applyBorder="1" applyAlignment="1">
      <alignment horizontal="left" vertical="center"/>
    </xf>
    <xf numFmtId="0" fontId="52" fillId="0" borderId="56" xfId="45" applyFont="1" applyBorder="1" applyAlignment="1">
      <alignment horizontal="left" vertical="center"/>
    </xf>
    <xf numFmtId="0" fontId="52" fillId="0" borderId="25" xfId="45" applyFont="1" applyBorder="1" applyAlignment="1">
      <alignment horizontal="left" vertical="center"/>
    </xf>
    <xf numFmtId="0" fontId="52" fillId="0" borderId="57" xfId="45" applyFont="1" applyBorder="1" applyAlignment="1">
      <alignment horizontal="left"/>
    </xf>
    <xf numFmtId="0" fontId="52" fillId="0" borderId="25" xfId="45" applyFont="1" applyBorder="1" applyAlignment="1">
      <alignment horizontal="left"/>
    </xf>
    <xf numFmtId="0" fontId="52" fillId="0" borderId="57" xfId="45" applyFont="1" applyBorder="1" applyAlignment="1">
      <alignment horizontal="left" vertical="center"/>
    </xf>
    <xf numFmtId="0" fontId="54" fillId="0" borderId="2" xfId="45" applyFont="1" applyBorder="1" applyAlignment="1">
      <alignment horizontal="left" vertical="center"/>
    </xf>
    <xf numFmtId="0" fontId="5" fillId="0" borderId="31" xfId="40" applyFont="1" applyBorder="1" applyAlignment="1">
      <alignment horizontal="center" wrapText="1"/>
    </xf>
    <xf numFmtId="0" fontId="5" fillId="0" borderId="33" xfId="40" applyFont="1" applyBorder="1" applyAlignment="1">
      <alignment horizontal="center" wrapText="1"/>
    </xf>
    <xf numFmtId="0" fontId="33" fillId="0" borderId="31" xfId="40" applyFont="1" applyBorder="1" applyAlignment="1">
      <alignment horizontal="center" wrapText="1"/>
    </xf>
    <xf numFmtId="0" fontId="33" fillId="0" borderId="33" xfId="40" applyFont="1" applyBorder="1" applyAlignment="1">
      <alignment horizontal="center" wrapText="1"/>
    </xf>
    <xf numFmtId="0" fontId="34" fillId="0" borderId="30" xfId="40" applyFont="1" applyBorder="1" applyAlignment="1">
      <alignment horizontal="center" wrapText="1"/>
    </xf>
    <xf numFmtId="0" fontId="34" fillId="0" borderId="32" xfId="40" applyFont="1" applyBorder="1" applyAlignment="1">
      <alignment horizontal="center" wrapText="1"/>
    </xf>
    <xf numFmtId="0" fontId="32" fillId="0" borderId="0" xfId="40" applyFont="1" applyAlignment="1">
      <alignment horizontal="center" wrapText="1"/>
    </xf>
    <xf numFmtId="0" fontId="33" fillId="0" borderId="0" xfId="40" applyFont="1" applyAlignment="1">
      <alignment horizontal="center" wrapText="1"/>
    </xf>
    <xf numFmtId="0" fontId="31" fillId="0" borderId="0" xfId="40" applyFont="1" applyAlignment="1">
      <alignment horizontal="right" wrapText="1"/>
    </xf>
    <xf numFmtId="0" fontId="33" fillId="0" borderId="0" xfId="40" applyFont="1" applyAlignment="1">
      <alignment horizontal="right" wrapText="1"/>
    </xf>
    <xf numFmtId="0" fontId="6" fillId="0" borderId="0" xfId="40" applyFont="1" applyAlignment="1">
      <alignment horizontal="right" wrapText="1"/>
    </xf>
    <xf numFmtId="0" fontId="45" fillId="0" borderId="29" xfId="40" applyFont="1" applyBorder="1" applyAlignment="1">
      <alignment horizontal="center" wrapText="1"/>
    </xf>
    <xf numFmtId="0" fontId="45" fillId="0" borderId="27" xfId="40" applyFont="1" applyBorder="1" applyAlignment="1">
      <alignment horizontal="center" wrapText="1"/>
    </xf>
    <xf numFmtId="0" fontId="45" fillId="0" borderId="28" xfId="40" applyFont="1" applyBorder="1" applyAlignment="1">
      <alignment horizontal="center" wrapText="1"/>
    </xf>
    <xf numFmtId="0" fontId="60" fillId="0" borderId="0" xfId="56" applyFont="1" applyAlignment="1">
      <alignment horizontal="center"/>
    </xf>
    <xf numFmtId="165" fontId="65" fillId="0" borderId="0" xfId="57" applyNumberFormat="1" applyFont="1" applyAlignment="1">
      <alignment horizontal="center" textRotation="180" wrapText="1"/>
    </xf>
    <xf numFmtId="165" fontId="67" fillId="0" borderId="63" xfId="57" applyNumberFormat="1" applyFont="1" applyBorder="1" applyAlignment="1">
      <alignment horizontal="center" vertical="center" wrapText="1"/>
    </xf>
    <xf numFmtId="165" fontId="67" fillId="0" borderId="65" xfId="57" applyNumberFormat="1" applyFont="1" applyBorder="1" applyAlignment="1">
      <alignment horizontal="center" vertical="center" wrapText="1"/>
    </xf>
    <xf numFmtId="165" fontId="71" fillId="0" borderId="0" xfId="57" applyNumberFormat="1" applyFont="1" applyBorder="1" applyAlignment="1">
      <alignment horizontal="center" vertical="center" wrapText="1"/>
    </xf>
    <xf numFmtId="165" fontId="67" fillId="0" borderId="73" xfId="57" applyNumberFormat="1" applyFont="1" applyBorder="1" applyAlignment="1">
      <alignment horizontal="center" vertical="center" wrapText="1"/>
    </xf>
    <xf numFmtId="165" fontId="67" fillId="0" borderId="74" xfId="57" applyNumberFormat="1" applyFont="1" applyBorder="1" applyAlignment="1">
      <alignment horizontal="center" vertical="center" wrapText="1"/>
    </xf>
    <xf numFmtId="0" fontId="2" fillId="0" borderId="0" xfId="58" applyFont="1" applyAlignment="1">
      <alignment horizontal="center"/>
    </xf>
    <xf numFmtId="0" fontId="45" fillId="0" borderId="66" xfId="58" applyFont="1" applyBorder="1" applyAlignment="1">
      <alignment horizontal="center" vertical="center" wrapText="1"/>
    </xf>
    <xf numFmtId="0" fontId="33" fillId="26" borderId="66" xfId="58" applyFont="1" applyFill="1" applyBorder="1" applyAlignment="1">
      <alignment horizontal="center" vertical="center" wrapText="1"/>
    </xf>
    <xf numFmtId="0" fontId="33" fillId="26" borderId="63" xfId="58" applyFont="1" applyFill="1" applyBorder="1" applyAlignment="1">
      <alignment horizontal="center" vertical="center" wrapText="1"/>
    </xf>
    <xf numFmtId="0" fontId="33" fillId="26" borderId="75" xfId="58" applyFont="1" applyFill="1" applyBorder="1" applyAlignment="1">
      <alignment horizontal="center" vertical="center" wrapText="1"/>
    </xf>
    <xf numFmtId="0" fontId="33" fillId="26" borderId="65" xfId="58" applyFont="1" applyFill="1" applyBorder="1" applyAlignment="1">
      <alignment horizontal="center" vertical="center" wrapText="1"/>
    </xf>
    <xf numFmtId="0" fontId="2" fillId="0" borderId="0" xfId="45" applyFont="1" applyAlignment="1">
      <alignment horizontal="center"/>
    </xf>
    <xf numFmtId="0" fontId="4" fillId="0" borderId="1" xfId="45" applyFont="1" applyBorder="1" applyAlignment="1">
      <alignment horizontal="right"/>
    </xf>
    <xf numFmtId="165" fontId="65" fillId="0" borderId="69" xfId="57" applyNumberFormat="1" applyFont="1" applyBorder="1" applyAlignment="1">
      <alignment horizontal="center" textRotation="180" wrapText="1"/>
    </xf>
    <xf numFmtId="165" fontId="83" fillId="0" borderId="44" xfId="57" applyNumberFormat="1" applyFont="1" applyBorder="1" applyAlignment="1">
      <alignment horizontal="left" vertical="center" wrapText="1" indent="2"/>
    </xf>
    <xf numFmtId="165" fontId="83" fillId="0" borderId="45" xfId="57" applyNumberFormat="1" applyFont="1" applyBorder="1" applyAlignment="1">
      <alignment horizontal="left" vertical="center" wrapText="1" indent="2"/>
    </xf>
    <xf numFmtId="165" fontId="77" fillId="0" borderId="0" xfId="57" applyNumberFormat="1" applyFont="1" applyAlignment="1">
      <alignment horizontal="center" vertical="center" wrapText="1"/>
    </xf>
    <xf numFmtId="0" fontId="79" fillId="0" borderId="0" xfId="57" applyFont="1" applyAlignment="1">
      <alignment horizontal="right" wrapText="1"/>
    </xf>
    <xf numFmtId="165" fontId="66" fillId="0" borderId="53" xfId="57" applyNumberFormat="1" applyFont="1" applyBorder="1" applyAlignment="1">
      <alignment horizontal="right" vertical="center" wrapText="1"/>
    </xf>
    <xf numFmtId="165" fontId="68" fillId="0" borderId="41" xfId="57" applyNumberFormat="1" applyFont="1" applyBorder="1" applyAlignment="1">
      <alignment horizontal="center" vertical="center" wrapText="1"/>
    </xf>
    <xf numFmtId="165" fontId="68" fillId="0" borderId="48" xfId="57" applyNumberFormat="1" applyFont="1" applyBorder="1" applyAlignment="1">
      <alignment horizontal="center" vertical="center" wrapText="1"/>
    </xf>
    <xf numFmtId="165" fontId="68" fillId="0" borderId="42" xfId="57" applyNumberFormat="1" applyFont="1" applyBorder="1" applyAlignment="1">
      <alignment horizontal="center" vertical="center"/>
    </xf>
    <xf numFmtId="165" fontId="68" fillId="0" borderId="2" xfId="57" applyNumberFormat="1" applyFont="1" applyBorder="1" applyAlignment="1">
      <alignment horizontal="center" vertical="center"/>
    </xf>
    <xf numFmtId="165" fontId="68" fillId="0" borderId="42" xfId="57" applyNumberFormat="1" applyFont="1" applyBorder="1" applyAlignment="1">
      <alignment horizontal="center" vertical="center" wrapText="1"/>
    </xf>
    <xf numFmtId="165" fontId="68" fillId="0" borderId="14" xfId="57" applyNumberFormat="1" applyFont="1" applyBorder="1" applyAlignment="1">
      <alignment horizontal="center" vertical="center" wrapText="1"/>
    </xf>
    <xf numFmtId="165" fontId="68" fillId="0" borderId="4" xfId="57" applyNumberFormat="1" applyFont="1" applyBorder="1" applyAlignment="1">
      <alignment horizontal="center" vertical="center" wrapText="1"/>
    </xf>
    <xf numFmtId="165" fontId="68" fillId="0" borderId="43" xfId="57" applyNumberFormat="1" applyFont="1" applyBorder="1" applyAlignment="1">
      <alignment horizontal="center" vertical="center"/>
    </xf>
    <xf numFmtId="165" fontId="68" fillId="0" borderId="49" xfId="57" applyNumberFormat="1" applyFont="1" applyBorder="1" applyAlignment="1">
      <alignment horizontal="center" vertical="center"/>
    </xf>
    <xf numFmtId="165" fontId="64" fillId="0" borderId="0" xfId="61" applyNumberFormat="1" applyFont="1" applyAlignment="1">
      <alignment horizontal="center" vertical="center" wrapText="1"/>
    </xf>
    <xf numFmtId="165" fontId="66" fillId="0" borderId="0" xfId="57" applyNumberFormat="1" applyFont="1" applyAlignment="1">
      <alignment horizontal="right" vertical="center" wrapText="1"/>
    </xf>
    <xf numFmtId="165" fontId="83" fillId="0" borderId="0" xfId="61" applyNumberFormat="1" applyFont="1" applyAlignment="1">
      <alignment horizontal="left" vertical="center"/>
    </xf>
    <xf numFmtId="0" fontId="61" fillId="0" borderId="42" xfId="61" applyFont="1" applyBorder="1" applyAlignment="1">
      <alignment horizontal="center" vertical="center" wrapText="1"/>
    </xf>
    <xf numFmtId="0" fontId="61" fillId="0" borderId="43" xfId="61" applyFont="1" applyBorder="1" applyAlignment="1">
      <alignment horizontal="center" vertical="center" wrapText="1"/>
    </xf>
    <xf numFmtId="0" fontId="61" fillId="0" borderId="41" xfId="61" applyFont="1" applyBorder="1" applyAlignment="1">
      <alignment horizontal="center" vertical="center" wrapText="1"/>
    </xf>
    <xf numFmtId="0" fontId="61" fillId="0" borderId="62" xfId="61" applyFont="1" applyBorder="1" applyAlignment="1">
      <alignment horizontal="center" vertical="center" wrapText="1"/>
    </xf>
    <xf numFmtId="0" fontId="61" fillId="0" borderId="60" xfId="61" applyFont="1" applyBorder="1" applyAlignment="1">
      <alignment horizontal="center" vertical="center" wrapText="1"/>
    </xf>
    <xf numFmtId="0" fontId="61" fillId="0" borderId="50" xfId="61" applyFont="1" applyBorder="1" applyAlignment="1">
      <alignment horizontal="center" vertical="center" wrapText="1"/>
    </xf>
    <xf numFmtId="0" fontId="61" fillId="0" borderId="51" xfId="61" applyFont="1" applyBorder="1" applyAlignment="1">
      <alignment horizontal="center" vertical="center" wrapText="1"/>
    </xf>
    <xf numFmtId="0" fontId="61" fillId="0" borderId="52" xfId="61" applyFont="1" applyBorder="1" applyAlignment="1">
      <alignment horizontal="center" vertical="center" wrapText="1"/>
    </xf>
    <xf numFmtId="0" fontId="61" fillId="0" borderId="79" xfId="61" applyFont="1" applyBorder="1" applyAlignment="1">
      <alignment horizontal="center" vertical="center" wrapText="1"/>
    </xf>
    <xf numFmtId="0" fontId="17" fillId="0" borderId="2" xfId="61" applyFont="1" applyBorder="1" applyAlignment="1" applyProtection="1">
      <alignment horizontal="center"/>
      <protection locked="0"/>
    </xf>
    <xf numFmtId="164" fontId="17" fillId="0" borderId="2" xfId="60" applyNumberFormat="1" applyFont="1" applyBorder="1" applyAlignment="1" applyProtection="1">
      <alignment horizontal="center"/>
      <protection locked="0"/>
    </xf>
    <xf numFmtId="164" fontId="17" fillId="0" borderId="49" xfId="60" applyNumberFormat="1" applyFont="1" applyBorder="1" applyAlignment="1" applyProtection="1">
      <alignment horizontal="center"/>
      <protection locked="0"/>
    </xf>
    <xf numFmtId="0" fontId="61" fillId="0" borderId="77" xfId="61" applyFont="1" applyBorder="1" applyAlignment="1">
      <alignment horizontal="left" vertical="center" wrapText="1"/>
    </xf>
    <xf numFmtId="0" fontId="61" fillId="0" borderId="78" xfId="61" applyFont="1" applyBorder="1" applyAlignment="1">
      <alignment horizontal="left" vertical="center" wrapText="1"/>
    </xf>
    <xf numFmtId="0" fontId="61" fillId="0" borderId="59" xfId="61" applyFont="1" applyBorder="1" applyAlignment="1">
      <alignment horizontal="left" vertical="center" wrapText="1"/>
    </xf>
    <xf numFmtId="164" fontId="61" fillId="0" borderId="45" xfId="60" applyNumberFormat="1" applyFont="1" applyBorder="1" applyAlignment="1">
      <alignment horizontal="center"/>
    </xf>
    <xf numFmtId="164" fontId="61" fillId="0" borderId="46" xfId="60" applyNumberFormat="1" applyFont="1" applyBorder="1" applyAlignment="1">
      <alignment horizontal="center"/>
    </xf>
    <xf numFmtId="0" fontId="17" fillId="0" borderId="2" xfId="61" applyFont="1" applyBorder="1" applyAlignment="1">
      <alignment horizontal="center" vertical="center"/>
    </xf>
    <xf numFmtId="0" fontId="17" fillId="0" borderId="49" xfId="61" applyFont="1" applyBorder="1" applyAlignment="1">
      <alignment horizontal="center" vertical="center"/>
    </xf>
    <xf numFmtId="0" fontId="17" fillId="0" borderId="70" xfId="61" applyFont="1" applyBorder="1" applyAlignment="1" applyProtection="1">
      <alignment horizontal="left"/>
      <protection locked="0"/>
    </xf>
    <xf numFmtId="0" fontId="17" fillId="0" borderId="57" xfId="61" applyFont="1" applyBorder="1" applyAlignment="1" applyProtection="1">
      <alignment horizontal="left"/>
      <protection locked="0"/>
    </xf>
    <xf numFmtId="0" fontId="17" fillId="0" borderId="25" xfId="61" applyFont="1" applyBorder="1" applyAlignment="1" applyProtection="1">
      <alignment horizontal="left"/>
      <protection locked="0"/>
    </xf>
    <xf numFmtId="0" fontId="83" fillId="0" borderId="0" xfId="61" applyFont="1" applyAlignment="1">
      <alignment horizontal="left" wrapText="1"/>
    </xf>
    <xf numFmtId="0" fontId="62" fillId="0" borderId="72" xfId="61" applyFont="1" applyBorder="1" applyAlignment="1">
      <alignment horizontal="center" vertical="center" wrapText="1"/>
    </xf>
    <xf numFmtId="0" fontId="62" fillId="0" borderId="66" xfId="61" applyFont="1" applyBorder="1" applyAlignment="1">
      <alignment horizontal="center" vertical="center" wrapText="1"/>
    </xf>
    <xf numFmtId="0" fontId="62" fillId="0" borderId="80" xfId="61" applyFont="1" applyBorder="1" applyAlignment="1">
      <alignment horizontal="center" vertical="center"/>
    </xf>
    <xf numFmtId="0" fontId="62" fillId="0" borderId="73" xfId="61" applyFont="1" applyBorder="1" applyAlignment="1">
      <alignment horizontal="center" vertical="center"/>
    </xf>
    <xf numFmtId="0" fontId="62" fillId="0" borderId="81" xfId="61" applyFont="1" applyBorder="1" applyAlignment="1">
      <alignment horizontal="center" vertical="center"/>
    </xf>
    <xf numFmtId="0" fontId="66" fillId="0" borderId="56" xfId="61" applyFont="1" applyBorder="1" applyAlignment="1">
      <alignment horizontal="left"/>
    </xf>
    <xf numFmtId="0" fontId="66" fillId="0" borderId="57" xfId="61" applyFont="1" applyBorder="1" applyAlignment="1">
      <alignment horizontal="left"/>
    </xf>
    <xf numFmtId="0" fontId="66" fillId="0" borderId="58" xfId="61" applyFont="1" applyBorder="1" applyAlignment="1">
      <alignment horizontal="left"/>
    </xf>
    <xf numFmtId="0" fontId="69" fillId="0" borderId="55" xfId="61" applyFont="1" applyBorder="1" applyAlignment="1">
      <alignment horizontal="left" vertical="center" wrapText="1"/>
    </xf>
  </cellXfs>
  <cellStyles count="6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Ezres" xfId="54" builtinId="3"/>
    <cellStyle name="Ezres 2" xfId="29"/>
    <cellStyle name="Ezres 3" xfId="30"/>
    <cellStyle name="Ezres 4" xfId="31"/>
    <cellStyle name="Ezres 4 2" xfId="52"/>
    <cellStyle name="Ezres 5" xfId="60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ál" xfId="0" builtinId="0"/>
    <cellStyle name="Normál 2" xfId="40"/>
    <cellStyle name="Normál 3" xfId="41"/>
    <cellStyle name="Normál 4" xfId="42"/>
    <cellStyle name="Normál 5" xfId="43"/>
    <cellStyle name="Normál 6" xfId="53"/>
    <cellStyle name="Normál_11szm" xfId="59"/>
    <cellStyle name="Normál_12.sz.mell.2013.évi fejlesztés" xfId="56"/>
    <cellStyle name="Normál_3aszm" xfId="55"/>
    <cellStyle name="Normál_7szm" xfId="58"/>
    <cellStyle name="Normál_KVRENMUNKA" xfId="61"/>
    <cellStyle name="Normál_Másolat eredetijeKVIREND" xfId="57"/>
    <cellStyle name="Normal_tanusitv" xfId="44"/>
    <cellStyle name="Normál_Zalakaros" xfId="45"/>
    <cellStyle name="Note" xfId="46"/>
    <cellStyle name="Output" xfId="47"/>
    <cellStyle name="Százalék 2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77"/>
  <sheetViews>
    <sheetView tabSelected="1" zoomScale="90" zoomScaleNormal="90" zoomScaleSheetLayoutView="100" zoomScalePageLayoutView="90" workbookViewId="0">
      <selection activeCell="A4" sqref="A4:B4"/>
    </sheetView>
  </sheetViews>
  <sheetFormatPr defaultRowHeight="12.75" x14ac:dyDescent="0.2"/>
  <cols>
    <col min="1" max="1" width="4.5703125" style="90" customWidth="1"/>
    <col min="2" max="2" width="43.85546875" style="90" customWidth="1"/>
    <col min="3" max="3" width="16" style="90" hidden="1" customWidth="1"/>
    <col min="4" max="4" width="15.42578125" style="90" hidden="1" customWidth="1"/>
    <col min="5" max="5" width="15.5703125" style="90" customWidth="1"/>
    <col min="6" max="6" width="16" style="90" customWidth="1"/>
    <col min="7" max="7" width="15.42578125" style="90" customWidth="1"/>
    <col min="8" max="8" width="5.7109375" style="90" customWidth="1"/>
    <col min="9" max="9" width="47.7109375" style="90" customWidth="1"/>
    <col min="10" max="10" width="15.42578125" style="90" hidden="1" customWidth="1"/>
    <col min="11" max="11" width="15.85546875" style="90" hidden="1" customWidth="1"/>
    <col min="12" max="12" width="15.5703125" style="90" customWidth="1"/>
    <col min="13" max="13" width="15.42578125" style="90" customWidth="1"/>
    <col min="14" max="14" width="15.85546875" style="90" customWidth="1"/>
    <col min="15" max="260" width="9.140625" style="90"/>
    <col min="261" max="261" width="4.5703125" style="90" customWidth="1"/>
    <col min="262" max="262" width="43.85546875" style="90" customWidth="1"/>
    <col min="263" max="263" width="16" style="90" customWidth="1"/>
    <col min="264" max="264" width="15.42578125" style="90" customWidth="1"/>
    <col min="265" max="265" width="15.5703125" style="90" customWidth="1"/>
    <col min="266" max="266" width="5.7109375" style="90" customWidth="1"/>
    <col min="267" max="267" width="47.7109375" style="90" customWidth="1"/>
    <col min="268" max="268" width="15.42578125" style="90" customWidth="1"/>
    <col min="269" max="269" width="15.85546875" style="90" customWidth="1"/>
    <col min="270" max="270" width="15.5703125" style="90" customWidth="1"/>
    <col min="271" max="516" width="9.140625" style="90"/>
    <col min="517" max="517" width="4.5703125" style="90" customWidth="1"/>
    <col min="518" max="518" width="43.85546875" style="90" customWidth="1"/>
    <col min="519" max="519" width="16" style="90" customWidth="1"/>
    <col min="520" max="520" width="15.42578125" style="90" customWidth="1"/>
    <col min="521" max="521" width="15.5703125" style="90" customWidth="1"/>
    <col min="522" max="522" width="5.7109375" style="90" customWidth="1"/>
    <col min="523" max="523" width="47.7109375" style="90" customWidth="1"/>
    <col min="524" max="524" width="15.42578125" style="90" customWidth="1"/>
    <col min="525" max="525" width="15.85546875" style="90" customWidth="1"/>
    <col min="526" max="526" width="15.5703125" style="90" customWidth="1"/>
    <col min="527" max="772" width="9.140625" style="90"/>
    <col min="773" max="773" width="4.5703125" style="90" customWidth="1"/>
    <col min="774" max="774" width="43.85546875" style="90" customWidth="1"/>
    <col min="775" max="775" width="16" style="90" customWidth="1"/>
    <col min="776" max="776" width="15.42578125" style="90" customWidth="1"/>
    <col min="777" max="777" width="15.5703125" style="90" customWidth="1"/>
    <col min="778" max="778" width="5.7109375" style="90" customWidth="1"/>
    <col min="779" max="779" width="47.7109375" style="90" customWidth="1"/>
    <col min="780" max="780" width="15.42578125" style="90" customWidth="1"/>
    <col min="781" max="781" width="15.85546875" style="90" customWidth="1"/>
    <col min="782" max="782" width="15.5703125" style="90" customWidth="1"/>
    <col min="783" max="1028" width="9.140625" style="90"/>
    <col min="1029" max="1029" width="4.5703125" style="90" customWidth="1"/>
    <col min="1030" max="1030" width="43.85546875" style="90" customWidth="1"/>
    <col min="1031" max="1031" width="16" style="90" customWidth="1"/>
    <col min="1032" max="1032" width="15.42578125" style="90" customWidth="1"/>
    <col min="1033" max="1033" width="15.5703125" style="90" customWidth="1"/>
    <col min="1034" max="1034" width="5.7109375" style="90" customWidth="1"/>
    <col min="1035" max="1035" width="47.7109375" style="90" customWidth="1"/>
    <col min="1036" max="1036" width="15.42578125" style="90" customWidth="1"/>
    <col min="1037" max="1037" width="15.85546875" style="90" customWidth="1"/>
    <col min="1038" max="1038" width="15.5703125" style="90" customWidth="1"/>
    <col min="1039" max="1284" width="9.140625" style="90"/>
    <col min="1285" max="1285" width="4.5703125" style="90" customWidth="1"/>
    <col min="1286" max="1286" width="43.85546875" style="90" customWidth="1"/>
    <col min="1287" max="1287" width="16" style="90" customWidth="1"/>
    <col min="1288" max="1288" width="15.42578125" style="90" customWidth="1"/>
    <col min="1289" max="1289" width="15.5703125" style="90" customWidth="1"/>
    <col min="1290" max="1290" width="5.7109375" style="90" customWidth="1"/>
    <col min="1291" max="1291" width="47.7109375" style="90" customWidth="1"/>
    <col min="1292" max="1292" width="15.42578125" style="90" customWidth="1"/>
    <col min="1293" max="1293" width="15.85546875" style="90" customWidth="1"/>
    <col min="1294" max="1294" width="15.5703125" style="90" customWidth="1"/>
    <col min="1295" max="1540" width="9.140625" style="90"/>
    <col min="1541" max="1541" width="4.5703125" style="90" customWidth="1"/>
    <col min="1542" max="1542" width="43.85546875" style="90" customWidth="1"/>
    <col min="1543" max="1543" width="16" style="90" customWidth="1"/>
    <col min="1544" max="1544" width="15.42578125" style="90" customWidth="1"/>
    <col min="1545" max="1545" width="15.5703125" style="90" customWidth="1"/>
    <col min="1546" max="1546" width="5.7109375" style="90" customWidth="1"/>
    <col min="1547" max="1547" width="47.7109375" style="90" customWidth="1"/>
    <col min="1548" max="1548" width="15.42578125" style="90" customWidth="1"/>
    <col min="1549" max="1549" width="15.85546875" style="90" customWidth="1"/>
    <col min="1550" max="1550" width="15.5703125" style="90" customWidth="1"/>
    <col min="1551" max="1796" width="9.140625" style="90"/>
    <col min="1797" max="1797" width="4.5703125" style="90" customWidth="1"/>
    <col min="1798" max="1798" width="43.85546875" style="90" customWidth="1"/>
    <col min="1799" max="1799" width="16" style="90" customWidth="1"/>
    <col min="1800" max="1800" width="15.42578125" style="90" customWidth="1"/>
    <col min="1801" max="1801" width="15.5703125" style="90" customWidth="1"/>
    <col min="1802" max="1802" width="5.7109375" style="90" customWidth="1"/>
    <col min="1803" max="1803" width="47.7109375" style="90" customWidth="1"/>
    <col min="1804" max="1804" width="15.42578125" style="90" customWidth="1"/>
    <col min="1805" max="1805" width="15.85546875" style="90" customWidth="1"/>
    <col min="1806" max="1806" width="15.5703125" style="90" customWidth="1"/>
    <col min="1807" max="2052" width="9.140625" style="90"/>
    <col min="2053" max="2053" width="4.5703125" style="90" customWidth="1"/>
    <col min="2054" max="2054" width="43.85546875" style="90" customWidth="1"/>
    <col min="2055" max="2055" width="16" style="90" customWidth="1"/>
    <col min="2056" max="2056" width="15.42578125" style="90" customWidth="1"/>
    <col min="2057" max="2057" width="15.5703125" style="90" customWidth="1"/>
    <col min="2058" max="2058" width="5.7109375" style="90" customWidth="1"/>
    <col min="2059" max="2059" width="47.7109375" style="90" customWidth="1"/>
    <col min="2060" max="2060" width="15.42578125" style="90" customWidth="1"/>
    <col min="2061" max="2061" width="15.85546875" style="90" customWidth="1"/>
    <col min="2062" max="2062" width="15.5703125" style="90" customWidth="1"/>
    <col min="2063" max="2308" width="9.140625" style="90"/>
    <col min="2309" max="2309" width="4.5703125" style="90" customWidth="1"/>
    <col min="2310" max="2310" width="43.85546875" style="90" customWidth="1"/>
    <col min="2311" max="2311" width="16" style="90" customWidth="1"/>
    <col min="2312" max="2312" width="15.42578125" style="90" customWidth="1"/>
    <col min="2313" max="2313" width="15.5703125" style="90" customWidth="1"/>
    <col min="2314" max="2314" width="5.7109375" style="90" customWidth="1"/>
    <col min="2315" max="2315" width="47.7109375" style="90" customWidth="1"/>
    <col min="2316" max="2316" width="15.42578125" style="90" customWidth="1"/>
    <col min="2317" max="2317" width="15.85546875" style="90" customWidth="1"/>
    <col min="2318" max="2318" width="15.5703125" style="90" customWidth="1"/>
    <col min="2319" max="2564" width="9.140625" style="90"/>
    <col min="2565" max="2565" width="4.5703125" style="90" customWidth="1"/>
    <col min="2566" max="2566" width="43.85546875" style="90" customWidth="1"/>
    <col min="2567" max="2567" width="16" style="90" customWidth="1"/>
    <col min="2568" max="2568" width="15.42578125" style="90" customWidth="1"/>
    <col min="2569" max="2569" width="15.5703125" style="90" customWidth="1"/>
    <col min="2570" max="2570" width="5.7109375" style="90" customWidth="1"/>
    <col min="2571" max="2571" width="47.7109375" style="90" customWidth="1"/>
    <col min="2572" max="2572" width="15.42578125" style="90" customWidth="1"/>
    <col min="2573" max="2573" width="15.85546875" style="90" customWidth="1"/>
    <col min="2574" max="2574" width="15.5703125" style="90" customWidth="1"/>
    <col min="2575" max="2820" width="9.140625" style="90"/>
    <col min="2821" max="2821" width="4.5703125" style="90" customWidth="1"/>
    <col min="2822" max="2822" width="43.85546875" style="90" customWidth="1"/>
    <col min="2823" max="2823" width="16" style="90" customWidth="1"/>
    <col min="2824" max="2824" width="15.42578125" style="90" customWidth="1"/>
    <col min="2825" max="2825" width="15.5703125" style="90" customWidth="1"/>
    <col min="2826" max="2826" width="5.7109375" style="90" customWidth="1"/>
    <col min="2827" max="2827" width="47.7109375" style="90" customWidth="1"/>
    <col min="2828" max="2828" width="15.42578125" style="90" customWidth="1"/>
    <col min="2829" max="2829" width="15.85546875" style="90" customWidth="1"/>
    <col min="2830" max="2830" width="15.5703125" style="90" customWidth="1"/>
    <col min="2831" max="3076" width="9.140625" style="90"/>
    <col min="3077" max="3077" width="4.5703125" style="90" customWidth="1"/>
    <col min="3078" max="3078" width="43.85546875" style="90" customWidth="1"/>
    <col min="3079" max="3079" width="16" style="90" customWidth="1"/>
    <col min="3080" max="3080" width="15.42578125" style="90" customWidth="1"/>
    <col min="3081" max="3081" width="15.5703125" style="90" customWidth="1"/>
    <col min="3082" max="3082" width="5.7109375" style="90" customWidth="1"/>
    <col min="3083" max="3083" width="47.7109375" style="90" customWidth="1"/>
    <col min="3084" max="3084" width="15.42578125" style="90" customWidth="1"/>
    <col min="3085" max="3085" width="15.85546875" style="90" customWidth="1"/>
    <col min="3086" max="3086" width="15.5703125" style="90" customWidth="1"/>
    <col min="3087" max="3332" width="9.140625" style="90"/>
    <col min="3333" max="3333" width="4.5703125" style="90" customWidth="1"/>
    <col min="3334" max="3334" width="43.85546875" style="90" customWidth="1"/>
    <col min="3335" max="3335" width="16" style="90" customWidth="1"/>
    <col min="3336" max="3336" width="15.42578125" style="90" customWidth="1"/>
    <col min="3337" max="3337" width="15.5703125" style="90" customWidth="1"/>
    <col min="3338" max="3338" width="5.7109375" style="90" customWidth="1"/>
    <col min="3339" max="3339" width="47.7109375" style="90" customWidth="1"/>
    <col min="3340" max="3340" width="15.42578125" style="90" customWidth="1"/>
    <col min="3341" max="3341" width="15.85546875" style="90" customWidth="1"/>
    <col min="3342" max="3342" width="15.5703125" style="90" customWidth="1"/>
    <col min="3343" max="3588" width="9.140625" style="90"/>
    <col min="3589" max="3589" width="4.5703125" style="90" customWidth="1"/>
    <col min="3590" max="3590" width="43.85546875" style="90" customWidth="1"/>
    <col min="3591" max="3591" width="16" style="90" customWidth="1"/>
    <col min="3592" max="3592" width="15.42578125" style="90" customWidth="1"/>
    <col min="3593" max="3593" width="15.5703125" style="90" customWidth="1"/>
    <col min="3594" max="3594" width="5.7109375" style="90" customWidth="1"/>
    <col min="3595" max="3595" width="47.7109375" style="90" customWidth="1"/>
    <col min="3596" max="3596" width="15.42578125" style="90" customWidth="1"/>
    <col min="3597" max="3597" width="15.85546875" style="90" customWidth="1"/>
    <col min="3598" max="3598" width="15.5703125" style="90" customWidth="1"/>
    <col min="3599" max="3844" width="9.140625" style="90"/>
    <col min="3845" max="3845" width="4.5703125" style="90" customWidth="1"/>
    <col min="3846" max="3846" width="43.85546875" style="90" customWidth="1"/>
    <col min="3847" max="3847" width="16" style="90" customWidth="1"/>
    <col min="3848" max="3848" width="15.42578125" style="90" customWidth="1"/>
    <col min="3849" max="3849" width="15.5703125" style="90" customWidth="1"/>
    <col min="3850" max="3850" width="5.7109375" style="90" customWidth="1"/>
    <col min="3851" max="3851" width="47.7109375" style="90" customWidth="1"/>
    <col min="3852" max="3852" width="15.42578125" style="90" customWidth="1"/>
    <col min="3853" max="3853" width="15.85546875" style="90" customWidth="1"/>
    <col min="3854" max="3854" width="15.5703125" style="90" customWidth="1"/>
    <col min="3855" max="4100" width="9.140625" style="90"/>
    <col min="4101" max="4101" width="4.5703125" style="90" customWidth="1"/>
    <col min="4102" max="4102" width="43.85546875" style="90" customWidth="1"/>
    <col min="4103" max="4103" width="16" style="90" customWidth="1"/>
    <col min="4104" max="4104" width="15.42578125" style="90" customWidth="1"/>
    <col min="4105" max="4105" width="15.5703125" style="90" customWidth="1"/>
    <col min="4106" max="4106" width="5.7109375" style="90" customWidth="1"/>
    <col min="4107" max="4107" width="47.7109375" style="90" customWidth="1"/>
    <col min="4108" max="4108" width="15.42578125" style="90" customWidth="1"/>
    <col min="4109" max="4109" width="15.85546875" style="90" customWidth="1"/>
    <col min="4110" max="4110" width="15.5703125" style="90" customWidth="1"/>
    <col min="4111" max="4356" width="9.140625" style="90"/>
    <col min="4357" max="4357" width="4.5703125" style="90" customWidth="1"/>
    <col min="4358" max="4358" width="43.85546875" style="90" customWidth="1"/>
    <col min="4359" max="4359" width="16" style="90" customWidth="1"/>
    <col min="4360" max="4360" width="15.42578125" style="90" customWidth="1"/>
    <col min="4361" max="4361" width="15.5703125" style="90" customWidth="1"/>
    <col min="4362" max="4362" width="5.7109375" style="90" customWidth="1"/>
    <col min="4363" max="4363" width="47.7109375" style="90" customWidth="1"/>
    <col min="4364" max="4364" width="15.42578125" style="90" customWidth="1"/>
    <col min="4365" max="4365" width="15.85546875" style="90" customWidth="1"/>
    <col min="4366" max="4366" width="15.5703125" style="90" customWidth="1"/>
    <col min="4367" max="4612" width="9.140625" style="90"/>
    <col min="4613" max="4613" width="4.5703125" style="90" customWidth="1"/>
    <col min="4614" max="4614" width="43.85546875" style="90" customWidth="1"/>
    <col min="4615" max="4615" width="16" style="90" customWidth="1"/>
    <col min="4616" max="4616" width="15.42578125" style="90" customWidth="1"/>
    <col min="4617" max="4617" width="15.5703125" style="90" customWidth="1"/>
    <col min="4618" max="4618" width="5.7109375" style="90" customWidth="1"/>
    <col min="4619" max="4619" width="47.7109375" style="90" customWidth="1"/>
    <col min="4620" max="4620" width="15.42578125" style="90" customWidth="1"/>
    <col min="4621" max="4621" width="15.85546875" style="90" customWidth="1"/>
    <col min="4622" max="4622" width="15.5703125" style="90" customWidth="1"/>
    <col min="4623" max="4868" width="9.140625" style="90"/>
    <col min="4869" max="4869" width="4.5703125" style="90" customWidth="1"/>
    <col min="4870" max="4870" width="43.85546875" style="90" customWidth="1"/>
    <col min="4871" max="4871" width="16" style="90" customWidth="1"/>
    <col min="4872" max="4872" width="15.42578125" style="90" customWidth="1"/>
    <col min="4873" max="4873" width="15.5703125" style="90" customWidth="1"/>
    <col min="4874" max="4874" width="5.7109375" style="90" customWidth="1"/>
    <col min="4875" max="4875" width="47.7109375" style="90" customWidth="1"/>
    <col min="4876" max="4876" width="15.42578125" style="90" customWidth="1"/>
    <col min="4877" max="4877" width="15.85546875" style="90" customWidth="1"/>
    <col min="4878" max="4878" width="15.5703125" style="90" customWidth="1"/>
    <col min="4879" max="5124" width="9.140625" style="90"/>
    <col min="5125" max="5125" width="4.5703125" style="90" customWidth="1"/>
    <col min="5126" max="5126" width="43.85546875" style="90" customWidth="1"/>
    <col min="5127" max="5127" width="16" style="90" customWidth="1"/>
    <col min="5128" max="5128" width="15.42578125" style="90" customWidth="1"/>
    <col min="5129" max="5129" width="15.5703125" style="90" customWidth="1"/>
    <col min="5130" max="5130" width="5.7109375" style="90" customWidth="1"/>
    <col min="5131" max="5131" width="47.7109375" style="90" customWidth="1"/>
    <col min="5132" max="5132" width="15.42578125" style="90" customWidth="1"/>
    <col min="5133" max="5133" width="15.85546875" style="90" customWidth="1"/>
    <col min="5134" max="5134" width="15.5703125" style="90" customWidth="1"/>
    <col min="5135" max="5380" width="9.140625" style="90"/>
    <col min="5381" max="5381" width="4.5703125" style="90" customWidth="1"/>
    <col min="5382" max="5382" width="43.85546875" style="90" customWidth="1"/>
    <col min="5383" max="5383" width="16" style="90" customWidth="1"/>
    <col min="5384" max="5384" width="15.42578125" style="90" customWidth="1"/>
    <col min="5385" max="5385" width="15.5703125" style="90" customWidth="1"/>
    <col min="5386" max="5386" width="5.7109375" style="90" customWidth="1"/>
    <col min="5387" max="5387" width="47.7109375" style="90" customWidth="1"/>
    <col min="5388" max="5388" width="15.42578125" style="90" customWidth="1"/>
    <col min="5389" max="5389" width="15.85546875" style="90" customWidth="1"/>
    <col min="5390" max="5390" width="15.5703125" style="90" customWidth="1"/>
    <col min="5391" max="5636" width="9.140625" style="90"/>
    <col min="5637" max="5637" width="4.5703125" style="90" customWidth="1"/>
    <col min="5638" max="5638" width="43.85546875" style="90" customWidth="1"/>
    <col min="5639" max="5639" width="16" style="90" customWidth="1"/>
    <col min="5640" max="5640" width="15.42578125" style="90" customWidth="1"/>
    <col min="5641" max="5641" width="15.5703125" style="90" customWidth="1"/>
    <col min="5642" max="5642" width="5.7109375" style="90" customWidth="1"/>
    <col min="5643" max="5643" width="47.7109375" style="90" customWidth="1"/>
    <col min="5644" max="5644" width="15.42578125" style="90" customWidth="1"/>
    <col min="5645" max="5645" width="15.85546875" style="90" customWidth="1"/>
    <col min="5646" max="5646" width="15.5703125" style="90" customWidth="1"/>
    <col min="5647" max="5892" width="9.140625" style="90"/>
    <col min="5893" max="5893" width="4.5703125" style="90" customWidth="1"/>
    <col min="5894" max="5894" width="43.85546875" style="90" customWidth="1"/>
    <col min="5895" max="5895" width="16" style="90" customWidth="1"/>
    <col min="5896" max="5896" width="15.42578125" style="90" customWidth="1"/>
    <col min="5897" max="5897" width="15.5703125" style="90" customWidth="1"/>
    <col min="5898" max="5898" width="5.7109375" style="90" customWidth="1"/>
    <col min="5899" max="5899" width="47.7109375" style="90" customWidth="1"/>
    <col min="5900" max="5900" width="15.42578125" style="90" customWidth="1"/>
    <col min="5901" max="5901" width="15.85546875" style="90" customWidth="1"/>
    <col min="5902" max="5902" width="15.5703125" style="90" customWidth="1"/>
    <col min="5903" max="6148" width="9.140625" style="90"/>
    <col min="6149" max="6149" width="4.5703125" style="90" customWidth="1"/>
    <col min="6150" max="6150" width="43.85546875" style="90" customWidth="1"/>
    <col min="6151" max="6151" width="16" style="90" customWidth="1"/>
    <col min="6152" max="6152" width="15.42578125" style="90" customWidth="1"/>
    <col min="6153" max="6153" width="15.5703125" style="90" customWidth="1"/>
    <col min="6154" max="6154" width="5.7109375" style="90" customWidth="1"/>
    <col min="6155" max="6155" width="47.7109375" style="90" customWidth="1"/>
    <col min="6156" max="6156" width="15.42578125" style="90" customWidth="1"/>
    <col min="6157" max="6157" width="15.85546875" style="90" customWidth="1"/>
    <col min="6158" max="6158" width="15.5703125" style="90" customWidth="1"/>
    <col min="6159" max="6404" width="9.140625" style="90"/>
    <col min="6405" max="6405" width="4.5703125" style="90" customWidth="1"/>
    <col min="6406" max="6406" width="43.85546875" style="90" customWidth="1"/>
    <col min="6407" max="6407" width="16" style="90" customWidth="1"/>
    <col min="6408" max="6408" width="15.42578125" style="90" customWidth="1"/>
    <col min="6409" max="6409" width="15.5703125" style="90" customWidth="1"/>
    <col min="6410" max="6410" width="5.7109375" style="90" customWidth="1"/>
    <col min="6411" max="6411" width="47.7109375" style="90" customWidth="1"/>
    <col min="6412" max="6412" width="15.42578125" style="90" customWidth="1"/>
    <col min="6413" max="6413" width="15.85546875" style="90" customWidth="1"/>
    <col min="6414" max="6414" width="15.5703125" style="90" customWidth="1"/>
    <col min="6415" max="6660" width="9.140625" style="90"/>
    <col min="6661" max="6661" width="4.5703125" style="90" customWidth="1"/>
    <col min="6662" max="6662" width="43.85546875" style="90" customWidth="1"/>
    <col min="6663" max="6663" width="16" style="90" customWidth="1"/>
    <col min="6664" max="6664" width="15.42578125" style="90" customWidth="1"/>
    <col min="6665" max="6665" width="15.5703125" style="90" customWidth="1"/>
    <col min="6666" max="6666" width="5.7109375" style="90" customWidth="1"/>
    <col min="6667" max="6667" width="47.7109375" style="90" customWidth="1"/>
    <col min="6668" max="6668" width="15.42578125" style="90" customWidth="1"/>
    <col min="6669" max="6669" width="15.85546875" style="90" customWidth="1"/>
    <col min="6670" max="6670" width="15.5703125" style="90" customWidth="1"/>
    <col min="6671" max="6916" width="9.140625" style="90"/>
    <col min="6917" max="6917" width="4.5703125" style="90" customWidth="1"/>
    <col min="6918" max="6918" width="43.85546875" style="90" customWidth="1"/>
    <col min="6919" max="6919" width="16" style="90" customWidth="1"/>
    <col min="6920" max="6920" width="15.42578125" style="90" customWidth="1"/>
    <col min="6921" max="6921" width="15.5703125" style="90" customWidth="1"/>
    <col min="6922" max="6922" width="5.7109375" style="90" customWidth="1"/>
    <col min="6923" max="6923" width="47.7109375" style="90" customWidth="1"/>
    <col min="6924" max="6924" width="15.42578125" style="90" customWidth="1"/>
    <col min="6925" max="6925" width="15.85546875" style="90" customWidth="1"/>
    <col min="6926" max="6926" width="15.5703125" style="90" customWidth="1"/>
    <col min="6927" max="7172" width="9.140625" style="90"/>
    <col min="7173" max="7173" width="4.5703125" style="90" customWidth="1"/>
    <col min="7174" max="7174" width="43.85546875" style="90" customWidth="1"/>
    <col min="7175" max="7175" width="16" style="90" customWidth="1"/>
    <col min="7176" max="7176" width="15.42578125" style="90" customWidth="1"/>
    <col min="7177" max="7177" width="15.5703125" style="90" customWidth="1"/>
    <col min="7178" max="7178" width="5.7109375" style="90" customWidth="1"/>
    <col min="7179" max="7179" width="47.7109375" style="90" customWidth="1"/>
    <col min="7180" max="7180" width="15.42578125" style="90" customWidth="1"/>
    <col min="7181" max="7181" width="15.85546875" style="90" customWidth="1"/>
    <col min="7182" max="7182" width="15.5703125" style="90" customWidth="1"/>
    <col min="7183" max="7428" width="9.140625" style="90"/>
    <col min="7429" max="7429" width="4.5703125" style="90" customWidth="1"/>
    <col min="7430" max="7430" width="43.85546875" style="90" customWidth="1"/>
    <col min="7431" max="7431" width="16" style="90" customWidth="1"/>
    <col min="7432" max="7432" width="15.42578125" style="90" customWidth="1"/>
    <col min="7433" max="7433" width="15.5703125" style="90" customWidth="1"/>
    <col min="7434" max="7434" width="5.7109375" style="90" customWidth="1"/>
    <col min="7435" max="7435" width="47.7109375" style="90" customWidth="1"/>
    <col min="7436" max="7436" width="15.42578125" style="90" customWidth="1"/>
    <col min="7437" max="7437" width="15.85546875" style="90" customWidth="1"/>
    <col min="7438" max="7438" width="15.5703125" style="90" customWidth="1"/>
    <col min="7439" max="7684" width="9.140625" style="90"/>
    <col min="7685" max="7685" width="4.5703125" style="90" customWidth="1"/>
    <col min="7686" max="7686" width="43.85546875" style="90" customWidth="1"/>
    <col min="7687" max="7687" width="16" style="90" customWidth="1"/>
    <col min="7688" max="7688" width="15.42578125" style="90" customWidth="1"/>
    <col min="7689" max="7689" width="15.5703125" style="90" customWidth="1"/>
    <col min="7690" max="7690" width="5.7109375" style="90" customWidth="1"/>
    <col min="7691" max="7691" width="47.7109375" style="90" customWidth="1"/>
    <col min="7692" max="7692" width="15.42578125" style="90" customWidth="1"/>
    <col min="7693" max="7693" width="15.85546875" style="90" customWidth="1"/>
    <col min="7694" max="7694" width="15.5703125" style="90" customWidth="1"/>
    <col min="7695" max="7940" width="9.140625" style="90"/>
    <col min="7941" max="7941" width="4.5703125" style="90" customWidth="1"/>
    <col min="7942" max="7942" width="43.85546875" style="90" customWidth="1"/>
    <col min="7943" max="7943" width="16" style="90" customWidth="1"/>
    <col min="7944" max="7944" width="15.42578125" style="90" customWidth="1"/>
    <col min="7945" max="7945" width="15.5703125" style="90" customWidth="1"/>
    <col min="7946" max="7946" width="5.7109375" style="90" customWidth="1"/>
    <col min="7947" max="7947" width="47.7109375" style="90" customWidth="1"/>
    <col min="7948" max="7948" width="15.42578125" style="90" customWidth="1"/>
    <col min="7949" max="7949" width="15.85546875" style="90" customWidth="1"/>
    <col min="7950" max="7950" width="15.5703125" style="90" customWidth="1"/>
    <col min="7951" max="8196" width="9.140625" style="90"/>
    <col min="8197" max="8197" width="4.5703125" style="90" customWidth="1"/>
    <col min="8198" max="8198" width="43.85546875" style="90" customWidth="1"/>
    <col min="8199" max="8199" width="16" style="90" customWidth="1"/>
    <col min="8200" max="8200" width="15.42578125" style="90" customWidth="1"/>
    <col min="8201" max="8201" width="15.5703125" style="90" customWidth="1"/>
    <col min="8202" max="8202" width="5.7109375" style="90" customWidth="1"/>
    <col min="8203" max="8203" width="47.7109375" style="90" customWidth="1"/>
    <col min="8204" max="8204" width="15.42578125" style="90" customWidth="1"/>
    <col min="8205" max="8205" width="15.85546875" style="90" customWidth="1"/>
    <col min="8206" max="8206" width="15.5703125" style="90" customWidth="1"/>
    <col min="8207" max="8452" width="9.140625" style="90"/>
    <col min="8453" max="8453" width="4.5703125" style="90" customWidth="1"/>
    <col min="8454" max="8454" width="43.85546875" style="90" customWidth="1"/>
    <col min="8455" max="8455" width="16" style="90" customWidth="1"/>
    <col min="8456" max="8456" width="15.42578125" style="90" customWidth="1"/>
    <col min="8457" max="8457" width="15.5703125" style="90" customWidth="1"/>
    <col min="8458" max="8458" width="5.7109375" style="90" customWidth="1"/>
    <col min="8459" max="8459" width="47.7109375" style="90" customWidth="1"/>
    <col min="8460" max="8460" width="15.42578125" style="90" customWidth="1"/>
    <col min="8461" max="8461" width="15.85546875" style="90" customWidth="1"/>
    <col min="8462" max="8462" width="15.5703125" style="90" customWidth="1"/>
    <col min="8463" max="8708" width="9.140625" style="90"/>
    <col min="8709" max="8709" width="4.5703125" style="90" customWidth="1"/>
    <col min="8710" max="8710" width="43.85546875" style="90" customWidth="1"/>
    <col min="8711" max="8711" width="16" style="90" customWidth="1"/>
    <col min="8712" max="8712" width="15.42578125" style="90" customWidth="1"/>
    <col min="8713" max="8713" width="15.5703125" style="90" customWidth="1"/>
    <col min="8714" max="8714" width="5.7109375" style="90" customWidth="1"/>
    <col min="8715" max="8715" width="47.7109375" style="90" customWidth="1"/>
    <col min="8716" max="8716" width="15.42578125" style="90" customWidth="1"/>
    <col min="8717" max="8717" width="15.85546875" style="90" customWidth="1"/>
    <col min="8718" max="8718" width="15.5703125" style="90" customWidth="1"/>
    <col min="8719" max="8964" width="9.140625" style="90"/>
    <col min="8965" max="8965" width="4.5703125" style="90" customWidth="1"/>
    <col min="8966" max="8966" width="43.85546875" style="90" customWidth="1"/>
    <col min="8967" max="8967" width="16" style="90" customWidth="1"/>
    <col min="8968" max="8968" width="15.42578125" style="90" customWidth="1"/>
    <col min="8969" max="8969" width="15.5703125" style="90" customWidth="1"/>
    <col min="8970" max="8970" width="5.7109375" style="90" customWidth="1"/>
    <col min="8971" max="8971" width="47.7109375" style="90" customWidth="1"/>
    <col min="8972" max="8972" width="15.42578125" style="90" customWidth="1"/>
    <col min="8973" max="8973" width="15.85546875" style="90" customWidth="1"/>
    <col min="8974" max="8974" width="15.5703125" style="90" customWidth="1"/>
    <col min="8975" max="9220" width="9.140625" style="90"/>
    <col min="9221" max="9221" width="4.5703125" style="90" customWidth="1"/>
    <col min="9222" max="9222" width="43.85546875" style="90" customWidth="1"/>
    <col min="9223" max="9223" width="16" style="90" customWidth="1"/>
    <col min="9224" max="9224" width="15.42578125" style="90" customWidth="1"/>
    <col min="9225" max="9225" width="15.5703125" style="90" customWidth="1"/>
    <col min="9226" max="9226" width="5.7109375" style="90" customWidth="1"/>
    <col min="9227" max="9227" width="47.7109375" style="90" customWidth="1"/>
    <col min="9228" max="9228" width="15.42578125" style="90" customWidth="1"/>
    <col min="9229" max="9229" width="15.85546875" style="90" customWidth="1"/>
    <col min="9230" max="9230" width="15.5703125" style="90" customWidth="1"/>
    <col min="9231" max="9476" width="9.140625" style="90"/>
    <col min="9477" max="9477" width="4.5703125" style="90" customWidth="1"/>
    <col min="9478" max="9478" width="43.85546875" style="90" customWidth="1"/>
    <col min="9479" max="9479" width="16" style="90" customWidth="1"/>
    <col min="9480" max="9480" width="15.42578125" style="90" customWidth="1"/>
    <col min="9481" max="9481" width="15.5703125" style="90" customWidth="1"/>
    <col min="9482" max="9482" width="5.7109375" style="90" customWidth="1"/>
    <col min="9483" max="9483" width="47.7109375" style="90" customWidth="1"/>
    <col min="9484" max="9484" width="15.42578125" style="90" customWidth="1"/>
    <col min="9485" max="9485" width="15.85546875" style="90" customWidth="1"/>
    <col min="9486" max="9486" width="15.5703125" style="90" customWidth="1"/>
    <col min="9487" max="9732" width="9.140625" style="90"/>
    <col min="9733" max="9733" width="4.5703125" style="90" customWidth="1"/>
    <col min="9734" max="9734" width="43.85546875" style="90" customWidth="1"/>
    <col min="9735" max="9735" width="16" style="90" customWidth="1"/>
    <col min="9736" max="9736" width="15.42578125" style="90" customWidth="1"/>
    <col min="9737" max="9737" width="15.5703125" style="90" customWidth="1"/>
    <col min="9738" max="9738" width="5.7109375" style="90" customWidth="1"/>
    <col min="9739" max="9739" width="47.7109375" style="90" customWidth="1"/>
    <col min="9740" max="9740" width="15.42578125" style="90" customWidth="1"/>
    <col min="9741" max="9741" width="15.85546875" style="90" customWidth="1"/>
    <col min="9742" max="9742" width="15.5703125" style="90" customWidth="1"/>
    <col min="9743" max="9988" width="9.140625" style="90"/>
    <col min="9989" max="9989" width="4.5703125" style="90" customWidth="1"/>
    <col min="9990" max="9990" width="43.85546875" style="90" customWidth="1"/>
    <col min="9991" max="9991" width="16" style="90" customWidth="1"/>
    <col min="9992" max="9992" width="15.42578125" style="90" customWidth="1"/>
    <col min="9993" max="9993" width="15.5703125" style="90" customWidth="1"/>
    <col min="9994" max="9994" width="5.7109375" style="90" customWidth="1"/>
    <col min="9995" max="9995" width="47.7109375" style="90" customWidth="1"/>
    <col min="9996" max="9996" width="15.42578125" style="90" customWidth="1"/>
    <col min="9997" max="9997" width="15.85546875" style="90" customWidth="1"/>
    <col min="9998" max="9998" width="15.5703125" style="90" customWidth="1"/>
    <col min="9999" max="10244" width="9.140625" style="90"/>
    <col min="10245" max="10245" width="4.5703125" style="90" customWidth="1"/>
    <col min="10246" max="10246" width="43.85546875" style="90" customWidth="1"/>
    <col min="10247" max="10247" width="16" style="90" customWidth="1"/>
    <col min="10248" max="10248" width="15.42578125" style="90" customWidth="1"/>
    <col min="10249" max="10249" width="15.5703125" style="90" customWidth="1"/>
    <col min="10250" max="10250" width="5.7109375" style="90" customWidth="1"/>
    <col min="10251" max="10251" width="47.7109375" style="90" customWidth="1"/>
    <col min="10252" max="10252" width="15.42578125" style="90" customWidth="1"/>
    <col min="10253" max="10253" width="15.85546875" style="90" customWidth="1"/>
    <col min="10254" max="10254" width="15.5703125" style="90" customWidth="1"/>
    <col min="10255" max="10500" width="9.140625" style="90"/>
    <col min="10501" max="10501" width="4.5703125" style="90" customWidth="1"/>
    <col min="10502" max="10502" width="43.85546875" style="90" customWidth="1"/>
    <col min="10503" max="10503" width="16" style="90" customWidth="1"/>
    <col min="10504" max="10504" width="15.42578125" style="90" customWidth="1"/>
    <col min="10505" max="10505" width="15.5703125" style="90" customWidth="1"/>
    <col min="10506" max="10506" width="5.7109375" style="90" customWidth="1"/>
    <col min="10507" max="10507" width="47.7109375" style="90" customWidth="1"/>
    <col min="10508" max="10508" width="15.42578125" style="90" customWidth="1"/>
    <col min="10509" max="10509" width="15.85546875" style="90" customWidth="1"/>
    <col min="10510" max="10510" width="15.5703125" style="90" customWidth="1"/>
    <col min="10511" max="10756" width="9.140625" style="90"/>
    <col min="10757" max="10757" width="4.5703125" style="90" customWidth="1"/>
    <col min="10758" max="10758" width="43.85546875" style="90" customWidth="1"/>
    <col min="10759" max="10759" width="16" style="90" customWidth="1"/>
    <col min="10760" max="10760" width="15.42578125" style="90" customWidth="1"/>
    <col min="10761" max="10761" width="15.5703125" style="90" customWidth="1"/>
    <col min="10762" max="10762" width="5.7109375" style="90" customWidth="1"/>
    <col min="10763" max="10763" width="47.7109375" style="90" customWidth="1"/>
    <col min="10764" max="10764" width="15.42578125" style="90" customWidth="1"/>
    <col min="10765" max="10765" width="15.85546875" style="90" customWidth="1"/>
    <col min="10766" max="10766" width="15.5703125" style="90" customWidth="1"/>
    <col min="10767" max="11012" width="9.140625" style="90"/>
    <col min="11013" max="11013" width="4.5703125" style="90" customWidth="1"/>
    <col min="11014" max="11014" width="43.85546875" style="90" customWidth="1"/>
    <col min="11015" max="11015" width="16" style="90" customWidth="1"/>
    <col min="11016" max="11016" width="15.42578125" style="90" customWidth="1"/>
    <col min="11017" max="11017" width="15.5703125" style="90" customWidth="1"/>
    <col min="11018" max="11018" width="5.7109375" style="90" customWidth="1"/>
    <col min="11019" max="11019" width="47.7109375" style="90" customWidth="1"/>
    <col min="11020" max="11020" width="15.42578125" style="90" customWidth="1"/>
    <col min="11021" max="11021" width="15.85546875" style="90" customWidth="1"/>
    <col min="11022" max="11022" width="15.5703125" style="90" customWidth="1"/>
    <col min="11023" max="11268" width="9.140625" style="90"/>
    <col min="11269" max="11269" width="4.5703125" style="90" customWidth="1"/>
    <col min="11270" max="11270" width="43.85546875" style="90" customWidth="1"/>
    <col min="11271" max="11271" width="16" style="90" customWidth="1"/>
    <col min="11272" max="11272" width="15.42578125" style="90" customWidth="1"/>
    <col min="11273" max="11273" width="15.5703125" style="90" customWidth="1"/>
    <col min="11274" max="11274" width="5.7109375" style="90" customWidth="1"/>
    <col min="11275" max="11275" width="47.7109375" style="90" customWidth="1"/>
    <col min="11276" max="11276" width="15.42578125" style="90" customWidth="1"/>
    <col min="11277" max="11277" width="15.85546875" style="90" customWidth="1"/>
    <col min="11278" max="11278" width="15.5703125" style="90" customWidth="1"/>
    <col min="11279" max="11524" width="9.140625" style="90"/>
    <col min="11525" max="11525" width="4.5703125" style="90" customWidth="1"/>
    <col min="11526" max="11526" width="43.85546875" style="90" customWidth="1"/>
    <col min="11527" max="11527" width="16" style="90" customWidth="1"/>
    <col min="11528" max="11528" width="15.42578125" style="90" customWidth="1"/>
    <col min="11529" max="11529" width="15.5703125" style="90" customWidth="1"/>
    <col min="11530" max="11530" width="5.7109375" style="90" customWidth="1"/>
    <col min="11531" max="11531" width="47.7109375" style="90" customWidth="1"/>
    <col min="11532" max="11532" width="15.42578125" style="90" customWidth="1"/>
    <col min="11533" max="11533" width="15.85546875" style="90" customWidth="1"/>
    <col min="11534" max="11534" width="15.5703125" style="90" customWidth="1"/>
    <col min="11535" max="11780" width="9.140625" style="90"/>
    <col min="11781" max="11781" width="4.5703125" style="90" customWidth="1"/>
    <col min="11782" max="11782" width="43.85546875" style="90" customWidth="1"/>
    <col min="11783" max="11783" width="16" style="90" customWidth="1"/>
    <col min="11784" max="11784" width="15.42578125" style="90" customWidth="1"/>
    <col min="11785" max="11785" width="15.5703125" style="90" customWidth="1"/>
    <col min="11786" max="11786" width="5.7109375" style="90" customWidth="1"/>
    <col min="11787" max="11787" width="47.7109375" style="90" customWidth="1"/>
    <col min="11788" max="11788" width="15.42578125" style="90" customWidth="1"/>
    <col min="11789" max="11789" width="15.85546875" style="90" customWidth="1"/>
    <col min="11790" max="11790" width="15.5703125" style="90" customWidth="1"/>
    <col min="11791" max="12036" width="9.140625" style="90"/>
    <col min="12037" max="12037" width="4.5703125" style="90" customWidth="1"/>
    <col min="12038" max="12038" width="43.85546875" style="90" customWidth="1"/>
    <col min="12039" max="12039" width="16" style="90" customWidth="1"/>
    <col min="12040" max="12040" width="15.42578125" style="90" customWidth="1"/>
    <col min="12041" max="12041" width="15.5703125" style="90" customWidth="1"/>
    <col min="12042" max="12042" width="5.7109375" style="90" customWidth="1"/>
    <col min="12043" max="12043" width="47.7109375" style="90" customWidth="1"/>
    <col min="12044" max="12044" width="15.42578125" style="90" customWidth="1"/>
    <col min="12045" max="12045" width="15.85546875" style="90" customWidth="1"/>
    <col min="12046" max="12046" width="15.5703125" style="90" customWidth="1"/>
    <col min="12047" max="12292" width="9.140625" style="90"/>
    <col min="12293" max="12293" width="4.5703125" style="90" customWidth="1"/>
    <col min="12294" max="12294" width="43.85546875" style="90" customWidth="1"/>
    <col min="12295" max="12295" width="16" style="90" customWidth="1"/>
    <col min="12296" max="12296" width="15.42578125" style="90" customWidth="1"/>
    <col min="12297" max="12297" width="15.5703125" style="90" customWidth="1"/>
    <col min="12298" max="12298" width="5.7109375" style="90" customWidth="1"/>
    <col min="12299" max="12299" width="47.7109375" style="90" customWidth="1"/>
    <col min="12300" max="12300" width="15.42578125" style="90" customWidth="1"/>
    <col min="12301" max="12301" width="15.85546875" style="90" customWidth="1"/>
    <col min="12302" max="12302" width="15.5703125" style="90" customWidth="1"/>
    <col min="12303" max="12548" width="9.140625" style="90"/>
    <col min="12549" max="12549" width="4.5703125" style="90" customWidth="1"/>
    <col min="12550" max="12550" width="43.85546875" style="90" customWidth="1"/>
    <col min="12551" max="12551" width="16" style="90" customWidth="1"/>
    <col min="12552" max="12552" width="15.42578125" style="90" customWidth="1"/>
    <col min="12553" max="12553" width="15.5703125" style="90" customWidth="1"/>
    <col min="12554" max="12554" width="5.7109375" style="90" customWidth="1"/>
    <col min="12555" max="12555" width="47.7109375" style="90" customWidth="1"/>
    <col min="12556" max="12556" width="15.42578125" style="90" customWidth="1"/>
    <col min="12557" max="12557" width="15.85546875" style="90" customWidth="1"/>
    <col min="12558" max="12558" width="15.5703125" style="90" customWidth="1"/>
    <col min="12559" max="12804" width="9.140625" style="90"/>
    <col min="12805" max="12805" width="4.5703125" style="90" customWidth="1"/>
    <col min="12806" max="12806" width="43.85546875" style="90" customWidth="1"/>
    <col min="12807" max="12807" width="16" style="90" customWidth="1"/>
    <col min="12808" max="12808" width="15.42578125" style="90" customWidth="1"/>
    <col min="12809" max="12809" width="15.5703125" style="90" customWidth="1"/>
    <col min="12810" max="12810" width="5.7109375" style="90" customWidth="1"/>
    <col min="12811" max="12811" width="47.7109375" style="90" customWidth="1"/>
    <col min="12812" max="12812" width="15.42578125" style="90" customWidth="1"/>
    <col min="12813" max="12813" width="15.85546875" style="90" customWidth="1"/>
    <col min="12814" max="12814" width="15.5703125" style="90" customWidth="1"/>
    <col min="12815" max="13060" width="9.140625" style="90"/>
    <col min="13061" max="13061" width="4.5703125" style="90" customWidth="1"/>
    <col min="13062" max="13062" width="43.85546875" style="90" customWidth="1"/>
    <col min="13063" max="13063" width="16" style="90" customWidth="1"/>
    <col min="13064" max="13064" width="15.42578125" style="90" customWidth="1"/>
    <col min="13065" max="13065" width="15.5703125" style="90" customWidth="1"/>
    <col min="13066" max="13066" width="5.7109375" style="90" customWidth="1"/>
    <col min="13067" max="13067" width="47.7109375" style="90" customWidth="1"/>
    <col min="13068" max="13068" width="15.42578125" style="90" customWidth="1"/>
    <col min="13069" max="13069" width="15.85546875" style="90" customWidth="1"/>
    <col min="13070" max="13070" width="15.5703125" style="90" customWidth="1"/>
    <col min="13071" max="13316" width="9.140625" style="90"/>
    <col min="13317" max="13317" width="4.5703125" style="90" customWidth="1"/>
    <col min="13318" max="13318" width="43.85546875" style="90" customWidth="1"/>
    <col min="13319" max="13319" width="16" style="90" customWidth="1"/>
    <col min="13320" max="13320" width="15.42578125" style="90" customWidth="1"/>
    <col min="13321" max="13321" width="15.5703125" style="90" customWidth="1"/>
    <col min="13322" max="13322" width="5.7109375" style="90" customWidth="1"/>
    <col min="13323" max="13323" width="47.7109375" style="90" customWidth="1"/>
    <col min="13324" max="13324" width="15.42578125" style="90" customWidth="1"/>
    <col min="13325" max="13325" width="15.85546875" style="90" customWidth="1"/>
    <col min="13326" max="13326" width="15.5703125" style="90" customWidth="1"/>
    <col min="13327" max="13572" width="9.140625" style="90"/>
    <col min="13573" max="13573" width="4.5703125" style="90" customWidth="1"/>
    <col min="13574" max="13574" width="43.85546875" style="90" customWidth="1"/>
    <col min="13575" max="13575" width="16" style="90" customWidth="1"/>
    <col min="13576" max="13576" width="15.42578125" style="90" customWidth="1"/>
    <col min="13577" max="13577" width="15.5703125" style="90" customWidth="1"/>
    <col min="13578" max="13578" width="5.7109375" style="90" customWidth="1"/>
    <col min="13579" max="13579" width="47.7109375" style="90" customWidth="1"/>
    <col min="13580" max="13580" width="15.42578125" style="90" customWidth="1"/>
    <col min="13581" max="13581" width="15.85546875" style="90" customWidth="1"/>
    <col min="13582" max="13582" width="15.5703125" style="90" customWidth="1"/>
    <col min="13583" max="13828" width="9.140625" style="90"/>
    <col min="13829" max="13829" width="4.5703125" style="90" customWidth="1"/>
    <col min="13830" max="13830" width="43.85546875" style="90" customWidth="1"/>
    <col min="13831" max="13831" width="16" style="90" customWidth="1"/>
    <col min="13832" max="13832" width="15.42578125" style="90" customWidth="1"/>
    <col min="13833" max="13833" width="15.5703125" style="90" customWidth="1"/>
    <col min="13834" max="13834" width="5.7109375" style="90" customWidth="1"/>
    <col min="13835" max="13835" width="47.7109375" style="90" customWidth="1"/>
    <col min="13836" max="13836" width="15.42578125" style="90" customWidth="1"/>
    <col min="13837" max="13837" width="15.85546875" style="90" customWidth="1"/>
    <col min="13838" max="13838" width="15.5703125" style="90" customWidth="1"/>
    <col min="13839" max="14084" width="9.140625" style="90"/>
    <col min="14085" max="14085" width="4.5703125" style="90" customWidth="1"/>
    <col min="14086" max="14086" width="43.85546875" style="90" customWidth="1"/>
    <col min="14087" max="14087" width="16" style="90" customWidth="1"/>
    <col min="14088" max="14088" width="15.42578125" style="90" customWidth="1"/>
    <col min="14089" max="14089" width="15.5703125" style="90" customWidth="1"/>
    <col min="14090" max="14090" width="5.7109375" style="90" customWidth="1"/>
    <col min="14091" max="14091" width="47.7109375" style="90" customWidth="1"/>
    <col min="14092" max="14092" width="15.42578125" style="90" customWidth="1"/>
    <col min="14093" max="14093" width="15.85546875" style="90" customWidth="1"/>
    <col min="14094" max="14094" width="15.5703125" style="90" customWidth="1"/>
    <col min="14095" max="14340" width="9.140625" style="90"/>
    <col min="14341" max="14341" width="4.5703125" style="90" customWidth="1"/>
    <col min="14342" max="14342" width="43.85546875" style="90" customWidth="1"/>
    <col min="14343" max="14343" width="16" style="90" customWidth="1"/>
    <col min="14344" max="14344" width="15.42578125" style="90" customWidth="1"/>
    <col min="14345" max="14345" width="15.5703125" style="90" customWidth="1"/>
    <col min="14346" max="14346" width="5.7109375" style="90" customWidth="1"/>
    <col min="14347" max="14347" width="47.7109375" style="90" customWidth="1"/>
    <col min="14348" max="14348" width="15.42578125" style="90" customWidth="1"/>
    <col min="14349" max="14349" width="15.85546875" style="90" customWidth="1"/>
    <col min="14350" max="14350" width="15.5703125" style="90" customWidth="1"/>
    <col min="14351" max="14596" width="9.140625" style="90"/>
    <col min="14597" max="14597" width="4.5703125" style="90" customWidth="1"/>
    <col min="14598" max="14598" width="43.85546875" style="90" customWidth="1"/>
    <col min="14599" max="14599" width="16" style="90" customWidth="1"/>
    <col min="14600" max="14600" width="15.42578125" style="90" customWidth="1"/>
    <col min="14601" max="14601" width="15.5703125" style="90" customWidth="1"/>
    <col min="14602" max="14602" width="5.7109375" style="90" customWidth="1"/>
    <col min="14603" max="14603" width="47.7109375" style="90" customWidth="1"/>
    <col min="14604" max="14604" width="15.42578125" style="90" customWidth="1"/>
    <col min="14605" max="14605" width="15.85546875" style="90" customWidth="1"/>
    <col min="14606" max="14606" width="15.5703125" style="90" customWidth="1"/>
    <col min="14607" max="14852" width="9.140625" style="90"/>
    <col min="14853" max="14853" width="4.5703125" style="90" customWidth="1"/>
    <col min="14854" max="14854" width="43.85546875" style="90" customWidth="1"/>
    <col min="14855" max="14855" width="16" style="90" customWidth="1"/>
    <col min="14856" max="14856" width="15.42578125" style="90" customWidth="1"/>
    <col min="14857" max="14857" width="15.5703125" style="90" customWidth="1"/>
    <col min="14858" max="14858" width="5.7109375" style="90" customWidth="1"/>
    <col min="14859" max="14859" width="47.7109375" style="90" customWidth="1"/>
    <col min="14860" max="14860" width="15.42578125" style="90" customWidth="1"/>
    <col min="14861" max="14861" width="15.85546875" style="90" customWidth="1"/>
    <col min="14862" max="14862" width="15.5703125" style="90" customWidth="1"/>
    <col min="14863" max="15108" width="9.140625" style="90"/>
    <col min="15109" max="15109" width="4.5703125" style="90" customWidth="1"/>
    <col min="15110" max="15110" width="43.85546875" style="90" customWidth="1"/>
    <col min="15111" max="15111" width="16" style="90" customWidth="1"/>
    <col min="15112" max="15112" width="15.42578125" style="90" customWidth="1"/>
    <col min="15113" max="15113" width="15.5703125" style="90" customWidth="1"/>
    <col min="15114" max="15114" width="5.7109375" style="90" customWidth="1"/>
    <col min="15115" max="15115" width="47.7109375" style="90" customWidth="1"/>
    <col min="15116" max="15116" width="15.42578125" style="90" customWidth="1"/>
    <col min="15117" max="15117" width="15.85546875" style="90" customWidth="1"/>
    <col min="15118" max="15118" width="15.5703125" style="90" customWidth="1"/>
    <col min="15119" max="15364" width="9.140625" style="90"/>
    <col min="15365" max="15365" width="4.5703125" style="90" customWidth="1"/>
    <col min="15366" max="15366" width="43.85546875" style="90" customWidth="1"/>
    <col min="15367" max="15367" width="16" style="90" customWidth="1"/>
    <col min="15368" max="15368" width="15.42578125" style="90" customWidth="1"/>
    <col min="15369" max="15369" width="15.5703125" style="90" customWidth="1"/>
    <col min="15370" max="15370" width="5.7109375" style="90" customWidth="1"/>
    <col min="15371" max="15371" width="47.7109375" style="90" customWidth="1"/>
    <col min="15372" max="15372" width="15.42578125" style="90" customWidth="1"/>
    <col min="15373" max="15373" width="15.85546875" style="90" customWidth="1"/>
    <col min="15374" max="15374" width="15.5703125" style="90" customWidth="1"/>
    <col min="15375" max="15620" width="9.140625" style="90"/>
    <col min="15621" max="15621" width="4.5703125" style="90" customWidth="1"/>
    <col min="15622" max="15622" width="43.85546875" style="90" customWidth="1"/>
    <col min="15623" max="15623" width="16" style="90" customWidth="1"/>
    <col min="15624" max="15624" width="15.42578125" style="90" customWidth="1"/>
    <col min="15625" max="15625" width="15.5703125" style="90" customWidth="1"/>
    <col min="15626" max="15626" width="5.7109375" style="90" customWidth="1"/>
    <col min="15627" max="15627" width="47.7109375" style="90" customWidth="1"/>
    <col min="15628" max="15628" width="15.42578125" style="90" customWidth="1"/>
    <col min="15629" max="15629" width="15.85546875" style="90" customWidth="1"/>
    <col min="15630" max="15630" width="15.5703125" style="90" customWidth="1"/>
    <col min="15631" max="15876" width="9.140625" style="90"/>
    <col min="15877" max="15877" width="4.5703125" style="90" customWidth="1"/>
    <col min="15878" max="15878" width="43.85546875" style="90" customWidth="1"/>
    <col min="15879" max="15879" width="16" style="90" customWidth="1"/>
    <col min="15880" max="15880" width="15.42578125" style="90" customWidth="1"/>
    <col min="15881" max="15881" width="15.5703125" style="90" customWidth="1"/>
    <col min="15882" max="15882" width="5.7109375" style="90" customWidth="1"/>
    <col min="15883" max="15883" width="47.7109375" style="90" customWidth="1"/>
    <col min="15884" max="15884" width="15.42578125" style="90" customWidth="1"/>
    <col min="15885" max="15885" width="15.85546875" style="90" customWidth="1"/>
    <col min="15886" max="15886" width="15.5703125" style="90" customWidth="1"/>
    <col min="15887" max="16132" width="9.140625" style="90"/>
    <col min="16133" max="16133" width="4.5703125" style="90" customWidth="1"/>
    <col min="16134" max="16134" width="43.85546875" style="90" customWidth="1"/>
    <col min="16135" max="16135" width="16" style="90" customWidth="1"/>
    <col min="16136" max="16136" width="15.42578125" style="90" customWidth="1"/>
    <col min="16137" max="16137" width="15.5703125" style="90" customWidth="1"/>
    <col min="16138" max="16138" width="5.7109375" style="90" customWidth="1"/>
    <col min="16139" max="16139" width="47.7109375" style="90" customWidth="1"/>
    <col min="16140" max="16140" width="15.42578125" style="90" customWidth="1"/>
    <col min="16141" max="16141" width="15.85546875" style="90" customWidth="1"/>
    <col min="16142" max="16142" width="15.5703125" style="90" customWidth="1"/>
    <col min="16143" max="16384" width="9.140625" style="90"/>
  </cols>
  <sheetData>
    <row r="1" spans="1:15" ht="18.75" x14ac:dyDescent="0.3">
      <c r="A1" s="457" t="s">
        <v>207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5" ht="18.75" x14ac:dyDescent="0.3">
      <c r="A2" s="457" t="s">
        <v>208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</row>
    <row r="3" spans="1:15" ht="18.75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ht="18.75" customHeight="1" x14ac:dyDescent="0.3">
      <c r="A4" s="458" t="s">
        <v>521</v>
      </c>
      <c r="B4" s="458"/>
      <c r="C4" s="91"/>
      <c r="D4" s="91"/>
      <c r="E4" s="91"/>
      <c r="F4" s="91"/>
      <c r="G4" s="91"/>
      <c r="H4" s="91"/>
      <c r="I4" s="91"/>
      <c r="J4" s="91"/>
      <c r="K4" s="92"/>
      <c r="L4" s="93"/>
      <c r="M4" s="91"/>
      <c r="N4" s="92"/>
    </row>
    <row r="5" spans="1:15" ht="15.75" customHeight="1" thickBot="1" x14ac:dyDescent="0.3">
      <c r="A5" s="458" t="s">
        <v>505</v>
      </c>
      <c r="B5" s="458"/>
      <c r="K5" s="453"/>
      <c r="L5" s="453"/>
      <c r="N5" s="434" t="s">
        <v>0</v>
      </c>
      <c r="O5" s="435"/>
    </row>
    <row r="6" spans="1:15" ht="47.25" customHeight="1" x14ac:dyDescent="0.2">
      <c r="A6" s="94"/>
      <c r="B6" s="95" t="s">
        <v>209</v>
      </c>
      <c r="C6" s="88" t="s">
        <v>4</v>
      </c>
      <c r="D6" s="88" t="s">
        <v>5</v>
      </c>
      <c r="E6" s="88" t="s">
        <v>6</v>
      </c>
      <c r="F6" s="416" t="s">
        <v>205</v>
      </c>
      <c r="G6" s="89" t="s">
        <v>206</v>
      </c>
      <c r="H6" s="96"/>
      <c r="I6" s="95" t="s">
        <v>209</v>
      </c>
      <c r="J6" s="88" t="s">
        <v>4</v>
      </c>
      <c r="K6" s="88" t="s">
        <v>5</v>
      </c>
      <c r="L6" s="88" t="s">
        <v>6</v>
      </c>
      <c r="M6" s="416" t="s">
        <v>205</v>
      </c>
      <c r="N6" s="89" t="s">
        <v>206</v>
      </c>
    </row>
    <row r="7" spans="1:15" ht="15" customHeight="1" x14ac:dyDescent="0.2">
      <c r="A7" s="454" t="s">
        <v>210</v>
      </c>
      <c r="B7" s="455"/>
      <c r="C7" s="455"/>
      <c r="D7" s="455"/>
      <c r="E7" s="456"/>
      <c r="F7" s="164"/>
      <c r="G7" s="436"/>
      <c r="H7" s="455" t="s">
        <v>211</v>
      </c>
      <c r="I7" s="455"/>
      <c r="J7" s="455"/>
      <c r="K7" s="455"/>
      <c r="L7" s="456"/>
      <c r="M7" s="428"/>
      <c r="N7" s="438"/>
    </row>
    <row r="8" spans="1:15" ht="15" customHeight="1" x14ac:dyDescent="0.25">
      <c r="A8" s="97" t="s">
        <v>12</v>
      </c>
      <c r="B8" s="98" t="s">
        <v>212</v>
      </c>
      <c r="C8" s="99"/>
      <c r="D8" s="99"/>
      <c r="E8" s="99"/>
      <c r="F8" s="417"/>
      <c r="G8" s="100"/>
      <c r="H8" s="101" t="s">
        <v>12</v>
      </c>
      <c r="I8" s="102" t="s">
        <v>212</v>
      </c>
      <c r="J8" s="99"/>
      <c r="K8" s="99"/>
      <c r="L8" s="99"/>
      <c r="M8" s="417"/>
      <c r="N8" s="100"/>
    </row>
    <row r="9" spans="1:15" ht="15" customHeight="1" x14ac:dyDescent="0.25">
      <c r="A9" s="97"/>
      <c r="B9" s="103" t="s">
        <v>213</v>
      </c>
      <c r="C9" s="104">
        <v>160974547</v>
      </c>
      <c r="D9" s="104">
        <v>186972372</v>
      </c>
      <c r="E9" s="104">
        <v>181466721</v>
      </c>
      <c r="F9" s="108">
        <v>0</v>
      </c>
      <c r="G9" s="109">
        <f>E9+F9</f>
        <v>181466721</v>
      </c>
      <c r="H9" s="106"/>
      <c r="I9" s="103" t="s">
        <v>214</v>
      </c>
      <c r="J9" s="99">
        <v>47206036</v>
      </c>
      <c r="K9" s="99">
        <v>52933858</v>
      </c>
      <c r="L9" s="99">
        <v>56870226</v>
      </c>
      <c r="M9" s="417">
        <v>0</v>
      </c>
      <c r="N9" s="100">
        <f>L9+M9</f>
        <v>56870226</v>
      </c>
    </row>
    <row r="10" spans="1:15" ht="27" customHeight="1" x14ac:dyDescent="0.25">
      <c r="A10" s="97"/>
      <c r="B10" s="107" t="s">
        <v>215</v>
      </c>
      <c r="C10" s="108">
        <v>82450000</v>
      </c>
      <c r="D10" s="108">
        <v>104823985</v>
      </c>
      <c r="E10" s="108">
        <v>86934266</v>
      </c>
      <c r="F10" s="108">
        <v>50000</v>
      </c>
      <c r="G10" s="109">
        <f t="shared" ref="G10:G12" si="0">E10+F10</f>
        <v>86984266</v>
      </c>
      <c r="H10" s="101"/>
      <c r="I10" s="110" t="s">
        <v>216</v>
      </c>
      <c r="J10" s="99">
        <v>11598180</v>
      </c>
      <c r="K10" s="99">
        <v>10533024</v>
      </c>
      <c r="L10" s="99">
        <v>10675480</v>
      </c>
      <c r="M10" s="417">
        <v>0</v>
      </c>
      <c r="N10" s="100">
        <f t="shared" ref="N10:N14" si="1">L10+M10</f>
        <v>10675480</v>
      </c>
    </row>
    <row r="11" spans="1:15" ht="15" customHeight="1" x14ac:dyDescent="0.25">
      <c r="A11" s="97"/>
      <c r="B11" s="103" t="s">
        <v>217</v>
      </c>
      <c r="C11" s="108">
        <v>11883000</v>
      </c>
      <c r="D11" s="108">
        <v>14150614</v>
      </c>
      <c r="E11" s="108">
        <v>15747000</v>
      </c>
      <c r="F11" s="108">
        <v>0</v>
      </c>
      <c r="G11" s="109">
        <f t="shared" si="0"/>
        <v>15747000</v>
      </c>
      <c r="H11" s="101"/>
      <c r="I11" s="103" t="s">
        <v>218</v>
      </c>
      <c r="J11" s="99">
        <v>42555558</v>
      </c>
      <c r="K11" s="99">
        <v>56666006</v>
      </c>
      <c r="L11" s="99">
        <v>66524323</v>
      </c>
      <c r="M11" s="417">
        <v>872783</v>
      </c>
      <c r="N11" s="100">
        <f t="shared" si="1"/>
        <v>67397106</v>
      </c>
    </row>
    <row r="12" spans="1:15" ht="15" customHeight="1" x14ac:dyDescent="0.25">
      <c r="A12" s="97"/>
      <c r="B12" s="103" t="s">
        <v>219</v>
      </c>
      <c r="C12" s="108">
        <v>50000</v>
      </c>
      <c r="D12" s="108">
        <v>10000</v>
      </c>
      <c r="E12" s="108">
        <v>50000</v>
      </c>
      <c r="F12" s="108">
        <v>150000</v>
      </c>
      <c r="G12" s="109">
        <f t="shared" si="0"/>
        <v>200000</v>
      </c>
      <c r="H12" s="101"/>
      <c r="I12" s="103" t="s">
        <v>220</v>
      </c>
      <c r="J12" s="99">
        <v>6315000</v>
      </c>
      <c r="K12" s="99">
        <v>4217690</v>
      </c>
      <c r="L12" s="99">
        <v>5275000</v>
      </c>
      <c r="M12" s="417">
        <v>0</v>
      </c>
      <c r="N12" s="100">
        <f t="shared" si="1"/>
        <v>5275000</v>
      </c>
    </row>
    <row r="13" spans="1:15" ht="15" customHeight="1" x14ac:dyDescent="0.25">
      <c r="A13" s="97"/>
      <c r="B13" s="111"/>
      <c r="C13" s="112"/>
      <c r="D13" s="112"/>
      <c r="E13" s="112"/>
      <c r="F13" s="413"/>
      <c r="G13" s="113"/>
      <c r="H13" s="101"/>
      <c r="I13" s="103" t="s">
        <v>221</v>
      </c>
      <c r="J13" s="99">
        <v>52680225</v>
      </c>
      <c r="K13" s="99">
        <v>59553893</v>
      </c>
      <c r="L13" s="99">
        <v>52695271</v>
      </c>
      <c r="M13" s="417">
        <v>224767</v>
      </c>
      <c r="N13" s="100">
        <f t="shared" si="1"/>
        <v>52920038</v>
      </c>
    </row>
    <row r="14" spans="1:15" ht="15" customHeight="1" x14ac:dyDescent="0.25">
      <c r="A14" s="97"/>
      <c r="B14" s="111"/>
      <c r="C14" s="112"/>
      <c r="D14" s="112"/>
      <c r="E14" s="112"/>
      <c r="F14" s="413"/>
      <c r="G14" s="113"/>
      <c r="H14" s="101"/>
      <c r="I14" s="103" t="s">
        <v>222</v>
      </c>
      <c r="J14" s="99">
        <v>57879594</v>
      </c>
      <c r="K14" s="99">
        <v>0</v>
      </c>
      <c r="L14" s="99">
        <v>9575983</v>
      </c>
      <c r="M14" s="417">
        <v>-1135050</v>
      </c>
      <c r="N14" s="100">
        <f t="shared" si="1"/>
        <v>8440933</v>
      </c>
    </row>
    <row r="15" spans="1:15" ht="15" customHeight="1" x14ac:dyDescent="0.25">
      <c r="A15" s="97"/>
      <c r="B15" s="111" t="s">
        <v>223</v>
      </c>
      <c r="C15" s="112">
        <f>SUM(C9:C12)</f>
        <v>255357547</v>
      </c>
      <c r="D15" s="112">
        <f>SUM(D9:D12)</f>
        <v>305956971</v>
      </c>
      <c r="E15" s="112">
        <f>SUM(E9:E12)</f>
        <v>284197987</v>
      </c>
      <c r="F15" s="413">
        <f>SUM(F9:F12)</f>
        <v>200000</v>
      </c>
      <c r="G15" s="113">
        <f>SUM(G9:G12)</f>
        <v>284397987</v>
      </c>
      <c r="H15" s="101"/>
      <c r="I15" s="114" t="s">
        <v>223</v>
      </c>
      <c r="J15" s="115">
        <f>SUM(J9:J14)</f>
        <v>218234593</v>
      </c>
      <c r="K15" s="115">
        <f>SUM(K9:K14)</f>
        <v>183904471</v>
      </c>
      <c r="L15" s="115">
        <f>SUM(L9:L14)</f>
        <v>201616283</v>
      </c>
      <c r="M15" s="425">
        <f>SUM(M9:M14)</f>
        <v>-37500</v>
      </c>
      <c r="N15" s="116">
        <f>SUM(N9:N14)</f>
        <v>201578783</v>
      </c>
    </row>
    <row r="16" spans="1:15" ht="15" customHeight="1" x14ac:dyDescent="0.25">
      <c r="A16" s="97"/>
      <c r="B16" s="111"/>
      <c r="C16" s="112"/>
      <c r="D16" s="112"/>
      <c r="E16" s="112"/>
      <c r="F16" s="413"/>
      <c r="G16" s="113"/>
      <c r="H16" s="101"/>
      <c r="I16" s="114"/>
      <c r="J16" s="115"/>
      <c r="K16" s="115"/>
      <c r="L16" s="115"/>
      <c r="M16" s="425"/>
      <c r="N16" s="116"/>
    </row>
    <row r="17" spans="1:14" ht="15" customHeight="1" x14ac:dyDescent="0.25">
      <c r="A17" s="97" t="s">
        <v>13</v>
      </c>
      <c r="B17" s="117" t="s">
        <v>224</v>
      </c>
      <c r="C17" s="108"/>
      <c r="D17" s="108"/>
      <c r="E17" s="108"/>
      <c r="F17" s="419"/>
      <c r="G17" s="109"/>
      <c r="H17" s="101" t="s">
        <v>13</v>
      </c>
      <c r="I17" s="98" t="s">
        <v>224</v>
      </c>
      <c r="J17" s="99"/>
      <c r="K17" s="99"/>
      <c r="L17" s="99"/>
      <c r="M17" s="417"/>
      <c r="N17" s="100"/>
    </row>
    <row r="18" spans="1:14" ht="15" customHeight="1" x14ac:dyDescent="0.25">
      <c r="A18" s="97"/>
      <c r="B18" s="103" t="s">
        <v>225</v>
      </c>
      <c r="C18" s="104">
        <v>12066452</v>
      </c>
      <c r="D18" s="104">
        <v>15791142</v>
      </c>
      <c r="E18" s="104">
        <v>12223327</v>
      </c>
      <c r="F18" s="418">
        <v>0</v>
      </c>
      <c r="G18" s="105">
        <f>E18+F18</f>
        <v>12223327</v>
      </c>
      <c r="H18" s="106"/>
      <c r="I18" s="103" t="s">
        <v>226</v>
      </c>
      <c r="J18" s="99">
        <v>56933600</v>
      </c>
      <c r="K18" s="99">
        <v>59094079</v>
      </c>
      <c r="L18" s="99">
        <v>57315000</v>
      </c>
      <c r="M18" s="417">
        <v>0</v>
      </c>
      <c r="N18" s="100">
        <f>L18+M18</f>
        <v>57315000</v>
      </c>
    </row>
    <row r="19" spans="1:14" ht="27" customHeight="1" x14ac:dyDescent="0.25">
      <c r="A19" s="97"/>
      <c r="B19" s="103" t="s">
        <v>227</v>
      </c>
      <c r="C19" s="108">
        <v>16023000</v>
      </c>
      <c r="D19" s="108">
        <v>18842288</v>
      </c>
      <c r="E19" s="108">
        <v>19081000</v>
      </c>
      <c r="F19" s="419">
        <v>0</v>
      </c>
      <c r="G19" s="105">
        <f>E19+F19</f>
        <v>19081000</v>
      </c>
      <c r="H19" s="101"/>
      <c r="I19" s="110" t="s">
        <v>228</v>
      </c>
      <c r="J19" s="99">
        <v>11858308</v>
      </c>
      <c r="K19" s="99">
        <v>11692068</v>
      </c>
      <c r="L19" s="99">
        <v>10700000</v>
      </c>
      <c r="M19" s="417">
        <v>0</v>
      </c>
      <c r="N19" s="100">
        <f t="shared" ref="N19:N21" si="2">L19+M19</f>
        <v>10700000</v>
      </c>
    </row>
    <row r="20" spans="1:14" ht="15" customHeight="1" x14ac:dyDescent="0.25">
      <c r="A20" s="97"/>
      <c r="B20" s="111"/>
      <c r="C20" s="112"/>
      <c r="D20" s="112"/>
      <c r="E20" s="112"/>
      <c r="F20" s="413"/>
      <c r="G20" s="113"/>
      <c r="H20" s="101"/>
      <c r="I20" s="103" t="s">
        <v>229</v>
      </c>
      <c r="J20" s="99">
        <v>34520000</v>
      </c>
      <c r="K20" s="99">
        <v>34822245</v>
      </c>
      <c r="L20" s="99">
        <v>33383549</v>
      </c>
      <c r="M20" s="417">
        <v>0</v>
      </c>
      <c r="N20" s="100">
        <f t="shared" si="2"/>
        <v>33383549</v>
      </c>
    </row>
    <row r="21" spans="1:14" ht="15" customHeight="1" x14ac:dyDescent="0.25">
      <c r="A21" s="97"/>
      <c r="B21" s="111"/>
      <c r="C21" s="112"/>
      <c r="D21" s="112"/>
      <c r="E21" s="112"/>
      <c r="F21" s="413"/>
      <c r="G21" s="113"/>
      <c r="H21" s="101"/>
      <c r="I21" s="103" t="s">
        <v>230</v>
      </c>
      <c r="J21" s="99">
        <v>0</v>
      </c>
      <c r="K21" s="99">
        <v>75066</v>
      </c>
      <c r="L21" s="99">
        <v>0</v>
      </c>
      <c r="M21" s="417">
        <v>0</v>
      </c>
      <c r="N21" s="100">
        <f t="shared" si="2"/>
        <v>0</v>
      </c>
    </row>
    <row r="22" spans="1:14" ht="15" customHeight="1" x14ac:dyDescent="0.25">
      <c r="A22" s="97"/>
      <c r="B22" s="111" t="s">
        <v>231</v>
      </c>
      <c r="C22" s="112">
        <f>SUM(C18:C20)</f>
        <v>28089452</v>
      </c>
      <c r="D22" s="112">
        <f>SUM(D18:D20)</f>
        <v>34633430</v>
      </c>
      <c r="E22" s="112">
        <f>SUM(E18:E20)</f>
        <v>31304327</v>
      </c>
      <c r="F22" s="413">
        <f>SUM(F18:F20)</f>
        <v>0</v>
      </c>
      <c r="G22" s="113">
        <f>SUM(G18:G20)</f>
        <v>31304327</v>
      </c>
      <c r="H22" s="101"/>
      <c r="I22" s="114" t="s">
        <v>231</v>
      </c>
      <c r="J22" s="115">
        <f>SUM(J17:J21)</f>
        <v>103311908</v>
      </c>
      <c r="K22" s="115">
        <f>SUM(K17:K21)</f>
        <v>105683458</v>
      </c>
      <c r="L22" s="115">
        <f>SUM(L17:L21)</f>
        <v>101398549</v>
      </c>
      <c r="M22" s="425">
        <f>SUM(M17:M21)</f>
        <v>0</v>
      </c>
      <c r="N22" s="116">
        <f>SUM(N17:N21)</f>
        <v>101398549</v>
      </c>
    </row>
    <row r="23" spans="1:14" ht="15" customHeight="1" x14ac:dyDescent="0.25">
      <c r="A23" s="97"/>
      <c r="B23" s="111"/>
      <c r="C23" s="112"/>
      <c r="D23" s="112"/>
      <c r="E23" s="112"/>
      <c r="F23" s="413"/>
      <c r="G23" s="113"/>
      <c r="H23" s="101"/>
      <c r="I23" s="114"/>
      <c r="J23" s="115"/>
      <c r="K23" s="115"/>
      <c r="L23" s="115"/>
      <c r="M23" s="425"/>
      <c r="N23" s="116"/>
    </row>
    <row r="24" spans="1:14" ht="15" customHeight="1" x14ac:dyDescent="0.2">
      <c r="A24" s="97" t="s">
        <v>14</v>
      </c>
      <c r="B24" s="117" t="s">
        <v>232</v>
      </c>
      <c r="C24" s="108"/>
      <c r="D24" s="108"/>
      <c r="E24" s="108"/>
      <c r="F24" s="419"/>
      <c r="G24" s="109"/>
      <c r="H24" s="146" t="s">
        <v>14</v>
      </c>
      <c r="I24" s="117" t="s">
        <v>232</v>
      </c>
      <c r="J24" s="99"/>
      <c r="K24" s="99"/>
      <c r="L24" s="99"/>
      <c r="M24" s="417"/>
      <c r="N24" s="100"/>
    </row>
    <row r="25" spans="1:14" ht="15" customHeight="1" x14ac:dyDescent="0.25">
      <c r="A25" s="97"/>
      <c r="B25" s="103" t="s">
        <v>233</v>
      </c>
      <c r="C25" s="108">
        <v>0</v>
      </c>
      <c r="D25" s="108">
        <v>1260</v>
      </c>
      <c r="E25" s="108">
        <v>5000</v>
      </c>
      <c r="F25" s="419">
        <v>0</v>
      </c>
      <c r="G25" s="109">
        <f>E25+F25</f>
        <v>5000</v>
      </c>
      <c r="H25" s="106"/>
      <c r="I25" s="103" t="s">
        <v>234</v>
      </c>
      <c r="J25" s="99">
        <v>0</v>
      </c>
      <c r="K25" s="99">
        <v>2382633</v>
      </c>
      <c r="L25" s="99">
        <v>6793245</v>
      </c>
      <c r="M25" s="417">
        <v>0</v>
      </c>
      <c r="N25" s="100">
        <f>L25+M25</f>
        <v>6793245</v>
      </c>
    </row>
    <row r="26" spans="1:14" ht="28.9" customHeight="1" x14ac:dyDescent="0.25">
      <c r="A26" s="97"/>
      <c r="B26" s="103"/>
      <c r="C26" s="108"/>
      <c r="D26" s="108"/>
      <c r="E26" s="108"/>
      <c r="F26" s="419"/>
      <c r="G26" s="109"/>
      <c r="H26" s="101"/>
      <c r="I26" s="110" t="s">
        <v>235</v>
      </c>
      <c r="J26" s="99">
        <v>0</v>
      </c>
      <c r="K26" s="99">
        <v>442927</v>
      </c>
      <c r="L26" s="99">
        <v>1400000</v>
      </c>
      <c r="M26" s="417">
        <v>0</v>
      </c>
      <c r="N26" s="100">
        <f t="shared" ref="N26:N28" si="3">L26+M26</f>
        <v>1400000</v>
      </c>
    </row>
    <row r="27" spans="1:14" ht="15" customHeight="1" x14ac:dyDescent="0.25">
      <c r="A27" s="97"/>
      <c r="B27" s="111"/>
      <c r="C27" s="112"/>
      <c r="D27" s="112"/>
      <c r="E27" s="112"/>
      <c r="F27" s="413"/>
      <c r="G27" s="113"/>
      <c r="H27" s="101"/>
      <c r="I27" s="103" t="s">
        <v>236</v>
      </c>
      <c r="J27" s="99">
        <v>0</v>
      </c>
      <c r="K27" s="99">
        <v>273315</v>
      </c>
      <c r="L27" s="99">
        <v>1365000</v>
      </c>
      <c r="M27" s="417">
        <v>0</v>
      </c>
      <c r="N27" s="100">
        <f t="shared" si="3"/>
        <v>1365000</v>
      </c>
    </row>
    <row r="28" spans="1:14" ht="15" customHeight="1" x14ac:dyDescent="0.25">
      <c r="A28" s="97"/>
      <c r="B28" s="111"/>
      <c r="C28" s="112"/>
      <c r="D28" s="112"/>
      <c r="E28" s="112"/>
      <c r="F28" s="413"/>
      <c r="G28" s="113"/>
      <c r="H28" s="101"/>
      <c r="I28" s="118" t="s">
        <v>237</v>
      </c>
      <c r="J28" s="99">
        <v>0</v>
      </c>
      <c r="K28" s="99">
        <v>0</v>
      </c>
      <c r="L28" s="99">
        <v>137968</v>
      </c>
      <c r="M28" s="417">
        <v>0</v>
      </c>
      <c r="N28" s="100">
        <f t="shared" si="3"/>
        <v>137968</v>
      </c>
    </row>
    <row r="29" spans="1:14" ht="15" customHeight="1" x14ac:dyDescent="0.25">
      <c r="A29" s="97"/>
      <c r="B29" s="111" t="s">
        <v>238</v>
      </c>
      <c r="C29" s="112">
        <f>SUM(C25:C27)</f>
        <v>0</v>
      </c>
      <c r="D29" s="112">
        <f>SUM(D25:D27)</f>
        <v>1260</v>
      </c>
      <c r="E29" s="112">
        <f>SUM(E25:E27)</f>
        <v>5000</v>
      </c>
      <c r="F29" s="413">
        <f>SUM(F25:F27)</f>
        <v>0</v>
      </c>
      <c r="G29" s="113">
        <f>SUM(G25:G27)</f>
        <v>5000</v>
      </c>
      <c r="H29" s="101"/>
      <c r="I29" s="111" t="s">
        <v>238</v>
      </c>
      <c r="J29" s="115">
        <f>SUM(J24:J28)</f>
        <v>0</v>
      </c>
      <c r="K29" s="115">
        <f>SUM(K24:K28)</f>
        <v>3098875</v>
      </c>
      <c r="L29" s="115">
        <f>SUM(L24:L28)</f>
        <v>9696213</v>
      </c>
      <c r="M29" s="425">
        <f>SUM(M24:M28)</f>
        <v>0</v>
      </c>
      <c r="N29" s="116">
        <f>SUM(N24:N28)</f>
        <v>9696213</v>
      </c>
    </row>
    <row r="30" spans="1:14" ht="15" customHeight="1" x14ac:dyDescent="0.25">
      <c r="A30" s="119"/>
      <c r="B30" s="120"/>
      <c r="C30" s="121"/>
      <c r="D30" s="121"/>
      <c r="E30" s="121"/>
      <c r="F30" s="420"/>
      <c r="G30" s="122"/>
      <c r="H30" s="123"/>
      <c r="I30" s="111"/>
      <c r="J30" s="115"/>
      <c r="K30" s="115"/>
      <c r="L30" s="115"/>
      <c r="M30" s="425"/>
      <c r="N30" s="116"/>
    </row>
    <row r="31" spans="1:14" ht="15" customHeight="1" x14ac:dyDescent="0.25">
      <c r="A31" s="476" t="s">
        <v>239</v>
      </c>
      <c r="B31" s="477"/>
      <c r="C31" s="112">
        <f>C15+C22+C29</f>
        <v>283446999</v>
      </c>
      <c r="D31" s="112">
        <f>D15+D22+D29</f>
        <v>340591661</v>
      </c>
      <c r="E31" s="112">
        <f>E15+E22+E29</f>
        <v>315507314</v>
      </c>
      <c r="F31" s="413">
        <f>F15+F22+F29</f>
        <v>200000</v>
      </c>
      <c r="G31" s="113">
        <f>G15+G22+G29</f>
        <v>315707314</v>
      </c>
      <c r="H31" s="478" t="s">
        <v>240</v>
      </c>
      <c r="I31" s="479"/>
      <c r="J31" s="115">
        <f>J15+J22+J29</f>
        <v>321546501</v>
      </c>
      <c r="K31" s="115">
        <f>K15+K22+K29</f>
        <v>292686804</v>
      </c>
      <c r="L31" s="115">
        <f>L15+L22+L29</f>
        <v>312711045</v>
      </c>
      <c r="M31" s="425">
        <f>M15+M22+M29</f>
        <v>-37500</v>
      </c>
      <c r="N31" s="116">
        <f>N15+N22+N29</f>
        <v>312673545</v>
      </c>
    </row>
    <row r="32" spans="1:14" ht="15" customHeight="1" x14ac:dyDescent="0.25">
      <c r="A32" s="119"/>
      <c r="B32" s="120"/>
      <c r="C32" s="121"/>
      <c r="D32" s="121"/>
      <c r="E32" s="121"/>
      <c r="F32" s="420"/>
      <c r="G32" s="122"/>
      <c r="H32" s="124"/>
      <c r="I32" s="125"/>
      <c r="J32" s="126"/>
      <c r="K32" s="126"/>
      <c r="L32" s="126"/>
      <c r="M32" s="424"/>
      <c r="N32" s="127"/>
    </row>
    <row r="33" spans="1:14" ht="15" customHeight="1" x14ac:dyDescent="0.2">
      <c r="A33" s="476" t="s">
        <v>241</v>
      </c>
      <c r="B33" s="477"/>
      <c r="C33" s="112">
        <v>0</v>
      </c>
      <c r="D33" s="112">
        <v>4488745</v>
      </c>
      <c r="E33" s="112">
        <v>0</v>
      </c>
      <c r="F33" s="413">
        <v>292066</v>
      </c>
      <c r="G33" s="113">
        <f>F33</f>
        <v>292066</v>
      </c>
      <c r="H33" s="480" t="s">
        <v>242</v>
      </c>
      <c r="I33" s="477"/>
      <c r="J33" s="115">
        <v>4276181</v>
      </c>
      <c r="K33" s="115">
        <v>4276181</v>
      </c>
      <c r="L33" s="115">
        <v>4488745</v>
      </c>
      <c r="M33" s="425">
        <v>292066</v>
      </c>
      <c r="N33" s="116">
        <f>L33+M33</f>
        <v>4780811</v>
      </c>
    </row>
    <row r="34" spans="1:14" ht="15" customHeight="1" x14ac:dyDescent="0.2">
      <c r="A34" s="128"/>
      <c r="B34" s="117"/>
      <c r="C34" s="108"/>
      <c r="D34" s="108"/>
      <c r="E34" s="108"/>
      <c r="F34" s="419"/>
      <c r="G34" s="109"/>
      <c r="H34" s="129"/>
      <c r="I34" s="117"/>
      <c r="J34" s="126"/>
      <c r="K34" s="126"/>
      <c r="L34" s="126"/>
      <c r="M34" s="424"/>
      <c r="N34" s="127"/>
    </row>
    <row r="35" spans="1:14" ht="15" customHeight="1" x14ac:dyDescent="0.3">
      <c r="A35" s="439" t="s">
        <v>243</v>
      </c>
      <c r="B35" s="131"/>
      <c r="C35" s="132">
        <f>C31+C33</f>
        <v>283446999</v>
      </c>
      <c r="D35" s="132">
        <f>D31+D33</f>
        <v>345080406</v>
      </c>
      <c r="E35" s="132">
        <f>E31+E33</f>
        <v>315507314</v>
      </c>
      <c r="F35" s="421">
        <f>F31+F33</f>
        <v>492066</v>
      </c>
      <c r="G35" s="133">
        <f>G31+G33</f>
        <v>315999380</v>
      </c>
      <c r="H35" s="130" t="s">
        <v>244</v>
      </c>
      <c r="I35" s="131" t="s">
        <v>244</v>
      </c>
      <c r="J35" s="132">
        <f>J31+J33</f>
        <v>325822682</v>
      </c>
      <c r="K35" s="132">
        <f>K31+K33</f>
        <v>296962985</v>
      </c>
      <c r="L35" s="132">
        <f>L31+L33</f>
        <v>317199790</v>
      </c>
      <c r="M35" s="421">
        <f>M31+M33</f>
        <v>254566</v>
      </c>
      <c r="N35" s="133">
        <f>N31+N33</f>
        <v>317454356</v>
      </c>
    </row>
    <row r="36" spans="1:14" ht="15" customHeight="1" x14ac:dyDescent="0.3">
      <c r="A36" s="134"/>
      <c r="B36" s="135"/>
      <c r="C36" s="136"/>
      <c r="D36" s="136"/>
      <c r="E36" s="136"/>
      <c r="F36" s="422"/>
      <c r="G36" s="137"/>
      <c r="H36" s="138"/>
      <c r="I36" s="135"/>
      <c r="J36" s="139"/>
      <c r="K36" s="139"/>
      <c r="L36" s="139"/>
      <c r="M36" s="429"/>
      <c r="N36" s="140"/>
    </row>
    <row r="37" spans="1:14" ht="15" customHeight="1" x14ac:dyDescent="0.25">
      <c r="A37" s="461" t="s">
        <v>245</v>
      </c>
      <c r="B37" s="481"/>
      <c r="C37" s="141"/>
      <c r="D37" s="141"/>
      <c r="E37" s="141"/>
      <c r="F37" s="423"/>
      <c r="G37" s="142"/>
      <c r="H37" s="456" t="s">
        <v>246</v>
      </c>
      <c r="I37" s="481"/>
      <c r="J37" s="143"/>
      <c r="K37" s="143"/>
      <c r="L37" s="143"/>
      <c r="M37" s="430"/>
      <c r="N37" s="144"/>
    </row>
    <row r="38" spans="1:14" ht="15" customHeight="1" x14ac:dyDescent="0.25">
      <c r="A38" s="461" t="s">
        <v>247</v>
      </c>
      <c r="B38" s="462"/>
      <c r="C38" s="141"/>
      <c r="D38" s="141"/>
      <c r="E38" s="141"/>
      <c r="F38" s="423"/>
      <c r="G38" s="142"/>
      <c r="H38" s="456" t="s">
        <v>248</v>
      </c>
      <c r="I38" s="462"/>
      <c r="J38" s="143"/>
      <c r="K38" s="143"/>
      <c r="L38" s="143"/>
      <c r="M38" s="430"/>
      <c r="N38" s="144"/>
    </row>
    <row r="39" spans="1:14" ht="15" customHeight="1" x14ac:dyDescent="0.25">
      <c r="A39" s="97" t="s">
        <v>12</v>
      </c>
      <c r="B39" s="145" t="s">
        <v>212</v>
      </c>
      <c r="C39" s="99"/>
      <c r="D39" s="99"/>
      <c r="E39" s="99"/>
      <c r="F39" s="417"/>
      <c r="G39" s="100"/>
      <c r="H39" s="146" t="s">
        <v>12</v>
      </c>
      <c r="I39" s="102" t="s">
        <v>212</v>
      </c>
      <c r="J39" s="99"/>
      <c r="K39" s="99"/>
      <c r="L39" s="99"/>
      <c r="M39" s="417"/>
      <c r="N39" s="100"/>
    </row>
    <row r="40" spans="1:14" ht="15" customHeight="1" x14ac:dyDescent="0.2">
      <c r="A40" s="147"/>
      <c r="B40" s="118" t="s">
        <v>249</v>
      </c>
      <c r="C40" s="99">
        <v>86185955</v>
      </c>
      <c r="D40" s="99">
        <v>268000</v>
      </c>
      <c r="E40" s="99">
        <v>104528617</v>
      </c>
      <c r="F40" s="417">
        <v>0</v>
      </c>
      <c r="G40" s="100">
        <f>E40+F40</f>
        <v>104528617</v>
      </c>
      <c r="H40" s="146"/>
      <c r="I40" s="103" t="s">
        <v>250</v>
      </c>
      <c r="J40" s="99">
        <v>38100000</v>
      </c>
      <c r="K40" s="99">
        <v>39058972</v>
      </c>
      <c r="L40" s="99">
        <v>4350000</v>
      </c>
      <c r="M40" s="417">
        <v>238500</v>
      </c>
      <c r="N40" s="100">
        <f>L40+M40</f>
        <v>4588500</v>
      </c>
    </row>
    <row r="41" spans="1:14" ht="15" customHeight="1" x14ac:dyDescent="0.2">
      <c r="A41" s="147"/>
      <c r="B41" s="118" t="s">
        <v>251</v>
      </c>
      <c r="C41" s="99">
        <v>0</v>
      </c>
      <c r="D41" s="99">
        <v>11000</v>
      </c>
      <c r="E41" s="99">
        <v>7000000</v>
      </c>
      <c r="F41" s="417">
        <v>1000</v>
      </c>
      <c r="G41" s="100">
        <f t="shared" ref="G41:G42" si="4">E41+F41</f>
        <v>7001000</v>
      </c>
      <c r="H41" s="146"/>
      <c r="I41" s="103" t="s">
        <v>252</v>
      </c>
      <c r="J41" s="99">
        <v>95154097</v>
      </c>
      <c r="K41" s="99">
        <v>5628763</v>
      </c>
      <c r="L41" s="99">
        <v>209473000</v>
      </c>
      <c r="M41" s="417">
        <v>0</v>
      </c>
      <c r="N41" s="100">
        <f t="shared" ref="N41:N42" si="5">L41+M41</f>
        <v>209473000</v>
      </c>
    </row>
    <row r="42" spans="1:14" ht="15" customHeight="1" x14ac:dyDescent="0.2">
      <c r="A42" s="147"/>
      <c r="B42" s="118" t="s">
        <v>253</v>
      </c>
      <c r="C42" s="99">
        <v>0</v>
      </c>
      <c r="D42" s="99">
        <v>0</v>
      </c>
      <c r="E42" s="99">
        <v>0</v>
      </c>
      <c r="F42" s="417">
        <v>0</v>
      </c>
      <c r="G42" s="100">
        <f t="shared" si="4"/>
        <v>0</v>
      </c>
      <c r="H42" s="146"/>
      <c r="I42" s="103" t="s">
        <v>254</v>
      </c>
      <c r="J42" s="99">
        <v>550000</v>
      </c>
      <c r="K42" s="99">
        <v>39131351</v>
      </c>
      <c r="L42" s="99">
        <v>500000</v>
      </c>
      <c r="M42" s="417">
        <v>0</v>
      </c>
      <c r="N42" s="100">
        <f t="shared" si="5"/>
        <v>500000</v>
      </c>
    </row>
    <row r="43" spans="1:14" s="153" customFormat="1" ht="15.75" x14ac:dyDescent="0.25">
      <c r="A43" s="147"/>
      <c r="B43" s="114" t="s">
        <v>223</v>
      </c>
      <c r="C43" s="148">
        <f>SUM(C40:C42)</f>
        <v>86185955</v>
      </c>
      <c r="D43" s="148">
        <f>SUM(D40:D42)</f>
        <v>279000</v>
      </c>
      <c r="E43" s="148">
        <f>SUM(E40:E42)</f>
        <v>111528617</v>
      </c>
      <c r="F43" s="415">
        <f>SUM(F40:F42)</f>
        <v>1000</v>
      </c>
      <c r="G43" s="149">
        <f>SUM(G40:G42)</f>
        <v>111529617</v>
      </c>
      <c r="H43" s="150"/>
      <c r="I43" s="114" t="s">
        <v>223</v>
      </c>
      <c r="J43" s="151">
        <f>SUM(J40:J42)</f>
        <v>133804097</v>
      </c>
      <c r="K43" s="151">
        <f>SUM(K40:K42)</f>
        <v>83819086</v>
      </c>
      <c r="L43" s="151">
        <f>SUM(L40:L42)</f>
        <v>214323000</v>
      </c>
      <c r="M43" s="431">
        <f>SUM(M40:M42)</f>
        <v>238500</v>
      </c>
      <c r="N43" s="152">
        <f>SUM(N40:N42)</f>
        <v>214561500</v>
      </c>
    </row>
    <row r="44" spans="1:14" s="153" customFormat="1" ht="15.75" x14ac:dyDescent="0.25">
      <c r="A44" s="147"/>
      <c r="B44" s="114"/>
      <c r="C44" s="148"/>
      <c r="D44" s="148"/>
      <c r="E44" s="148"/>
      <c r="F44" s="415"/>
      <c r="G44" s="149"/>
      <c r="H44" s="150"/>
      <c r="I44" s="114"/>
      <c r="J44" s="151"/>
      <c r="K44" s="151"/>
      <c r="L44" s="151"/>
      <c r="M44" s="431"/>
      <c r="N44" s="152"/>
    </row>
    <row r="45" spans="1:14" s="153" customFormat="1" ht="15.75" x14ac:dyDescent="0.2">
      <c r="A45" s="154" t="s">
        <v>13</v>
      </c>
      <c r="B45" s="155" t="s">
        <v>224</v>
      </c>
      <c r="C45" s="126"/>
      <c r="D45" s="126"/>
      <c r="E45" s="126"/>
      <c r="F45" s="424"/>
      <c r="G45" s="127"/>
      <c r="H45" s="146" t="s">
        <v>13</v>
      </c>
      <c r="I45" s="98" t="s">
        <v>224</v>
      </c>
      <c r="J45" s="99"/>
      <c r="K45" s="99"/>
      <c r="L45" s="99"/>
      <c r="M45" s="417"/>
      <c r="N45" s="100"/>
    </row>
    <row r="46" spans="1:14" s="153" customFormat="1" ht="15.75" x14ac:dyDescent="0.2">
      <c r="A46" s="156"/>
      <c r="B46" s="157" t="s">
        <v>255</v>
      </c>
      <c r="C46" s="99">
        <v>15000</v>
      </c>
      <c r="D46" s="99">
        <v>0</v>
      </c>
      <c r="E46" s="99">
        <v>0</v>
      </c>
      <c r="F46" s="417">
        <v>0</v>
      </c>
      <c r="G46" s="100">
        <v>0</v>
      </c>
      <c r="H46" s="146"/>
      <c r="I46" s="103" t="s">
        <v>256</v>
      </c>
      <c r="J46" s="158">
        <v>254000</v>
      </c>
      <c r="K46" s="99">
        <v>80501</v>
      </c>
      <c r="L46" s="99">
        <v>128000</v>
      </c>
      <c r="M46" s="432">
        <v>0</v>
      </c>
      <c r="N46" s="100">
        <f>L46+M46</f>
        <v>128000</v>
      </c>
    </row>
    <row r="47" spans="1:14" s="153" customFormat="1" ht="15.75" x14ac:dyDescent="0.2">
      <c r="A47" s="156"/>
      <c r="B47" s="159" t="s">
        <v>231</v>
      </c>
      <c r="C47" s="115">
        <f>C46</f>
        <v>15000</v>
      </c>
      <c r="D47" s="115">
        <f>D46</f>
        <v>0</v>
      </c>
      <c r="E47" s="115">
        <f>E46</f>
        <v>0</v>
      </c>
      <c r="F47" s="425">
        <f>F46</f>
        <v>0</v>
      </c>
      <c r="G47" s="116">
        <f>G46</f>
        <v>0</v>
      </c>
      <c r="H47" s="146"/>
      <c r="I47" s="114" t="s">
        <v>257</v>
      </c>
      <c r="J47" s="160">
        <f>SUM(J46)</f>
        <v>254000</v>
      </c>
      <c r="K47" s="115">
        <f>SUM(K46)</f>
        <v>80501</v>
      </c>
      <c r="L47" s="115">
        <f>SUM(L46)</f>
        <v>128000</v>
      </c>
      <c r="M47" s="433">
        <f>SUM(M46)</f>
        <v>0</v>
      </c>
      <c r="N47" s="116">
        <f>SUM(N46)</f>
        <v>128000</v>
      </c>
    </row>
    <row r="48" spans="1:14" s="153" customFormat="1" ht="15.75" x14ac:dyDescent="0.2">
      <c r="A48" s="161"/>
      <c r="B48" s="159"/>
      <c r="C48" s="115"/>
      <c r="D48" s="115"/>
      <c r="E48" s="115"/>
      <c r="F48" s="425"/>
      <c r="G48" s="116"/>
      <c r="H48" s="146"/>
      <c r="I48" s="114"/>
      <c r="J48" s="160"/>
      <c r="K48" s="115"/>
      <c r="L48" s="115"/>
      <c r="M48" s="433"/>
      <c r="N48" s="116"/>
    </row>
    <row r="49" spans="1:14" s="153" customFormat="1" ht="15.75" x14ac:dyDescent="0.2">
      <c r="A49" s="154" t="s">
        <v>14</v>
      </c>
      <c r="B49" s="117" t="s">
        <v>232</v>
      </c>
      <c r="C49" s="126"/>
      <c r="D49" s="126"/>
      <c r="E49" s="126"/>
      <c r="F49" s="424"/>
      <c r="G49" s="127"/>
      <c r="H49" s="146" t="s">
        <v>14</v>
      </c>
      <c r="I49" s="117" t="s">
        <v>232</v>
      </c>
      <c r="J49" s="99"/>
      <c r="K49" s="99"/>
      <c r="L49" s="99"/>
      <c r="M49" s="417"/>
      <c r="N49" s="100"/>
    </row>
    <row r="50" spans="1:14" s="153" customFormat="1" ht="15.75" x14ac:dyDescent="0.2">
      <c r="A50" s="156"/>
      <c r="B50" s="157"/>
      <c r="C50" s="99"/>
      <c r="D50" s="99"/>
      <c r="E50" s="99"/>
      <c r="F50" s="417"/>
      <c r="G50" s="100"/>
      <c r="H50" s="146"/>
      <c r="I50" s="103" t="s">
        <v>258</v>
      </c>
      <c r="J50" s="158">
        <v>0</v>
      </c>
      <c r="K50" s="99">
        <v>50800</v>
      </c>
      <c r="L50" s="99">
        <v>64000</v>
      </c>
      <c r="M50" s="432">
        <v>0</v>
      </c>
      <c r="N50" s="100">
        <f>L50+M50</f>
        <v>64000</v>
      </c>
    </row>
    <row r="51" spans="1:14" s="153" customFormat="1" ht="15.75" x14ac:dyDescent="0.2">
      <c r="A51" s="156"/>
      <c r="B51" s="111" t="s">
        <v>238</v>
      </c>
      <c r="C51" s="115">
        <f>C50</f>
        <v>0</v>
      </c>
      <c r="D51" s="115">
        <f>D50</f>
        <v>0</v>
      </c>
      <c r="E51" s="115">
        <f>E50</f>
        <v>0</v>
      </c>
      <c r="F51" s="425">
        <f>F50</f>
        <v>0</v>
      </c>
      <c r="G51" s="116">
        <f>G50</f>
        <v>0</v>
      </c>
      <c r="H51" s="146"/>
      <c r="I51" s="114" t="s">
        <v>257</v>
      </c>
      <c r="J51" s="160">
        <f>SUM(J50)</f>
        <v>0</v>
      </c>
      <c r="K51" s="115">
        <f>SUM(K50)</f>
        <v>50800</v>
      </c>
      <c r="L51" s="115">
        <f>SUM(L50)</f>
        <v>64000</v>
      </c>
      <c r="M51" s="433">
        <f>SUM(M50)</f>
        <v>0</v>
      </c>
      <c r="N51" s="116">
        <f>SUM(N50)</f>
        <v>64000</v>
      </c>
    </row>
    <row r="52" spans="1:14" s="153" customFormat="1" ht="15.75" x14ac:dyDescent="0.2">
      <c r="A52" s="161"/>
      <c r="B52" s="111"/>
      <c r="C52" s="115"/>
      <c r="D52" s="115"/>
      <c r="E52" s="115"/>
      <c r="F52" s="425"/>
      <c r="G52" s="116"/>
      <c r="H52" s="146"/>
      <c r="I52" s="114"/>
      <c r="J52" s="160"/>
      <c r="K52" s="115"/>
      <c r="L52" s="115"/>
      <c r="M52" s="433"/>
      <c r="N52" s="116"/>
    </row>
    <row r="53" spans="1:14" ht="15" customHeight="1" x14ac:dyDescent="0.2">
      <c r="A53" s="463" t="s">
        <v>259</v>
      </c>
      <c r="B53" s="464"/>
      <c r="C53" s="112">
        <f>C43+C47+C51</f>
        <v>86200955</v>
      </c>
      <c r="D53" s="112">
        <f>D43+D47+D51</f>
        <v>279000</v>
      </c>
      <c r="E53" s="112">
        <f>E43+E47+E51</f>
        <v>111528617</v>
      </c>
      <c r="F53" s="413">
        <f>F43+F47+F51</f>
        <v>1000</v>
      </c>
      <c r="G53" s="113">
        <f>G43+G47+G51</f>
        <v>111529617</v>
      </c>
      <c r="H53" s="465" t="s">
        <v>260</v>
      </c>
      <c r="I53" s="466"/>
      <c r="J53" s="115">
        <f>J43+J47+J51</f>
        <v>134058097</v>
      </c>
      <c r="K53" s="115">
        <f>K43+K47+K51</f>
        <v>83950387</v>
      </c>
      <c r="L53" s="115">
        <f>L43+L47+L51</f>
        <v>214515000</v>
      </c>
      <c r="M53" s="425">
        <f>M43+M47+M51</f>
        <v>238500</v>
      </c>
      <c r="N53" s="116">
        <f>N43+N47+N51</f>
        <v>214753500</v>
      </c>
    </row>
    <row r="54" spans="1:14" ht="15" customHeight="1" x14ac:dyDescent="0.2">
      <c r="A54" s="162"/>
      <c r="B54" s="163"/>
      <c r="C54" s="121"/>
      <c r="D54" s="121"/>
      <c r="E54" s="121"/>
      <c r="F54" s="420"/>
      <c r="G54" s="122"/>
      <c r="H54" s="164"/>
      <c r="I54" s="165"/>
      <c r="J54" s="126"/>
      <c r="K54" s="126"/>
      <c r="L54" s="126"/>
      <c r="M54" s="424"/>
      <c r="N54" s="127"/>
    </row>
    <row r="55" spans="1:14" ht="15" customHeight="1" x14ac:dyDescent="0.2">
      <c r="A55" s="467" t="s">
        <v>261</v>
      </c>
      <c r="B55" s="468"/>
      <c r="C55" s="468"/>
      <c r="D55" s="468"/>
      <c r="E55" s="469"/>
      <c r="F55" s="414"/>
      <c r="G55" s="437"/>
      <c r="H55" s="455" t="s">
        <v>262</v>
      </c>
      <c r="I55" s="456"/>
      <c r="J55" s="126"/>
      <c r="K55" s="126"/>
      <c r="L55" s="126"/>
      <c r="M55" s="424"/>
      <c r="N55" s="127"/>
    </row>
    <row r="56" spans="1:14" ht="15" customHeight="1" x14ac:dyDescent="0.2">
      <c r="A56" s="154" t="s">
        <v>12</v>
      </c>
      <c r="B56" s="166" t="s">
        <v>212</v>
      </c>
      <c r="C56" s="99"/>
      <c r="D56" s="99"/>
      <c r="E56" s="99"/>
      <c r="F56" s="417"/>
      <c r="G56" s="100"/>
      <c r="H56" s="146" t="s">
        <v>12</v>
      </c>
      <c r="I56" s="145" t="s">
        <v>212</v>
      </c>
      <c r="J56" s="126"/>
      <c r="K56" s="126"/>
      <c r="L56" s="126"/>
      <c r="M56" s="424"/>
      <c r="N56" s="127"/>
    </row>
    <row r="57" spans="1:14" ht="27.6" customHeight="1" x14ac:dyDescent="0.2">
      <c r="A57" s="154"/>
      <c r="B57" s="167" t="s">
        <v>263</v>
      </c>
      <c r="C57" s="99">
        <v>0</v>
      </c>
      <c r="D57" s="99">
        <v>0</v>
      </c>
      <c r="E57" s="99">
        <v>50000000</v>
      </c>
      <c r="F57" s="417">
        <v>0</v>
      </c>
      <c r="G57" s="100">
        <f>E57+F57</f>
        <v>50000000</v>
      </c>
      <c r="H57" s="146"/>
      <c r="I57" s="167" t="s">
        <v>264</v>
      </c>
      <c r="J57" s="99">
        <v>0</v>
      </c>
      <c r="K57" s="99">
        <v>0</v>
      </c>
      <c r="L57" s="99">
        <v>25000000</v>
      </c>
      <c r="M57" s="417">
        <v>0</v>
      </c>
      <c r="N57" s="100">
        <f>L57+M57</f>
        <v>25000000</v>
      </c>
    </row>
    <row r="58" spans="1:14" ht="25.9" customHeight="1" x14ac:dyDescent="0.2">
      <c r="A58" s="154"/>
      <c r="B58" s="167" t="s">
        <v>265</v>
      </c>
      <c r="C58" s="99">
        <v>0</v>
      </c>
      <c r="D58" s="99">
        <v>0</v>
      </c>
      <c r="E58" s="99">
        <v>25000000</v>
      </c>
      <c r="F58" s="417">
        <v>0</v>
      </c>
      <c r="G58" s="100">
        <f t="shared" ref="G58:G59" si="6">E58+F58</f>
        <v>25000000</v>
      </c>
      <c r="H58" s="146"/>
      <c r="I58" s="145"/>
      <c r="J58" s="126"/>
      <c r="K58" s="126"/>
      <c r="L58" s="126"/>
      <c r="M58" s="424"/>
      <c r="N58" s="127"/>
    </row>
    <row r="59" spans="1:14" ht="32.25" customHeight="1" x14ac:dyDescent="0.2">
      <c r="A59" s="156"/>
      <c r="B59" s="167" t="s">
        <v>266</v>
      </c>
      <c r="C59" s="99">
        <v>88071346</v>
      </c>
      <c r="D59" s="99">
        <v>88071346</v>
      </c>
      <c r="E59" s="99">
        <v>54122434</v>
      </c>
      <c r="F59" s="417">
        <v>0</v>
      </c>
      <c r="G59" s="100">
        <f t="shared" si="6"/>
        <v>54122434</v>
      </c>
      <c r="H59" s="146"/>
      <c r="I59" s="168"/>
      <c r="J59" s="99"/>
      <c r="K59" s="99"/>
      <c r="L59" s="99"/>
      <c r="M59" s="417"/>
      <c r="N59" s="100"/>
    </row>
    <row r="60" spans="1:14" s="153" customFormat="1" ht="15.75" x14ac:dyDescent="0.25">
      <c r="A60" s="147"/>
      <c r="B60" s="114" t="s">
        <v>223</v>
      </c>
      <c r="C60" s="148">
        <f>SUM(C57:C59)</f>
        <v>88071346</v>
      </c>
      <c r="D60" s="148">
        <f>SUM(D57:D59)</f>
        <v>88071346</v>
      </c>
      <c r="E60" s="148">
        <f>SUM(E57:E59)</f>
        <v>129122434</v>
      </c>
      <c r="F60" s="415">
        <f>SUM(F57:F59)</f>
        <v>0</v>
      </c>
      <c r="G60" s="149">
        <f>SUM(G57:G59)</f>
        <v>129122434</v>
      </c>
      <c r="H60" s="150"/>
      <c r="I60" s="114" t="s">
        <v>223</v>
      </c>
      <c r="J60" s="151">
        <f>SUM(J56:J59)</f>
        <v>0</v>
      </c>
      <c r="K60" s="151">
        <f>SUM(K56:K59)</f>
        <v>0</v>
      </c>
      <c r="L60" s="151">
        <f>SUM(L56:L59)</f>
        <v>25000000</v>
      </c>
      <c r="M60" s="431">
        <f>SUM(M56:M59)</f>
        <v>0</v>
      </c>
      <c r="N60" s="152">
        <f>SUM(N56:N59)</f>
        <v>25000000</v>
      </c>
    </row>
    <row r="61" spans="1:14" ht="15" customHeight="1" x14ac:dyDescent="0.2">
      <c r="A61" s="154" t="s">
        <v>13</v>
      </c>
      <c r="B61" s="169" t="s">
        <v>224</v>
      </c>
      <c r="C61" s="126"/>
      <c r="D61" s="126"/>
      <c r="E61" s="126"/>
      <c r="F61" s="424"/>
      <c r="G61" s="127"/>
      <c r="H61" s="146" t="s">
        <v>13</v>
      </c>
      <c r="I61" s="117" t="s">
        <v>224</v>
      </c>
      <c r="J61" s="126"/>
      <c r="K61" s="126"/>
      <c r="L61" s="126"/>
      <c r="M61" s="424"/>
      <c r="N61" s="127"/>
    </row>
    <row r="62" spans="1:14" ht="25.9" customHeight="1" x14ac:dyDescent="0.2">
      <c r="A62" s="156"/>
      <c r="B62" s="167" t="s">
        <v>267</v>
      </c>
      <c r="C62" s="108">
        <v>2161479</v>
      </c>
      <c r="D62" s="108">
        <v>2161479</v>
      </c>
      <c r="E62" s="108">
        <v>445712</v>
      </c>
      <c r="F62" s="419">
        <v>0</v>
      </c>
      <c r="G62" s="109">
        <f>E62+F62</f>
        <v>445712</v>
      </c>
      <c r="H62" s="146"/>
      <c r="I62" s="117"/>
      <c r="J62" s="99"/>
      <c r="K62" s="99"/>
      <c r="L62" s="99"/>
      <c r="M62" s="417"/>
      <c r="N62" s="100"/>
    </row>
    <row r="63" spans="1:14" ht="15" customHeight="1" x14ac:dyDescent="0.2">
      <c r="A63" s="154" t="s">
        <v>14</v>
      </c>
      <c r="B63" s="117" t="s">
        <v>232</v>
      </c>
      <c r="C63" s="126"/>
      <c r="D63" s="126"/>
      <c r="E63" s="126"/>
      <c r="F63" s="424"/>
      <c r="G63" s="127"/>
      <c r="H63" s="146" t="s">
        <v>14</v>
      </c>
      <c r="I63" s="117" t="s">
        <v>232</v>
      </c>
      <c r="J63" s="126"/>
      <c r="K63" s="126"/>
      <c r="L63" s="126"/>
      <c r="M63" s="424"/>
      <c r="N63" s="127"/>
    </row>
    <row r="64" spans="1:14" ht="27" customHeight="1" x14ac:dyDescent="0.2">
      <c r="A64" s="156"/>
      <c r="B64" s="167" t="s">
        <v>268</v>
      </c>
      <c r="C64" s="108">
        <v>0</v>
      </c>
      <c r="D64" s="108">
        <v>0</v>
      </c>
      <c r="E64" s="108">
        <v>110713</v>
      </c>
      <c r="F64" s="419">
        <v>0</v>
      </c>
      <c r="G64" s="109">
        <f>E64+F64</f>
        <v>110713</v>
      </c>
      <c r="H64" s="146"/>
      <c r="I64" s="117"/>
      <c r="J64" s="99"/>
      <c r="K64" s="99"/>
      <c r="L64" s="99"/>
      <c r="M64" s="417"/>
      <c r="N64" s="100"/>
    </row>
    <row r="65" spans="1:260" ht="27" customHeight="1" x14ac:dyDescent="0.2">
      <c r="A65" s="161"/>
      <c r="B65" s="170"/>
      <c r="C65" s="108"/>
      <c r="D65" s="108"/>
      <c r="E65" s="108"/>
      <c r="F65" s="419"/>
      <c r="G65" s="109"/>
      <c r="H65" s="171"/>
      <c r="I65" s="117"/>
      <c r="J65" s="99"/>
      <c r="K65" s="99"/>
      <c r="L65" s="99"/>
      <c r="M65" s="417"/>
      <c r="N65" s="100"/>
    </row>
    <row r="66" spans="1:260" ht="15" customHeight="1" x14ac:dyDescent="0.2">
      <c r="A66" s="470" t="s">
        <v>269</v>
      </c>
      <c r="B66" s="471"/>
      <c r="C66" s="112">
        <f>C60+C62+C64</f>
        <v>90232825</v>
      </c>
      <c r="D66" s="112">
        <f>D60+D62+D64</f>
        <v>90232825</v>
      </c>
      <c r="E66" s="112">
        <f>E60+E62+E64</f>
        <v>129678859</v>
      </c>
      <c r="F66" s="413">
        <f>F60+F62+F64</f>
        <v>0</v>
      </c>
      <c r="G66" s="113">
        <f>G60+G62+G64</f>
        <v>129678859</v>
      </c>
      <c r="H66" s="472" t="s">
        <v>270</v>
      </c>
      <c r="I66" s="471"/>
      <c r="J66" s="115">
        <f>J60+J62+J64</f>
        <v>0</v>
      </c>
      <c r="K66" s="115">
        <f>K60+K62+K64</f>
        <v>0</v>
      </c>
      <c r="L66" s="115">
        <f>L60+L62+L64</f>
        <v>25000000</v>
      </c>
      <c r="M66" s="425">
        <f>M60+M62+M64</f>
        <v>0</v>
      </c>
      <c r="N66" s="116">
        <f>N60+N62+N64</f>
        <v>25000000</v>
      </c>
    </row>
    <row r="67" spans="1:260" ht="15" customHeight="1" x14ac:dyDescent="0.2">
      <c r="A67" s="172"/>
      <c r="B67" s="173"/>
      <c r="C67" s="121"/>
      <c r="D67" s="121"/>
      <c r="E67" s="121"/>
      <c r="F67" s="420"/>
      <c r="G67" s="122"/>
      <c r="H67" s="171"/>
      <c r="I67" s="171"/>
      <c r="J67" s="126"/>
      <c r="K67" s="126"/>
      <c r="L67" s="126"/>
      <c r="M67" s="424"/>
      <c r="N67" s="127"/>
    </row>
    <row r="68" spans="1:260" s="176" customFormat="1" ht="15" customHeight="1" x14ac:dyDescent="0.3">
      <c r="A68" s="473" t="s">
        <v>271</v>
      </c>
      <c r="B68" s="474"/>
      <c r="C68" s="174">
        <f>C53+C66</f>
        <v>176433780</v>
      </c>
      <c r="D68" s="174">
        <f>D53+D66</f>
        <v>90511825</v>
      </c>
      <c r="E68" s="174">
        <f>E53+E66</f>
        <v>241207476</v>
      </c>
      <c r="F68" s="426">
        <f>F53+F66</f>
        <v>1000</v>
      </c>
      <c r="G68" s="175">
        <f>G53+G66</f>
        <v>241208476</v>
      </c>
      <c r="H68" s="475" t="s">
        <v>272</v>
      </c>
      <c r="I68" s="474"/>
      <c r="J68" s="132">
        <f>J53+J66</f>
        <v>134058097</v>
      </c>
      <c r="K68" s="132">
        <f>K53+K66</f>
        <v>83950387</v>
      </c>
      <c r="L68" s="132">
        <f>L53+L66</f>
        <v>239515000</v>
      </c>
      <c r="M68" s="421">
        <f>M53+M66</f>
        <v>238500</v>
      </c>
      <c r="N68" s="133">
        <f>N53+N66</f>
        <v>239753500</v>
      </c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</row>
    <row r="69" spans="1:260" ht="15" customHeight="1" x14ac:dyDescent="0.2">
      <c r="A69" s="177"/>
      <c r="B69" s="146"/>
      <c r="C69" s="121"/>
      <c r="D69" s="121"/>
      <c r="E69" s="121"/>
      <c r="F69" s="420"/>
      <c r="G69" s="122"/>
      <c r="H69" s="171"/>
      <c r="I69" s="171"/>
      <c r="J69" s="126"/>
      <c r="K69" s="126"/>
      <c r="L69" s="126"/>
      <c r="M69" s="424"/>
      <c r="N69" s="127"/>
    </row>
    <row r="70" spans="1:260" ht="15" customHeight="1" thickBot="1" x14ac:dyDescent="0.25">
      <c r="A70" s="459" t="s">
        <v>273</v>
      </c>
      <c r="B70" s="460"/>
      <c r="C70" s="178">
        <f>C35+C68</f>
        <v>459880779</v>
      </c>
      <c r="D70" s="178">
        <f>D35+D68</f>
        <v>435592231</v>
      </c>
      <c r="E70" s="178">
        <f>E35+E68</f>
        <v>556714790</v>
      </c>
      <c r="F70" s="427">
        <f>F35+F68</f>
        <v>493066</v>
      </c>
      <c r="G70" s="179">
        <f>G35+G68</f>
        <v>557207856</v>
      </c>
      <c r="H70" s="180"/>
      <c r="I70" s="181" t="s">
        <v>274</v>
      </c>
      <c r="J70" s="178">
        <f>J35+J68</f>
        <v>459880779</v>
      </c>
      <c r="K70" s="178">
        <f>K35+K68</f>
        <v>380913372</v>
      </c>
      <c r="L70" s="178">
        <f>L35+L68</f>
        <v>556714790</v>
      </c>
      <c r="M70" s="427">
        <f>M35+M68</f>
        <v>493066</v>
      </c>
      <c r="N70" s="179">
        <f>N35+N68</f>
        <v>557207856</v>
      </c>
    </row>
    <row r="72" spans="1:260" ht="15" customHeight="1" x14ac:dyDescent="0.2">
      <c r="A72" s="43"/>
      <c r="B72" s="44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 t="s">
        <v>275</v>
      </c>
      <c r="BX72" s="43" t="s">
        <v>275</v>
      </c>
      <c r="BY72" s="43" t="s">
        <v>275</v>
      </c>
      <c r="BZ72" s="43" t="s">
        <v>275</v>
      </c>
      <c r="CA72" s="43" t="s">
        <v>275</v>
      </c>
      <c r="CB72" s="43" t="s">
        <v>275</v>
      </c>
      <c r="CC72" s="43" t="s">
        <v>275</v>
      </c>
      <c r="CD72" s="43" t="s">
        <v>275</v>
      </c>
      <c r="CE72" s="43" t="s">
        <v>275</v>
      </c>
      <c r="CF72" s="43" t="s">
        <v>275</v>
      </c>
      <c r="CG72" s="43" t="s">
        <v>275</v>
      </c>
      <c r="CH72" s="43" t="s">
        <v>275</v>
      </c>
      <c r="CI72" s="43" t="s">
        <v>275</v>
      </c>
      <c r="CJ72" s="43" t="s">
        <v>275</v>
      </c>
      <c r="CK72" s="43" t="s">
        <v>275</v>
      </c>
      <c r="CL72" s="43" t="s">
        <v>275</v>
      </c>
      <c r="CM72" s="43" t="s">
        <v>275</v>
      </c>
      <c r="CN72" s="43" t="s">
        <v>275</v>
      </c>
      <c r="CO72" s="43" t="s">
        <v>275</v>
      </c>
      <c r="CP72" s="43" t="s">
        <v>275</v>
      </c>
      <c r="CQ72" s="43" t="s">
        <v>275</v>
      </c>
      <c r="CR72" s="43" t="s">
        <v>275</v>
      </c>
      <c r="CS72" s="43" t="s">
        <v>275</v>
      </c>
      <c r="CT72" s="43" t="s">
        <v>275</v>
      </c>
      <c r="CU72" s="43" t="s">
        <v>275</v>
      </c>
      <c r="CV72" s="43" t="s">
        <v>275</v>
      </c>
      <c r="CW72" s="43" t="s">
        <v>275</v>
      </c>
      <c r="CX72" s="43" t="s">
        <v>275</v>
      </c>
      <c r="CY72" s="43" t="s">
        <v>275</v>
      </c>
      <c r="CZ72" s="43" t="s">
        <v>275</v>
      </c>
      <c r="DA72" s="43" t="s">
        <v>275</v>
      </c>
      <c r="DB72" s="43" t="s">
        <v>275</v>
      </c>
      <c r="DC72" s="43" t="s">
        <v>275</v>
      </c>
      <c r="DD72" s="43" t="s">
        <v>275</v>
      </c>
      <c r="DE72" s="43" t="s">
        <v>275</v>
      </c>
      <c r="DF72" s="43" t="s">
        <v>275</v>
      </c>
      <c r="DG72" s="43" t="s">
        <v>275</v>
      </c>
      <c r="DH72" s="43" t="s">
        <v>275</v>
      </c>
      <c r="DI72" s="43" t="s">
        <v>275</v>
      </c>
      <c r="DJ72" s="43" t="s">
        <v>275</v>
      </c>
      <c r="DK72" s="43" t="s">
        <v>275</v>
      </c>
      <c r="DL72" s="43" t="s">
        <v>275</v>
      </c>
      <c r="DM72" s="43" t="s">
        <v>275</v>
      </c>
      <c r="DN72" s="43" t="s">
        <v>275</v>
      </c>
      <c r="DO72" s="43" t="s">
        <v>275</v>
      </c>
      <c r="DP72" s="43" t="s">
        <v>275</v>
      </c>
      <c r="DQ72" s="43" t="s">
        <v>275</v>
      </c>
      <c r="DR72" s="43" t="s">
        <v>275</v>
      </c>
      <c r="DS72" s="43" t="s">
        <v>275</v>
      </c>
      <c r="DT72" s="43" t="s">
        <v>275</v>
      </c>
      <c r="DU72" s="43" t="s">
        <v>275</v>
      </c>
      <c r="DV72" s="43" t="s">
        <v>275</v>
      </c>
      <c r="DW72" s="43" t="s">
        <v>275</v>
      </c>
      <c r="DX72" s="43" t="s">
        <v>275</v>
      </c>
      <c r="DY72" s="43" t="s">
        <v>275</v>
      </c>
      <c r="DZ72" s="43" t="s">
        <v>275</v>
      </c>
      <c r="EA72" s="43" t="s">
        <v>275</v>
      </c>
      <c r="EB72" s="43" t="s">
        <v>275</v>
      </c>
      <c r="EC72" s="43" t="s">
        <v>275</v>
      </c>
      <c r="ED72" s="43" t="s">
        <v>275</v>
      </c>
      <c r="EE72" s="43" t="s">
        <v>275</v>
      </c>
      <c r="EF72" s="43" t="s">
        <v>275</v>
      </c>
      <c r="EG72" s="43" t="s">
        <v>275</v>
      </c>
      <c r="EH72" s="43" t="s">
        <v>275</v>
      </c>
      <c r="EI72" s="43" t="s">
        <v>275</v>
      </c>
      <c r="EJ72" s="43" t="s">
        <v>275</v>
      </c>
      <c r="EK72" s="43" t="s">
        <v>275</v>
      </c>
      <c r="EL72" s="43" t="s">
        <v>275</v>
      </c>
      <c r="EM72" s="43" t="s">
        <v>275</v>
      </c>
      <c r="EN72" s="43" t="s">
        <v>275</v>
      </c>
      <c r="EO72" s="43" t="s">
        <v>275</v>
      </c>
      <c r="EP72" s="43" t="s">
        <v>275</v>
      </c>
      <c r="EQ72" s="43" t="s">
        <v>275</v>
      </c>
      <c r="ER72" s="43" t="s">
        <v>275</v>
      </c>
      <c r="ES72" s="43" t="s">
        <v>275</v>
      </c>
      <c r="ET72" s="43" t="s">
        <v>275</v>
      </c>
      <c r="EU72" s="43" t="s">
        <v>275</v>
      </c>
      <c r="EV72" s="43" t="s">
        <v>275</v>
      </c>
      <c r="EW72" s="43" t="s">
        <v>275</v>
      </c>
      <c r="EX72" s="43" t="s">
        <v>275</v>
      </c>
      <c r="EY72" s="43" t="s">
        <v>275</v>
      </c>
      <c r="EZ72" s="43" t="s">
        <v>275</v>
      </c>
      <c r="FA72" s="43" t="s">
        <v>275</v>
      </c>
      <c r="FB72" s="43" t="s">
        <v>275</v>
      </c>
      <c r="FC72" s="43" t="s">
        <v>275</v>
      </c>
      <c r="FD72" s="43" t="s">
        <v>275</v>
      </c>
      <c r="FE72" s="43" t="s">
        <v>275</v>
      </c>
      <c r="FF72" s="43" t="s">
        <v>275</v>
      </c>
      <c r="FG72" s="43" t="s">
        <v>275</v>
      </c>
      <c r="FH72" s="43" t="s">
        <v>275</v>
      </c>
      <c r="FI72" s="43" t="s">
        <v>275</v>
      </c>
      <c r="FJ72" s="43" t="s">
        <v>275</v>
      </c>
      <c r="FK72" s="43" t="s">
        <v>275</v>
      </c>
      <c r="FL72" s="43" t="s">
        <v>275</v>
      </c>
      <c r="FM72" s="43" t="s">
        <v>275</v>
      </c>
      <c r="FN72" s="43" t="s">
        <v>275</v>
      </c>
      <c r="FO72" s="43" t="s">
        <v>275</v>
      </c>
      <c r="FP72" s="43" t="s">
        <v>275</v>
      </c>
      <c r="FQ72" s="43" t="s">
        <v>275</v>
      </c>
      <c r="FR72" s="43" t="s">
        <v>275</v>
      </c>
      <c r="FS72" s="43" t="s">
        <v>275</v>
      </c>
      <c r="FT72" s="43" t="s">
        <v>275</v>
      </c>
      <c r="FU72" s="43" t="s">
        <v>275</v>
      </c>
      <c r="FV72" s="43" t="s">
        <v>275</v>
      </c>
      <c r="FW72" s="43" t="s">
        <v>275</v>
      </c>
      <c r="FX72" s="43" t="s">
        <v>275</v>
      </c>
      <c r="FY72" s="43" t="s">
        <v>275</v>
      </c>
      <c r="FZ72" s="43" t="s">
        <v>275</v>
      </c>
      <c r="GA72" s="43" t="s">
        <v>275</v>
      </c>
      <c r="GB72" s="43" t="s">
        <v>275</v>
      </c>
      <c r="GC72" s="43" t="s">
        <v>275</v>
      </c>
      <c r="GD72" s="43" t="s">
        <v>275</v>
      </c>
      <c r="GE72" s="43" t="s">
        <v>275</v>
      </c>
      <c r="GF72" s="43" t="s">
        <v>275</v>
      </c>
      <c r="GG72" s="43" t="s">
        <v>275</v>
      </c>
      <c r="GH72" s="43" t="s">
        <v>275</v>
      </c>
      <c r="GI72" s="43" t="s">
        <v>275</v>
      </c>
      <c r="GJ72" s="43" t="s">
        <v>275</v>
      </c>
      <c r="GK72" s="43" t="s">
        <v>275</v>
      </c>
      <c r="GL72" s="43" t="s">
        <v>275</v>
      </c>
      <c r="GM72" s="43" t="s">
        <v>275</v>
      </c>
      <c r="GN72" s="43" t="s">
        <v>275</v>
      </c>
      <c r="GO72" s="43" t="s">
        <v>275</v>
      </c>
      <c r="GP72" s="43" t="s">
        <v>275</v>
      </c>
      <c r="GQ72" s="43" t="s">
        <v>275</v>
      </c>
      <c r="GR72" s="43" t="s">
        <v>275</v>
      </c>
      <c r="GS72" s="43" t="s">
        <v>275</v>
      </c>
      <c r="GT72" s="43" t="s">
        <v>275</v>
      </c>
      <c r="GU72" s="43" t="s">
        <v>275</v>
      </c>
      <c r="GV72" s="43" t="s">
        <v>275</v>
      </c>
      <c r="GW72" s="43" t="s">
        <v>275</v>
      </c>
      <c r="GX72" s="43" t="s">
        <v>275</v>
      </c>
      <c r="GY72" s="43" t="s">
        <v>275</v>
      </c>
      <c r="GZ72" s="43" t="s">
        <v>275</v>
      </c>
      <c r="HA72" s="43" t="s">
        <v>275</v>
      </c>
      <c r="HB72" s="43" t="s">
        <v>275</v>
      </c>
      <c r="HC72" s="43" t="s">
        <v>275</v>
      </c>
      <c r="HD72" s="43" t="s">
        <v>275</v>
      </c>
      <c r="HE72" s="43" t="s">
        <v>275</v>
      </c>
      <c r="HF72" s="43" t="s">
        <v>275</v>
      </c>
      <c r="HG72" s="43" t="s">
        <v>275</v>
      </c>
      <c r="HH72" s="43" t="s">
        <v>275</v>
      </c>
      <c r="HI72" s="43" t="s">
        <v>275</v>
      </c>
      <c r="HJ72" s="43" t="s">
        <v>275</v>
      </c>
      <c r="HK72" s="43" t="s">
        <v>275</v>
      </c>
      <c r="HL72" s="43" t="s">
        <v>275</v>
      </c>
      <c r="HM72" s="43" t="s">
        <v>275</v>
      </c>
      <c r="HN72" s="43" t="s">
        <v>275</v>
      </c>
      <c r="HO72" s="43" t="s">
        <v>275</v>
      </c>
      <c r="HP72" s="43" t="s">
        <v>275</v>
      </c>
      <c r="HQ72" s="43" t="s">
        <v>275</v>
      </c>
      <c r="HR72" s="43" t="s">
        <v>275</v>
      </c>
      <c r="HS72" s="43" t="s">
        <v>275</v>
      </c>
      <c r="HT72" s="43" t="s">
        <v>275</v>
      </c>
      <c r="HU72" s="43" t="s">
        <v>275</v>
      </c>
      <c r="HV72" s="43" t="s">
        <v>275</v>
      </c>
      <c r="HW72" s="43" t="s">
        <v>275</v>
      </c>
      <c r="HX72" s="43" t="s">
        <v>275</v>
      </c>
      <c r="HY72" s="43" t="s">
        <v>275</v>
      </c>
      <c r="HZ72" s="43" t="s">
        <v>275</v>
      </c>
      <c r="IA72" s="43" t="s">
        <v>275</v>
      </c>
      <c r="IB72" s="43" t="s">
        <v>275</v>
      </c>
      <c r="IC72" s="43" t="s">
        <v>275</v>
      </c>
      <c r="ID72" s="43" t="s">
        <v>275</v>
      </c>
      <c r="IE72" s="43" t="s">
        <v>275</v>
      </c>
      <c r="IF72" s="43" t="s">
        <v>275</v>
      </c>
      <c r="IG72" s="43" t="s">
        <v>275</v>
      </c>
      <c r="IH72" s="43" t="s">
        <v>275</v>
      </c>
      <c r="II72" s="43" t="s">
        <v>275</v>
      </c>
      <c r="IJ72" s="43" t="s">
        <v>275</v>
      </c>
      <c r="IK72" s="43" t="s">
        <v>275</v>
      </c>
      <c r="IL72" s="43" t="s">
        <v>275</v>
      </c>
      <c r="IM72" s="43" t="s">
        <v>275</v>
      </c>
      <c r="IN72" s="43" t="s">
        <v>275</v>
      </c>
      <c r="IO72" s="43" t="s">
        <v>275</v>
      </c>
      <c r="IP72" s="43" t="s">
        <v>275</v>
      </c>
      <c r="IQ72" s="43" t="s">
        <v>275</v>
      </c>
      <c r="IR72" s="43" t="s">
        <v>275</v>
      </c>
      <c r="IS72" s="43" t="s">
        <v>275</v>
      </c>
      <c r="IT72" s="43" t="s">
        <v>275</v>
      </c>
      <c r="IU72" s="43" t="s">
        <v>275</v>
      </c>
      <c r="IV72" s="43" t="s">
        <v>275</v>
      </c>
      <c r="IW72" s="43" t="s">
        <v>275</v>
      </c>
      <c r="IX72" s="43" t="s">
        <v>275</v>
      </c>
      <c r="IY72" s="43" t="s">
        <v>275</v>
      </c>
      <c r="IZ72" s="43" t="s">
        <v>275</v>
      </c>
    </row>
    <row r="77" spans="1:260" x14ac:dyDescent="0.2">
      <c r="I77" s="182"/>
    </row>
  </sheetData>
  <mergeCells count="24">
    <mergeCell ref="A31:B31"/>
    <mergeCell ref="H31:I31"/>
    <mergeCell ref="A33:B33"/>
    <mergeCell ref="H33:I33"/>
    <mergeCell ref="A37:B37"/>
    <mergeCell ref="H37:I37"/>
    <mergeCell ref="A70:B70"/>
    <mergeCell ref="A38:B38"/>
    <mergeCell ref="H38:I38"/>
    <mergeCell ref="A53:B53"/>
    <mergeCell ref="H53:I53"/>
    <mergeCell ref="A55:E55"/>
    <mergeCell ref="H55:I55"/>
    <mergeCell ref="A66:B66"/>
    <mergeCell ref="H66:I66"/>
    <mergeCell ref="A68:B68"/>
    <mergeCell ref="H68:I68"/>
    <mergeCell ref="K5:L5"/>
    <mergeCell ref="A7:E7"/>
    <mergeCell ref="H7:L7"/>
    <mergeCell ref="A1:N1"/>
    <mergeCell ref="A2:N2"/>
    <mergeCell ref="A4:B4"/>
    <mergeCell ref="A5:B5"/>
  </mergeCells>
  <printOptions horizontalCentered="1"/>
  <pageMargins left="0.23622047244094491" right="0.23622047244094491" top="0" bottom="0" header="0.27559055118110237" footer="0.19685039370078741"/>
  <pageSetup paperSize="9" scale="48" orientation="landscape" r:id="rId1"/>
  <headerFooter alignWithMargins="0"/>
  <rowBreaks count="1" manualBreakCount="1">
    <brk id="3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C18" sqref="C18"/>
    </sheetView>
  </sheetViews>
  <sheetFormatPr defaultColWidth="8" defaultRowHeight="15" x14ac:dyDescent="0.25"/>
  <cols>
    <col min="1" max="1" width="4.85546875" style="369" customWidth="1"/>
    <col min="2" max="2" width="30.5703125" style="369" customWidth="1"/>
    <col min="3" max="3" width="12.140625" style="369" customWidth="1"/>
    <col min="4" max="4" width="12.42578125" style="369" customWidth="1"/>
    <col min="5" max="5" width="14.140625" style="369" customWidth="1"/>
    <col min="6" max="6" width="12.5703125" style="369" customWidth="1"/>
    <col min="7" max="7" width="14.85546875" style="369" customWidth="1"/>
    <col min="8" max="256" width="8" style="369"/>
    <col min="257" max="257" width="4.85546875" style="369" customWidth="1"/>
    <col min="258" max="258" width="30.5703125" style="369" customWidth="1"/>
    <col min="259" max="259" width="11.140625" style="369" customWidth="1"/>
    <col min="260" max="260" width="12.42578125" style="369" customWidth="1"/>
    <col min="261" max="261" width="14.140625" style="369" customWidth="1"/>
    <col min="262" max="262" width="12.5703125" style="369" customWidth="1"/>
    <col min="263" max="263" width="14.85546875" style="369" customWidth="1"/>
    <col min="264" max="512" width="8" style="369"/>
    <col min="513" max="513" width="4.85546875" style="369" customWidth="1"/>
    <col min="514" max="514" width="30.5703125" style="369" customWidth="1"/>
    <col min="515" max="515" width="11.140625" style="369" customWidth="1"/>
    <col min="516" max="516" width="12.42578125" style="369" customWidth="1"/>
    <col min="517" max="517" width="14.140625" style="369" customWidth="1"/>
    <col min="518" max="518" width="12.5703125" style="369" customWidth="1"/>
    <col min="519" max="519" width="14.85546875" style="369" customWidth="1"/>
    <col min="520" max="768" width="8" style="369"/>
    <col min="769" max="769" width="4.85546875" style="369" customWidth="1"/>
    <col min="770" max="770" width="30.5703125" style="369" customWidth="1"/>
    <col min="771" max="771" width="11.140625" style="369" customWidth="1"/>
    <col min="772" max="772" width="12.42578125" style="369" customWidth="1"/>
    <col min="773" max="773" width="14.140625" style="369" customWidth="1"/>
    <col min="774" max="774" width="12.5703125" style="369" customWidth="1"/>
    <col min="775" max="775" width="14.85546875" style="369" customWidth="1"/>
    <col min="776" max="1024" width="8" style="369"/>
    <col min="1025" max="1025" width="4.85546875" style="369" customWidth="1"/>
    <col min="1026" max="1026" width="30.5703125" style="369" customWidth="1"/>
    <col min="1027" max="1027" width="11.140625" style="369" customWidth="1"/>
    <col min="1028" max="1028" width="12.42578125" style="369" customWidth="1"/>
    <col min="1029" max="1029" width="14.140625" style="369" customWidth="1"/>
    <col min="1030" max="1030" width="12.5703125" style="369" customWidth="1"/>
    <col min="1031" max="1031" width="14.85546875" style="369" customWidth="1"/>
    <col min="1032" max="1280" width="8" style="369"/>
    <col min="1281" max="1281" width="4.85546875" style="369" customWidth="1"/>
    <col min="1282" max="1282" width="30.5703125" style="369" customWidth="1"/>
    <col min="1283" max="1283" width="11.140625" style="369" customWidth="1"/>
    <col min="1284" max="1284" width="12.42578125" style="369" customWidth="1"/>
    <col min="1285" max="1285" width="14.140625" style="369" customWidth="1"/>
    <col min="1286" max="1286" width="12.5703125" style="369" customWidth="1"/>
    <col min="1287" max="1287" width="14.85546875" style="369" customWidth="1"/>
    <col min="1288" max="1536" width="8" style="369"/>
    <col min="1537" max="1537" width="4.85546875" style="369" customWidth="1"/>
    <col min="1538" max="1538" width="30.5703125" style="369" customWidth="1"/>
    <col min="1539" max="1539" width="11.140625" style="369" customWidth="1"/>
    <col min="1540" max="1540" width="12.42578125" style="369" customWidth="1"/>
    <col min="1541" max="1541" width="14.140625" style="369" customWidth="1"/>
    <col min="1542" max="1542" width="12.5703125" style="369" customWidth="1"/>
    <col min="1543" max="1543" width="14.85546875" style="369" customWidth="1"/>
    <col min="1544" max="1792" width="8" style="369"/>
    <col min="1793" max="1793" width="4.85546875" style="369" customWidth="1"/>
    <col min="1794" max="1794" width="30.5703125" style="369" customWidth="1"/>
    <col min="1795" max="1795" width="11.140625" style="369" customWidth="1"/>
    <col min="1796" max="1796" width="12.42578125" style="369" customWidth="1"/>
    <col min="1797" max="1797" width="14.140625" style="369" customWidth="1"/>
    <col min="1798" max="1798" width="12.5703125" style="369" customWidth="1"/>
    <col min="1799" max="1799" width="14.85546875" style="369" customWidth="1"/>
    <col min="1800" max="2048" width="8" style="369"/>
    <col min="2049" max="2049" width="4.85546875" style="369" customWidth="1"/>
    <col min="2050" max="2050" width="30.5703125" style="369" customWidth="1"/>
    <col min="2051" max="2051" width="11.140625" style="369" customWidth="1"/>
    <col min="2052" max="2052" width="12.42578125" style="369" customWidth="1"/>
    <col min="2053" max="2053" width="14.140625" style="369" customWidth="1"/>
    <col min="2054" max="2054" width="12.5703125" style="369" customWidth="1"/>
    <col min="2055" max="2055" width="14.85546875" style="369" customWidth="1"/>
    <col min="2056" max="2304" width="8" style="369"/>
    <col min="2305" max="2305" width="4.85546875" style="369" customWidth="1"/>
    <col min="2306" max="2306" width="30.5703125" style="369" customWidth="1"/>
    <col min="2307" max="2307" width="11.140625" style="369" customWidth="1"/>
    <col min="2308" max="2308" width="12.42578125" style="369" customWidth="1"/>
    <col min="2309" max="2309" width="14.140625" style="369" customWidth="1"/>
    <col min="2310" max="2310" width="12.5703125" style="369" customWidth="1"/>
    <col min="2311" max="2311" width="14.85546875" style="369" customWidth="1"/>
    <col min="2312" max="2560" width="8" style="369"/>
    <col min="2561" max="2561" width="4.85546875" style="369" customWidth="1"/>
    <col min="2562" max="2562" width="30.5703125" style="369" customWidth="1"/>
    <col min="2563" max="2563" width="11.140625" style="369" customWidth="1"/>
    <col min="2564" max="2564" width="12.42578125" style="369" customWidth="1"/>
    <col min="2565" max="2565" width="14.140625" style="369" customWidth="1"/>
    <col min="2566" max="2566" width="12.5703125" style="369" customWidth="1"/>
    <col min="2567" max="2567" width="14.85546875" style="369" customWidth="1"/>
    <col min="2568" max="2816" width="8" style="369"/>
    <col min="2817" max="2817" width="4.85546875" style="369" customWidth="1"/>
    <col min="2818" max="2818" width="30.5703125" style="369" customWidth="1"/>
    <col min="2819" max="2819" width="11.140625" style="369" customWidth="1"/>
    <col min="2820" max="2820" width="12.42578125" style="369" customWidth="1"/>
    <col min="2821" max="2821" width="14.140625" style="369" customWidth="1"/>
    <col min="2822" max="2822" width="12.5703125" style="369" customWidth="1"/>
    <col min="2823" max="2823" width="14.85546875" style="369" customWidth="1"/>
    <col min="2824" max="3072" width="8" style="369"/>
    <col min="3073" max="3073" width="4.85546875" style="369" customWidth="1"/>
    <col min="3074" max="3074" width="30.5703125" style="369" customWidth="1"/>
    <col min="3075" max="3075" width="11.140625" style="369" customWidth="1"/>
    <col min="3076" max="3076" width="12.42578125" style="369" customWidth="1"/>
    <col min="3077" max="3077" width="14.140625" style="369" customWidth="1"/>
    <col min="3078" max="3078" width="12.5703125" style="369" customWidth="1"/>
    <col min="3079" max="3079" width="14.85546875" style="369" customWidth="1"/>
    <col min="3080" max="3328" width="8" style="369"/>
    <col min="3329" max="3329" width="4.85546875" style="369" customWidth="1"/>
    <col min="3330" max="3330" width="30.5703125" style="369" customWidth="1"/>
    <col min="3331" max="3331" width="11.140625" style="369" customWidth="1"/>
    <col min="3332" max="3332" width="12.42578125" style="369" customWidth="1"/>
    <col min="3333" max="3333" width="14.140625" style="369" customWidth="1"/>
    <col min="3334" max="3334" width="12.5703125" style="369" customWidth="1"/>
    <col min="3335" max="3335" width="14.85546875" style="369" customWidth="1"/>
    <col min="3336" max="3584" width="8" style="369"/>
    <col min="3585" max="3585" width="4.85546875" style="369" customWidth="1"/>
    <col min="3586" max="3586" width="30.5703125" style="369" customWidth="1"/>
    <col min="3587" max="3587" width="11.140625" style="369" customWidth="1"/>
    <col min="3588" max="3588" width="12.42578125" style="369" customWidth="1"/>
    <col min="3589" max="3589" width="14.140625" style="369" customWidth="1"/>
    <col min="3590" max="3590" width="12.5703125" style="369" customWidth="1"/>
    <col min="3591" max="3591" width="14.85546875" style="369" customWidth="1"/>
    <col min="3592" max="3840" width="8" style="369"/>
    <col min="3841" max="3841" width="4.85546875" style="369" customWidth="1"/>
    <col min="3842" max="3842" width="30.5703125" style="369" customWidth="1"/>
    <col min="3843" max="3843" width="11.140625" style="369" customWidth="1"/>
    <col min="3844" max="3844" width="12.42578125" style="369" customWidth="1"/>
    <col min="3845" max="3845" width="14.140625" style="369" customWidth="1"/>
    <col min="3846" max="3846" width="12.5703125" style="369" customWidth="1"/>
    <col min="3847" max="3847" width="14.85546875" style="369" customWidth="1"/>
    <col min="3848" max="4096" width="8" style="369"/>
    <col min="4097" max="4097" width="4.85546875" style="369" customWidth="1"/>
    <col min="4098" max="4098" width="30.5703125" style="369" customWidth="1"/>
    <col min="4099" max="4099" width="11.140625" style="369" customWidth="1"/>
    <col min="4100" max="4100" width="12.42578125" style="369" customWidth="1"/>
    <col min="4101" max="4101" width="14.140625" style="369" customWidth="1"/>
    <col min="4102" max="4102" width="12.5703125" style="369" customWidth="1"/>
    <col min="4103" max="4103" width="14.85546875" style="369" customWidth="1"/>
    <col min="4104" max="4352" width="8" style="369"/>
    <col min="4353" max="4353" width="4.85546875" style="369" customWidth="1"/>
    <col min="4354" max="4354" width="30.5703125" style="369" customWidth="1"/>
    <col min="4355" max="4355" width="11.140625" style="369" customWidth="1"/>
    <col min="4356" max="4356" width="12.42578125" style="369" customWidth="1"/>
    <col min="4357" max="4357" width="14.140625" style="369" customWidth="1"/>
    <col min="4358" max="4358" width="12.5703125" style="369" customWidth="1"/>
    <col min="4359" max="4359" width="14.85546875" style="369" customWidth="1"/>
    <col min="4360" max="4608" width="8" style="369"/>
    <col min="4609" max="4609" width="4.85546875" style="369" customWidth="1"/>
    <col min="4610" max="4610" width="30.5703125" style="369" customWidth="1"/>
    <col min="4611" max="4611" width="11.140625" style="369" customWidth="1"/>
    <col min="4612" max="4612" width="12.42578125" style="369" customWidth="1"/>
    <col min="4613" max="4613" width="14.140625" style="369" customWidth="1"/>
    <col min="4614" max="4614" width="12.5703125" style="369" customWidth="1"/>
    <col min="4615" max="4615" width="14.85546875" style="369" customWidth="1"/>
    <col min="4616" max="4864" width="8" style="369"/>
    <col min="4865" max="4865" width="4.85546875" style="369" customWidth="1"/>
    <col min="4866" max="4866" width="30.5703125" style="369" customWidth="1"/>
    <col min="4867" max="4867" width="11.140625" style="369" customWidth="1"/>
    <col min="4868" max="4868" width="12.42578125" style="369" customWidth="1"/>
    <col min="4869" max="4869" width="14.140625" style="369" customWidth="1"/>
    <col min="4870" max="4870" width="12.5703125" style="369" customWidth="1"/>
    <col min="4871" max="4871" width="14.85546875" style="369" customWidth="1"/>
    <col min="4872" max="5120" width="8" style="369"/>
    <col min="5121" max="5121" width="4.85546875" style="369" customWidth="1"/>
    <col min="5122" max="5122" width="30.5703125" style="369" customWidth="1"/>
    <col min="5123" max="5123" width="11.140625" style="369" customWidth="1"/>
    <col min="5124" max="5124" width="12.42578125" style="369" customWidth="1"/>
    <col min="5125" max="5125" width="14.140625" style="369" customWidth="1"/>
    <col min="5126" max="5126" width="12.5703125" style="369" customWidth="1"/>
    <col min="5127" max="5127" width="14.85546875" style="369" customWidth="1"/>
    <col min="5128" max="5376" width="8" style="369"/>
    <col min="5377" max="5377" width="4.85546875" style="369" customWidth="1"/>
    <col min="5378" max="5378" width="30.5703125" style="369" customWidth="1"/>
    <col min="5379" max="5379" width="11.140625" style="369" customWidth="1"/>
    <col min="5380" max="5380" width="12.42578125" style="369" customWidth="1"/>
    <col min="5381" max="5381" width="14.140625" style="369" customWidth="1"/>
    <col min="5382" max="5382" width="12.5703125" style="369" customWidth="1"/>
    <col min="5383" max="5383" width="14.85546875" style="369" customWidth="1"/>
    <col min="5384" max="5632" width="8" style="369"/>
    <col min="5633" max="5633" width="4.85546875" style="369" customWidth="1"/>
    <col min="5634" max="5634" width="30.5703125" style="369" customWidth="1"/>
    <col min="5635" max="5635" width="11.140625" style="369" customWidth="1"/>
    <col min="5636" max="5636" width="12.42578125" style="369" customWidth="1"/>
    <col min="5637" max="5637" width="14.140625" style="369" customWidth="1"/>
    <col min="5638" max="5638" width="12.5703125" style="369" customWidth="1"/>
    <col min="5639" max="5639" width="14.85546875" style="369" customWidth="1"/>
    <col min="5640" max="5888" width="8" style="369"/>
    <col min="5889" max="5889" width="4.85546875" style="369" customWidth="1"/>
    <col min="5890" max="5890" width="30.5703125" style="369" customWidth="1"/>
    <col min="5891" max="5891" width="11.140625" style="369" customWidth="1"/>
    <col min="5892" max="5892" width="12.42578125" style="369" customWidth="1"/>
    <col min="5893" max="5893" width="14.140625" style="369" customWidth="1"/>
    <col min="5894" max="5894" width="12.5703125" style="369" customWidth="1"/>
    <col min="5895" max="5895" width="14.85546875" style="369" customWidth="1"/>
    <col min="5896" max="6144" width="8" style="369"/>
    <col min="6145" max="6145" width="4.85546875" style="369" customWidth="1"/>
    <col min="6146" max="6146" width="30.5703125" style="369" customWidth="1"/>
    <col min="6147" max="6147" width="11.140625" style="369" customWidth="1"/>
    <col min="6148" max="6148" width="12.42578125" style="369" customWidth="1"/>
    <col min="6149" max="6149" width="14.140625" style="369" customWidth="1"/>
    <col min="6150" max="6150" width="12.5703125" style="369" customWidth="1"/>
    <col min="6151" max="6151" width="14.85546875" style="369" customWidth="1"/>
    <col min="6152" max="6400" width="8" style="369"/>
    <col min="6401" max="6401" width="4.85546875" style="369" customWidth="1"/>
    <col min="6402" max="6402" width="30.5703125" style="369" customWidth="1"/>
    <col min="6403" max="6403" width="11.140625" style="369" customWidth="1"/>
    <col min="6404" max="6404" width="12.42578125" style="369" customWidth="1"/>
    <col min="6405" max="6405" width="14.140625" style="369" customWidth="1"/>
    <col min="6406" max="6406" width="12.5703125" style="369" customWidth="1"/>
    <col min="6407" max="6407" width="14.85546875" style="369" customWidth="1"/>
    <col min="6408" max="6656" width="8" style="369"/>
    <col min="6657" max="6657" width="4.85546875" style="369" customWidth="1"/>
    <col min="6658" max="6658" width="30.5703125" style="369" customWidth="1"/>
    <col min="6659" max="6659" width="11.140625" style="369" customWidth="1"/>
    <col min="6660" max="6660" width="12.42578125" style="369" customWidth="1"/>
    <col min="6661" max="6661" width="14.140625" style="369" customWidth="1"/>
    <col min="6662" max="6662" width="12.5703125" style="369" customWidth="1"/>
    <col min="6663" max="6663" width="14.85546875" style="369" customWidth="1"/>
    <col min="6664" max="6912" width="8" style="369"/>
    <col min="6913" max="6913" width="4.85546875" style="369" customWidth="1"/>
    <col min="6914" max="6914" width="30.5703125" style="369" customWidth="1"/>
    <col min="6915" max="6915" width="11.140625" style="369" customWidth="1"/>
    <col min="6916" max="6916" width="12.42578125" style="369" customWidth="1"/>
    <col min="6917" max="6917" width="14.140625" style="369" customWidth="1"/>
    <col min="6918" max="6918" width="12.5703125" style="369" customWidth="1"/>
    <col min="6919" max="6919" width="14.85546875" style="369" customWidth="1"/>
    <col min="6920" max="7168" width="8" style="369"/>
    <col min="7169" max="7169" width="4.85546875" style="369" customWidth="1"/>
    <col min="7170" max="7170" width="30.5703125" style="369" customWidth="1"/>
    <col min="7171" max="7171" width="11.140625" style="369" customWidth="1"/>
    <col min="7172" max="7172" width="12.42578125" style="369" customWidth="1"/>
    <col min="7173" max="7173" width="14.140625" style="369" customWidth="1"/>
    <col min="7174" max="7174" width="12.5703125" style="369" customWidth="1"/>
    <col min="7175" max="7175" width="14.85546875" style="369" customWidth="1"/>
    <col min="7176" max="7424" width="8" style="369"/>
    <col min="7425" max="7425" width="4.85546875" style="369" customWidth="1"/>
    <col min="7426" max="7426" width="30.5703125" style="369" customWidth="1"/>
    <col min="7427" max="7427" width="11.140625" style="369" customWidth="1"/>
    <col min="7428" max="7428" width="12.42578125" style="369" customWidth="1"/>
    <col min="7429" max="7429" width="14.140625" style="369" customWidth="1"/>
    <col min="7430" max="7430" width="12.5703125" style="369" customWidth="1"/>
    <col min="7431" max="7431" width="14.85546875" style="369" customWidth="1"/>
    <col min="7432" max="7680" width="8" style="369"/>
    <col min="7681" max="7681" width="4.85546875" style="369" customWidth="1"/>
    <col min="7682" max="7682" width="30.5703125" style="369" customWidth="1"/>
    <col min="7683" max="7683" width="11.140625" style="369" customWidth="1"/>
    <col min="7684" max="7684" width="12.42578125" style="369" customWidth="1"/>
    <col min="7685" max="7685" width="14.140625" style="369" customWidth="1"/>
    <col min="7686" max="7686" width="12.5703125" style="369" customWidth="1"/>
    <col min="7687" max="7687" width="14.85546875" style="369" customWidth="1"/>
    <col min="7688" max="7936" width="8" style="369"/>
    <col min="7937" max="7937" width="4.85546875" style="369" customWidth="1"/>
    <col min="7938" max="7938" width="30.5703125" style="369" customWidth="1"/>
    <col min="7939" max="7939" width="11.140625" style="369" customWidth="1"/>
    <col min="7940" max="7940" width="12.42578125" style="369" customWidth="1"/>
    <col min="7941" max="7941" width="14.140625" style="369" customWidth="1"/>
    <col min="7942" max="7942" width="12.5703125" style="369" customWidth="1"/>
    <col min="7943" max="7943" width="14.85546875" style="369" customWidth="1"/>
    <col min="7944" max="8192" width="8" style="369"/>
    <col min="8193" max="8193" width="4.85546875" style="369" customWidth="1"/>
    <col min="8194" max="8194" width="30.5703125" style="369" customWidth="1"/>
    <col min="8195" max="8195" width="11.140625" style="369" customWidth="1"/>
    <col min="8196" max="8196" width="12.42578125" style="369" customWidth="1"/>
    <col min="8197" max="8197" width="14.140625" style="369" customWidth="1"/>
    <col min="8198" max="8198" width="12.5703125" style="369" customWidth="1"/>
    <col min="8199" max="8199" width="14.85546875" style="369" customWidth="1"/>
    <col min="8200" max="8448" width="8" style="369"/>
    <col min="8449" max="8449" width="4.85546875" style="369" customWidth="1"/>
    <col min="8450" max="8450" width="30.5703125" style="369" customWidth="1"/>
    <col min="8451" max="8451" width="11.140625" style="369" customWidth="1"/>
    <col min="8452" max="8452" width="12.42578125" style="369" customWidth="1"/>
    <col min="8453" max="8453" width="14.140625" style="369" customWidth="1"/>
    <col min="8454" max="8454" width="12.5703125" style="369" customWidth="1"/>
    <col min="8455" max="8455" width="14.85546875" style="369" customWidth="1"/>
    <col min="8456" max="8704" width="8" style="369"/>
    <col min="8705" max="8705" width="4.85546875" style="369" customWidth="1"/>
    <col min="8706" max="8706" width="30.5703125" style="369" customWidth="1"/>
    <col min="8707" max="8707" width="11.140625" style="369" customWidth="1"/>
    <col min="8708" max="8708" width="12.42578125" style="369" customWidth="1"/>
    <col min="8709" max="8709" width="14.140625" style="369" customWidth="1"/>
    <col min="8710" max="8710" width="12.5703125" style="369" customWidth="1"/>
    <col min="8711" max="8711" width="14.85546875" style="369" customWidth="1"/>
    <col min="8712" max="8960" width="8" style="369"/>
    <col min="8961" max="8961" width="4.85546875" style="369" customWidth="1"/>
    <col min="8962" max="8962" width="30.5703125" style="369" customWidth="1"/>
    <col min="8963" max="8963" width="11.140625" style="369" customWidth="1"/>
    <col min="8964" max="8964" width="12.42578125" style="369" customWidth="1"/>
    <col min="8965" max="8965" width="14.140625" style="369" customWidth="1"/>
    <col min="8966" max="8966" width="12.5703125" style="369" customWidth="1"/>
    <col min="8967" max="8967" width="14.85546875" style="369" customWidth="1"/>
    <col min="8968" max="9216" width="8" style="369"/>
    <col min="9217" max="9217" width="4.85546875" style="369" customWidth="1"/>
    <col min="9218" max="9218" width="30.5703125" style="369" customWidth="1"/>
    <col min="9219" max="9219" width="11.140625" style="369" customWidth="1"/>
    <col min="9220" max="9220" width="12.42578125" style="369" customWidth="1"/>
    <col min="9221" max="9221" width="14.140625" style="369" customWidth="1"/>
    <col min="9222" max="9222" width="12.5703125" style="369" customWidth="1"/>
    <col min="9223" max="9223" width="14.85546875" style="369" customWidth="1"/>
    <col min="9224" max="9472" width="8" style="369"/>
    <col min="9473" max="9473" width="4.85546875" style="369" customWidth="1"/>
    <col min="9474" max="9474" width="30.5703125" style="369" customWidth="1"/>
    <col min="9475" max="9475" width="11.140625" style="369" customWidth="1"/>
    <col min="9476" max="9476" width="12.42578125" style="369" customWidth="1"/>
    <col min="9477" max="9477" width="14.140625" style="369" customWidth="1"/>
    <col min="9478" max="9478" width="12.5703125" style="369" customWidth="1"/>
    <col min="9479" max="9479" width="14.85546875" style="369" customWidth="1"/>
    <col min="9480" max="9728" width="8" style="369"/>
    <col min="9729" max="9729" width="4.85546875" style="369" customWidth="1"/>
    <col min="9730" max="9730" width="30.5703125" style="369" customWidth="1"/>
    <col min="9731" max="9731" width="11.140625" style="369" customWidth="1"/>
    <col min="9732" max="9732" width="12.42578125" style="369" customWidth="1"/>
    <col min="9733" max="9733" width="14.140625" style="369" customWidth="1"/>
    <col min="9734" max="9734" width="12.5703125" style="369" customWidth="1"/>
    <col min="9735" max="9735" width="14.85546875" style="369" customWidth="1"/>
    <col min="9736" max="9984" width="8" style="369"/>
    <col min="9985" max="9985" width="4.85546875" style="369" customWidth="1"/>
    <col min="9986" max="9986" width="30.5703125" style="369" customWidth="1"/>
    <col min="9987" max="9987" width="11.140625" style="369" customWidth="1"/>
    <col min="9988" max="9988" width="12.42578125" style="369" customWidth="1"/>
    <col min="9989" max="9989" width="14.140625" style="369" customWidth="1"/>
    <col min="9990" max="9990" width="12.5703125" style="369" customWidth="1"/>
    <col min="9991" max="9991" width="14.85546875" style="369" customWidth="1"/>
    <col min="9992" max="10240" width="8" style="369"/>
    <col min="10241" max="10241" width="4.85546875" style="369" customWidth="1"/>
    <col min="10242" max="10242" width="30.5703125" style="369" customWidth="1"/>
    <col min="10243" max="10243" width="11.140625" style="369" customWidth="1"/>
    <col min="10244" max="10244" width="12.42578125" style="369" customWidth="1"/>
    <col min="10245" max="10245" width="14.140625" style="369" customWidth="1"/>
    <col min="10246" max="10246" width="12.5703125" style="369" customWidth="1"/>
    <col min="10247" max="10247" width="14.85546875" style="369" customWidth="1"/>
    <col min="10248" max="10496" width="8" style="369"/>
    <col min="10497" max="10497" width="4.85546875" style="369" customWidth="1"/>
    <col min="10498" max="10498" width="30.5703125" style="369" customWidth="1"/>
    <col min="10499" max="10499" width="11.140625" style="369" customWidth="1"/>
    <col min="10500" max="10500" width="12.42578125" style="369" customWidth="1"/>
    <col min="10501" max="10501" width="14.140625" style="369" customWidth="1"/>
    <col min="10502" max="10502" width="12.5703125" style="369" customWidth="1"/>
    <col min="10503" max="10503" width="14.85546875" style="369" customWidth="1"/>
    <col min="10504" max="10752" width="8" style="369"/>
    <col min="10753" max="10753" width="4.85546875" style="369" customWidth="1"/>
    <col min="10754" max="10754" width="30.5703125" style="369" customWidth="1"/>
    <col min="10755" max="10755" width="11.140625" style="369" customWidth="1"/>
    <col min="10756" max="10756" width="12.42578125" style="369" customWidth="1"/>
    <col min="10757" max="10757" width="14.140625" style="369" customWidth="1"/>
    <col min="10758" max="10758" width="12.5703125" style="369" customWidth="1"/>
    <col min="10759" max="10759" width="14.85546875" style="369" customWidth="1"/>
    <col min="10760" max="11008" width="8" style="369"/>
    <col min="11009" max="11009" width="4.85546875" style="369" customWidth="1"/>
    <col min="11010" max="11010" width="30.5703125" style="369" customWidth="1"/>
    <col min="11011" max="11011" width="11.140625" style="369" customWidth="1"/>
    <col min="11012" max="11012" width="12.42578125" style="369" customWidth="1"/>
    <col min="11013" max="11013" width="14.140625" style="369" customWidth="1"/>
    <col min="11014" max="11014" width="12.5703125" style="369" customWidth="1"/>
    <col min="11015" max="11015" width="14.85546875" style="369" customWidth="1"/>
    <col min="11016" max="11264" width="8" style="369"/>
    <col min="11265" max="11265" width="4.85546875" style="369" customWidth="1"/>
    <col min="11266" max="11266" width="30.5703125" style="369" customWidth="1"/>
    <col min="11267" max="11267" width="11.140625" style="369" customWidth="1"/>
    <col min="11268" max="11268" width="12.42578125" style="369" customWidth="1"/>
    <col min="11269" max="11269" width="14.140625" style="369" customWidth="1"/>
    <col min="11270" max="11270" width="12.5703125" style="369" customWidth="1"/>
    <col min="11271" max="11271" width="14.85546875" style="369" customWidth="1"/>
    <col min="11272" max="11520" width="8" style="369"/>
    <col min="11521" max="11521" width="4.85546875" style="369" customWidth="1"/>
    <col min="11522" max="11522" width="30.5703125" style="369" customWidth="1"/>
    <col min="11523" max="11523" width="11.140625" style="369" customWidth="1"/>
    <col min="11524" max="11524" width="12.42578125" style="369" customWidth="1"/>
    <col min="11525" max="11525" width="14.140625" style="369" customWidth="1"/>
    <col min="11526" max="11526" width="12.5703125" style="369" customWidth="1"/>
    <col min="11527" max="11527" width="14.85546875" style="369" customWidth="1"/>
    <col min="11528" max="11776" width="8" style="369"/>
    <col min="11777" max="11777" width="4.85546875" style="369" customWidth="1"/>
    <col min="11778" max="11778" width="30.5703125" style="369" customWidth="1"/>
    <col min="11779" max="11779" width="11.140625" style="369" customWidth="1"/>
    <col min="11780" max="11780" width="12.42578125" style="369" customWidth="1"/>
    <col min="11781" max="11781" width="14.140625" style="369" customWidth="1"/>
    <col min="11782" max="11782" width="12.5703125" style="369" customWidth="1"/>
    <col min="11783" max="11783" width="14.85546875" style="369" customWidth="1"/>
    <col min="11784" max="12032" width="8" style="369"/>
    <col min="12033" max="12033" width="4.85546875" style="369" customWidth="1"/>
    <col min="12034" max="12034" width="30.5703125" style="369" customWidth="1"/>
    <col min="12035" max="12035" width="11.140625" style="369" customWidth="1"/>
    <col min="12036" max="12036" width="12.42578125" style="369" customWidth="1"/>
    <col min="12037" max="12037" width="14.140625" style="369" customWidth="1"/>
    <col min="12038" max="12038" width="12.5703125" style="369" customWidth="1"/>
    <col min="12039" max="12039" width="14.85546875" style="369" customWidth="1"/>
    <col min="12040" max="12288" width="8" style="369"/>
    <col min="12289" max="12289" width="4.85546875" style="369" customWidth="1"/>
    <col min="12290" max="12290" width="30.5703125" style="369" customWidth="1"/>
    <col min="12291" max="12291" width="11.140625" style="369" customWidth="1"/>
    <col min="12292" max="12292" width="12.42578125" style="369" customWidth="1"/>
    <col min="12293" max="12293" width="14.140625" style="369" customWidth="1"/>
    <col min="12294" max="12294" width="12.5703125" style="369" customWidth="1"/>
    <col min="12295" max="12295" width="14.85546875" style="369" customWidth="1"/>
    <col min="12296" max="12544" width="8" style="369"/>
    <col min="12545" max="12545" width="4.85546875" style="369" customWidth="1"/>
    <col min="12546" max="12546" width="30.5703125" style="369" customWidth="1"/>
    <col min="12547" max="12547" width="11.140625" style="369" customWidth="1"/>
    <col min="12548" max="12548" width="12.42578125" style="369" customWidth="1"/>
    <col min="12549" max="12549" width="14.140625" style="369" customWidth="1"/>
    <col min="12550" max="12550" width="12.5703125" style="369" customWidth="1"/>
    <col min="12551" max="12551" width="14.85546875" style="369" customWidth="1"/>
    <col min="12552" max="12800" width="8" style="369"/>
    <col min="12801" max="12801" width="4.85546875" style="369" customWidth="1"/>
    <col min="12802" max="12802" width="30.5703125" style="369" customWidth="1"/>
    <col min="12803" max="12803" width="11.140625" style="369" customWidth="1"/>
    <col min="12804" max="12804" width="12.42578125" style="369" customWidth="1"/>
    <col min="12805" max="12805" width="14.140625" style="369" customWidth="1"/>
    <col min="12806" max="12806" width="12.5703125" style="369" customWidth="1"/>
    <col min="12807" max="12807" width="14.85546875" style="369" customWidth="1"/>
    <col min="12808" max="13056" width="8" style="369"/>
    <col min="13057" max="13057" width="4.85546875" style="369" customWidth="1"/>
    <col min="13058" max="13058" width="30.5703125" style="369" customWidth="1"/>
    <col min="13059" max="13059" width="11.140625" style="369" customWidth="1"/>
    <col min="13060" max="13060" width="12.42578125" style="369" customWidth="1"/>
    <col min="13061" max="13061" width="14.140625" style="369" customWidth="1"/>
    <col min="13062" max="13062" width="12.5703125" style="369" customWidth="1"/>
    <col min="13063" max="13063" width="14.85546875" style="369" customWidth="1"/>
    <col min="13064" max="13312" width="8" style="369"/>
    <col min="13313" max="13313" width="4.85546875" style="369" customWidth="1"/>
    <col min="13314" max="13314" width="30.5703125" style="369" customWidth="1"/>
    <col min="13315" max="13315" width="11.140625" style="369" customWidth="1"/>
    <col min="13316" max="13316" width="12.42578125" style="369" customWidth="1"/>
    <col min="13317" max="13317" width="14.140625" style="369" customWidth="1"/>
    <col min="13318" max="13318" width="12.5703125" style="369" customWidth="1"/>
    <col min="13319" max="13319" width="14.85546875" style="369" customWidth="1"/>
    <col min="13320" max="13568" width="8" style="369"/>
    <col min="13569" max="13569" width="4.85546875" style="369" customWidth="1"/>
    <col min="13570" max="13570" width="30.5703125" style="369" customWidth="1"/>
    <col min="13571" max="13571" width="11.140625" style="369" customWidth="1"/>
    <col min="13572" max="13572" width="12.42578125" style="369" customWidth="1"/>
    <col min="13573" max="13573" width="14.140625" style="369" customWidth="1"/>
    <col min="13574" max="13574" width="12.5703125" style="369" customWidth="1"/>
    <col min="13575" max="13575" width="14.85546875" style="369" customWidth="1"/>
    <col min="13576" max="13824" width="8" style="369"/>
    <col min="13825" max="13825" width="4.85546875" style="369" customWidth="1"/>
    <col min="13826" max="13826" width="30.5703125" style="369" customWidth="1"/>
    <col min="13827" max="13827" width="11.140625" style="369" customWidth="1"/>
    <col min="13828" max="13828" width="12.42578125" style="369" customWidth="1"/>
    <col min="13829" max="13829" width="14.140625" style="369" customWidth="1"/>
    <col min="13830" max="13830" width="12.5703125" style="369" customWidth="1"/>
    <col min="13831" max="13831" width="14.85546875" style="369" customWidth="1"/>
    <col min="13832" max="14080" width="8" style="369"/>
    <col min="14081" max="14081" width="4.85546875" style="369" customWidth="1"/>
    <col min="14082" max="14082" width="30.5703125" style="369" customWidth="1"/>
    <col min="14083" max="14083" width="11.140625" style="369" customWidth="1"/>
    <col min="14084" max="14084" width="12.42578125" style="369" customWidth="1"/>
    <col min="14085" max="14085" width="14.140625" style="369" customWidth="1"/>
    <col min="14086" max="14086" width="12.5703125" style="369" customWidth="1"/>
    <col min="14087" max="14087" width="14.85546875" style="369" customWidth="1"/>
    <col min="14088" max="14336" width="8" style="369"/>
    <col min="14337" max="14337" width="4.85546875" style="369" customWidth="1"/>
    <col min="14338" max="14338" width="30.5703125" style="369" customWidth="1"/>
    <col min="14339" max="14339" width="11.140625" style="369" customWidth="1"/>
    <col min="14340" max="14340" width="12.42578125" style="369" customWidth="1"/>
    <col min="14341" max="14341" width="14.140625" style="369" customWidth="1"/>
    <col min="14342" max="14342" width="12.5703125" style="369" customWidth="1"/>
    <col min="14343" max="14343" width="14.85546875" style="369" customWidth="1"/>
    <col min="14344" max="14592" width="8" style="369"/>
    <col min="14593" max="14593" width="4.85546875" style="369" customWidth="1"/>
    <col min="14594" max="14594" width="30.5703125" style="369" customWidth="1"/>
    <col min="14595" max="14595" width="11.140625" style="369" customWidth="1"/>
    <col min="14596" max="14596" width="12.42578125" style="369" customWidth="1"/>
    <col min="14597" max="14597" width="14.140625" style="369" customWidth="1"/>
    <col min="14598" max="14598" width="12.5703125" style="369" customWidth="1"/>
    <col min="14599" max="14599" width="14.85546875" style="369" customWidth="1"/>
    <col min="14600" max="14848" width="8" style="369"/>
    <col min="14849" max="14849" width="4.85546875" style="369" customWidth="1"/>
    <col min="14850" max="14850" width="30.5703125" style="369" customWidth="1"/>
    <col min="14851" max="14851" width="11.140625" style="369" customWidth="1"/>
    <col min="14852" max="14852" width="12.42578125" style="369" customWidth="1"/>
    <col min="14853" max="14853" width="14.140625" style="369" customWidth="1"/>
    <col min="14854" max="14854" width="12.5703125" style="369" customWidth="1"/>
    <col min="14855" max="14855" width="14.85546875" style="369" customWidth="1"/>
    <col min="14856" max="15104" width="8" style="369"/>
    <col min="15105" max="15105" width="4.85546875" style="369" customWidth="1"/>
    <col min="15106" max="15106" width="30.5703125" style="369" customWidth="1"/>
    <col min="15107" max="15107" width="11.140625" style="369" customWidth="1"/>
    <col min="15108" max="15108" width="12.42578125" style="369" customWidth="1"/>
    <col min="15109" max="15109" width="14.140625" style="369" customWidth="1"/>
    <col min="15110" max="15110" width="12.5703125" style="369" customWidth="1"/>
    <col min="15111" max="15111" width="14.85546875" style="369" customWidth="1"/>
    <col min="15112" max="15360" width="8" style="369"/>
    <col min="15361" max="15361" width="4.85546875" style="369" customWidth="1"/>
    <col min="15362" max="15362" width="30.5703125" style="369" customWidth="1"/>
    <col min="15363" max="15363" width="11.140625" style="369" customWidth="1"/>
    <col min="15364" max="15364" width="12.42578125" style="369" customWidth="1"/>
    <col min="15365" max="15365" width="14.140625" style="369" customWidth="1"/>
    <col min="15366" max="15366" width="12.5703125" style="369" customWidth="1"/>
    <col min="15367" max="15367" width="14.85546875" style="369" customWidth="1"/>
    <col min="15368" max="15616" width="8" style="369"/>
    <col min="15617" max="15617" width="4.85546875" style="369" customWidth="1"/>
    <col min="15618" max="15618" width="30.5703125" style="369" customWidth="1"/>
    <col min="15619" max="15619" width="11.140625" style="369" customWidth="1"/>
    <col min="15620" max="15620" width="12.42578125" style="369" customWidth="1"/>
    <col min="15621" max="15621" width="14.140625" style="369" customWidth="1"/>
    <col min="15622" max="15622" width="12.5703125" style="369" customWidth="1"/>
    <col min="15623" max="15623" width="14.85546875" style="369" customWidth="1"/>
    <col min="15624" max="15872" width="8" style="369"/>
    <col min="15873" max="15873" width="4.85546875" style="369" customWidth="1"/>
    <col min="15874" max="15874" width="30.5703125" style="369" customWidth="1"/>
    <col min="15875" max="15875" width="11.140625" style="369" customWidth="1"/>
    <col min="15876" max="15876" width="12.42578125" style="369" customWidth="1"/>
    <col min="15877" max="15877" width="14.140625" style="369" customWidth="1"/>
    <col min="15878" max="15878" width="12.5703125" style="369" customWidth="1"/>
    <col min="15879" max="15879" width="14.85546875" style="369" customWidth="1"/>
    <col min="15880" max="16128" width="8" style="369"/>
    <col min="16129" max="16129" width="4.85546875" style="369" customWidth="1"/>
    <col min="16130" max="16130" width="30.5703125" style="369" customWidth="1"/>
    <col min="16131" max="16131" width="11.140625" style="369" customWidth="1"/>
    <col min="16132" max="16132" width="12.42578125" style="369" customWidth="1"/>
    <col min="16133" max="16133" width="14.140625" style="369" customWidth="1"/>
    <col min="16134" max="16134" width="12.5703125" style="369" customWidth="1"/>
    <col min="16135" max="16135" width="14.85546875" style="369" customWidth="1"/>
    <col min="16136" max="16384" width="8" style="369"/>
  </cols>
  <sheetData>
    <row r="1" spans="1:10" s="362" customFormat="1" ht="48.75" customHeight="1" x14ac:dyDescent="0.25">
      <c r="A1" s="526" t="s">
        <v>469</v>
      </c>
      <c r="B1" s="526"/>
      <c r="C1" s="526"/>
      <c r="D1" s="526"/>
      <c r="E1" s="526"/>
      <c r="F1" s="526"/>
      <c r="G1" s="526"/>
    </row>
    <row r="2" spans="1:10" s="362" customFormat="1" ht="48.75" customHeight="1" x14ac:dyDescent="0.25">
      <c r="A2" s="443"/>
      <c r="B2" s="443"/>
      <c r="C2" s="443"/>
      <c r="D2" s="443"/>
      <c r="E2" s="443"/>
      <c r="F2" s="443"/>
      <c r="G2" s="443"/>
    </row>
    <row r="3" spans="1:10" s="362" customFormat="1" ht="15.75" customHeight="1" x14ac:dyDescent="0.25">
      <c r="A3" s="458" t="s">
        <v>530</v>
      </c>
      <c r="B3" s="458"/>
      <c r="C3" s="458"/>
      <c r="D3" s="443"/>
      <c r="E3" s="443"/>
      <c r="F3" s="443"/>
      <c r="G3" s="443"/>
    </row>
    <row r="4" spans="1:10" s="333" customFormat="1" ht="15.75" customHeight="1" x14ac:dyDescent="0.25">
      <c r="A4" s="458" t="s">
        <v>512</v>
      </c>
      <c r="B4" s="458"/>
      <c r="C4" s="458"/>
      <c r="D4" s="458"/>
      <c r="E4" s="458"/>
      <c r="F4" s="515"/>
      <c r="G4" s="515"/>
      <c r="H4" s="363"/>
      <c r="J4" s="334"/>
    </row>
    <row r="5" spans="1:10" s="336" customFormat="1" ht="15.75" customHeight="1" x14ac:dyDescent="0.2">
      <c r="A5" s="364" t="s">
        <v>261</v>
      </c>
      <c r="B5" s="365"/>
      <c r="C5" s="365"/>
      <c r="D5" s="335"/>
      <c r="E5" s="337"/>
      <c r="F5" s="527" t="s">
        <v>454</v>
      </c>
      <c r="G5" s="527"/>
      <c r="H5" s="366"/>
      <c r="J5" s="337"/>
    </row>
    <row r="6" spans="1:10" ht="15.95" customHeight="1" x14ac:dyDescent="0.25">
      <c r="A6" s="528" t="s">
        <v>470</v>
      </c>
      <c r="B6" s="528"/>
      <c r="C6" s="528"/>
      <c r="D6" s="528"/>
      <c r="E6" s="528"/>
      <c r="F6" s="528"/>
      <c r="G6" s="367"/>
      <c r="H6" s="368"/>
    </row>
    <row r="7" spans="1:10" ht="15.95" customHeight="1" thickBot="1" x14ac:dyDescent="0.3">
      <c r="A7" s="370"/>
      <c r="B7" s="370"/>
      <c r="C7" s="370"/>
      <c r="D7" s="371"/>
      <c r="E7" s="371"/>
      <c r="F7" s="367"/>
      <c r="G7" s="367"/>
      <c r="H7" s="368"/>
    </row>
    <row r="8" spans="1:10" s="374" customFormat="1" ht="22.5" customHeight="1" x14ac:dyDescent="0.25">
      <c r="A8" s="372" t="s">
        <v>471</v>
      </c>
      <c r="B8" s="529" t="s">
        <v>472</v>
      </c>
      <c r="C8" s="529"/>
      <c r="D8" s="529"/>
      <c r="E8" s="529"/>
      <c r="F8" s="529" t="s">
        <v>473</v>
      </c>
      <c r="G8" s="530"/>
      <c r="H8" s="373"/>
    </row>
    <row r="9" spans="1:10" s="374" customFormat="1" ht="15.95" customHeight="1" x14ac:dyDescent="0.25">
      <c r="A9" s="375" t="s">
        <v>12</v>
      </c>
      <c r="B9" s="546" t="s">
        <v>13</v>
      </c>
      <c r="C9" s="546"/>
      <c r="D9" s="546"/>
      <c r="E9" s="546"/>
      <c r="F9" s="546" t="s">
        <v>14</v>
      </c>
      <c r="G9" s="547"/>
      <c r="H9" s="373"/>
    </row>
    <row r="10" spans="1:10" s="374" customFormat="1" ht="15.95" customHeight="1" x14ac:dyDescent="0.25">
      <c r="A10" s="375" t="s">
        <v>2</v>
      </c>
      <c r="B10" s="548" t="s">
        <v>285</v>
      </c>
      <c r="C10" s="549"/>
      <c r="D10" s="549"/>
      <c r="E10" s="550"/>
      <c r="F10" s="539">
        <v>169244381</v>
      </c>
      <c r="G10" s="540"/>
      <c r="H10" s="373"/>
    </row>
    <row r="11" spans="1:10" s="374" customFormat="1" ht="15.95" customHeight="1" x14ac:dyDescent="0.25">
      <c r="A11" s="375" t="s">
        <v>3</v>
      </c>
      <c r="B11" s="538"/>
      <c r="C11" s="538"/>
      <c r="D11" s="538"/>
      <c r="E11" s="538"/>
      <c r="F11" s="539"/>
      <c r="G11" s="540"/>
      <c r="H11" s="373"/>
    </row>
    <row r="12" spans="1:10" s="374" customFormat="1" ht="15.95" customHeight="1" x14ac:dyDescent="0.25">
      <c r="A12" s="375" t="s">
        <v>322</v>
      </c>
      <c r="B12" s="538"/>
      <c r="C12" s="538"/>
      <c r="D12" s="538"/>
      <c r="E12" s="538"/>
      <c r="F12" s="539"/>
      <c r="G12" s="540"/>
      <c r="H12" s="373"/>
    </row>
    <row r="13" spans="1:10" s="374" customFormat="1" ht="25.5" customHeight="1" thickBot="1" x14ac:dyDescent="0.3">
      <c r="A13" s="376" t="s">
        <v>325</v>
      </c>
      <c r="B13" s="541" t="s">
        <v>474</v>
      </c>
      <c r="C13" s="542"/>
      <c r="D13" s="542"/>
      <c r="E13" s="543"/>
      <c r="F13" s="544">
        <f>SUM(F10:F12)</f>
        <v>169244381</v>
      </c>
      <c r="G13" s="545"/>
      <c r="H13" s="373"/>
    </row>
    <row r="14" spans="1:10" ht="25.5" customHeight="1" x14ac:dyDescent="0.25">
      <c r="A14" s="377"/>
      <c r="B14" s="378"/>
      <c r="C14" s="378"/>
      <c r="D14" s="378"/>
      <c r="E14" s="378"/>
      <c r="F14" s="379"/>
      <c r="G14" s="379"/>
      <c r="H14" s="368"/>
    </row>
    <row r="15" spans="1:10" ht="15.95" customHeight="1" x14ac:dyDescent="0.25">
      <c r="A15" s="528" t="s">
        <v>475</v>
      </c>
      <c r="B15" s="528"/>
      <c r="C15" s="528"/>
      <c r="D15" s="528"/>
      <c r="E15" s="528"/>
      <c r="F15" s="528"/>
      <c r="G15" s="528"/>
      <c r="H15" s="368"/>
    </row>
    <row r="16" spans="1:10" ht="15.95" customHeight="1" thickBot="1" x14ac:dyDescent="0.3">
      <c r="A16" s="370"/>
      <c r="B16" s="370"/>
      <c r="C16" s="370"/>
      <c r="D16" s="371"/>
      <c r="E16" s="371"/>
      <c r="F16" s="367"/>
      <c r="G16" s="367"/>
      <c r="H16" s="368"/>
    </row>
    <row r="17" spans="1:7" ht="15" customHeight="1" x14ac:dyDescent="0.25">
      <c r="A17" s="531" t="s">
        <v>471</v>
      </c>
      <c r="B17" s="529" t="s">
        <v>476</v>
      </c>
      <c r="C17" s="534" t="s">
        <v>477</v>
      </c>
      <c r="D17" s="535"/>
      <c r="E17" s="535"/>
      <c r="F17" s="536"/>
      <c r="G17" s="530" t="s">
        <v>478</v>
      </c>
    </row>
    <row r="18" spans="1:7" ht="13.5" customHeight="1" thickBot="1" x14ac:dyDescent="0.3">
      <c r="A18" s="532"/>
      <c r="B18" s="533"/>
      <c r="C18" s="380" t="s">
        <v>479</v>
      </c>
      <c r="D18" s="381" t="s">
        <v>459</v>
      </c>
      <c r="E18" s="381" t="s">
        <v>460</v>
      </c>
      <c r="F18" s="381" t="s">
        <v>480</v>
      </c>
      <c r="G18" s="537"/>
    </row>
    <row r="19" spans="1:7" ht="15.75" thickBot="1" x14ac:dyDescent="0.3">
      <c r="A19" s="382" t="s">
        <v>12</v>
      </c>
      <c r="B19" s="383" t="s">
        <v>13</v>
      </c>
      <c r="C19" s="383" t="s">
        <v>14</v>
      </c>
      <c r="D19" s="383" t="s">
        <v>15</v>
      </c>
      <c r="E19" s="383" t="s">
        <v>16</v>
      </c>
      <c r="F19" s="383" t="s">
        <v>199</v>
      </c>
      <c r="G19" s="384" t="s">
        <v>200</v>
      </c>
    </row>
    <row r="20" spans="1:7" ht="26.25" x14ac:dyDescent="0.25">
      <c r="A20" s="385" t="s">
        <v>2</v>
      </c>
      <c r="B20" s="446" t="s">
        <v>517</v>
      </c>
      <c r="C20" s="386">
        <v>1105000</v>
      </c>
      <c r="D20" s="386">
        <v>4930297</v>
      </c>
      <c r="E20" s="386">
        <v>4830393</v>
      </c>
      <c r="F20" s="386">
        <v>4730489</v>
      </c>
      <c r="G20" s="387">
        <f>SUM(D20:F20)</f>
        <v>14491179</v>
      </c>
    </row>
    <row r="21" spans="1:7" x14ac:dyDescent="0.25">
      <c r="A21" s="388" t="s">
        <v>3</v>
      </c>
      <c r="B21" s="389"/>
      <c r="C21" s="389"/>
      <c r="D21" s="390"/>
      <c r="E21" s="390"/>
      <c r="F21" s="390"/>
      <c r="G21" s="391">
        <f>SUM(D21:F21)</f>
        <v>0</v>
      </c>
    </row>
    <row r="22" spans="1:7" ht="15.75" thickBot="1" x14ac:dyDescent="0.3">
      <c r="A22" s="388" t="s">
        <v>322</v>
      </c>
      <c r="B22" s="389"/>
      <c r="C22" s="389"/>
      <c r="D22" s="390"/>
      <c r="E22" s="390"/>
      <c r="F22" s="390"/>
      <c r="G22" s="391">
        <f>SUM(D22:F22)</f>
        <v>0</v>
      </c>
    </row>
    <row r="23" spans="1:7" s="396" customFormat="1" thickBot="1" x14ac:dyDescent="0.25">
      <c r="A23" s="392" t="s">
        <v>325</v>
      </c>
      <c r="B23" s="393" t="s">
        <v>481</v>
      </c>
      <c r="C23" s="394">
        <f>C20</f>
        <v>1105000</v>
      </c>
      <c r="D23" s="394">
        <f>SUM(D20:D22)</f>
        <v>4930297</v>
      </c>
      <c r="E23" s="394">
        <f>SUM(E20:E22)</f>
        <v>4830393</v>
      </c>
      <c r="F23" s="394">
        <f>SUM(F20:F22)</f>
        <v>4730489</v>
      </c>
      <c r="G23" s="395">
        <f>SUM(G20:G22)</f>
        <v>14491179</v>
      </c>
    </row>
    <row r="24" spans="1:7" s="396" customFormat="1" ht="14.25" x14ac:dyDescent="0.2">
      <c r="A24" s="397"/>
      <c r="B24" s="398"/>
      <c r="C24" s="398"/>
      <c r="D24" s="399"/>
      <c r="E24" s="399"/>
      <c r="F24" s="399"/>
      <c r="G24" s="399"/>
    </row>
    <row r="25" spans="1:7" s="400" customFormat="1" ht="30.75" customHeight="1" x14ac:dyDescent="0.25">
      <c r="A25" s="551" t="s">
        <v>482</v>
      </c>
      <c r="B25" s="551"/>
      <c r="C25" s="551"/>
      <c r="D25" s="551"/>
      <c r="E25" s="551"/>
      <c r="F25" s="551"/>
      <c r="G25" s="551"/>
    </row>
    <row r="26" spans="1:7" ht="15.75" thickBot="1" x14ac:dyDescent="0.3"/>
    <row r="27" spans="1:7" ht="21.75" thickBot="1" x14ac:dyDescent="0.3">
      <c r="A27" s="401" t="s">
        <v>471</v>
      </c>
      <c r="B27" s="552" t="s">
        <v>483</v>
      </c>
      <c r="C27" s="552"/>
      <c r="D27" s="553"/>
      <c r="E27" s="553"/>
      <c r="F27" s="553"/>
      <c r="G27" s="401" t="s">
        <v>484</v>
      </c>
    </row>
    <row r="28" spans="1:7" x14ac:dyDescent="0.25">
      <c r="A28" s="402" t="s">
        <v>12</v>
      </c>
      <c r="B28" s="554" t="s">
        <v>13</v>
      </c>
      <c r="C28" s="554"/>
      <c r="D28" s="555"/>
      <c r="E28" s="555"/>
      <c r="F28" s="556"/>
      <c r="G28" s="402" t="s">
        <v>14</v>
      </c>
    </row>
    <row r="29" spans="1:7" x14ac:dyDescent="0.25">
      <c r="A29" s="403" t="s">
        <v>485</v>
      </c>
      <c r="B29" s="557" t="s">
        <v>486</v>
      </c>
      <c r="C29" s="558"/>
      <c r="D29" s="558"/>
      <c r="E29" s="558"/>
      <c r="F29" s="559"/>
      <c r="G29" s="404">
        <v>84234266</v>
      </c>
    </row>
    <row r="30" spans="1:7" x14ac:dyDescent="0.25">
      <c r="A30" s="403" t="s">
        <v>487</v>
      </c>
      <c r="B30" s="405" t="s">
        <v>488</v>
      </c>
      <c r="C30" s="405"/>
      <c r="D30" s="405"/>
      <c r="E30" s="405"/>
      <c r="F30" s="405"/>
      <c r="G30" s="404">
        <v>11350000</v>
      </c>
    </row>
    <row r="31" spans="1:7" x14ac:dyDescent="0.25">
      <c r="A31" s="403" t="s">
        <v>489</v>
      </c>
      <c r="B31" s="405" t="s">
        <v>490</v>
      </c>
      <c r="C31" s="405"/>
      <c r="D31" s="405"/>
      <c r="E31" s="405"/>
      <c r="F31" s="405"/>
      <c r="G31" s="404">
        <v>150000</v>
      </c>
    </row>
    <row r="32" spans="1:7" x14ac:dyDescent="0.25">
      <c r="A32" s="403" t="s">
        <v>491</v>
      </c>
      <c r="B32" s="405" t="s">
        <v>492</v>
      </c>
      <c r="C32" s="405"/>
      <c r="D32" s="405"/>
      <c r="E32" s="405"/>
      <c r="F32" s="405"/>
      <c r="G32" s="404">
        <v>7001000</v>
      </c>
    </row>
    <row r="33" spans="1:7" x14ac:dyDescent="0.25">
      <c r="A33" s="403" t="s">
        <v>493</v>
      </c>
      <c r="B33" s="405" t="s">
        <v>494</v>
      </c>
      <c r="C33" s="405"/>
      <c r="D33" s="405"/>
      <c r="E33" s="405"/>
      <c r="F33" s="405"/>
      <c r="G33" s="404">
        <v>0</v>
      </c>
    </row>
    <row r="34" spans="1:7" x14ac:dyDescent="0.25">
      <c r="A34" s="403" t="s">
        <v>495</v>
      </c>
      <c r="B34" s="405" t="s">
        <v>496</v>
      </c>
      <c r="C34" s="405"/>
      <c r="D34" s="405"/>
      <c r="E34" s="405"/>
      <c r="F34" s="405"/>
      <c r="G34" s="404">
        <v>0</v>
      </c>
    </row>
    <row r="35" spans="1:7" x14ac:dyDescent="0.25">
      <c r="A35" s="403" t="s">
        <v>497</v>
      </c>
      <c r="B35" s="405" t="s">
        <v>498</v>
      </c>
      <c r="C35" s="405"/>
      <c r="D35" s="405"/>
      <c r="E35" s="405"/>
      <c r="F35" s="405"/>
      <c r="G35" s="404">
        <v>0</v>
      </c>
    </row>
    <row r="36" spans="1:7" ht="21.75" customHeight="1" thickBot="1" x14ac:dyDescent="0.3">
      <c r="A36" s="406" t="s">
        <v>499</v>
      </c>
      <c r="B36" s="407"/>
      <c r="C36" s="408"/>
      <c r="D36" s="408"/>
      <c r="E36" s="408"/>
      <c r="F36" s="408"/>
      <c r="G36" s="409">
        <f>SUM(G29:G35)</f>
        <v>102735266</v>
      </c>
    </row>
    <row r="37" spans="1:7" ht="22.5" customHeight="1" thickBot="1" x14ac:dyDescent="0.3">
      <c r="A37" s="406" t="s">
        <v>500</v>
      </c>
      <c r="B37" s="407"/>
      <c r="C37" s="408"/>
      <c r="D37" s="408"/>
      <c r="E37" s="408"/>
      <c r="F37" s="408"/>
      <c r="G37" s="409">
        <f>G36/2</f>
        <v>51367633</v>
      </c>
    </row>
    <row r="38" spans="1:7" ht="27" customHeight="1" x14ac:dyDescent="0.25">
      <c r="A38" s="560" t="s">
        <v>501</v>
      </c>
      <c r="B38" s="560"/>
      <c r="C38" s="560"/>
      <c r="D38" s="560"/>
      <c r="E38" s="560"/>
      <c r="F38" s="560"/>
      <c r="G38" s="560"/>
    </row>
  </sheetData>
  <mergeCells count="28">
    <mergeCell ref="A25:G25"/>
    <mergeCell ref="B27:F27"/>
    <mergeCell ref="B28:F28"/>
    <mergeCell ref="B29:F29"/>
    <mergeCell ref="A38:G38"/>
    <mergeCell ref="B12:E12"/>
    <mergeCell ref="F12:G12"/>
    <mergeCell ref="B13:E13"/>
    <mergeCell ref="F13:G13"/>
    <mergeCell ref="B9:E9"/>
    <mergeCell ref="F9:G9"/>
    <mergeCell ref="B10:E10"/>
    <mergeCell ref="F10:G10"/>
    <mergeCell ref="B11:E11"/>
    <mergeCell ref="F11:G11"/>
    <mergeCell ref="A15:G15"/>
    <mergeCell ref="A17:A18"/>
    <mergeCell ref="B17:B18"/>
    <mergeCell ref="C17:F17"/>
    <mergeCell ref="G17:G18"/>
    <mergeCell ref="A1:G1"/>
    <mergeCell ref="F4:G4"/>
    <mergeCell ref="F5:G5"/>
    <mergeCell ref="A6:F6"/>
    <mergeCell ref="B8:E8"/>
    <mergeCell ref="F8:G8"/>
    <mergeCell ref="A3:C3"/>
    <mergeCell ref="A4:E4"/>
  </mergeCells>
  <pageMargins left="0.78740157480314965" right="0.78740157480314965" top="1.3779527559055118" bottom="0.98425196850393704" header="0.78740157480314965" footer="0.7874015748031496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zoomScaleNormal="100" zoomScaleSheetLayoutView="100" workbookViewId="0">
      <selection activeCell="A4" sqref="A4:B4"/>
    </sheetView>
  </sheetViews>
  <sheetFormatPr defaultColWidth="8.85546875" defaultRowHeight="14.25" x14ac:dyDescent="0.2"/>
  <cols>
    <col min="1" max="1" width="6.7109375" style="1" customWidth="1"/>
    <col min="2" max="2" width="51.28515625" style="1" customWidth="1"/>
    <col min="3" max="4" width="16.7109375" style="1" hidden="1" customWidth="1"/>
    <col min="5" max="7" width="16.7109375" style="1" customWidth="1"/>
    <col min="8" max="8" width="12.28515625" style="38" customWidth="1"/>
    <col min="9" max="9" width="11.85546875" style="38" customWidth="1"/>
    <col min="10" max="10" width="10.85546875" style="38" customWidth="1"/>
    <col min="11" max="16384" width="8.85546875" style="1"/>
  </cols>
  <sheetData>
    <row r="1" spans="1:11" ht="30" customHeight="1" x14ac:dyDescent="0.3">
      <c r="A1" s="488" t="s">
        <v>7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1" ht="18" customHeight="1" x14ac:dyDescent="0.2">
      <c r="A2" s="489" t="s">
        <v>8</v>
      </c>
      <c r="B2" s="489"/>
      <c r="C2" s="489"/>
      <c r="D2" s="489"/>
      <c r="E2" s="489"/>
      <c r="F2" s="489"/>
      <c r="G2" s="489"/>
      <c r="H2" s="489"/>
      <c r="I2" s="489"/>
      <c r="J2" s="489"/>
    </row>
    <row r="3" spans="1:11" ht="17.25" customHeight="1" x14ac:dyDescent="0.25">
      <c r="A3" s="2"/>
      <c r="B3" s="3"/>
      <c r="C3" s="4"/>
      <c r="D3" s="491"/>
      <c r="E3" s="491"/>
      <c r="F3" s="82"/>
      <c r="G3" s="82"/>
      <c r="H3" s="35"/>
      <c r="I3" s="35"/>
      <c r="J3" s="35"/>
    </row>
    <row r="4" spans="1:11" ht="14.45" customHeight="1" x14ac:dyDescent="0.25">
      <c r="A4" s="458" t="s">
        <v>522</v>
      </c>
      <c r="B4" s="458"/>
      <c r="C4" s="5"/>
      <c r="D4" s="492"/>
      <c r="E4" s="492"/>
      <c r="F4" s="83"/>
      <c r="G4" s="83"/>
      <c r="H4" s="37"/>
      <c r="I4" s="490"/>
      <c r="J4" s="490"/>
      <c r="K4" s="36"/>
    </row>
    <row r="5" spans="1:11" ht="14.45" customHeight="1" thickBot="1" x14ac:dyDescent="0.3">
      <c r="A5" s="458" t="s">
        <v>203</v>
      </c>
      <c r="B5" s="458"/>
      <c r="C5" s="5"/>
      <c r="D5" s="492"/>
      <c r="E5" s="492"/>
      <c r="F5" s="83"/>
      <c r="G5" s="83"/>
      <c r="H5" s="37"/>
      <c r="I5" s="490" t="s">
        <v>0</v>
      </c>
      <c r="J5" s="490"/>
      <c r="K5" s="36"/>
    </row>
    <row r="6" spans="1:11" ht="15.6" customHeight="1" thickTop="1" thickBot="1" x14ac:dyDescent="0.25">
      <c r="A6" s="486" t="s">
        <v>9</v>
      </c>
      <c r="B6" s="484" t="s">
        <v>10</v>
      </c>
      <c r="C6" s="482" t="s">
        <v>4</v>
      </c>
      <c r="D6" s="482" t="s">
        <v>11</v>
      </c>
      <c r="E6" s="482" t="s">
        <v>6</v>
      </c>
      <c r="F6" s="482" t="s">
        <v>205</v>
      </c>
      <c r="G6" s="482" t="s">
        <v>206</v>
      </c>
      <c r="H6" s="493" t="s">
        <v>502</v>
      </c>
      <c r="I6" s="494"/>
      <c r="J6" s="495"/>
    </row>
    <row r="7" spans="1:11" ht="30.6" customHeight="1" thickTop="1" thickBot="1" x14ac:dyDescent="0.25">
      <c r="A7" s="487"/>
      <c r="B7" s="485"/>
      <c r="C7" s="483"/>
      <c r="D7" s="483"/>
      <c r="E7" s="483"/>
      <c r="F7" s="483"/>
      <c r="G7" s="483"/>
      <c r="H7" s="39" t="s">
        <v>196</v>
      </c>
      <c r="I7" s="39" t="s">
        <v>197</v>
      </c>
      <c r="J7" s="40" t="s">
        <v>198</v>
      </c>
    </row>
    <row r="8" spans="1:11" ht="12.75" customHeight="1" thickTop="1" x14ac:dyDescent="0.2">
      <c r="A8" s="6" t="s">
        <v>12</v>
      </c>
      <c r="B8" s="7" t="s">
        <v>13</v>
      </c>
      <c r="C8" s="7" t="s">
        <v>14</v>
      </c>
      <c r="D8" s="7" t="s">
        <v>15</v>
      </c>
      <c r="E8" s="7" t="s">
        <v>14</v>
      </c>
      <c r="F8" s="7" t="s">
        <v>15</v>
      </c>
      <c r="G8" s="7" t="s">
        <v>16</v>
      </c>
      <c r="H8" s="41" t="s">
        <v>199</v>
      </c>
      <c r="I8" s="41" t="s">
        <v>200</v>
      </c>
      <c r="J8" s="45" t="s">
        <v>201</v>
      </c>
    </row>
    <row r="9" spans="1:11" ht="21.95" customHeight="1" x14ac:dyDescent="0.2">
      <c r="A9" s="8" t="s">
        <v>17</v>
      </c>
      <c r="B9" s="9" t="s">
        <v>18</v>
      </c>
      <c r="C9" s="46">
        <f t="shared" ref="C9:H9" si="0">C10+C16</f>
        <v>160974547</v>
      </c>
      <c r="D9" s="46">
        <f t="shared" si="0"/>
        <v>186972372</v>
      </c>
      <c r="E9" s="46">
        <f t="shared" si="0"/>
        <v>181466721</v>
      </c>
      <c r="F9" s="46">
        <f t="shared" si="0"/>
        <v>0</v>
      </c>
      <c r="G9" s="46">
        <f t="shared" si="0"/>
        <v>181466721</v>
      </c>
      <c r="H9" s="59">
        <f t="shared" si="0"/>
        <v>181466721</v>
      </c>
      <c r="I9" s="60">
        <f t="shared" ref="I9:J9" si="1">I10+I16</f>
        <v>0</v>
      </c>
      <c r="J9" s="61">
        <f t="shared" si="1"/>
        <v>0</v>
      </c>
    </row>
    <row r="10" spans="1:11" s="449" customFormat="1" ht="21.95" customHeight="1" x14ac:dyDescent="0.2">
      <c r="A10" s="10" t="s">
        <v>19</v>
      </c>
      <c r="B10" s="11" t="s">
        <v>20</v>
      </c>
      <c r="C10" s="47">
        <f t="shared" ref="C10:H10" si="2">SUM(C11:C15)</f>
        <v>123425683</v>
      </c>
      <c r="D10" s="47">
        <f t="shared" si="2"/>
        <v>131157224</v>
      </c>
      <c r="E10" s="47">
        <f t="shared" si="2"/>
        <v>128166367</v>
      </c>
      <c r="F10" s="47">
        <f t="shared" si="2"/>
        <v>0</v>
      </c>
      <c r="G10" s="47">
        <f t="shared" si="2"/>
        <v>128166367</v>
      </c>
      <c r="H10" s="50">
        <f t="shared" si="2"/>
        <v>128166367</v>
      </c>
      <c r="I10" s="17">
        <v>0</v>
      </c>
      <c r="J10" s="62">
        <v>0</v>
      </c>
    </row>
    <row r="11" spans="1:11" s="449" customFormat="1" ht="21.95" hidden="1" customHeight="1" x14ac:dyDescent="0.2">
      <c r="A11" s="10" t="s">
        <v>21</v>
      </c>
      <c r="B11" s="11" t="s">
        <v>22</v>
      </c>
      <c r="C11" s="47">
        <v>44635962</v>
      </c>
      <c r="D11" s="47">
        <v>44805664</v>
      </c>
      <c r="E11" s="47">
        <v>40177294</v>
      </c>
      <c r="F11" s="47">
        <v>0</v>
      </c>
      <c r="G11" s="47">
        <v>40177294</v>
      </c>
      <c r="H11" s="50">
        <v>40177294</v>
      </c>
      <c r="I11" s="17">
        <v>0</v>
      </c>
      <c r="J11" s="62">
        <v>0</v>
      </c>
    </row>
    <row r="12" spans="1:11" s="449" customFormat="1" ht="21.95" hidden="1" customHeight="1" x14ac:dyDescent="0.2">
      <c r="A12" s="10" t="s">
        <v>23</v>
      </c>
      <c r="B12" s="11" t="s">
        <v>24</v>
      </c>
      <c r="C12" s="47">
        <v>42304768</v>
      </c>
      <c r="D12" s="47">
        <v>44145468</v>
      </c>
      <c r="E12" s="47">
        <v>43457599</v>
      </c>
      <c r="F12" s="47">
        <v>0</v>
      </c>
      <c r="G12" s="47">
        <v>43457599</v>
      </c>
      <c r="H12" s="50">
        <v>43457599</v>
      </c>
      <c r="I12" s="17">
        <v>0</v>
      </c>
      <c r="J12" s="62">
        <v>0</v>
      </c>
    </row>
    <row r="13" spans="1:11" s="449" customFormat="1" ht="21.95" hidden="1" customHeight="1" x14ac:dyDescent="0.2">
      <c r="A13" s="10" t="s">
        <v>25</v>
      </c>
      <c r="B13" s="11" t="s">
        <v>26</v>
      </c>
      <c r="C13" s="47">
        <v>32891974</v>
      </c>
      <c r="D13" s="47">
        <v>36303477</v>
      </c>
      <c r="E13" s="47">
        <v>41301776</v>
      </c>
      <c r="F13" s="47">
        <v>0</v>
      </c>
      <c r="G13" s="47">
        <v>41301776</v>
      </c>
      <c r="H13" s="50">
        <v>41301776</v>
      </c>
      <c r="I13" s="17">
        <v>0</v>
      </c>
      <c r="J13" s="62">
        <v>0</v>
      </c>
    </row>
    <row r="14" spans="1:11" s="449" customFormat="1" ht="21.95" hidden="1" customHeight="1" x14ac:dyDescent="0.2">
      <c r="A14" s="10" t="s">
        <v>27</v>
      </c>
      <c r="B14" s="11" t="s">
        <v>28</v>
      </c>
      <c r="C14" s="47">
        <v>1800000</v>
      </c>
      <c r="D14" s="47">
        <v>1800000</v>
      </c>
      <c r="E14" s="47">
        <v>1800000</v>
      </c>
      <c r="F14" s="47">
        <v>0</v>
      </c>
      <c r="G14" s="47">
        <v>1800000</v>
      </c>
      <c r="H14" s="50">
        <v>1800000</v>
      </c>
      <c r="I14" s="17">
        <v>0</v>
      </c>
      <c r="J14" s="62">
        <v>0</v>
      </c>
    </row>
    <row r="15" spans="1:11" s="449" customFormat="1" ht="21.95" hidden="1" customHeight="1" x14ac:dyDescent="0.2">
      <c r="A15" s="10" t="s">
        <v>29</v>
      </c>
      <c r="B15" s="12" t="s">
        <v>30</v>
      </c>
      <c r="C15" s="47">
        <v>1792979</v>
      </c>
      <c r="D15" s="47">
        <v>4102615</v>
      </c>
      <c r="E15" s="48">
        <v>1429698</v>
      </c>
      <c r="F15" s="48">
        <v>0</v>
      </c>
      <c r="G15" s="48">
        <v>1429698</v>
      </c>
      <c r="H15" s="63">
        <v>1429698</v>
      </c>
      <c r="I15" s="64">
        <v>0</v>
      </c>
      <c r="J15" s="65">
        <v>0</v>
      </c>
    </row>
    <row r="16" spans="1:11" s="449" customFormat="1" ht="21.95" customHeight="1" x14ac:dyDescent="0.2">
      <c r="A16" s="10" t="s">
        <v>31</v>
      </c>
      <c r="B16" s="11" t="s">
        <v>32</v>
      </c>
      <c r="C16" s="47">
        <v>37548864</v>
      </c>
      <c r="D16" s="47">
        <v>55815148</v>
      </c>
      <c r="E16" s="47">
        <v>53300354</v>
      </c>
      <c r="F16" s="47">
        <v>0</v>
      </c>
      <c r="G16" s="47">
        <v>53300354</v>
      </c>
      <c r="H16" s="50">
        <v>53300354</v>
      </c>
      <c r="I16" s="17">
        <v>0</v>
      </c>
      <c r="J16" s="62">
        <v>0</v>
      </c>
    </row>
    <row r="17" spans="1:10" ht="21.95" customHeight="1" x14ac:dyDescent="0.2">
      <c r="A17" s="13" t="s">
        <v>33</v>
      </c>
      <c r="B17" s="14" t="s">
        <v>34</v>
      </c>
      <c r="C17" s="49" t="e">
        <f>#REF!+C18</f>
        <v>#REF!</v>
      </c>
      <c r="D17" s="49" t="e">
        <f>#REF!+D18</f>
        <v>#REF!</v>
      </c>
      <c r="E17" s="49">
        <f>+E18</f>
        <v>104528617</v>
      </c>
      <c r="F17" s="49">
        <f t="shared" ref="F17:G17" si="3">+F18</f>
        <v>0</v>
      </c>
      <c r="G17" s="49">
        <f t="shared" si="3"/>
        <v>104528617</v>
      </c>
      <c r="H17" s="66">
        <f>+H18</f>
        <v>104528617</v>
      </c>
      <c r="I17" s="66">
        <f t="shared" ref="I17:J17" si="4">+I18</f>
        <v>0</v>
      </c>
      <c r="J17" s="412">
        <f t="shared" si="4"/>
        <v>0</v>
      </c>
    </row>
    <row r="18" spans="1:10" ht="21.95" customHeight="1" x14ac:dyDescent="0.2">
      <c r="A18" s="10" t="s">
        <v>35</v>
      </c>
      <c r="B18" s="12" t="s">
        <v>36</v>
      </c>
      <c r="C18" s="47">
        <v>86185955</v>
      </c>
      <c r="D18" s="47">
        <v>0</v>
      </c>
      <c r="E18" s="48">
        <v>104528617</v>
      </c>
      <c r="F18" s="48">
        <v>0</v>
      </c>
      <c r="G18" s="48">
        <f>E18+F18</f>
        <v>104528617</v>
      </c>
      <c r="H18" s="63">
        <f>G18</f>
        <v>104528617</v>
      </c>
      <c r="I18" s="64">
        <v>0</v>
      </c>
      <c r="J18" s="65">
        <v>0</v>
      </c>
    </row>
    <row r="19" spans="1:10" ht="21.95" customHeight="1" x14ac:dyDescent="0.2">
      <c r="A19" s="13" t="s">
        <v>37</v>
      </c>
      <c r="B19" s="14" t="s">
        <v>38</v>
      </c>
      <c r="C19" s="49">
        <f t="shared" ref="C19:J19" si="5">C20+C23</f>
        <v>82450000</v>
      </c>
      <c r="D19" s="49">
        <f t="shared" si="5"/>
        <v>104819785</v>
      </c>
      <c r="E19" s="49">
        <f t="shared" si="5"/>
        <v>86934266</v>
      </c>
      <c r="F19" s="49">
        <f t="shared" si="5"/>
        <v>50000</v>
      </c>
      <c r="G19" s="49">
        <f t="shared" si="5"/>
        <v>86984266</v>
      </c>
      <c r="H19" s="66">
        <f t="shared" si="5"/>
        <v>86984266</v>
      </c>
      <c r="I19" s="67">
        <f t="shared" si="5"/>
        <v>0</v>
      </c>
      <c r="J19" s="68">
        <f t="shared" si="5"/>
        <v>0</v>
      </c>
    </row>
    <row r="20" spans="1:10" ht="23.25" customHeight="1" x14ac:dyDescent="0.2">
      <c r="A20" s="10" t="s">
        <v>39</v>
      </c>
      <c r="B20" s="11" t="s">
        <v>40</v>
      </c>
      <c r="C20" s="47">
        <f t="shared" ref="C20:H20" si="6">SUM(C21:C22)</f>
        <v>82300000</v>
      </c>
      <c r="D20" s="47">
        <f t="shared" si="6"/>
        <v>104760535</v>
      </c>
      <c r="E20" s="47">
        <f t="shared" si="6"/>
        <v>86834266</v>
      </c>
      <c r="F20" s="47">
        <f t="shared" si="6"/>
        <v>0</v>
      </c>
      <c r="G20" s="47">
        <f t="shared" si="6"/>
        <v>86834266</v>
      </c>
      <c r="H20" s="50">
        <f t="shared" si="6"/>
        <v>86834266</v>
      </c>
      <c r="I20" s="17">
        <v>0</v>
      </c>
      <c r="J20" s="62">
        <v>0</v>
      </c>
    </row>
    <row r="21" spans="1:10" s="18" customFormat="1" ht="21.95" customHeight="1" x14ac:dyDescent="0.2">
      <c r="A21" s="15" t="s">
        <v>41</v>
      </c>
      <c r="B21" s="16" t="s">
        <v>42</v>
      </c>
      <c r="C21" s="50">
        <v>80000000</v>
      </c>
      <c r="D21" s="50">
        <v>102172459</v>
      </c>
      <c r="E21" s="50">
        <v>84234266</v>
      </c>
      <c r="F21" s="50">
        <v>0</v>
      </c>
      <c r="G21" s="50">
        <v>84234266</v>
      </c>
      <c r="H21" s="50">
        <v>84234266</v>
      </c>
      <c r="I21" s="17">
        <v>0</v>
      </c>
      <c r="J21" s="62">
        <v>0</v>
      </c>
    </row>
    <row r="22" spans="1:10" s="18" customFormat="1" ht="21.95" customHeight="1" x14ac:dyDescent="0.2">
      <c r="A22" s="15" t="s">
        <v>43</v>
      </c>
      <c r="B22" s="16" t="s">
        <v>44</v>
      </c>
      <c r="C22" s="50">
        <v>2300000</v>
      </c>
      <c r="D22" s="50">
        <v>2588076</v>
      </c>
      <c r="E22" s="50">
        <v>2600000</v>
      </c>
      <c r="F22" s="50">
        <v>0</v>
      </c>
      <c r="G22" s="50">
        <v>2600000</v>
      </c>
      <c r="H22" s="50">
        <v>2600000</v>
      </c>
      <c r="I22" s="17">
        <v>0</v>
      </c>
      <c r="J22" s="62">
        <v>0</v>
      </c>
    </row>
    <row r="23" spans="1:10" ht="21.95" customHeight="1" x14ac:dyDescent="0.2">
      <c r="A23" s="10" t="s">
        <v>45</v>
      </c>
      <c r="B23" s="11" t="s">
        <v>46</v>
      </c>
      <c r="C23" s="47">
        <v>150000</v>
      </c>
      <c r="D23" s="47">
        <v>59250</v>
      </c>
      <c r="E23" s="47">
        <v>100000</v>
      </c>
      <c r="F23" s="47">
        <v>50000</v>
      </c>
      <c r="G23" s="47">
        <f>E23+F23</f>
        <v>150000</v>
      </c>
      <c r="H23" s="50">
        <f>G23</f>
        <v>150000</v>
      </c>
      <c r="I23" s="17">
        <v>0</v>
      </c>
      <c r="J23" s="62">
        <v>0</v>
      </c>
    </row>
    <row r="24" spans="1:10" ht="21.95" customHeight="1" x14ac:dyDescent="0.2">
      <c r="A24" s="13" t="s">
        <v>47</v>
      </c>
      <c r="B24" s="14" t="s">
        <v>48</v>
      </c>
      <c r="C24" s="49">
        <f t="shared" ref="C24:J24" si="7">SUM(C25:C30)</f>
        <v>10617500</v>
      </c>
      <c r="D24" s="49">
        <f t="shared" si="7"/>
        <v>11833040</v>
      </c>
      <c r="E24" s="49">
        <f t="shared" si="7"/>
        <v>15747000</v>
      </c>
      <c r="F24" s="49">
        <f t="shared" si="7"/>
        <v>0</v>
      </c>
      <c r="G24" s="49">
        <f t="shared" si="7"/>
        <v>15747000</v>
      </c>
      <c r="H24" s="66">
        <f t="shared" si="7"/>
        <v>15747000</v>
      </c>
      <c r="I24" s="67">
        <f t="shared" si="7"/>
        <v>0</v>
      </c>
      <c r="J24" s="68">
        <f t="shared" si="7"/>
        <v>0</v>
      </c>
    </row>
    <row r="25" spans="1:10" ht="21.95" customHeight="1" x14ac:dyDescent="0.2">
      <c r="A25" s="10" t="s">
        <v>49</v>
      </c>
      <c r="B25" s="11" t="s">
        <v>50</v>
      </c>
      <c r="C25" s="51">
        <v>3760000</v>
      </c>
      <c r="D25" s="47">
        <v>4875912</v>
      </c>
      <c r="E25" s="47">
        <v>3430000</v>
      </c>
      <c r="F25" s="47">
        <v>0</v>
      </c>
      <c r="G25" s="47">
        <v>3430000</v>
      </c>
      <c r="H25" s="50">
        <v>3430000</v>
      </c>
      <c r="I25" s="17">
        <v>0</v>
      </c>
      <c r="J25" s="62">
        <v>0</v>
      </c>
    </row>
    <row r="26" spans="1:10" ht="21.95" customHeight="1" x14ac:dyDescent="0.2">
      <c r="A26" s="10" t="s">
        <v>51</v>
      </c>
      <c r="B26" s="11" t="s">
        <v>52</v>
      </c>
      <c r="C26" s="51">
        <v>637500</v>
      </c>
      <c r="D26" s="47">
        <v>740196</v>
      </c>
      <c r="E26" s="47">
        <v>752000</v>
      </c>
      <c r="F26" s="47">
        <v>0</v>
      </c>
      <c r="G26" s="47">
        <v>752000</v>
      </c>
      <c r="H26" s="50">
        <v>752000</v>
      </c>
      <c r="I26" s="17">
        <v>0</v>
      </c>
      <c r="J26" s="62">
        <v>0</v>
      </c>
    </row>
    <row r="27" spans="1:10" ht="21.95" customHeight="1" x14ac:dyDescent="0.2">
      <c r="A27" s="10" t="s">
        <v>53</v>
      </c>
      <c r="B27" s="11" t="s">
        <v>54</v>
      </c>
      <c r="C27" s="51">
        <v>6000000</v>
      </c>
      <c r="D27" s="47">
        <v>6055668</v>
      </c>
      <c r="E27" s="47">
        <v>11350000</v>
      </c>
      <c r="F27" s="47">
        <v>0</v>
      </c>
      <c r="G27" s="47">
        <v>11350000</v>
      </c>
      <c r="H27" s="50">
        <v>11350000</v>
      </c>
      <c r="I27" s="17">
        <v>0</v>
      </c>
      <c r="J27" s="62">
        <v>0</v>
      </c>
    </row>
    <row r="28" spans="1:10" ht="18.75" customHeight="1" x14ac:dyDescent="0.2">
      <c r="A28" s="10" t="s">
        <v>55</v>
      </c>
      <c r="B28" s="11" t="s">
        <v>56</v>
      </c>
      <c r="C28" s="51">
        <v>150000</v>
      </c>
      <c r="D28" s="47">
        <v>154038</v>
      </c>
      <c r="E28" s="47">
        <v>150000</v>
      </c>
      <c r="F28" s="47">
        <v>0</v>
      </c>
      <c r="G28" s="47">
        <v>150000</v>
      </c>
      <c r="H28" s="50">
        <v>150000</v>
      </c>
      <c r="I28" s="17">
        <v>0</v>
      </c>
      <c r="J28" s="62">
        <v>0</v>
      </c>
    </row>
    <row r="29" spans="1:10" ht="21.95" customHeight="1" x14ac:dyDescent="0.2">
      <c r="A29" s="10" t="s">
        <v>57</v>
      </c>
      <c r="B29" s="11" t="s">
        <v>58</v>
      </c>
      <c r="C29" s="51">
        <v>10000</v>
      </c>
      <c r="D29" s="52">
        <v>809</v>
      </c>
      <c r="E29" s="52">
        <v>5000</v>
      </c>
      <c r="F29" s="52">
        <v>0</v>
      </c>
      <c r="G29" s="52">
        <v>5000</v>
      </c>
      <c r="H29" s="69">
        <v>5000</v>
      </c>
      <c r="I29" s="70">
        <v>0</v>
      </c>
      <c r="J29" s="71">
        <v>0</v>
      </c>
    </row>
    <row r="30" spans="1:10" ht="21.95" customHeight="1" x14ac:dyDescent="0.2">
      <c r="A30" s="10" t="s">
        <v>59</v>
      </c>
      <c r="B30" s="11" t="s">
        <v>60</v>
      </c>
      <c r="C30" s="51">
        <v>60000</v>
      </c>
      <c r="D30" s="52">
        <v>6417</v>
      </c>
      <c r="E30" s="52">
        <v>60000</v>
      </c>
      <c r="F30" s="52">
        <v>0</v>
      </c>
      <c r="G30" s="52">
        <v>60000</v>
      </c>
      <c r="H30" s="69">
        <v>60000</v>
      </c>
      <c r="I30" s="70">
        <v>0</v>
      </c>
      <c r="J30" s="71">
        <v>0</v>
      </c>
    </row>
    <row r="31" spans="1:10" ht="21.95" customHeight="1" x14ac:dyDescent="0.2">
      <c r="A31" s="13" t="s">
        <v>61</v>
      </c>
      <c r="B31" s="14" t="s">
        <v>62</v>
      </c>
      <c r="C31" s="54">
        <f t="shared" ref="C31:H31" si="8">SUM(C32:C32)</f>
        <v>0</v>
      </c>
      <c r="D31" s="49">
        <f t="shared" si="8"/>
        <v>11000</v>
      </c>
      <c r="E31" s="49">
        <f t="shared" si="8"/>
        <v>7000000</v>
      </c>
      <c r="F31" s="49">
        <f t="shared" si="8"/>
        <v>1000</v>
      </c>
      <c r="G31" s="49">
        <f t="shared" si="8"/>
        <v>7001000</v>
      </c>
      <c r="H31" s="66">
        <f t="shared" si="8"/>
        <v>7001000</v>
      </c>
      <c r="I31" s="67">
        <v>0</v>
      </c>
      <c r="J31" s="68">
        <v>0</v>
      </c>
    </row>
    <row r="32" spans="1:10" ht="21.95" hidden="1" customHeight="1" x14ac:dyDescent="0.2">
      <c r="A32" s="10" t="s">
        <v>63</v>
      </c>
      <c r="B32" s="11" t="s">
        <v>64</v>
      </c>
      <c r="C32" s="53">
        <v>0</v>
      </c>
      <c r="D32" s="52">
        <v>11000</v>
      </c>
      <c r="E32" s="52">
        <v>7000000</v>
      </c>
      <c r="F32" s="52">
        <v>1000</v>
      </c>
      <c r="G32" s="52">
        <f>E32+F32</f>
        <v>7001000</v>
      </c>
      <c r="H32" s="69">
        <f>G32</f>
        <v>7001000</v>
      </c>
      <c r="I32" s="70">
        <v>0</v>
      </c>
      <c r="J32" s="71">
        <v>0</v>
      </c>
    </row>
    <row r="33" spans="1:10" ht="21.95" customHeight="1" x14ac:dyDescent="0.2">
      <c r="A33" s="13" t="s">
        <v>65</v>
      </c>
      <c r="B33" s="14" t="s">
        <v>66</v>
      </c>
      <c r="C33" s="49">
        <f t="shared" ref="C33:H33" si="9">SUM(C34:C34)</f>
        <v>50000</v>
      </c>
      <c r="D33" s="49">
        <f t="shared" si="9"/>
        <v>10000</v>
      </c>
      <c r="E33" s="49">
        <f t="shared" si="9"/>
        <v>50000</v>
      </c>
      <c r="F33" s="49">
        <f t="shared" si="9"/>
        <v>150000</v>
      </c>
      <c r="G33" s="49">
        <f t="shared" si="9"/>
        <v>200000</v>
      </c>
      <c r="H33" s="66">
        <f t="shared" si="9"/>
        <v>200000</v>
      </c>
      <c r="I33" s="67">
        <v>0</v>
      </c>
      <c r="J33" s="68">
        <v>0</v>
      </c>
    </row>
    <row r="34" spans="1:10" ht="21.95" hidden="1" customHeight="1" x14ac:dyDescent="0.2">
      <c r="A34" s="10" t="s">
        <v>67</v>
      </c>
      <c r="B34" s="11" t="s">
        <v>68</v>
      </c>
      <c r="C34" s="47">
        <v>50000</v>
      </c>
      <c r="D34" s="47">
        <v>10000</v>
      </c>
      <c r="E34" s="47">
        <v>50000</v>
      </c>
      <c r="F34" s="47">
        <v>150000</v>
      </c>
      <c r="G34" s="47">
        <f>E34+F34</f>
        <v>200000</v>
      </c>
      <c r="H34" s="50">
        <f>G34</f>
        <v>200000</v>
      </c>
      <c r="I34" s="17">
        <v>0</v>
      </c>
      <c r="J34" s="62">
        <v>0</v>
      </c>
    </row>
    <row r="35" spans="1:10" ht="21.95" hidden="1" customHeight="1" x14ac:dyDescent="0.2">
      <c r="A35" s="13" t="s">
        <v>69</v>
      </c>
      <c r="B35" s="14" t="s">
        <v>70</v>
      </c>
      <c r="C35" s="55" t="e">
        <f>#REF!</f>
        <v>#REF!</v>
      </c>
      <c r="D35" s="55" t="e">
        <f>#REF!</f>
        <v>#REF!</v>
      </c>
      <c r="E35" s="55">
        <f>0</f>
        <v>0</v>
      </c>
      <c r="F35" s="55">
        <v>0</v>
      </c>
      <c r="G35" s="55">
        <v>0</v>
      </c>
      <c r="H35" s="72">
        <v>0</v>
      </c>
      <c r="I35" s="73">
        <v>0</v>
      </c>
      <c r="J35" s="74">
        <v>0</v>
      </c>
    </row>
    <row r="36" spans="1:10" ht="30" customHeight="1" x14ac:dyDescent="0.25">
      <c r="A36" s="20" t="s">
        <v>71</v>
      </c>
      <c r="B36" s="21" t="s">
        <v>72</v>
      </c>
      <c r="C36" s="56" t="e">
        <f t="shared" ref="C36:J36" si="10">C9+C17+C19+C24+C31+C33+C35</f>
        <v>#REF!</v>
      </c>
      <c r="D36" s="56" t="e">
        <f t="shared" si="10"/>
        <v>#REF!</v>
      </c>
      <c r="E36" s="56">
        <f t="shared" si="10"/>
        <v>395726604</v>
      </c>
      <c r="F36" s="56">
        <f t="shared" si="10"/>
        <v>201000</v>
      </c>
      <c r="G36" s="56">
        <f t="shared" si="10"/>
        <v>395927604</v>
      </c>
      <c r="H36" s="66">
        <f t="shared" si="10"/>
        <v>395927604</v>
      </c>
      <c r="I36" s="67">
        <f t="shared" si="10"/>
        <v>0</v>
      </c>
      <c r="J36" s="68">
        <f t="shared" si="10"/>
        <v>0</v>
      </c>
    </row>
    <row r="37" spans="1:10" ht="21.95" customHeight="1" x14ac:dyDescent="0.2">
      <c r="A37" s="13" t="s">
        <v>73</v>
      </c>
      <c r="B37" s="14" t="s">
        <v>74</v>
      </c>
      <c r="C37" s="49">
        <f t="shared" ref="C37:H37" si="11">SUM(C38:C41)</f>
        <v>88071346</v>
      </c>
      <c r="D37" s="49">
        <f t="shared" si="11"/>
        <v>92560091</v>
      </c>
      <c r="E37" s="49">
        <f t="shared" si="11"/>
        <v>129122434</v>
      </c>
      <c r="F37" s="49">
        <f t="shared" si="11"/>
        <v>292066</v>
      </c>
      <c r="G37" s="49">
        <f t="shared" si="11"/>
        <v>129414500</v>
      </c>
      <c r="H37" s="66">
        <f t="shared" si="11"/>
        <v>129414500</v>
      </c>
      <c r="I37" s="67">
        <f t="shared" ref="I37:J37" si="12">SUM(I38:I41)</f>
        <v>0</v>
      </c>
      <c r="J37" s="68">
        <f t="shared" si="12"/>
        <v>0</v>
      </c>
    </row>
    <row r="38" spans="1:10" ht="21.95" customHeight="1" x14ac:dyDescent="0.25">
      <c r="A38" s="10" t="s">
        <v>75</v>
      </c>
      <c r="B38" s="11" t="s">
        <v>76</v>
      </c>
      <c r="C38" s="57">
        <v>0</v>
      </c>
      <c r="D38" s="47">
        <v>0</v>
      </c>
      <c r="E38" s="47">
        <v>50000000</v>
      </c>
      <c r="F38" s="47">
        <v>0</v>
      </c>
      <c r="G38" s="47">
        <v>50000000</v>
      </c>
      <c r="H38" s="50">
        <v>50000000</v>
      </c>
      <c r="I38" s="17">
        <v>0</v>
      </c>
      <c r="J38" s="62">
        <v>0</v>
      </c>
    </row>
    <row r="39" spans="1:10" ht="21.95" customHeight="1" x14ac:dyDescent="0.2">
      <c r="A39" s="10" t="s">
        <v>77</v>
      </c>
      <c r="B39" s="11" t="s">
        <v>78</v>
      </c>
      <c r="C39" s="52">
        <v>0</v>
      </c>
      <c r="D39" s="47">
        <v>0</v>
      </c>
      <c r="E39" s="47">
        <v>25000000</v>
      </c>
      <c r="F39" s="47">
        <v>0</v>
      </c>
      <c r="G39" s="47">
        <v>25000000</v>
      </c>
      <c r="H39" s="50">
        <v>25000000</v>
      </c>
      <c r="I39" s="17">
        <v>0</v>
      </c>
      <c r="J39" s="62">
        <v>0</v>
      </c>
    </row>
    <row r="40" spans="1:10" ht="21.95" customHeight="1" x14ac:dyDescent="0.25">
      <c r="A40" s="10" t="s">
        <v>79</v>
      </c>
      <c r="B40" s="11" t="s">
        <v>80</v>
      </c>
      <c r="C40" s="57">
        <v>88071346</v>
      </c>
      <c r="D40" s="47">
        <v>88071346</v>
      </c>
      <c r="E40" s="47">
        <v>54122434</v>
      </c>
      <c r="F40" s="47">
        <v>0</v>
      </c>
      <c r="G40" s="47">
        <v>54122434</v>
      </c>
      <c r="H40" s="50">
        <v>54122434</v>
      </c>
      <c r="I40" s="17">
        <v>0</v>
      </c>
      <c r="J40" s="62">
        <v>0</v>
      </c>
    </row>
    <row r="41" spans="1:10" ht="21.95" customHeight="1" x14ac:dyDescent="0.2">
      <c r="A41" s="10" t="s">
        <v>81</v>
      </c>
      <c r="B41" s="11" t="s">
        <v>82</v>
      </c>
      <c r="C41" s="52">
        <v>0</v>
      </c>
      <c r="D41" s="47">
        <v>4488745</v>
      </c>
      <c r="E41" s="47">
        <v>0</v>
      </c>
      <c r="F41" s="47">
        <v>292066</v>
      </c>
      <c r="G41" s="47">
        <f>F41</f>
        <v>292066</v>
      </c>
      <c r="H41" s="50">
        <f>G41</f>
        <v>292066</v>
      </c>
      <c r="I41" s="17">
        <v>0</v>
      </c>
      <c r="J41" s="62">
        <v>0</v>
      </c>
    </row>
    <row r="42" spans="1:10" s="24" customFormat="1" ht="37.5" customHeight="1" thickBot="1" x14ac:dyDescent="0.3">
      <c r="A42" s="22" t="s">
        <v>83</v>
      </c>
      <c r="B42" s="23" t="s">
        <v>84</v>
      </c>
      <c r="C42" s="58" t="e">
        <f t="shared" ref="C42:H42" si="13">C36+C37</f>
        <v>#REF!</v>
      </c>
      <c r="D42" s="58" t="e">
        <f t="shared" si="13"/>
        <v>#REF!</v>
      </c>
      <c r="E42" s="58">
        <f t="shared" si="13"/>
        <v>524849038</v>
      </c>
      <c r="F42" s="58">
        <f t="shared" si="13"/>
        <v>493066</v>
      </c>
      <c r="G42" s="58">
        <f t="shared" si="13"/>
        <v>525342104</v>
      </c>
      <c r="H42" s="75">
        <f t="shared" si="13"/>
        <v>525342104</v>
      </c>
      <c r="I42" s="76">
        <f t="shared" ref="I42:J42" si="14">I36+I37</f>
        <v>0</v>
      </c>
      <c r="J42" s="77">
        <f t="shared" si="14"/>
        <v>0</v>
      </c>
    </row>
    <row r="43" spans="1:10" ht="15.75" thickTop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7">
    <mergeCell ref="I5:J5"/>
    <mergeCell ref="F6:F7"/>
    <mergeCell ref="G6:G7"/>
    <mergeCell ref="H6:J6"/>
    <mergeCell ref="A1:J1"/>
    <mergeCell ref="A2:J2"/>
    <mergeCell ref="I4:J4"/>
    <mergeCell ref="D3:E3"/>
    <mergeCell ref="A4:B4"/>
    <mergeCell ref="D4:E4"/>
    <mergeCell ref="A5:B5"/>
    <mergeCell ref="C6:C7"/>
    <mergeCell ref="D6:D7"/>
    <mergeCell ref="E6:E7"/>
    <mergeCell ref="B6:B7"/>
    <mergeCell ref="A6:A7"/>
    <mergeCell ref="D5:E5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rowBreaks count="1" manualBreakCount="1">
    <brk id="4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A4" sqref="A4:B4"/>
    </sheetView>
  </sheetViews>
  <sheetFormatPr defaultColWidth="8.85546875" defaultRowHeight="14.25" x14ac:dyDescent="0.2"/>
  <cols>
    <col min="1" max="1" width="7.140625" style="1" customWidth="1"/>
    <col min="2" max="2" width="53.28515625" style="1" customWidth="1"/>
    <col min="3" max="4" width="16.7109375" style="1" hidden="1" customWidth="1"/>
    <col min="5" max="7" width="16.7109375" style="1" customWidth="1"/>
    <col min="8" max="8" width="12.28515625" style="38" customWidth="1"/>
    <col min="9" max="9" width="11.85546875" style="38" customWidth="1"/>
    <col min="10" max="10" width="10.85546875" style="38" customWidth="1"/>
    <col min="11" max="11" width="8.85546875" style="1"/>
    <col min="12" max="12" width="11.140625" style="1" bestFit="1" customWidth="1"/>
    <col min="13" max="16384" width="8.85546875" style="1"/>
  </cols>
  <sheetData>
    <row r="1" spans="1:10" ht="30" customHeight="1" x14ac:dyDescent="0.3">
      <c r="A1" s="488" t="s">
        <v>85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0" ht="18" customHeight="1" x14ac:dyDescent="0.2">
      <c r="A2" s="489" t="s">
        <v>8</v>
      </c>
      <c r="B2" s="489"/>
      <c r="C2" s="489"/>
      <c r="D2" s="489"/>
      <c r="E2" s="489"/>
      <c r="F2" s="489"/>
      <c r="G2" s="489"/>
      <c r="H2" s="489"/>
      <c r="I2" s="489"/>
      <c r="J2" s="489"/>
    </row>
    <row r="3" spans="1:10" ht="18" customHeight="1" x14ac:dyDescent="0.2">
      <c r="A3" s="4"/>
      <c r="B3" s="4"/>
      <c r="C3" s="4"/>
      <c r="D3" s="4"/>
      <c r="E3" s="4"/>
      <c r="F3" s="84"/>
      <c r="G3" s="84"/>
      <c r="H3" s="4"/>
      <c r="I3" s="4"/>
      <c r="J3" s="4"/>
    </row>
    <row r="4" spans="1:10" ht="19.5" customHeight="1" x14ac:dyDescent="0.25">
      <c r="A4" s="458" t="s">
        <v>523</v>
      </c>
      <c r="B4" s="458"/>
      <c r="C4" s="4"/>
      <c r="D4" s="491"/>
      <c r="E4" s="491"/>
      <c r="F4" s="85"/>
      <c r="G4" s="85"/>
      <c r="H4" s="35"/>
      <c r="I4" s="35"/>
      <c r="J4" s="35"/>
    </row>
    <row r="5" spans="1:10" ht="14.45" customHeight="1" thickBot="1" x14ac:dyDescent="0.3">
      <c r="A5" s="458" t="s">
        <v>204</v>
      </c>
      <c r="B5" s="458"/>
      <c r="C5" s="5"/>
      <c r="D5" s="492"/>
      <c r="E5" s="492"/>
      <c r="F5" s="87"/>
      <c r="G5" s="87"/>
      <c r="H5" s="37"/>
      <c r="I5" s="490" t="s">
        <v>0</v>
      </c>
      <c r="J5" s="490"/>
    </row>
    <row r="6" spans="1:10" ht="14.45" customHeight="1" thickTop="1" thickBot="1" x14ac:dyDescent="0.25">
      <c r="A6" s="486" t="s">
        <v>9</v>
      </c>
      <c r="B6" s="484" t="s">
        <v>10</v>
      </c>
      <c r="C6" s="482" t="s">
        <v>86</v>
      </c>
      <c r="D6" s="482" t="s">
        <v>87</v>
      </c>
      <c r="E6" s="482" t="s">
        <v>6</v>
      </c>
      <c r="F6" s="482" t="s">
        <v>205</v>
      </c>
      <c r="G6" s="482" t="s">
        <v>206</v>
      </c>
      <c r="H6" s="493" t="s">
        <v>502</v>
      </c>
      <c r="I6" s="494"/>
      <c r="J6" s="495"/>
    </row>
    <row r="7" spans="1:10" ht="38.25" customHeight="1" thickTop="1" thickBot="1" x14ac:dyDescent="0.25">
      <c r="A7" s="487"/>
      <c r="B7" s="485"/>
      <c r="C7" s="483"/>
      <c r="D7" s="483"/>
      <c r="E7" s="483"/>
      <c r="F7" s="483"/>
      <c r="G7" s="483"/>
      <c r="H7" s="39" t="s">
        <v>196</v>
      </c>
      <c r="I7" s="39" t="s">
        <v>197</v>
      </c>
      <c r="J7" s="40" t="s">
        <v>198</v>
      </c>
    </row>
    <row r="8" spans="1:10" ht="12.75" customHeight="1" thickTop="1" x14ac:dyDescent="0.2">
      <c r="A8" s="6" t="s">
        <v>12</v>
      </c>
      <c r="B8" s="7" t="s">
        <v>13</v>
      </c>
      <c r="C8" s="7" t="s">
        <v>14</v>
      </c>
      <c r="D8" s="7" t="s">
        <v>15</v>
      </c>
      <c r="E8" s="7" t="s">
        <v>14</v>
      </c>
      <c r="F8" s="7" t="s">
        <v>15</v>
      </c>
      <c r="G8" s="7" t="s">
        <v>16</v>
      </c>
      <c r="H8" s="41" t="s">
        <v>199</v>
      </c>
      <c r="I8" s="41" t="s">
        <v>200</v>
      </c>
      <c r="J8" s="45" t="s">
        <v>201</v>
      </c>
    </row>
    <row r="9" spans="1:10" s="26" customFormat="1" ht="21.95" customHeight="1" x14ac:dyDescent="0.25">
      <c r="A9" s="8" t="s">
        <v>88</v>
      </c>
      <c r="B9" s="9" t="s">
        <v>89</v>
      </c>
      <c r="C9" s="46">
        <f t="shared" ref="C9:J9" si="0">C10+C16</f>
        <v>47206036</v>
      </c>
      <c r="D9" s="46">
        <f t="shared" si="0"/>
        <v>52908669</v>
      </c>
      <c r="E9" s="46">
        <f t="shared" si="0"/>
        <v>56870226</v>
      </c>
      <c r="F9" s="46">
        <f t="shared" si="0"/>
        <v>0</v>
      </c>
      <c r="G9" s="46">
        <f t="shared" si="0"/>
        <v>56870226</v>
      </c>
      <c r="H9" s="59">
        <f t="shared" si="0"/>
        <v>56870226</v>
      </c>
      <c r="I9" s="60">
        <f t="shared" si="0"/>
        <v>0</v>
      </c>
      <c r="J9" s="61">
        <f t="shared" si="0"/>
        <v>0</v>
      </c>
    </row>
    <row r="10" spans="1:10" s="27" customFormat="1" ht="21.95" customHeight="1" x14ac:dyDescent="0.2">
      <c r="A10" s="10" t="s">
        <v>90</v>
      </c>
      <c r="B10" s="11" t="s">
        <v>91</v>
      </c>
      <c r="C10" s="47">
        <f t="shared" ref="C10:H10" si="1">SUM(C11:C15)</f>
        <v>36766036</v>
      </c>
      <c r="D10" s="47">
        <f t="shared" si="1"/>
        <v>37972242</v>
      </c>
      <c r="E10" s="47">
        <f t="shared" si="1"/>
        <v>42530100</v>
      </c>
      <c r="F10" s="47">
        <f t="shared" si="1"/>
        <v>0</v>
      </c>
      <c r="G10" s="47">
        <f t="shared" si="1"/>
        <v>42530100</v>
      </c>
      <c r="H10" s="50">
        <f t="shared" si="1"/>
        <v>42530100</v>
      </c>
      <c r="I10" s="17">
        <v>0</v>
      </c>
      <c r="J10" s="62">
        <v>0</v>
      </c>
    </row>
    <row r="11" spans="1:10" s="27" customFormat="1" ht="22.5" hidden="1" customHeight="1" x14ac:dyDescent="0.2">
      <c r="A11" s="10" t="s">
        <v>92</v>
      </c>
      <c r="B11" s="11" t="s">
        <v>93</v>
      </c>
      <c r="C11" s="47">
        <v>33575000</v>
      </c>
      <c r="D11" s="47">
        <v>34069113</v>
      </c>
      <c r="E11" s="47">
        <v>38900000</v>
      </c>
      <c r="F11" s="47">
        <v>0</v>
      </c>
      <c r="G11" s="47">
        <v>38900000</v>
      </c>
      <c r="H11" s="50">
        <v>38900000</v>
      </c>
      <c r="I11" s="17">
        <v>0</v>
      </c>
      <c r="J11" s="62">
        <v>0</v>
      </c>
    </row>
    <row r="12" spans="1:10" s="27" customFormat="1" ht="21.95" hidden="1" customHeight="1" x14ac:dyDescent="0.2">
      <c r="A12" s="10" t="s">
        <v>94</v>
      </c>
      <c r="B12" s="11" t="s">
        <v>95</v>
      </c>
      <c r="C12" s="47">
        <v>2095036</v>
      </c>
      <c r="D12" s="47">
        <v>2129587</v>
      </c>
      <c r="E12" s="47">
        <v>2352100</v>
      </c>
      <c r="F12" s="47">
        <v>0</v>
      </c>
      <c r="G12" s="47">
        <v>2352100</v>
      </c>
      <c r="H12" s="50">
        <v>2352100</v>
      </c>
      <c r="I12" s="17">
        <v>0</v>
      </c>
      <c r="J12" s="62">
        <v>0</v>
      </c>
    </row>
    <row r="13" spans="1:10" s="27" customFormat="1" ht="21.95" hidden="1" customHeight="1" x14ac:dyDescent="0.2">
      <c r="A13" s="10" t="s">
        <v>96</v>
      </c>
      <c r="B13" s="11" t="s">
        <v>97</v>
      </c>
      <c r="C13" s="48">
        <v>36000</v>
      </c>
      <c r="D13" s="47">
        <v>35490</v>
      </c>
      <c r="E13" s="47">
        <v>40000</v>
      </c>
      <c r="F13" s="47">
        <v>0</v>
      </c>
      <c r="G13" s="47">
        <v>40000</v>
      </c>
      <c r="H13" s="50">
        <v>40000</v>
      </c>
      <c r="I13" s="17">
        <v>0</v>
      </c>
      <c r="J13" s="62">
        <v>0</v>
      </c>
    </row>
    <row r="14" spans="1:10" s="27" customFormat="1" ht="21.95" hidden="1" customHeight="1" x14ac:dyDescent="0.2">
      <c r="A14" s="10" t="s">
        <v>98</v>
      </c>
      <c r="B14" s="11" t="s">
        <v>99</v>
      </c>
      <c r="C14" s="48">
        <v>510000</v>
      </c>
      <c r="D14" s="47">
        <v>456450</v>
      </c>
      <c r="E14" s="47">
        <v>738000</v>
      </c>
      <c r="F14" s="47">
        <v>0</v>
      </c>
      <c r="G14" s="47">
        <v>738000</v>
      </c>
      <c r="H14" s="50">
        <v>738000</v>
      </c>
      <c r="I14" s="17">
        <v>0</v>
      </c>
      <c r="J14" s="62">
        <v>0</v>
      </c>
    </row>
    <row r="15" spans="1:10" s="27" customFormat="1" ht="21.95" hidden="1" customHeight="1" x14ac:dyDescent="0.2">
      <c r="A15" s="10" t="s">
        <v>100</v>
      </c>
      <c r="B15" s="11" t="s">
        <v>101</v>
      </c>
      <c r="C15" s="48">
        <v>550000</v>
      </c>
      <c r="D15" s="47">
        <v>1281602</v>
      </c>
      <c r="E15" s="47">
        <v>500000</v>
      </c>
      <c r="F15" s="47">
        <v>0</v>
      </c>
      <c r="G15" s="47">
        <v>500000</v>
      </c>
      <c r="H15" s="50">
        <v>500000</v>
      </c>
      <c r="I15" s="17">
        <v>0</v>
      </c>
      <c r="J15" s="62">
        <v>0</v>
      </c>
    </row>
    <row r="16" spans="1:10" s="27" customFormat="1" ht="21.95" customHeight="1" x14ac:dyDescent="0.2">
      <c r="A16" s="10" t="s">
        <v>102</v>
      </c>
      <c r="B16" s="11" t="s">
        <v>103</v>
      </c>
      <c r="C16" s="47">
        <f t="shared" ref="C16:H16" si="2">SUM(C17:C19)</f>
        <v>10440000</v>
      </c>
      <c r="D16" s="47">
        <f t="shared" si="2"/>
        <v>14936427</v>
      </c>
      <c r="E16" s="47">
        <f t="shared" si="2"/>
        <v>14340126</v>
      </c>
      <c r="F16" s="47">
        <f t="shared" si="2"/>
        <v>0</v>
      </c>
      <c r="G16" s="47">
        <f t="shared" si="2"/>
        <v>14340126</v>
      </c>
      <c r="H16" s="50">
        <f t="shared" si="2"/>
        <v>14340126</v>
      </c>
      <c r="I16" s="17">
        <v>0</v>
      </c>
      <c r="J16" s="62">
        <v>0</v>
      </c>
    </row>
    <row r="17" spans="1:10" s="27" customFormat="1" ht="21.95" hidden="1" customHeight="1" x14ac:dyDescent="0.2">
      <c r="A17" s="10" t="s">
        <v>104</v>
      </c>
      <c r="B17" s="11" t="s">
        <v>105</v>
      </c>
      <c r="C17" s="47">
        <v>7800000</v>
      </c>
      <c r="D17" s="47">
        <v>7718359</v>
      </c>
      <c r="E17" s="47">
        <v>9600000</v>
      </c>
      <c r="F17" s="47">
        <v>0</v>
      </c>
      <c r="G17" s="47">
        <v>9600000</v>
      </c>
      <c r="H17" s="50">
        <v>9600000</v>
      </c>
      <c r="I17" s="17">
        <v>0</v>
      </c>
      <c r="J17" s="62">
        <v>0</v>
      </c>
    </row>
    <row r="18" spans="1:10" s="27" customFormat="1" ht="28.5" hidden="1" customHeight="1" x14ac:dyDescent="0.2">
      <c r="A18" s="10" t="s">
        <v>106</v>
      </c>
      <c r="B18" s="11" t="s">
        <v>107</v>
      </c>
      <c r="C18" s="47">
        <v>2140000</v>
      </c>
      <c r="D18" s="47">
        <v>5262863</v>
      </c>
      <c r="E18" s="47">
        <v>3080126</v>
      </c>
      <c r="F18" s="47">
        <v>0</v>
      </c>
      <c r="G18" s="47">
        <v>3080126</v>
      </c>
      <c r="H18" s="50">
        <v>3080126</v>
      </c>
      <c r="I18" s="17">
        <v>0</v>
      </c>
      <c r="J18" s="62">
        <v>0</v>
      </c>
    </row>
    <row r="19" spans="1:10" s="27" customFormat="1" ht="21.95" hidden="1" customHeight="1" x14ac:dyDescent="0.2">
      <c r="A19" s="10" t="s">
        <v>108</v>
      </c>
      <c r="B19" s="11" t="s">
        <v>109</v>
      </c>
      <c r="C19" s="47">
        <v>500000</v>
      </c>
      <c r="D19" s="47">
        <v>1955205</v>
      </c>
      <c r="E19" s="47">
        <v>1660000</v>
      </c>
      <c r="F19" s="47">
        <v>0</v>
      </c>
      <c r="G19" s="47">
        <v>1660000</v>
      </c>
      <c r="H19" s="50">
        <v>1660000</v>
      </c>
      <c r="I19" s="17">
        <v>0</v>
      </c>
      <c r="J19" s="62">
        <v>0</v>
      </c>
    </row>
    <row r="20" spans="1:10" s="26" customFormat="1" ht="34.5" customHeight="1" x14ac:dyDescent="0.25">
      <c r="A20" s="13" t="s">
        <v>110</v>
      </c>
      <c r="B20" s="28" t="s">
        <v>111</v>
      </c>
      <c r="C20" s="49">
        <v>11598180</v>
      </c>
      <c r="D20" s="49">
        <v>10533024</v>
      </c>
      <c r="E20" s="49">
        <v>10675480</v>
      </c>
      <c r="F20" s="49">
        <v>0</v>
      </c>
      <c r="G20" s="49">
        <v>10675480</v>
      </c>
      <c r="H20" s="66">
        <v>10675480</v>
      </c>
      <c r="I20" s="67">
        <v>0</v>
      </c>
      <c r="J20" s="68">
        <v>0</v>
      </c>
    </row>
    <row r="21" spans="1:10" s="26" customFormat="1" ht="21.95" customHeight="1" x14ac:dyDescent="0.25">
      <c r="A21" s="13" t="s">
        <v>112</v>
      </c>
      <c r="B21" s="14" t="s">
        <v>113</v>
      </c>
      <c r="C21" s="56">
        <f t="shared" ref="C21:H21" si="3">C22+C25+C28+C35+C36</f>
        <v>42555558</v>
      </c>
      <c r="D21" s="56">
        <f t="shared" si="3"/>
        <v>56666006</v>
      </c>
      <c r="E21" s="56">
        <f t="shared" si="3"/>
        <v>66524323</v>
      </c>
      <c r="F21" s="56">
        <f t="shared" si="3"/>
        <v>872783</v>
      </c>
      <c r="G21" s="56">
        <f t="shared" si="3"/>
        <v>67397106</v>
      </c>
      <c r="H21" s="66">
        <f t="shared" si="3"/>
        <v>66347106</v>
      </c>
      <c r="I21" s="66">
        <f t="shared" ref="I21:J21" si="4">I22+I25+I28+I35+I36</f>
        <v>1050000</v>
      </c>
      <c r="J21" s="412">
        <f t="shared" si="4"/>
        <v>0</v>
      </c>
    </row>
    <row r="22" spans="1:10" s="27" customFormat="1" ht="21.95" customHeight="1" x14ac:dyDescent="0.2">
      <c r="A22" s="10" t="s">
        <v>114</v>
      </c>
      <c r="B22" s="11" t="s">
        <v>115</v>
      </c>
      <c r="C22" s="47">
        <f t="shared" ref="C22:H22" si="5">SUM(C23:C24)</f>
        <v>5516627</v>
      </c>
      <c r="D22" s="47">
        <f t="shared" si="5"/>
        <v>8042345</v>
      </c>
      <c r="E22" s="47">
        <f t="shared" si="5"/>
        <v>8335000</v>
      </c>
      <c r="F22" s="47">
        <f t="shared" si="5"/>
        <v>0</v>
      </c>
      <c r="G22" s="47">
        <f t="shared" si="5"/>
        <v>8335000</v>
      </c>
      <c r="H22" s="50">
        <f t="shared" si="5"/>
        <v>8335000</v>
      </c>
      <c r="I22" s="17">
        <v>0</v>
      </c>
      <c r="J22" s="62">
        <v>0</v>
      </c>
    </row>
    <row r="23" spans="1:10" s="27" customFormat="1" ht="21.95" hidden="1" customHeight="1" x14ac:dyDescent="0.2">
      <c r="A23" s="10" t="s">
        <v>116</v>
      </c>
      <c r="B23" s="11" t="s">
        <v>117</v>
      </c>
      <c r="C23" s="47">
        <v>900000</v>
      </c>
      <c r="D23" s="47">
        <v>926459</v>
      </c>
      <c r="E23" s="47">
        <v>860000</v>
      </c>
      <c r="F23" s="47">
        <v>0</v>
      </c>
      <c r="G23" s="47">
        <v>860000</v>
      </c>
      <c r="H23" s="50">
        <v>860000</v>
      </c>
      <c r="I23" s="17">
        <v>0</v>
      </c>
      <c r="J23" s="62">
        <v>0</v>
      </c>
    </row>
    <row r="24" spans="1:10" s="27" customFormat="1" ht="21.95" hidden="1" customHeight="1" x14ac:dyDescent="0.2">
      <c r="A24" s="10" t="s">
        <v>118</v>
      </c>
      <c r="B24" s="11" t="s">
        <v>119</v>
      </c>
      <c r="C24" s="47">
        <v>4616627</v>
      </c>
      <c r="D24" s="47">
        <v>7115886</v>
      </c>
      <c r="E24" s="47">
        <v>7475000</v>
      </c>
      <c r="F24" s="47">
        <v>0</v>
      </c>
      <c r="G24" s="47">
        <v>7475000</v>
      </c>
      <c r="H24" s="50">
        <v>7475000</v>
      </c>
      <c r="I24" s="17">
        <v>0</v>
      </c>
      <c r="J24" s="62">
        <v>0</v>
      </c>
    </row>
    <row r="25" spans="1:10" s="27" customFormat="1" ht="21.95" customHeight="1" x14ac:dyDescent="0.2">
      <c r="A25" s="10" t="s">
        <v>120</v>
      </c>
      <c r="B25" s="11" t="s">
        <v>121</v>
      </c>
      <c r="C25" s="47">
        <f t="shared" ref="C25:H25" si="6">SUM(C26:C27)</f>
        <v>605000</v>
      </c>
      <c r="D25" s="47">
        <f t="shared" si="6"/>
        <v>771788</v>
      </c>
      <c r="E25" s="47">
        <f t="shared" si="6"/>
        <v>795000</v>
      </c>
      <c r="F25" s="47">
        <f t="shared" si="6"/>
        <v>0</v>
      </c>
      <c r="G25" s="47">
        <f t="shared" si="6"/>
        <v>795000</v>
      </c>
      <c r="H25" s="50">
        <f t="shared" si="6"/>
        <v>795000</v>
      </c>
      <c r="I25" s="17">
        <v>0</v>
      </c>
      <c r="J25" s="62">
        <v>0</v>
      </c>
    </row>
    <row r="26" spans="1:10" s="27" customFormat="1" ht="21.95" hidden="1" customHeight="1" x14ac:dyDescent="0.2">
      <c r="A26" s="10" t="s">
        <v>122</v>
      </c>
      <c r="B26" s="11" t="s">
        <v>123</v>
      </c>
      <c r="C26" s="47">
        <v>140000</v>
      </c>
      <c r="D26" s="47">
        <v>310670</v>
      </c>
      <c r="E26" s="47">
        <v>285000</v>
      </c>
      <c r="F26" s="47">
        <v>0</v>
      </c>
      <c r="G26" s="47">
        <v>285000</v>
      </c>
      <c r="H26" s="50">
        <v>285000</v>
      </c>
      <c r="I26" s="17">
        <v>0</v>
      </c>
      <c r="J26" s="62">
        <v>0</v>
      </c>
    </row>
    <row r="27" spans="1:10" s="27" customFormat="1" ht="21.95" hidden="1" customHeight="1" x14ac:dyDescent="0.2">
      <c r="A27" s="10" t="s">
        <v>124</v>
      </c>
      <c r="B27" s="11" t="s">
        <v>125</v>
      </c>
      <c r="C27" s="47">
        <v>465000</v>
      </c>
      <c r="D27" s="47">
        <v>461118</v>
      </c>
      <c r="E27" s="47">
        <v>510000</v>
      </c>
      <c r="F27" s="47">
        <v>0</v>
      </c>
      <c r="G27" s="47">
        <v>510000</v>
      </c>
      <c r="H27" s="50">
        <v>510000</v>
      </c>
      <c r="I27" s="17">
        <v>0</v>
      </c>
      <c r="J27" s="62">
        <v>0</v>
      </c>
    </row>
    <row r="28" spans="1:10" s="27" customFormat="1" ht="22.5" customHeight="1" x14ac:dyDescent="0.2">
      <c r="A28" s="10" t="s">
        <v>126</v>
      </c>
      <c r="B28" s="11" t="s">
        <v>127</v>
      </c>
      <c r="C28" s="47">
        <f t="shared" ref="C28:H28" si="7">SUM(C29:C34)</f>
        <v>26230331</v>
      </c>
      <c r="D28" s="47">
        <f t="shared" si="7"/>
        <v>36766766</v>
      </c>
      <c r="E28" s="47">
        <f t="shared" si="7"/>
        <v>43418329</v>
      </c>
      <c r="F28" s="47">
        <f t="shared" si="7"/>
        <v>-200000</v>
      </c>
      <c r="G28" s="47">
        <f t="shared" si="7"/>
        <v>43218329</v>
      </c>
      <c r="H28" s="50">
        <f t="shared" si="7"/>
        <v>43218329</v>
      </c>
      <c r="I28" s="17">
        <v>0</v>
      </c>
      <c r="J28" s="62">
        <v>0</v>
      </c>
    </row>
    <row r="29" spans="1:10" s="27" customFormat="1" ht="21.95" hidden="1" customHeight="1" x14ac:dyDescent="0.2">
      <c r="A29" s="10" t="s">
        <v>128</v>
      </c>
      <c r="B29" s="12" t="s">
        <v>129</v>
      </c>
      <c r="C29" s="47">
        <v>7575000</v>
      </c>
      <c r="D29" s="47">
        <v>6450406</v>
      </c>
      <c r="E29" s="47">
        <v>7130000</v>
      </c>
      <c r="F29" s="47">
        <v>0</v>
      </c>
      <c r="G29" s="47">
        <v>7130000</v>
      </c>
      <c r="H29" s="50">
        <v>7130000</v>
      </c>
      <c r="I29" s="17">
        <v>0</v>
      </c>
      <c r="J29" s="62">
        <v>0</v>
      </c>
    </row>
    <row r="30" spans="1:10" s="27" customFormat="1" ht="21.95" hidden="1" customHeight="1" x14ac:dyDescent="0.2">
      <c r="A30" s="10" t="s">
        <v>130</v>
      </c>
      <c r="B30" s="12" t="s">
        <v>131</v>
      </c>
      <c r="C30" s="47">
        <v>430000</v>
      </c>
      <c r="D30" s="47">
        <v>448675</v>
      </c>
      <c r="E30" s="47">
        <v>400000</v>
      </c>
      <c r="F30" s="47">
        <v>0</v>
      </c>
      <c r="G30" s="47">
        <v>400000</v>
      </c>
      <c r="H30" s="50">
        <v>400000</v>
      </c>
      <c r="I30" s="17">
        <v>0</v>
      </c>
      <c r="J30" s="62">
        <v>0</v>
      </c>
    </row>
    <row r="31" spans="1:10" s="27" customFormat="1" ht="21.95" hidden="1" customHeight="1" x14ac:dyDescent="0.2">
      <c r="A31" s="10" t="s">
        <v>132</v>
      </c>
      <c r="B31" s="11" t="s">
        <v>133</v>
      </c>
      <c r="C31" s="47">
        <v>1760000</v>
      </c>
      <c r="D31" s="47">
        <v>2523702</v>
      </c>
      <c r="E31" s="47">
        <v>1980000</v>
      </c>
      <c r="F31" s="47">
        <v>0</v>
      </c>
      <c r="G31" s="47">
        <v>1980000</v>
      </c>
      <c r="H31" s="50">
        <v>1980000</v>
      </c>
      <c r="I31" s="17">
        <v>0</v>
      </c>
      <c r="J31" s="62">
        <v>0</v>
      </c>
    </row>
    <row r="32" spans="1:10" s="27" customFormat="1" ht="21.95" hidden="1" customHeight="1" x14ac:dyDescent="0.2">
      <c r="A32" s="10" t="s">
        <v>134</v>
      </c>
      <c r="B32" s="11" t="s">
        <v>135</v>
      </c>
      <c r="C32" s="47">
        <v>705000</v>
      </c>
      <c r="D32" s="47">
        <v>571556</v>
      </c>
      <c r="E32" s="47">
        <v>705000</v>
      </c>
      <c r="F32" s="47">
        <v>0</v>
      </c>
      <c r="G32" s="47">
        <v>705000</v>
      </c>
      <c r="H32" s="50">
        <v>705000</v>
      </c>
      <c r="I32" s="17">
        <v>0</v>
      </c>
      <c r="J32" s="62">
        <v>0</v>
      </c>
    </row>
    <row r="33" spans="1:10" s="27" customFormat="1" ht="21.95" hidden="1" customHeight="1" x14ac:dyDescent="0.2">
      <c r="A33" s="10" t="s">
        <v>136</v>
      </c>
      <c r="B33" s="11" t="s">
        <v>137</v>
      </c>
      <c r="C33" s="47">
        <v>10020331</v>
      </c>
      <c r="D33" s="47">
        <v>19468393</v>
      </c>
      <c r="E33" s="47">
        <v>24983828</v>
      </c>
      <c r="F33" s="47">
        <v>0</v>
      </c>
      <c r="G33" s="47">
        <v>24983828</v>
      </c>
      <c r="H33" s="50">
        <v>24983828</v>
      </c>
      <c r="I33" s="17">
        <v>0</v>
      </c>
      <c r="J33" s="62">
        <v>0</v>
      </c>
    </row>
    <row r="34" spans="1:10" s="27" customFormat="1" ht="21.95" hidden="1" customHeight="1" x14ac:dyDescent="0.2">
      <c r="A34" s="10" t="s">
        <v>138</v>
      </c>
      <c r="B34" s="11" t="s">
        <v>139</v>
      </c>
      <c r="C34" s="47">
        <v>5740000</v>
      </c>
      <c r="D34" s="47">
        <v>7304034</v>
      </c>
      <c r="E34" s="47">
        <v>8219501</v>
      </c>
      <c r="F34" s="47">
        <v>-200000</v>
      </c>
      <c r="G34" s="47">
        <f>E34+F34</f>
        <v>8019501</v>
      </c>
      <c r="H34" s="50">
        <f>G34</f>
        <v>8019501</v>
      </c>
      <c r="I34" s="17">
        <v>0</v>
      </c>
      <c r="J34" s="62">
        <v>0</v>
      </c>
    </row>
    <row r="35" spans="1:10" s="27" customFormat="1" ht="21.95" customHeight="1" x14ac:dyDescent="0.2">
      <c r="A35" s="450" t="s">
        <v>140</v>
      </c>
      <c r="B35" s="451" t="s">
        <v>141</v>
      </c>
      <c r="C35" s="52">
        <v>500000</v>
      </c>
      <c r="D35" s="52">
        <v>676782</v>
      </c>
      <c r="E35" s="52">
        <v>500000</v>
      </c>
      <c r="F35" s="52">
        <v>0</v>
      </c>
      <c r="G35" s="52">
        <v>500000</v>
      </c>
      <c r="H35" s="69">
        <v>500000</v>
      </c>
      <c r="I35" s="70">
        <v>0</v>
      </c>
      <c r="J35" s="71">
        <v>0</v>
      </c>
    </row>
    <row r="36" spans="1:10" s="27" customFormat="1" ht="21.95" customHeight="1" x14ac:dyDescent="0.2">
      <c r="A36" s="10" t="s">
        <v>142</v>
      </c>
      <c r="B36" s="11" t="s">
        <v>143</v>
      </c>
      <c r="C36" s="47">
        <f t="shared" ref="C36:H36" si="8">SUM(C37:C39)</f>
        <v>9703600</v>
      </c>
      <c r="D36" s="47">
        <f t="shared" si="8"/>
        <v>10408325</v>
      </c>
      <c r="E36" s="47">
        <f t="shared" si="8"/>
        <v>13475994</v>
      </c>
      <c r="F36" s="47">
        <f t="shared" si="8"/>
        <v>1072783</v>
      </c>
      <c r="G36" s="47">
        <f t="shared" si="8"/>
        <v>14548777</v>
      </c>
      <c r="H36" s="50">
        <f t="shared" si="8"/>
        <v>13498777</v>
      </c>
      <c r="I36" s="50">
        <f t="shared" ref="I36:J36" si="9">SUM(I37:I39)</f>
        <v>1050000</v>
      </c>
      <c r="J36" s="452">
        <f t="shared" si="9"/>
        <v>0</v>
      </c>
    </row>
    <row r="37" spans="1:10" s="27" customFormat="1" ht="21.95" hidden="1" customHeight="1" x14ac:dyDescent="0.2">
      <c r="A37" s="10" t="s">
        <v>144</v>
      </c>
      <c r="B37" s="11" t="s">
        <v>145</v>
      </c>
      <c r="C37" s="19">
        <v>7553600</v>
      </c>
      <c r="D37" s="19">
        <v>7627783</v>
      </c>
      <c r="E37" s="47">
        <v>11745994</v>
      </c>
      <c r="F37" s="47">
        <v>-32217</v>
      </c>
      <c r="G37" s="47">
        <f>E37+F37</f>
        <v>11713777</v>
      </c>
      <c r="H37" s="47">
        <f>G37</f>
        <v>11713777</v>
      </c>
      <c r="I37" s="47">
        <v>0</v>
      </c>
      <c r="J37" s="410">
        <v>0</v>
      </c>
    </row>
    <row r="38" spans="1:10" s="27" customFormat="1" ht="21.95" hidden="1" customHeight="1" x14ac:dyDescent="0.2">
      <c r="A38" s="10" t="s">
        <v>503</v>
      </c>
      <c r="B38" s="11" t="s">
        <v>504</v>
      </c>
      <c r="C38" s="47">
        <v>100000</v>
      </c>
      <c r="D38" s="19">
        <v>750000</v>
      </c>
      <c r="E38" s="47">
        <v>0</v>
      </c>
      <c r="F38" s="47">
        <v>1055000</v>
      </c>
      <c r="G38" s="47">
        <f>E38+F38</f>
        <v>1055000</v>
      </c>
      <c r="H38" s="50">
        <f>G38</f>
        <v>1055000</v>
      </c>
      <c r="I38" s="17">
        <v>0</v>
      </c>
      <c r="J38" s="62">
        <v>0</v>
      </c>
    </row>
    <row r="39" spans="1:10" s="27" customFormat="1" ht="21.95" hidden="1" customHeight="1" x14ac:dyDescent="0.2">
      <c r="A39" s="10" t="s">
        <v>146</v>
      </c>
      <c r="B39" s="11" t="s">
        <v>147</v>
      </c>
      <c r="C39" s="47">
        <v>2050000</v>
      </c>
      <c r="D39" s="19">
        <v>2030542</v>
      </c>
      <c r="E39" s="19">
        <v>1730000</v>
      </c>
      <c r="F39" s="19">
        <v>50000</v>
      </c>
      <c r="G39" s="47">
        <f>E39+F39</f>
        <v>1780000</v>
      </c>
      <c r="H39" s="80">
        <f>G39-I39</f>
        <v>730000</v>
      </c>
      <c r="I39" s="411">
        <f>3*350000</f>
        <v>1050000</v>
      </c>
      <c r="J39" s="81"/>
    </row>
    <row r="40" spans="1:10" s="26" customFormat="1" ht="21" customHeight="1" x14ac:dyDescent="0.25">
      <c r="A40" s="13" t="s">
        <v>148</v>
      </c>
      <c r="B40" s="14" t="s">
        <v>149</v>
      </c>
      <c r="C40" s="49">
        <f t="shared" ref="C40:H40" si="10">SUM(C41:C42)</f>
        <v>6315000</v>
      </c>
      <c r="D40" s="49">
        <f t="shared" si="10"/>
        <v>4217690</v>
      </c>
      <c r="E40" s="49">
        <f t="shared" si="10"/>
        <v>5275000</v>
      </c>
      <c r="F40" s="49">
        <f t="shared" si="10"/>
        <v>0</v>
      </c>
      <c r="G40" s="49">
        <f t="shared" si="10"/>
        <v>5275000</v>
      </c>
      <c r="H40" s="66">
        <f t="shared" si="10"/>
        <v>5275000</v>
      </c>
      <c r="I40" s="67">
        <f t="shared" ref="I40:J40" si="11">SUM(I41:I42)</f>
        <v>0</v>
      </c>
      <c r="J40" s="68">
        <f t="shared" si="11"/>
        <v>0</v>
      </c>
    </row>
    <row r="41" spans="1:10" s="26" customFormat="1" ht="21.95" customHeight="1" x14ac:dyDescent="0.25">
      <c r="A41" s="10" t="s">
        <v>150</v>
      </c>
      <c r="B41" s="11" t="s">
        <v>151</v>
      </c>
      <c r="C41" s="47">
        <v>315000</v>
      </c>
      <c r="D41" s="47">
        <v>272500</v>
      </c>
      <c r="E41" s="47">
        <v>275000</v>
      </c>
      <c r="F41" s="47">
        <v>0</v>
      </c>
      <c r="G41" s="47">
        <v>275000</v>
      </c>
      <c r="H41" s="50">
        <v>275000</v>
      </c>
      <c r="I41" s="17">
        <v>0</v>
      </c>
      <c r="J41" s="62">
        <v>0</v>
      </c>
    </row>
    <row r="42" spans="1:10" s="26" customFormat="1" ht="24" customHeight="1" x14ac:dyDescent="0.25">
      <c r="A42" s="10" t="s">
        <v>152</v>
      </c>
      <c r="B42" s="11" t="s">
        <v>153</v>
      </c>
      <c r="C42" s="47">
        <v>6000000</v>
      </c>
      <c r="D42" s="47">
        <v>3945190</v>
      </c>
      <c r="E42" s="47">
        <v>5000000</v>
      </c>
      <c r="F42" s="47">
        <v>0</v>
      </c>
      <c r="G42" s="47">
        <v>5000000</v>
      </c>
      <c r="H42" s="50">
        <v>5000000</v>
      </c>
      <c r="I42" s="17">
        <v>0</v>
      </c>
      <c r="J42" s="62">
        <v>0</v>
      </c>
    </row>
    <row r="43" spans="1:10" s="26" customFormat="1" ht="21.95" customHeight="1" x14ac:dyDescent="0.25">
      <c r="A43" s="13" t="s">
        <v>154</v>
      </c>
      <c r="B43" s="14" t="s">
        <v>155</v>
      </c>
      <c r="C43" s="56">
        <f t="shared" ref="C43:H43" si="12">SUM(C44:C48)</f>
        <v>110559819</v>
      </c>
      <c r="D43" s="56">
        <f t="shared" si="12"/>
        <v>59553893</v>
      </c>
      <c r="E43" s="56">
        <f t="shared" si="12"/>
        <v>62271254</v>
      </c>
      <c r="F43" s="56">
        <f t="shared" si="12"/>
        <v>-910283</v>
      </c>
      <c r="G43" s="56">
        <f t="shared" si="12"/>
        <v>61360971</v>
      </c>
      <c r="H43" s="66">
        <f t="shared" si="12"/>
        <v>57340971</v>
      </c>
      <c r="I43" s="67">
        <f t="shared" ref="I43:J43" si="13">SUM(I44:I48)</f>
        <v>4020000</v>
      </c>
      <c r="J43" s="68">
        <f t="shared" si="13"/>
        <v>0</v>
      </c>
    </row>
    <row r="44" spans="1:10" s="26" customFormat="1" ht="26.25" customHeight="1" x14ac:dyDescent="0.25">
      <c r="A44" s="10" t="s">
        <v>156</v>
      </c>
      <c r="B44" s="11" t="s">
        <v>157</v>
      </c>
      <c r="C44" s="47">
        <v>433401</v>
      </c>
      <c r="D44" s="47">
        <v>433401</v>
      </c>
      <c r="E44" s="47">
        <v>1281825</v>
      </c>
      <c r="F44" s="47">
        <v>174767</v>
      </c>
      <c r="G44" s="47">
        <f>E44+F44</f>
        <v>1456592</v>
      </c>
      <c r="H44" s="50">
        <f>G44</f>
        <v>1456592</v>
      </c>
      <c r="I44" s="17">
        <v>0</v>
      </c>
      <c r="J44" s="62">
        <v>0</v>
      </c>
    </row>
    <row r="45" spans="1:10" s="26" customFormat="1" ht="21.95" customHeight="1" x14ac:dyDescent="0.25">
      <c r="A45" s="10" t="s">
        <v>158</v>
      </c>
      <c r="B45" s="11" t="s">
        <v>159</v>
      </c>
      <c r="C45" s="47">
        <v>47503395</v>
      </c>
      <c r="D45" s="47">
        <v>50584554</v>
      </c>
      <c r="E45" s="47">
        <v>47492866</v>
      </c>
      <c r="F45" s="47">
        <v>0</v>
      </c>
      <c r="G45" s="47">
        <f t="shared" ref="G45:G48" si="14">E45+F45</f>
        <v>47492866</v>
      </c>
      <c r="H45" s="50">
        <f>G45-I45</f>
        <v>47292866</v>
      </c>
      <c r="I45" s="17">
        <v>200000</v>
      </c>
      <c r="J45" s="62">
        <v>0</v>
      </c>
    </row>
    <row r="46" spans="1:10" s="26" customFormat="1" ht="30.75" customHeight="1" x14ac:dyDescent="0.25">
      <c r="A46" s="10" t="s">
        <v>160</v>
      </c>
      <c r="B46" s="11" t="s">
        <v>161</v>
      </c>
      <c r="C46" s="47">
        <v>50000</v>
      </c>
      <c r="D46" s="47">
        <v>100000</v>
      </c>
      <c r="E46" s="47">
        <v>50000</v>
      </c>
      <c r="F46" s="47">
        <v>50000</v>
      </c>
      <c r="G46" s="47">
        <f t="shared" si="14"/>
        <v>100000</v>
      </c>
      <c r="H46" s="50">
        <f t="shared" ref="H46:H48" si="15">G46-I46</f>
        <v>100000</v>
      </c>
      <c r="I46" s="17">
        <v>0</v>
      </c>
      <c r="J46" s="62">
        <v>0</v>
      </c>
    </row>
    <row r="47" spans="1:10" s="26" customFormat="1" ht="21.95" customHeight="1" x14ac:dyDescent="0.25">
      <c r="A47" s="10" t="s">
        <v>162</v>
      </c>
      <c r="B47" s="11" t="s">
        <v>163</v>
      </c>
      <c r="C47" s="47">
        <v>4693429</v>
      </c>
      <c r="D47" s="47">
        <v>8435938</v>
      </c>
      <c r="E47" s="47">
        <v>3870580</v>
      </c>
      <c r="F47" s="47">
        <v>0</v>
      </c>
      <c r="G47" s="47">
        <f t="shared" si="14"/>
        <v>3870580</v>
      </c>
      <c r="H47" s="50">
        <f t="shared" si="15"/>
        <v>50580</v>
      </c>
      <c r="I47" s="17">
        <f>420000+3400000</f>
        <v>3820000</v>
      </c>
      <c r="J47" s="62">
        <v>0</v>
      </c>
    </row>
    <row r="48" spans="1:10" s="26" customFormat="1" ht="21.95" customHeight="1" x14ac:dyDescent="0.25">
      <c r="A48" s="10" t="s">
        <v>164</v>
      </c>
      <c r="B48" s="11" t="s">
        <v>165</v>
      </c>
      <c r="C48" s="47">
        <v>57879594</v>
      </c>
      <c r="D48" s="47">
        <v>0</v>
      </c>
      <c r="E48" s="47">
        <v>9575983</v>
      </c>
      <c r="F48" s="47">
        <v>-1135050</v>
      </c>
      <c r="G48" s="47">
        <f t="shared" si="14"/>
        <v>8440933</v>
      </c>
      <c r="H48" s="50">
        <f t="shared" si="15"/>
        <v>8440933</v>
      </c>
      <c r="I48" s="17">
        <v>0</v>
      </c>
      <c r="J48" s="62">
        <v>0</v>
      </c>
    </row>
    <row r="49" spans="1:12" s="26" customFormat="1" ht="21.95" customHeight="1" x14ac:dyDescent="0.25">
      <c r="A49" s="13" t="s">
        <v>166</v>
      </c>
      <c r="B49" s="14" t="s">
        <v>167</v>
      </c>
      <c r="C49" s="56">
        <f t="shared" ref="C49:H49" si="16">SUM(C50:C52)</f>
        <v>38100000</v>
      </c>
      <c r="D49" s="56">
        <f t="shared" si="16"/>
        <v>39058972</v>
      </c>
      <c r="E49" s="56">
        <f t="shared" si="16"/>
        <v>4350000</v>
      </c>
      <c r="F49" s="56">
        <f t="shared" si="16"/>
        <v>238500</v>
      </c>
      <c r="G49" s="56">
        <f t="shared" si="16"/>
        <v>4588500</v>
      </c>
      <c r="H49" s="66">
        <f t="shared" si="16"/>
        <v>4588500</v>
      </c>
      <c r="I49" s="67">
        <v>0</v>
      </c>
      <c r="J49" s="68">
        <v>0</v>
      </c>
    </row>
    <row r="50" spans="1:12" s="26" customFormat="1" ht="21.95" hidden="1" customHeight="1" x14ac:dyDescent="0.25">
      <c r="A50" s="10" t="s">
        <v>168</v>
      </c>
      <c r="B50" s="11" t="s">
        <v>169</v>
      </c>
      <c r="C50" s="47">
        <v>27559055</v>
      </c>
      <c r="D50" s="47">
        <v>7628620</v>
      </c>
      <c r="E50" s="47">
        <v>0</v>
      </c>
      <c r="F50" s="47">
        <v>200000</v>
      </c>
      <c r="G50" s="47">
        <f>E50+F50</f>
        <v>200000</v>
      </c>
      <c r="H50" s="50">
        <f>G50</f>
        <v>200000</v>
      </c>
      <c r="I50" s="17">
        <v>0</v>
      </c>
      <c r="J50" s="62">
        <v>0</v>
      </c>
    </row>
    <row r="51" spans="1:12" s="27" customFormat="1" ht="21.95" hidden="1" customHeight="1" x14ac:dyDescent="0.2">
      <c r="A51" s="10" t="s">
        <v>170</v>
      </c>
      <c r="B51" s="11" t="s">
        <v>171</v>
      </c>
      <c r="C51" s="52">
        <v>2441180</v>
      </c>
      <c r="D51" s="52">
        <v>23882615</v>
      </c>
      <c r="E51" s="52">
        <v>3427953</v>
      </c>
      <c r="F51" s="52">
        <v>0</v>
      </c>
      <c r="G51" s="47">
        <f t="shared" ref="G51:G52" si="17">E51+F51</f>
        <v>3427953</v>
      </c>
      <c r="H51" s="50">
        <f t="shared" ref="H51:H52" si="18">G51</f>
        <v>3427953</v>
      </c>
      <c r="I51" s="70">
        <v>0</v>
      </c>
      <c r="J51" s="71">
        <v>0</v>
      </c>
    </row>
    <row r="52" spans="1:12" s="26" customFormat="1" ht="21.95" hidden="1" customHeight="1" x14ac:dyDescent="0.25">
      <c r="A52" s="10" t="s">
        <v>172</v>
      </c>
      <c r="B52" s="11" t="s">
        <v>173</v>
      </c>
      <c r="C52" s="47">
        <v>8099765</v>
      </c>
      <c r="D52" s="47">
        <v>7547737</v>
      </c>
      <c r="E52" s="47">
        <v>922047</v>
      </c>
      <c r="F52" s="47">
        <v>38500</v>
      </c>
      <c r="G52" s="47">
        <f t="shared" si="17"/>
        <v>960547</v>
      </c>
      <c r="H52" s="50">
        <f t="shared" si="18"/>
        <v>960547</v>
      </c>
      <c r="I52" s="17">
        <v>0</v>
      </c>
      <c r="J52" s="62">
        <v>0</v>
      </c>
    </row>
    <row r="53" spans="1:12" s="26" customFormat="1" ht="21.95" customHeight="1" x14ac:dyDescent="0.25">
      <c r="A53" s="13" t="s">
        <v>174</v>
      </c>
      <c r="B53" s="14" t="s">
        <v>175</v>
      </c>
      <c r="C53" s="56">
        <f t="shared" ref="C53:H53" si="19">SUM(C54:C55)</f>
        <v>95154097</v>
      </c>
      <c r="D53" s="56">
        <f t="shared" si="19"/>
        <v>5628763</v>
      </c>
      <c r="E53" s="56">
        <f t="shared" si="19"/>
        <v>209473000</v>
      </c>
      <c r="F53" s="56">
        <f t="shared" si="19"/>
        <v>0</v>
      </c>
      <c r="G53" s="56">
        <f t="shared" si="19"/>
        <v>209473000</v>
      </c>
      <c r="H53" s="66">
        <f t="shared" si="19"/>
        <v>209473000</v>
      </c>
      <c r="I53" s="67">
        <v>0</v>
      </c>
      <c r="J53" s="68">
        <v>0</v>
      </c>
    </row>
    <row r="54" spans="1:12" s="26" customFormat="1" ht="21.95" hidden="1" customHeight="1" x14ac:dyDescent="0.25">
      <c r="A54" s="10" t="s">
        <v>176</v>
      </c>
      <c r="B54" s="11" t="s">
        <v>177</v>
      </c>
      <c r="C54" s="47">
        <v>74924194</v>
      </c>
      <c r="D54" s="47">
        <v>4523698</v>
      </c>
      <c r="E54" s="47">
        <v>164939370</v>
      </c>
      <c r="F54" s="47">
        <v>0</v>
      </c>
      <c r="G54" s="47">
        <v>164939370</v>
      </c>
      <c r="H54" s="50">
        <v>164939370</v>
      </c>
      <c r="I54" s="17">
        <v>0</v>
      </c>
      <c r="J54" s="62">
        <v>0</v>
      </c>
    </row>
    <row r="55" spans="1:12" s="26" customFormat="1" ht="21.95" hidden="1" customHeight="1" x14ac:dyDescent="0.25">
      <c r="A55" s="10" t="s">
        <v>178</v>
      </c>
      <c r="B55" s="11" t="s">
        <v>179</v>
      </c>
      <c r="C55" s="47">
        <v>20229903</v>
      </c>
      <c r="D55" s="47">
        <v>1105065</v>
      </c>
      <c r="E55" s="47">
        <v>44533630</v>
      </c>
      <c r="F55" s="47">
        <v>0</v>
      </c>
      <c r="G55" s="47">
        <v>44533630</v>
      </c>
      <c r="H55" s="50">
        <v>44533630</v>
      </c>
      <c r="I55" s="17">
        <v>0</v>
      </c>
      <c r="J55" s="62">
        <v>0</v>
      </c>
    </row>
    <row r="56" spans="1:12" s="26" customFormat="1" ht="21.95" customHeight="1" x14ac:dyDescent="0.25">
      <c r="A56" s="13" t="s">
        <v>180</v>
      </c>
      <c r="B56" s="14" t="s">
        <v>181</v>
      </c>
      <c r="C56" s="49">
        <f>C57</f>
        <v>550000</v>
      </c>
      <c r="D56" s="49">
        <f>D57</f>
        <v>39131351</v>
      </c>
      <c r="E56" s="49">
        <f>E57</f>
        <v>500000</v>
      </c>
      <c r="F56" s="49">
        <f>F57</f>
        <v>0</v>
      </c>
      <c r="G56" s="49">
        <f>G57</f>
        <v>500000</v>
      </c>
      <c r="H56" s="66">
        <f>E56-I56</f>
        <v>500000</v>
      </c>
      <c r="I56" s="67">
        <v>0</v>
      </c>
      <c r="J56" s="68">
        <v>0</v>
      </c>
    </row>
    <row r="57" spans="1:12" s="26" customFormat="1" ht="21.95" hidden="1" customHeight="1" x14ac:dyDescent="0.25">
      <c r="A57" s="10" t="s">
        <v>182</v>
      </c>
      <c r="B57" s="11" t="s">
        <v>183</v>
      </c>
      <c r="C57" s="47">
        <v>550000</v>
      </c>
      <c r="D57" s="47">
        <v>39131351</v>
      </c>
      <c r="E57" s="47">
        <v>500000</v>
      </c>
      <c r="F57" s="47">
        <v>0</v>
      </c>
      <c r="G57" s="47">
        <v>500000</v>
      </c>
      <c r="H57" s="50">
        <v>500000</v>
      </c>
      <c r="I57" s="17">
        <v>0</v>
      </c>
      <c r="J57" s="62">
        <v>0</v>
      </c>
    </row>
    <row r="58" spans="1:12" s="31" customFormat="1" ht="36" customHeight="1" x14ac:dyDescent="0.25">
      <c r="A58" s="29" t="s">
        <v>184</v>
      </c>
      <c r="B58" s="30" t="s">
        <v>185</v>
      </c>
      <c r="C58" s="78">
        <f t="shared" ref="C58:J58" si="20">C9+C20+C21+C40+C43+C49+C53+C56</f>
        <v>352038690</v>
      </c>
      <c r="D58" s="78">
        <f t="shared" si="20"/>
        <v>267698368</v>
      </c>
      <c r="E58" s="78">
        <f t="shared" si="20"/>
        <v>415939283</v>
      </c>
      <c r="F58" s="78">
        <f t="shared" si="20"/>
        <v>201000</v>
      </c>
      <c r="G58" s="78">
        <f t="shared" si="20"/>
        <v>416140283</v>
      </c>
      <c r="H58" s="66">
        <f t="shared" si="20"/>
        <v>411070283</v>
      </c>
      <c r="I58" s="67">
        <f t="shared" si="20"/>
        <v>5070000</v>
      </c>
      <c r="J58" s="68">
        <f t="shared" si="20"/>
        <v>0</v>
      </c>
    </row>
    <row r="59" spans="1:12" s="27" customFormat="1" ht="21.95" customHeight="1" x14ac:dyDescent="0.25">
      <c r="A59" s="29" t="s">
        <v>186</v>
      </c>
      <c r="B59" s="30" t="s">
        <v>187</v>
      </c>
      <c r="C59" s="56">
        <f t="shared" ref="C59:H59" si="21">SUM(C60:C62)</f>
        <v>77576158</v>
      </c>
      <c r="D59" s="56">
        <f t="shared" si="21"/>
        <v>76950071</v>
      </c>
      <c r="E59" s="56">
        <f t="shared" si="21"/>
        <v>108909755</v>
      </c>
      <c r="F59" s="56">
        <f t="shared" si="21"/>
        <v>292066</v>
      </c>
      <c r="G59" s="56">
        <f t="shared" si="21"/>
        <v>109201821</v>
      </c>
      <c r="H59" s="66">
        <f t="shared" si="21"/>
        <v>109201821</v>
      </c>
      <c r="I59" s="67">
        <f t="shared" ref="I59:J59" si="22">SUM(I60:I62)</f>
        <v>0</v>
      </c>
      <c r="J59" s="68">
        <f t="shared" si="22"/>
        <v>0</v>
      </c>
    </row>
    <row r="60" spans="1:12" s="27" customFormat="1" ht="21.95" customHeight="1" x14ac:dyDescent="0.2">
      <c r="A60" s="10" t="s">
        <v>188</v>
      </c>
      <c r="B60" s="11" t="s">
        <v>189</v>
      </c>
      <c r="C60" s="47">
        <v>0</v>
      </c>
      <c r="D60" s="47">
        <v>0</v>
      </c>
      <c r="E60" s="47">
        <v>25000000</v>
      </c>
      <c r="F60" s="47">
        <v>0</v>
      </c>
      <c r="G60" s="47">
        <v>25000000</v>
      </c>
      <c r="H60" s="50">
        <f>G60</f>
        <v>25000000</v>
      </c>
      <c r="I60" s="17">
        <v>0</v>
      </c>
      <c r="J60" s="62">
        <v>0</v>
      </c>
    </row>
    <row r="61" spans="1:12" s="27" customFormat="1" ht="21.95" customHeight="1" x14ac:dyDescent="0.2">
      <c r="A61" s="10" t="s">
        <v>190</v>
      </c>
      <c r="B61" s="11" t="s">
        <v>191</v>
      </c>
      <c r="C61" s="47">
        <v>4276181</v>
      </c>
      <c r="D61" s="47">
        <v>4276181</v>
      </c>
      <c r="E61" s="47">
        <v>4488745</v>
      </c>
      <c r="F61" s="47">
        <v>292066</v>
      </c>
      <c r="G61" s="47">
        <f>E61+F61</f>
        <v>4780811</v>
      </c>
      <c r="H61" s="50">
        <f t="shared" ref="H61:H62" si="23">G61</f>
        <v>4780811</v>
      </c>
      <c r="I61" s="17">
        <v>0</v>
      </c>
      <c r="J61" s="62">
        <v>0</v>
      </c>
    </row>
    <row r="62" spans="1:12" s="31" customFormat="1" ht="30.75" customHeight="1" x14ac:dyDescent="0.25">
      <c r="A62" s="10" t="s">
        <v>192</v>
      </c>
      <c r="B62" s="11" t="s">
        <v>193</v>
      </c>
      <c r="C62" s="47">
        <v>73299977</v>
      </c>
      <c r="D62" s="47">
        <v>72673890</v>
      </c>
      <c r="E62" s="47">
        <v>79421010</v>
      </c>
      <c r="F62" s="47">
        <v>0</v>
      </c>
      <c r="G62" s="47">
        <v>79421010</v>
      </c>
      <c r="H62" s="50">
        <f t="shared" si="23"/>
        <v>79421010</v>
      </c>
      <c r="I62" s="17">
        <v>0</v>
      </c>
      <c r="J62" s="62">
        <v>0</v>
      </c>
    </row>
    <row r="63" spans="1:12" ht="30" thickBot="1" x14ac:dyDescent="0.3">
      <c r="A63" s="32" t="s">
        <v>194</v>
      </c>
      <c r="B63" s="33" t="s">
        <v>195</v>
      </c>
      <c r="C63" s="79">
        <f t="shared" ref="C63:H63" si="24">C58+C59</f>
        <v>429614848</v>
      </c>
      <c r="D63" s="79">
        <f t="shared" si="24"/>
        <v>344648439</v>
      </c>
      <c r="E63" s="79">
        <f t="shared" si="24"/>
        <v>524849038</v>
      </c>
      <c r="F63" s="79">
        <f t="shared" si="24"/>
        <v>493066</v>
      </c>
      <c r="G63" s="79">
        <f t="shared" si="24"/>
        <v>525342104</v>
      </c>
      <c r="H63" s="75">
        <f t="shared" si="24"/>
        <v>520272104</v>
      </c>
      <c r="I63" s="76">
        <f t="shared" ref="I63" si="25">I58+I59</f>
        <v>5070000</v>
      </c>
      <c r="J63" s="77">
        <f>J58+J59</f>
        <v>0</v>
      </c>
      <c r="L63" s="42"/>
    </row>
    <row r="64" spans="1:12" ht="15" thickTop="1" x14ac:dyDescent="0.2">
      <c r="A64" s="34"/>
      <c r="B64" s="34"/>
    </row>
  </sheetData>
  <mergeCells count="15">
    <mergeCell ref="A6:A7"/>
    <mergeCell ref="A1:J1"/>
    <mergeCell ref="A2:J2"/>
    <mergeCell ref="H6:J6"/>
    <mergeCell ref="I5:J5"/>
    <mergeCell ref="C6:C7"/>
    <mergeCell ref="D6:D7"/>
    <mergeCell ref="E6:E7"/>
    <mergeCell ref="B6:B7"/>
    <mergeCell ref="D4:E4"/>
    <mergeCell ref="A5:B5"/>
    <mergeCell ref="D5:E5"/>
    <mergeCell ref="A4:B4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C1" zoomScaleNormal="100" workbookViewId="0">
      <selection activeCell="C5" sqref="C5:D5"/>
    </sheetView>
  </sheetViews>
  <sheetFormatPr defaultColWidth="8" defaultRowHeight="12.75" x14ac:dyDescent="0.2"/>
  <cols>
    <col min="1" max="1" width="9.85546875" style="183" hidden="1" customWidth="1"/>
    <col min="2" max="2" width="3.28515625" style="183" hidden="1" customWidth="1"/>
    <col min="3" max="3" width="51.5703125" style="183" customWidth="1"/>
    <col min="4" max="4" width="13.5703125" style="183" customWidth="1"/>
    <col min="5" max="5" width="12.5703125" style="183" customWidth="1"/>
    <col min="6" max="6" width="13.5703125" style="183" customWidth="1"/>
    <col min="7" max="7" width="49.5703125" style="183" customWidth="1"/>
    <col min="8" max="8" width="12.7109375" style="183" customWidth="1"/>
    <col min="9" max="9" width="12.5703125" style="183" customWidth="1"/>
    <col min="10" max="10" width="13.5703125" style="183" customWidth="1"/>
    <col min="11" max="11" width="8" style="183"/>
    <col min="12" max="12" width="11.85546875" style="183" customWidth="1"/>
    <col min="13" max="13" width="8.7109375" style="183" bestFit="1" customWidth="1"/>
    <col min="14" max="14" width="8" style="183"/>
    <col min="15" max="15" width="9.5703125" style="183" bestFit="1" customWidth="1"/>
    <col min="16" max="260" width="8" style="183"/>
    <col min="261" max="262" width="0" style="183" hidden="1" customWidth="1"/>
    <col min="263" max="263" width="54.28515625" style="183" customWidth="1"/>
    <col min="264" max="264" width="13.5703125" style="183" customWidth="1"/>
    <col min="265" max="265" width="51.42578125" style="183" customWidth="1"/>
    <col min="266" max="266" width="12.7109375" style="183" customWidth="1"/>
    <col min="267" max="267" width="8" style="183"/>
    <col min="268" max="268" width="11.85546875" style="183" customWidth="1"/>
    <col min="269" max="269" width="8.7109375" style="183" bestFit="1" customWidth="1"/>
    <col min="270" max="270" width="8" style="183"/>
    <col min="271" max="271" width="9.5703125" style="183" bestFit="1" customWidth="1"/>
    <col min="272" max="516" width="8" style="183"/>
    <col min="517" max="518" width="0" style="183" hidden="1" customWidth="1"/>
    <col min="519" max="519" width="54.28515625" style="183" customWidth="1"/>
    <col min="520" max="520" width="13.5703125" style="183" customWidth="1"/>
    <col min="521" max="521" width="51.42578125" style="183" customWidth="1"/>
    <col min="522" max="522" width="12.7109375" style="183" customWidth="1"/>
    <col min="523" max="523" width="8" style="183"/>
    <col min="524" max="524" width="11.85546875" style="183" customWidth="1"/>
    <col min="525" max="525" width="8.7109375" style="183" bestFit="1" customWidth="1"/>
    <col min="526" max="526" width="8" style="183"/>
    <col min="527" max="527" width="9.5703125" style="183" bestFit="1" customWidth="1"/>
    <col min="528" max="772" width="8" style="183"/>
    <col min="773" max="774" width="0" style="183" hidden="1" customWidth="1"/>
    <col min="775" max="775" width="54.28515625" style="183" customWidth="1"/>
    <col min="776" max="776" width="13.5703125" style="183" customWidth="1"/>
    <col min="777" max="777" width="51.42578125" style="183" customWidth="1"/>
    <col min="778" max="778" width="12.7109375" style="183" customWidth="1"/>
    <col min="779" max="779" width="8" style="183"/>
    <col min="780" max="780" width="11.85546875" style="183" customWidth="1"/>
    <col min="781" max="781" width="8.7109375" style="183" bestFit="1" customWidth="1"/>
    <col min="782" max="782" width="8" style="183"/>
    <col min="783" max="783" width="9.5703125" style="183" bestFit="1" customWidth="1"/>
    <col min="784" max="1028" width="8" style="183"/>
    <col min="1029" max="1030" width="0" style="183" hidden="1" customWidth="1"/>
    <col min="1031" max="1031" width="54.28515625" style="183" customWidth="1"/>
    <col min="1032" max="1032" width="13.5703125" style="183" customWidth="1"/>
    <col min="1033" max="1033" width="51.42578125" style="183" customWidth="1"/>
    <col min="1034" max="1034" width="12.7109375" style="183" customWidth="1"/>
    <col min="1035" max="1035" width="8" style="183"/>
    <col min="1036" max="1036" width="11.85546875" style="183" customWidth="1"/>
    <col min="1037" max="1037" width="8.7109375" style="183" bestFit="1" customWidth="1"/>
    <col min="1038" max="1038" width="8" style="183"/>
    <col min="1039" max="1039" width="9.5703125" style="183" bestFit="1" customWidth="1"/>
    <col min="1040" max="1284" width="8" style="183"/>
    <col min="1285" max="1286" width="0" style="183" hidden="1" customWidth="1"/>
    <col min="1287" max="1287" width="54.28515625" style="183" customWidth="1"/>
    <col min="1288" max="1288" width="13.5703125" style="183" customWidth="1"/>
    <col min="1289" max="1289" width="51.42578125" style="183" customWidth="1"/>
    <col min="1290" max="1290" width="12.7109375" style="183" customWidth="1"/>
    <col min="1291" max="1291" width="8" style="183"/>
    <col min="1292" max="1292" width="11.85546875" style="183" customWidth="1"/>
    <col min="1293" max="1293" width="8.7109375" style="183" bestFit="1" customWidth="1"/>
    <col min="1294" max="1294" width="8" style="183"/>
    <col min="1295" max="1295" width="9.5703125" style="183" bestFit="1" customWidth="1"/>
    <col min="1296" max="1540" width="8" style="183"/>
    <col min="1541" max="1542" width="0" style="183" hidden="1" customWidth="1"/>
    <col min="1543" max="1543" width="54.28515625" style="183" customWidth="1"/>
    <col min="1544" max="1544" width="13.5703125" style="183" customWidth="1"/>
    <col min="1545" max="1545" width="51.42578125" style="183" customWidth="1"/>
    <col min="1546" max="1546" width="12.7109375" style="183" customWidth="1"/>
    <col min="1547" max="1547" width="8" style="183"/>
    <col min="1548" max="1548" width="11.85546875" style="183" customWidth="1"/>
    <col min="1549" max="1549" width="8.7109375" style="183" bestFit="1" customWidth="1"/>
    <col min="1550" max="1550" width="8" style="183"/>
    <col min="1551" max="1551" width="9.5703125" style="183" bestFit="1" customWidth="1"/>
    <col min="1552" max="1796" width="8" style="183"/>
    <col min="1797" max="1798" width="0" style="183" hidden="1" customWidth="1"/>
    <col min="1799" max="1799" width="54.28515625" style="183" customWidth="1"/>
    <col min="1800" max="1800" width="13.5703125" style="183" customWidth="1"/>
    <col min="1801" max="1801" width="51.42578125" style="183" customWidth="1"/>
    <col min="1802" max="1802" width="12.7109375" style="183" customWidth="1"/>
    <col min="1803" max="1803" width="8" style="183"/>
    <col min="1804" max="1804" width="11.85546875" style="183" customWidth="1"/>
    <col min="1805" max="1805" width="8.7109375" style="183" bestFit="1" customWidth="1"/>
    <col min="1806" max="1806" width="8" style="183"/>
    <col min="1807" max="1807" width="9.5703125" style="183" bestFit="1" customWidth="1"/>
    <col min="1808" max="2052" width="8" style="183"/>
    <col min="2053" max="2054" width="0" style="183" hidden="1" customWidth="1"/>
    <col min="2055" max="2055" width="54.28515625" style="183" customWidth="1"/>
    <col min="2056" max="2056" width="13.5703125" style="183" customWidth="1"/>
    <col min="2057" max="2057" width="51.42578125" style="183" customWidth="1"/>
    <col min="2058" max="2058" width="12.7109375" style="183" customWidth="1"/>
    <col min="2059" max="2059" width="8" style="183"/>
    <col min="2060" max="2060" width="11.85546875" style="183" customWidth="1"/>
    <col min="2061" max="2061" width="8.7109375" style="183" bestFit="1" customWidth="1"/>
    <col min="2062" max="2062" width="8" style="183"/>
    <col min="2063" max="2063" width="9.5703125" style="183" bestFit="1" customWidth="1"/>
    <col min="2064" max="2308" width="8" style="183"/>
    <col min="2309" max="2310" width="0" style="183" hidden="1" customWidth="1"/>
    <col min="2311" max="2311" width="54.28515625" style="183" customWidth="1"/>
    <col min="2312" max="2312" width="13.5703125" style="183" customWidth="1"/>
    <col min="2313" max="2313" width="51.42578125" style="183" customWidth="1"/>
    <col min="2314" max="2314" width="12.7109375" style="183" customWidth="1"/>
    <col min="2315" max="2315" width="8" style="183"/>
    <col min="2316" max="2316" width="11.85546875" style="183" customWidth="1"/>
    <col min="2317" max="2317" width="8.7109375" style="183" bestFit="1" customWidth="1"/>
    <col min="2318" max="2318" width="8" style="183"/>
    <col min="2319" max="2319" width="9.5703125" style="183" bestFit="1" customWidth="1"/>
    <col min="2320" max="2564" width="8" style="183"/>
    <col min="2565" max="2566" width="0" style="183" hidden="1" customWidth="1"/>
    <col min="2567" max="2567" width="54.28515625" style="183" customWidth="1"/>
    <col min="2568" max="2568" width="13.5703125" style="183" customWidth="1"/>
    <col min="2569" max="2569" width="51.42578125" style="183" customWidth="1"/>
    <col min="2570" max="2570" width="12.7109375" style="183" customWidth="1"/>
    <col min="2571" max="2571" width="8" style="183"/>
    <col min="2572" max="2572" width="11.85546875" style="183" customWidth="1"/>
    <col min="2573" max="2573" width="8.7109375" style="183" bestFit="1" customWidth="1"/>
    <col min="2574" max="2574" width="8" style="183"/>
    <col min="2575" max="2575" width="9.5703125" style="183" bestFit="1" customWidth="1"/>
    <col min="2576" max="2820" width="8" style="183"/>
    <col min="2821" max="2822" width="0" style="183" hidden="1" customWidth="1"/>
    <col min="2823" max="2823" width="54.28515625" style="183" customWidth="1"/>
    <col min="2824" max="2824" width="13.5703125" style="183" customWidth="1"/>
    <col min="2825" max="2825" width="51.42578125" style="183" customWidth="1"/>
    <col min="2826" max="2826" width="12.7109375" style="183" customWidth="1"/>
    <col min="2827" max="2827" width="8" style="183"/>
    <col min="2828" max="2828" width="11.85546875" style="183" customWidth="1"/>
    <col min="2829" max="2829" width="8.7109375" style="183" bestFit="1" customWidth="1"/>
    <col min="2830" max="2830" width="8" style="183"/>
    <col min="2831" max="2831" width="9.5703125" style="183" bestFit="1" customWidth="1"/>
    <col min="2832" max="3076" width="8" style="183"/>
    <col min="3077" max="3078" width="0" style="183" hidden="1" customWidth="1"/>
    <col min="3079" max="3079" width="54.28515625" style="183" customWidth="1"/>
    <col min="3080" max="3080" width="13.5703125" style="183" customWidth="1"/>
    <col min="3081" max="3081" width="51.42578125" style="183" customWidth="1"/>
    <col min="3082" max="3082" width="12.7109375" style="183" customWidth="1"/>
    <col min="3083" max="3083" width="8" style="183"/>
    <col min="3084" max="3084" width="11.85546875" style="183" customWidth="1"/>
    <col min="3085" max="3085" width="8.7109375" style="183" bestFit="1" customWidth="1"/>
    <col min="3086" max="3086" width="8" style="183"/>
    <col min="3087" max="3087" width="9.5703125" style="183" bestFit="1" customWidth="1"/>
    <col min="3088" max="3332" width="8" style="183"/>
    <col min="3333" max="3334" width="0" style="183" hidden="1" customWidth="1"/>
    <col min="3335" max="3335" width="54.28515625" style="183" customWidth="1"/>
    <col min="3336" max="3336" width="13.5703125" style="183" customWidth="1"/>
    <col min="3337" max="3337" width="51.42578125" style="183" customWidth="1"/>
    <col min="3338" max="3338" width="12.7109375" style="183" customWidth="1"/>
    <col min="3339" max="3339" width="8" style="183"/>
    <col min="3340" max="3340" width="11.85546875" style="183" customWidth="1"/>
    <col min="3341" max="3341" width="8.7109375" style="183" bestFit="1" customWidth="1"/>
    <col min="3342" max="3342" width="8" style="183"/>
    <col min="3343" max="3343" width="9.5703125" style="183" bestFit="1" customWidth="1"/>
    <col min="3344" max="3588" width="8" style="183"/>
    <col min="3589" max="3590" width="0" style="183" hidden="1" customWidth="1"/>
    <col min="3591" max="3591" width="54.28515625" style="183" customWidth="1"/>
    <col min="3592" max="3592" width="13.5703125" style="183" customWidth="1"/>
    <col min="3593" max="3593" width="51.42578125" style="183" customWidth="1"/>
    <col min="3594" max="3594" width="12.7109375" style="183" customWidth="1"/>
    <col min="3595" max="3595" width="8" style="183"/>
    <col min="3596" max="3596" width="11.85546875" style="183" customWidth="1"/>
    <col min="3597" max="3597" width="8.7109375" style="183" bestFit="1" customWidth="1"/>
    <col min="3598" max="3598" width="8" style="183"/>
    <col min="3599" max="3599" width="9.5703125" style="183" bestFit="1" customWidth="1"/>
    <col min="3600" max="3844" width="8" style="183"/>
    <col min="3845" max="3846" width="0" style="183" hidden="1" customWidth="1"/>
    <col min="3847" max="3847" width="54.28515625" style="183" customWidth="1"/>
    <col min="3848" max="3848" width="13.5703125" style="183" customWidth="1"/>
    <col min="3849" max="3849" width="51.42578125" style="183" customWidth="1"/>
    <col min="3850" max="3850" width="12.7109375" style="183" customWidth="1"/>
    <col min="3851" max="3851" width="8" style="183"/>
    <col min="3852" max="3852" width="11.85546875" style="183" customWidth="1"/>
    <col min="3853" max="3853" width="8.7109375" style="183" bestFit="1" customWidth="1"/>
    <col min="3854" max="3854" width="8" style="183"/>
    <col min="3855" max="3855" width="9.5703125" style="183" bestFit="1" customWidth="1"/>
    <col min="3856" max="4100" width="8" style="183"/>
    <col min="4101" max="4102" width="0" style="183" hidden="1" customWidth="1"/>
    <col min="4103" max="4103" width="54.28515625" style="183" customWidth="1"/>
    <col min="4104" max="4104" width="13.5703125" style="183" customWidth="1"/>
    <col min="4105" max="4105" width="51.42578125" style="183" customWidth="1"/>
    <col min="4106" max="4106" width="12.7109375" style="183" customWidth="1"/>
    <col min="4107" max="4107" width="8" style="183"/>
    <col min="4108" max="4108" width="11.85546875" style="183" customWidth="1"/>
    <col min="4109" max="4109" width="8.7109375" style="183" bestFit="1" customWidth="1"/>
    <col min="4110" max="4110" width="8" style="183"/>
    <col min="4111" max="4111" width="9.5703125" style="183" bestFit="1" customWidth="1"/>
    <col min="4112" max="4356" width="8" style="183"/>
    <col min="4357" max="4358" width="0" style="183" hidden="1" customWidth="1"/>
    <col min="4359" max="4359" width="54.28515625" style="183" customWidth="1"/>
    <col min="4360" max="4360" width="13.5703125" style="183" customWidth="1"/>
    <col min="4361" max="4361" width="51.42578125" style="183" customWidth="1"/>
    <col min="4362" max="4362" width="12.7109375" style="183" customWidth="1"/>
    <col min="4363" max="4363" width="8" style="183"/>
    <col min="4364" max="4364" width="11.85546875" style="183" customWidth="1"/>
    <col min="4365" max="4365" width="8.7109375" style="183" bestFit="1" customWidth="1"/>
    <col min="4366" max="4366" width="8" style="183"/>
    <col min="4367" max="4367" width="9.5703125" style="183" bestFit="1" customWidth="1"/>
    <col min="4368" max="4612" width="8" style="183"/>
    <col min="4613" max="4614" width="0" style="183" hidden="1" customWidth="1"/>
    <col min="4615" max="4615" width="54.28515625" style="183" customWidth="1"/>
    <col min="4616" max="4616" width="13.5703125" style="183" customWidth="1"/>
    <col min="4617" max="4617" width="51.42578125" style="183" customWidth="1"/>
    <col min="4618" max="4618" width="12.7109375" style="183" customWidth="1"/>
    <col min="4619" max="4619" width="8" style="183"/>
    <col min="4620" max="4620" width="11.85546875" style="183" customWidth="1"/>
    <col min="4621" max="4621" width="8.7109375" style="183" bestFit="1" customWidth="1"/>
    <col min="4622" max="4622" width="8" style="183"/>
    <col min="4623" max="4623" width="9.5703125" style="183" bestFit="1" customWidth="1"/>
    <col min="4624" max="4868" width="8" style="183"/>
    <col min="4869" max="4870" width="0" style="183" hidden="1" customWidth="1"/>
    <col min="4871" max="4871" width="54.28515625" style="183" customWidth="1"/>
    <col min="4872" max="4872" width="13.5703125" style="183" customWidth="1"/>
    <col min="4873" max="4873" width="51.42578125" style="183" customWidth="1"/>
    <col min="4874" max="4874" width="12.7109375" style="183" customWidth="1"/>
    <col min="4875" max="4875" width="8" style="183"/>
    <col min="4876" max="4876" width="11.85546875" style="183" customWidth="1"/>
    <col min="4877" max="4877" width="8.7109375" style="183" bestFit="1" customWidth="1"/>
    <col min="4878" max="4878" width="8" style="183"/>
    <col min="4879" max="4879" width="9.5703125" style="183" bestFit="1" customWidth="1"/>
    <col min="4880" max="5124" width="8" style="183"/>
    <col min="5125" max="5126" width="0" style="183" hidden="1" customWidth="1"/>
    <col min="5127" max="5127" width="54.28515625" style="183" customWidth="1"/>
    <col min="5128" max="5128" width="13.5703125" style="183" customWidth="1"/>
    <col min="5129" max="5129" width="51.42578125" style="183" customWidth="1"/>
    <col min="5130" max="5130" width="12.7109375" style="183" customWidth="1"/>
    <col min="5131" max="5131" width="8" style="183"/>
    <col min="5132" max="5132" width="11.85546875" style="183" customWidth="1"/>
    <col min="5133" max="5133" width="8.7109375" style="183" bestFit="1" customWidth="1"/>
    <col min="5134" max="5134" width="8" style="183"/>
    <col min="5135" max="5135" width="9.5703125" style="183" bestFit="1" customWidth="1"/>
    <col min="5136" max="5380" width="8" style="183"/>
    <col min="5381" max="5382" width="0" style="183" hidden="1" customWidth="1"/>
    <col min="5383" max="5383" width="54.28515625" style="183" customWidth="1"/>
    <col min="5384" max="5384" width="13.5703125" style="183" customWidth="1"/>
    <col min="5385" max="5385" width="51.42578125" style="183" customWidth="1"/>
    <col min="5386" max="5386" width="12.7109375" style="183" customWidth="1"/>
    <col min="5387" max="5387" width="8" style="183"/>
    <col min="5388" max="5388" width="11.85546875" style="183" customWidth="1"/>
    <col min="5389" max="5389" width="8.7109375" style="183" bestFit="1" customWidth="1"/>
    <col min="5390" max="5390" width="8" style="183"/>
    <col min="5391" max="5391" width="9.5703125" style="183" bestFit="1" customWidth="1"/>
    <col min="5392" max="5636" width="8" style="183"/>
    <col min="5637" max="5638" width="0" style="183" hidden="1" customWidth="1"/>
    <col min="5639" max="5639" width="54.28515625" style="183" customWidth="1"/>
    <col min="5640" max="5640" width="13.5703125" style="183" customWidth="1"/>
    <col min="5641" max="5641" width="51.42578125" style="183" customWidth="1"/>
    <col min="5642" max="5642" width="12.7109375" style="183" customWidth="1"/>
    <col min="5643" max="5643" width="8" style="183"/>
    <col min="5644" max="5644" width="11.85546875" style="183" customWidth="1"/>
    <col min="5645" max="5645" width="8.7109375" style="183" bestFit="1" customWidth="1"/>
    <col min="5646" max="5646" width="8" style="183"/>
    <col min="5647" max="5647" width="9.5703125" style="183" bestFit="1" customWidth="1"/>
    <col min="5648" max="5892" width="8" style="183"/>
    <col min="5893" max="5894" width="0" style="183" hidden="1" customWidth="1"/>
    <col min="5895" max="5895" width="54.28515625" style="183" customWidth="1"/>
    <col min="5896" max="5896" width="13.5703125" style="183" customWidth="1"/>
    <col min="5897" max="5897" width="51.42578125" style="183" customWidth="1"/>
    <col min="5898" max="5898" width="12.7109375" style="183" customWidth="1"/>
    <col min="5899" max="5899" width="8" style="183"/>
    <col min="5900" max="5900" width="11.85546875" style="183" customWidth="1"/>
    <col min="5901" max="5901" width="8.7109375" style="183" bestFit="1" customWidth="1"/>
    <col min="5902" max="5902" width="8" style="183"/>
    <col min="5903" max="5903" width="9.5703125" style="183" bestFit="1" customWidth="1"/>
    <col min="5904" max="6148" width="8" style="183"/>
    <col min="6149" max="6150" width="0" style="183" hidden="1" customWidth="1"/>
    <col min="6151" max="6151" width="54.28515625" style="183" customWidth="1"/>
    <col min="6152" max="6152" width="13.5703125" style="183" customWidth="1"/>
    <col min="6153" max="6153" width="51.42578125" style="183" customWidth="1"/>
    <col min="6154" max="6154" width="12.7109375" style="183" customWidth="1"/>
    <col min="6155" max="6155" width="8" style="183"/>
    <col min="6156" max="6156" width="11.85546875" style="183" customWidth="1"/>
    <col min="6157" max="6157" width="8.7109375" style="183" bestFit="1" customWidth="1"/>
    <col min="6158" max="6158" width="8" style="183"/>
    <col min="6159" max="6159" width="9.5703125" style="183" bestFit="1" customWidth="1"/>
    <col min="6160" max="6404" width="8" style="183"/>
    <col min="6405" max="6406" width="0" style="183" hidden="1" customWidth="1"/>
    <col min="6407" max="6407" width="54.28515625" style="183" customWidth="1"/>
    <col min="6408" max="6408" width="13.5703125" style="183" customWidth="1"/>
    <col min="6409" max="6409" width="51.42578125" style="183" customWidth="1"/>
    <col min="6410" max="6410" width="12.7109375" style="183" customWidth="1"/>
    <col min="6411" max="6411" width="8" style="183"/>
    <col min="6412" max="6412" width="11.85546875" style="183" customWidth="1"/>
    <col min="6413" max="6413" width="8.7109375" style="183" bestFit="1" customWidth="1"/>
    <col min="6414" max="6414" width="8" style="183"/>
    <col min="6415" max="6415" width="9.5703125" style="183" bestFit="1" customWidth="1"/>
    <col min="6416" max="6660" width="8" style="183"/>
    <col min="6661" max="6662" width="0" style="183" hidden="1" customWidth="1"/>
    <col min="6663" max="6663" width="54.28515625" style="183" customWidth="1"/>
    <col min="6664" max="6664" width="13.5703125" style="183" customWidth="1"/>
    <col min="6665" max="6665" width="51.42578125" style="183" customWidth="1"/>
    <col min="6666" max="6666" width="12.7109375" style="183" customWidth="1"/>
    <col min="6667" max="6667" width="8" style="183"/>
    <col min="6668" max="6668" width="11.85546875" style="183" customWidth="1"/>
    <col min="6669" max="6669" width="8.7109375" style="183" bestFit="1" customWidth="1"/>
    <col min="6670" max="6670" width="8" style="183"/>
    <col min="6671" max="6671" width="9.5703125" style="183" bestFit="1" customWidth="1"/>
    <col min="6672" max="6916" width="8" style="183"/>
    <col min="6917" max="6918" width="0" style="183" hidden="1" customWidth="1"/>
    <col min="6919" max="6919" width="54.28515625" style="183" customWidth="1"/>
    <col min="6920" max="6920" width="13.5703125" style="183" customWidth="1"/>
    <col min="6921" max="6921" width="51.42578125" style="183" customWidth="1"/>
    <col min="6922" max="6922" width="12.7109375" style="183" customWidth="1"/>
    <col min="6923" max="6923" width="8" style="183"/>
    <col min="6924" max="6924" width="11.85546875" style="183" customWidth="1"/>
    <col min="6925" max="6925" width="8.7109375" style="183" bestFit="1" customWidth="1"/>
    <col min="6926" max="6926" width="8" style="183"/>
    <col min="6927" max="6927" width="9.5703125" style="183" bestFit="1" customWidth="1"/>
    <col min="6928" max="7172" width="8" style="183"/>
    <col min="7173" max="7174" width="0" style="183" hidden="1" customWidth="1"/>
    <col min="7175" max="7175" width="54.28515625" style="183" customWidth="1"/>
    <col min="7176" max="7176" width="13.5703125" style="183" customWidth="1"/>
    <col min="7177" max="7177" width="51.42578125" style="183" customWidth="1"/>
    <col min="7178" max="7178" width="12.7109375" style="183" customWidth="1"/>
    <col min="7179" max="7179" width="8" style="183"/>
    <col min="7180" max="7180" width="11.85546875" style="183" customWidth="1"/>
    <col min="7181" max="7181" width="8.7109375" style="183" bestFit="1" customWidth="1"/>
    <col min="7182" max="7182" width="8" style="183"/>
    <col min="7183" max="7183" width="9.5703125" style="183" bestFit="1" customWidth="1"/>
    <col min="7184" max="7428" width="8" style="183"/>
    <col min="7429" max="7430" width="0" style="183" hidden="1" customWidth="1"/>
    <col min="7431" max="7431" width="54.28515625" style="183" customWidth="1"/>
    <col min="7432" max="7432" width="13.5703125" style="183" customWidth="1"/>
    <col min="7433" max="7433" width="51.42578125" style="183" customWidth="1"/>
    <col min="7434" max="7434" width="12.7109375" style="183" customWidth="1"/>
    <col min="7435" max="7435" width="8" style="183"/>
    <col min="7436" max="7436" width="11.85546875" style="183" customWidth="1"/>
    <col min="7437" max="7437" width="8.7109375" style="183" bestFit="1" customWidth="1"/>
    <col min="7438" max="7438" width="8" style="183"/>
    <col min="7439" max="7439" width="9.5703125" style="183" bestFit="1" customWidth="1"/>
    <col min="7440" max="7684" width="8" style="183"/>
    <col min="7685" max="7686" width="0" style="183" hidden="1" customWidth="1"/>
    <col min="7687" max="7687" width="54.28515625" style="183" customWidth="1"/>
    <col min="7688" max="7688" width="13.5703125" style="183" customWidth="1"/>
    <col min="7689" max="7689" width="51.42578125" style="183" customWidth="1"/>
    <col min="7690" max="7690" width="12.7109375" style="183" customWidth="1"/>
    <col min="7691" max="7691" width="8" style="183"/>
    <col min="7692" max="7692" width="11.85546875" style="183" customWidth="1"/>
    <col min="7693" max="7693" width="8.7109375" style="183" bestFit="1" customWidth="1"/>
    <col min="7694" max="7694" width="8" style="183"/>
    <col min="7695" max="7695" width="9.5703125" style="183" bestFit="1" customWidth="1"/>
    <col min="7696" max="7940" width="8" style="183"/>
    <col min="7941" max="7942" width="0" style="183" hidden="1" customWidth="1"/>
    <col min="7943" max="7943" width="54.28515625" style="183" customWidth="1"/>
    <col min="7944" max="7944" width="13.5703125" style="183" customWidth="1"/>
    <col min="7945" max="7945" width="51.42578125" style="183" customWidth="1"/>
    <col min="7946" max="7946" width="12.7109375" style="183" customWidth="1"/>
    <col min="7947" max="7947" width="8" style="183"/>
    <col min="7948" max="7948" width="11.85546875" style="183" customWidth="1"/>
    <col min="7949" max="7949" width="8.7109375" style="183" bestFit="1" customWidth="1"/>
    <col min="7950" max="7950" width="8" style="183"/>
    <col min="7951" max="7951" width="9.5703125" style="183" bestFit="1" customWidth="1"/>
    <col min="7952" max="8196" width="8" style="183"/>
    <col min="8197" max="8198" width="0" style="183" hidden="1" customWidth="1"/>
    <col min="8199" max="8199" width="54.28515625" style="183" customWidth="1"/>
    <col min="8200" max="8200" width="13.5703125" style="183" customWidth="1"/>
    <col min="8201" max="8201" width="51.42578125" style="183" customWidth="1"/>
    <col min="8202" max="8202" width="12.7109375" style="183" customWidth="1"/>
    <col min="8203" max="8203" width="8" style="183"/>
    <col min="8204" max="8204" width="11.85546875" style="183" customWidth="1"/>
    <col min="8205" max="8205" width="8.7109375" style="183" bestFit="1" customWidth="1"/>
    <col min="8206" max="8206" width="8" style="183"/>
    <col min="8207" max="8207" width="9.5703125" style="183" bestFit="1" customWidth="1"/>
    <col min="8208" max="8452" width="8" style="183"/>
    <col min="8453" max="8454" width="0" style="183" hidden="1" customWidth="1"/>
    <col min="8455" max="8455" width="54.28515625" style="183" customWidth="1"/>
    <col min="8456" max="8456" width="13.5703125" style="183" customWidth="1"/>
    <col min="8457" max="8457" width="51.42578125" style="183" customWidth="1"/>
    <col min="8458" max="8458" width="12.7109375" style="183" customWidth="1"/>
    <col min="8459" max="8459" width="8" style="183"/>
    <col min="8460" max="8460" width="11.85546875" style="183" customWidth="1"/>
    <col min="8461" max="8461" width="8.7109375" style="183" bestFit="1" customWidth="1"/>
    <col min="8462" max="8462" width="8" style="183"/>
    <col min="8463" max="8463" width="9.5703125" style="183" bestFit="1" customWidth="1"/>
    <col min="8464" max="8708" width="8" style="183"/>
    <col min="8709" max="8710" width="0" style="183" hidden="1" customWidth="1"/>
    <col min="8711" max="8711" width="54.28515625" style="183" customWidth="1"/>
    <col min="8712" max="8712" width="13.5703125" style="183" customWidth="1"/>
    <col min="8713" max="8713" width="51.42578125" style="183" customWidth="1"/>
    <col min="8714" max="8714" width="12.7109375" style="183" customWidth="1"/>
    <col min="8715" max="8715" width="8" style="183"/>
    <col min="8716" max="8716" width="11.85546875" style="183" customWidth="1"/>
    <col min="8717" max="8717" width="8.7109375" style="183" bestFit="1" customWidth="1"/>
    <col min="8718" max="8718" width="8" style="183"/>
    <col min="8719" max="8719" width="9.5703125" style="183" bestFit="1" customWidth="1"/>
    <col min="8720" max="8964" width="8" style="183"/>
    <col min="8965" max="8966" width="0" style="183" hidden="1" customWidth="1"/>
    <col min="8967" max="8967" width="54.28515625" style="183" customWidth="1"/>
    <col min="8968" max="8968" width="13.5703125" style="183" customWidth="1"/>
    <col min="8969" max="8969" width="51.42578125" style="183" customWidth="1"/>
    <col min="8970" max="8970" width="12.7109375" style="183" customWidth="1"/>
    <col min="8971" max="8971" width="8" style="183"/>
    <col min="8972" max="8972" width="11.85546875" style="183" customWidth="1"/>
    <col min="8973" max="8973" width="8.7109375" style="183" bestFit="1" customWidth="1"/>
    <col min="8974" max="8974" width="8" style="183"/>
    <col min="8975" max="8975" width="9.5703125" style="183" bestFit="1" customWidth="1"/>
    <col min="8976" max="9220" width="8" style="183"/>
    <col min="9221" max="9222" width="0" style="183" hidden="1" customWidth="1"/>
    <col min="9223" max="9223" width="54.28515625" style="183" customWidth="1"/>
    <col min="9224" max="9224" width="13.5703125" style="183" customWidth="1"/>
    <col min="9225" max="9225" width="51.42578125" style="183" customWidth="1"/>
    <col min="9226" max="9226" width="12.7109375" style="183" customWidth="1"/>
    <col min="9227" max="9227" width="8" style="183"/>
    <col min="9228" max="9228" width="11.85546875" style="183" customWidth="1"/>
    <col min="9229" max="9229" width="8.7109375" style="183" bestFit="1" customWidth="1"/>
    <col min="9230" max="9230" width="8" style="183"/>
    <col min="9231" max="9231" width="9.5703125" style="183" bestFit="1" customWidth="1"/>
    <col min="9232" max="9476" width="8" style="183"/>
    <col min="9477" max="9478" width="0" style="183" hidden="1" customWidth="1"/>
    <col min="9479" max="9479" width="54.28515625" style="183" customWidth="1"/>
    <col min="9480" max="9480" width="13.5703125" style="183" customWidth="1"/>
    <col min="9481" max="9481" width="51.42578125" style="183" customWidth="1"/>
    <col min="9482" max="9482" width="12.7109375" style="183" customWidth="1"/>
    <col min="9483" max="9483" width="8" style="183"/>
    <col min="9484" max="9484" width="11.85546875" style="183" customWidth="1"/>
    <col min="9485" max="9485" width="8.7109375" style="183" bestFit="1" customWidth="1"/>
    <col min="9486" max="9486" width="8" style="183"/>
    <col min="9487" max="9487" width="9.5703125" style="183" bestFit="1" customWidth="1"/>
    <col min="9488" max="9732" width="8" style="183"/>
    <col min="9733" max="9734" width="0" style="183" hidden="1" customWidth="1"/>
    <col min="9735" max="9735" width="54.28515625" style="183" customWidth="1"/>
    <col min="9736" max="9736" width="13.5703125" style="183" customWidth="1"/>
    <col min="9737" max="9737" width="51.42578125" style="183" customWidth="1"/>
    <col min="9738" max="9738" width="12.7109375" style="183" customWidth="1"/>
    <col min="9739" max="9739" width="8" style="183"/>
    <col min="9740" max="9740" width="11.85546875" style="183" customWidth="1"/>
    <col min="9741" max="9741" width="8.7109375" style="183" bestFit="1" customWidth="1"/>
    <col min="9742" max="9742" width="8" style="183"/>
    <col min="9743" max="9743" width="9.5703125" style="183" bestFit="1" customWidth="1"/>
    <col min="9744" max="9988" width="8" style="183"/>
    <col min="9989" max="9990" width="0" style="183" hidden="1" customWidth="1"/>
    <col min="9991" max="9991" width="54.28515625" style="183" customWidth="1"/>
    <col min="9992" max="9992" width="13.5703125" style="183" customWidth="1"/>
    <col min="9993" max="9993" width="51.42578125" style="183" customWidth="1"/>
    <col min="9994" max="9994" width="12.7109375" style="183" customWidth="1"/>
    <col min="9995" max="9995" width="8" style="183"/>
    <col min="9996" max="9996" width="11.85546875" style="183" customWidth="1"/>
    <col min="9997" max="9997" width="8.7109375" style="183" bestFit="1" customWidth="1"/>
    <col min="9998" max="9998" width="8" style="183"/>
    <col min="9999" max="9999" width="9.5703125" style="183" bestFit="1" customWidth="1"/>
    <col min="10000" max="10244" width="8" style="183"/>
    <col min="10245" max="10246" width="0" style="183" hidden="1" customWidth="1"/>
    <col min="10247" max="10247" width="54.28515625" style="183" customWidth="1"/>
    <col min="10248" max="10248" width="13.5703125" style="183" customWidth="1"/>
    <col min="10249" max="10249" width="51.42578125" style="183" customWidth="1"/>
    <col min="10250" max="10250" width="12.7109375" style="183" customWidth="1"/>
    <col min="10251" max="10251" width="8" style="183"/>
    <col min="10252" max="10252" width="11.85546875" style="183" customWidth="1"/>
    <col min="10253" max="10253" width="8.7109375" style="183" bestFit="1" customWidth="1"/>
    <col min="10254" max="10254" width="8" style="183"/>
    <col min="10255" max="10255" width="9.5703125" style="183" bestFit="1" customWidth="1"/>
    <col min="10256" max="10500" width="8" style="183"/>
    <col min="10501" max="10502" width="0" style="183" hidden="1" customWidth="1"/>
    <col min="10503" max="10503" width="54.28515625" style="183" customWidth="1"/>
    <col min="10504" max="10504" width="13.5703125" style="183" customWidth="1"/>
    <col min="10505" max="10505" width="51.42578125" style="183" customWidth="1"/>
    <col min="10506" max="10506" width="12.7109375" style="183" customWidth="1"/>
    <col min="10507" max="10507" width="8" style="183"/>
    <col min="10508" max="10508" width="11.85546875" style="183" customWidth="1"/>
    <col min="10509" max="10509" width="8.7109375" style="183" bestFit="1" customWidth="1"/>
    <col min="10510" max="10510" width="8" style="183"/>
    <col min="10511" max="10511" width="9.5703125" style="183" bestFit="1" customWidth="1"/>
    <col min="10512" max="10756" width="8" style="183"/>
    <col min="10757" max="10758" width="0" style="183" hidden="1" customWidth="1"/>
    <col min="10759" max="10759" width="54.28515625" style="183" customWidth="1"/>
    <col min="10760" max="10760" width="13.5703125" style="183" customWidth="1"/>
    <col min="10761" max="10761" width="51.42578125" style="183" customWidth="1"/>
    <col min="10762" max="10762" width="12.7109375" style="183" customWidth="1"/>
    <col min="10763" max="10763" width="8" style="183"/>
    <col min="10764" max="10764" width="11.85546875" style="183" customWidth="1"/>
    <col min="10765" max="10765" width="8.7109375" style="183" bestFit="1" customWidth="1"/>
    <col min="10766" max="10766" width="8" style="183"/>
    <col min="10767" max="10767" width="9.5703125" style="183" bestFit="1" customWidth="1"/>
    <col min="10768" max="11012" width="8" style="183"/>
    <col min="11013" max="11014" width="0" style="183" hidden="1" customWidth="1"/>
    <col min="11015" max="11015" width="54.28515625" style="183" customWidth="1"/>
    <col min="11016" max="11016" width="13.5703125" style="183" customWidth="1"/>
    <col min="11017" max="11017" width="51.42578125" style="183" customWidth="1"/>
    <col min="11018" max="11018" width="12.7109375" style="183" customWidth="1"/>
    <col min="11019" max="11019" width="8" style="183"/>
    <col min="11020" max="11020" width="11.85546875" style="183" customWidth="1"/>
    <col min="11021" max="11021" width="8.7109375" style="183" bestFit="1" customWidth="1"/>
    <col min="11022" max="11022" width="8" style="183"/>
    <col min="11023" max="11023" width="9.5703125" style="183" bestFit="1" customWidth="1"/>
    <col min="11024" max="11268" width="8" style="183"/>
    <col min="11269" max="11270" width="0" style="183" hidden="1" customWidth="1"/>
    <col min="11271" max="11271" width="54.28515625" style="183" customWidth="1"/>
    <col min="11272" max="11272" width="13.5703125" style="183" customWidth="1"/>
    <col min="11273" max="11273" width="51.42578125" style="183" customWidth="1"/>
    <col min="11274" max="11274" width="12.7109375" style="183" customWidth="1"/>
    <col min="11275" max="11275" width="8" style="183"/>
    <col min="11276" max="11276" width="11.85546875" style="183" customWidth="1"/>
    <col min="11277" max="11277" width="8.7109375" style="183" bestFit="1" customWidth="1"/>
    <col min="11278" max="11278" width="8" style="183"/>
    <col min="11279" max="11279" width="9.5703125" style="183" bestFit="1" customWidth="1"/>
    <col min="11280" max="11524" width="8" style="183"/>
    <col min="11525" max="11526" width="0" style="183" hidden="1" customWidth="1"/>
    <col min="11527" max="11527" width="54.28515625" style="183" customWidth="1"/>
    <col min="11528" max="11528" width="13.5703125" style="183" customWidth="1"/>
    <col min="11529" max="11529" width="51.42578125" style="183" customWidth="1"/>
    <col min="11530" max="11530" width="12.7109375" style="183" customWidth="1"/>
    <col min="11531" max="11531" width="8" style="183"/>
    <col min="11532" max="11532" width="11.85546875" style="183" customWidth="1"/>
    <col min="11533" max="11533" width="8.7109375" style="183" bestFit="1" customWidth="1"/>
    <col min="11534" max="11534" width="8" style="183"/>
    <col min="11535" max="11535" width="9.5703125" style="183" bestFit="1" customWidth="1"/>
    <col min="11536" max="11780" width="8" style="183"/>
    <col min="11781" max="11782" width="0" style="183" hidden="1" customWidth="1"/>
    <col min="11783" max="11783" width="54.28515625" style="183" customWidth="1"/>
    <col min="11784" max="11784" width="13.5703125" style="183" customWidth="1"/>
    <col min="11785" max="11785" width="51.42578125" style="183" customWidth="1"/>
    <col min="11786" max="11786" width="12.7109375" style="183" customWidth="1"/>
    <col min="11787" max="11787" width="8" style="183"/>
    <col min="11788" max="11788" width="11.85546875" style="183" customWidth="1"/>
    <col min="11789" max="11789" width="8.7109375" style="183" bestFit="1" customWidth="1"/>
    <col min="11790" max="11790" width="8" style="183"/>
    <col min="11791" max="11791" width="9.5703125" style="183" bestFit="1" customWidth="1"/>
    <col min="11792" max="12036" width="8" style="183"/>
    <col min="12037" max="12038" width="0" style="183" hidden="1" customWidth="1"/>
    <col min="12039" max="12039" width="54.28515625" style="183" customWidth="1"/>
    <col min="12040" max="12040" width="13.5703125" style="183" customWidth="1"/>
    <col min="12041" max="12041" width="51.42578125" style="183" customWidth="1"/>
    <col min="12042" max="12042" width="12.7109375" style="183" customWidth="1"/>
    <col min="12043" max="12043" width="8" style="183"/>
    <col min="12044" max="12044" width="11.85546875" style="183" customWidth="1"/>
    <col min="12045" max="12045" width="8.7109375" style="183" bestFit="1" customWidth="1"/>
    <col min="12046" max="12046" width="8" style="183"/>
    <col min="12047" max="12047" width="9.5703125" style="183" bestFit="1" customWidth="1"/>
    <col min="12048" max="12292" width="8" style="183"/>
    <col min="12293" max="12294" width="0" style="183" hidden="1" customWidth="1"/>
    <col min="12295" max="12295" width="54.28515625" style="183" customWidth="1"/>
    <col min="12296" max="12296" width="13.5703125" style="183" customWidth="1"/>
    <col min="12297" max="12297" width="51.42578125" style="183" customWidth="1"/>
    <col min="12298" max="12298" width="12.7109375" style="183" customWidth="1"/>
    <col min="12299" max="12299" width="8" style="183"/>
    <col min="12300" max="12300" width="11.85546875" style="183" customWidth="1"/>
    <col min="12301" max="12301" width="8.7109375" style="183" bestFit="1" customWidth="1"/>
    <col min="12302" max="12302" width="8" style="183"/>
    <col min="12303" max="12303" width="9.5703125" style="183" bestFit="1" customWidth="1"/>
    <col min="12304" max="12548" width="8" style="183"/>
    <col min="12549" max="12550" width="0" style="183" hidden="1" customWidth="1"/>
    <col min="12551" max="12551" width="54.28515625" style="183" customWidth="1"/>
    <col min="12552" max="12552" width="13.5703125" style="183" customWidth="1"/>
    <col min="12553" max="12553" width="51.42578125" style="183" customWidth="1"/>
    <col min="12554" max="12554" width="12.7109375" style="183" customWidth="1"/>
    <col min="12555" max="12555" width="8" style="183"/>
    <col min="12556" max="12556" width="11.85546875" style="183" customWidth="1"/>
    <col min="12557" max="12557" width="8.7109375" style="183" bestFit="1" customWidth="1"/>
    <col min="12558" max="12558" width="8" style="183"/>
    <col min="12559" max="12559" width="9.5703125" style="183" bestFit="1" customWidth="1"/>
    <col min="12560" max="12804" width="8" style="183"/>
    <col min="12805" max="12806" width="0" style="183" hidden="1" customWidth="1"/>
    <col min="12807" max="12807" width="54.28515625" style="183" customWidth="1"/>
    <col min="12808" max="12808" width="13.5703125" style="183" customWidth="1"/>
    <col min="12809" max="12809" width="51.42578125" style="183" customWidth="1"/>
    <col min="12810" max="12810" width="12.7109375" style="183" customWidth="1"/>
    <col min="12811" max="12811" width="8" style="183"/>
    <col min="12812" max="12812" width="11.85546875" style="183" customWidth="1"/>
    <col min="12813" max="12813" width="8.7109375" style="183" bestFit="1" customWidth="1"/>
    <col min="12814" max="12814" width="8" style="183"/>
    <col min="12815" max="12815" width="9.5703125" style="183" bestFit="1" customWidth="1"/>
    <col min="12816" max="13060" width="8" style="183"/>
    <col min="13061" max="13062" width="0" style="183" hidden="1" customWidth="1"/>
    <col min="13063" max="13063" width="54.28515625" style="183" customWidth="1"/>
    <col min="13064" max="13064" width="13.5703125" style="183" customWidth="1"/>
    <col min="13065" max="13065" width="51.42578125" style="183" customWidth="1"/>
    <col min="13066" max="13066" width="12.7109375" style="183" customWidth="1"/>
    <col min="13067" max="13067" width="8" style="183"/>
    <col min="13068" max="13068" width="11.85546875" style="183" customWidth="1"/>
    <col min="13069" max="13069" width="8.7109375" style="183" bestFit="1" customWidth="1"/>
    <col min="13070" max="13070" width="8" style="183"/>
    <col min="13071" max="13071" width="9.5703125" style="183" bestFit="1" customWidth="1"/>
    <col min="13072" max="13316" width="8" style="183"/>
    <col min="13317" max="13318" width="0" style="183" hidden="1" customWidth="1"/>
    <col min="13319" max="13319" width="54.28515625" style="183" customWidth="1"/>
    <col min="13320" max="13320" width="13.5703125" style="183" customWidth="1"/>
    <col min="13321" max="13321" width="51.42578125" style="183" customWidth="1"/>
    <col min="13322" max="13322" width="12.7109375" style="183" customWidth="1"/>
    <col min="13323" max="13323" width="8" style="183"/>
    <col min="13324" max="13324" width="11.85546875" style="183" customWidth="1"/>
    <col min="13325" max="13325" width="8.7109375" style="183" bestFit="1" customWidth="1"/>
    <col min="13326" max="13326" width="8" style="183"/>
    <col min="13327" max="13327" width="9.5703125" style="183" bestFit="1" customWidth="1"/>
    <col min="13328" max="13572" width="8" style="183"/>
    <col min="13573" max="13574" width="0" style="183" hidden="1" customWidth="1"/>
    <col min="13575" max="13575" width="54.28515625" style="183" customWidth="1"/>
    <col min="13576" max="13576" width="13.5703125" style="183" customWidth="1"/>
    <col min="13577" max="13577" width="51.42578125" style="183" customWidth="1"/>
    <col min="13578" max="13578" width="12.7109375" style="183" customWidth="1"/>
    <col min="13579" max="13579" width="8" style="183"/>
    <col min="13580" max="13580" width="11.85546875" style="183" customWidth="1"/>
    <col min="13581" max="13581" width="8.7109375" style="183" bestFit="1" customWidth="1"/>
    <col min="13582" max="13582" width="8" style="183"/>
    <col min="13583" max="13583" width="9.5703125" style="183" bestFit="1" customWidth="1"/>
    <col min="13584" max="13828" width="8" style="183"/>
    <col min="13829" max="13830" width="0" style="183" hidden="1" customWidth="1"/>
    <col min="13831" max="13831" width="54.28515625" style="183" customWidth="1"/>
    <col min="13832" max="13832" width="13.5703125" style="183" customWidth="1"/>
    <col min="13833" max="13833" width="51.42578125" style="183" customWidth="1"/>
    <col min="13834" max="13834" width="12.7109375" style="183" customWidth="1"/>
    <col min="13835" max="13835" width="8" style="183"/>
    <col min="13836" max="13836" width="11.85546875" style="183" customWidth="1"/>
    <col min="13837" max="13837" width="8.7109375" style="183" bestFit="1" customWidth="1"/>
    <col min="13838" max="13838" width="8" style="183"/>
    <col min="13839" max="13839" width="9.5703125" style="183" bestFit="1" customWidth="1"/>
    <col min="13840" max="14084" width="8" style="183"/>
    <col min="14085" max="14086" width="0" style="183" hidden="1" customWidth="1"/>
    <col min="14087" max="14087" width="54.28515625" style="183" customWidth="1"/>
    <col min="14088" max="14088" width="13.5703125" style="183" customWidth="1"/>
    <col min="14089" max="14089" width="51.42578125" style="183" customWidth="1"/>
    <col min="14090" max="14090" width="12.7109375" style="183" customWidth="1"/>
    <col min="14091" max="14091" width="8" style="183"/>
    <col min="14092" max="14092" width="11.85546875" style="183" customWidth="1"/>
    <col min="14093" max="14093" width="8.7109375" style="183" bestFit="1" customWidth="1"/>
    <col min="14094" max="14094" width="8" style="183"/>
    <col min="14095" max="14095" width="9.5703125" style="183" bestFit="1" customWidth="1"/>
    <col min="14096" max="14340" width="8" style="183"/>
    <col min="14341" max="14342" width="0" style="183" hidden="1" customWidth="1"/>
    <col min="14343" max="14343" width="54.28515625" style="183" customWidth="1"/>
    <col min="14344" max="14344" width="13.5703125" style="183" customWidth="1"/>
    <col min="14345" max="14345" width="51.42578125" style="183" customWidth="1"/>
    <col min="14346" max="14346" width="12.7109375" style="183" customWidth="1"/>
    <col min="14347" max="14347" width="8" style="183"/>
    <col min="14348" max="14348" width="11.85546875" style="183" customWidth="1"/>
    <col min="14349" max="14349" width="8.7109375" style="183" bestFit="1" customWidth="1"/>
    <col min="14350" max="14350" width="8" style="183"/>
    <col min="14351" max="14351" width="9.5703125" style="183" bestFit="1" customWidth="1"/>
    <col min="14352" max="14596" width="8" style="183"/>
    <col min="14597" max="14598" width="0" style="183" hidden="1" customWidth="1"/>
    <col min="14599" max="14599" width="54.28515625" style="183" customWidth="1"/>
    <col min="14600" max="14600" width="13.5703125" style="183" customWidth="1"/>
    <col min="14601" max="14601" width="51.42578125" style="183" customWidth="1"/>
    <col min="14602" max="14602" width="12.7109375" style="183" customWidth="1"/>
    <col min="14603" max="14603" width="8" style="183"/>
    <col min="14604" max="14604" width="11.85546875" style="183" customWidth="1"/>
    <col min="14605" max="14605" width="8.7109375" style="183" bestFit="1" customWidth="1"/>
    <col min="14606" max="14606" width="8" style="183"/>
    <col min="14607" max="14607" width="9.5703125" style="183" bestFit="1" customWidth="1"/>
    <col min="14608" max="14852" width="8" style="183"/>
    <col min="14853" max="14854" width="0" style="183" hidden="1" customWidth="1"/>
    <col min="14855" max="14855" width="54.28515625" style="183" customWidth="1"/>
    <col min="14856" max="14856" width="13.5703125" style="183" customWidth="1"/>
    <col min="14857" max="14857" width="51.42578125" style="183" customWidth="1"/>
    <col min="14858" max="14858" width="12.7109375" style="183" customWidth="1"/>
    <col min="14859" max="14859" width="8" style="183"/>
    <col min="14860" max="14860" width="11.85546875" style="183" customWidth="1"/>
    <col min="14861" max="14861" width="8.7109375" style="183" bestFit="1" customWidth="1"/>
    <col min="14862" max="14862" width="8" style="183"/>
    <col min="14863" max="14863" width="9.5703125" style="183" bestFit="1" customWidth="1"/>
    <col min="14864" max="15108" width="8" style="183"/>
    <col min="15109" max="15110" width="0" style="183" hidden="1" customWidth="1"/>
    <col min="15111" max="15111" width="54.28515625" style="183" customWidth="1"/>
    <col min="15112" max="15112" width="13.5703125" style="183" customWidth="1"/>
    <col min="15113" max="15113" width="51.42578125" style="183" customWidth="1"/>
    <col min="15114" max="15114" width="12.7109375" style="183" customWidth="1"/>
    <col min="15115" max="15115" width="8" style="183"/>
    <col min="15116" max="15116" width="11.85546875" style="183" customWidth="1"/>
    <col min="15117" max="15117" width="8.7109375" style="183" bestFit="1" customWidth="1"/>
    <col min="15118" max="15118" width="8" style="183"/>
    <col min="15119" max="15119" width="9.5703125" style="183" bestFit="1" customWidth="1"/>
    <col min="15120" max="15364" width="8" style="183"/>
    <col min="15365" max="15366" width="0" style="183" hidden="1" customWidth="1"/>
    <col min="15367" max="15367" width="54.28515625" style="183" customWidth="1"/>
    <col min="15368" max="15368" width="13.5703125" style="183" customWidth="1"/>
    <col min="15369" max="15369" width="51.42578125" style="183" customWidth="1"/>
    <col min="15370" max="15370" width="12.7109375" style="183" customWidth="1"/>
    <col min="15371" max="15371" width="8" style="183"/>
    <col min="15372" max="15372" width="11.85546875" style="183" customWidth="1"/>
    <col min="15373" max="15373" width="8.7109375" style="183" bestFit="1" customWidth="1"/>
    <col min="15374" max="15374" width="8" style="183"/>
    <col min="15375" max="15375" width="9.5703125" style="183" bestFit="1" customWidth="1"/>
    <col min="15376" max="15620" width="8" style="183"/>
    <col min="15621" max="15622" width="0" style="183" hidden="1" customWidth="1"/>
    <col min="15623" max="15623" width="54.28515625" style="183" customWidth="1"/>
    <col min="15624" max="15624" width="13.5703125" style="183" customWidth="1"/>
    <col min="15625" max="15625" width="51.42578125" style="183" customWidth="1"/>
    <col min="15626" max="15626" width="12.7109375" style="183" customWidth="1"/>
    <col min="15627" max="15627" width="8" style="183"/>
    <col min="15628" max="15628" width="11.85546875" style="183" customWidth="1"/>
    <col min="15629" max="15629" width="8.7109375" style="183" bestFit="1" customWidth="1"/>
    <col min="15630" max="15630" width="8" style="183"/>
    <col min="15631" max="15631" width="9.5703125" style="183" bestFit="1" customWidth="1"/>
    <col min="15632" max="15876" width="8" style="183"/>
    <col min="15877" max="15878" width="0" style="183" hidden="1" customWidth="1"/>
    <col min="15879" max="15879" width="54.28515625" style="183" customWidth="1"/>
    <col min="15880" max="15880" width="13.5703125" style="183" customWidth="1"/>
    <col min="15881" max="15881" width="51.42578125" style="183" customWidth="1"/>
    <col min="15882" max="15882" width="12.7109375" style="183" customWidth="1"/>
    <col min="15883" max="15883" width="8" style="183"/>
    <col min="15884" max="15884" width="11.85546875" style="183" customWidth="1"/>
    <col min="15885" max="15885" width="8.7109375" style="183" bestFit="1" customWidth="1"/>
    <col min="15886" max="15886" width="8" style="183"/>
    <col min="15887" max="15887" width="9.5703125" style="183" bestFit="1" customWidth="1"/>
    <col min="15888" max="16132" width="8" style="183"/>
    <col min="16133" max="16134" width="0" style="183" hidden="1" customWidth="1"/>
    <col min="16135" max="16135" width="54.28515625" style="183" customWidth="1"/>
    <col min="16136" max="16136" width="13.5703125" style="183" customWidth="1"/>
    <col min="16137" max="16137" width="51.42578125" style="183" customWidth="1"/>
    <col min="16138" max="16138" width="12.7109375" style="183" customWidth="1"/>
    <col min="16139" max="16139" width="8" style="183"/>
    <col min="16140" max="16140" width="11.85546875" style="183" customWidth="1"/>
    <col min="16141" max="16141" width="8.7109375" style="183" bestFit="1" customWidth="1"/>
    <col min="16142" max="16142" width="8" style="183"/>
    <col min="16143" max="16143" width="9.5703125" style="183" bestFit="1" customWidth="1"/>
    <col min="16144" max="16384" width="8" style="183"/>
  </cols>
  <sheetData>
    <row r="1" spans="1:12" ht="30" customHeight="1" x14ac:dyDescent="0.3">
      <c r="C1" s="496" t="s">
        <v>276</v>
      </c>
      <c r="D1" s="496"/>
      <c r="E1" s="496"/>
      <c r="F1" s="496"/>
      <c r="G1" s="496"/>
      <c r="H1" s="496"/>
      <c r="I1" s="496"/>
      <c r="J1" s="496"/>
    </row>
    <row r="2" spans="1:12" ht="30" customHeight="1" x14ac:dyDescent="0.3">
      <c r="C2" s="496" t="s">
        <v>277</v>
      </c>
      <c r="D2" s="496"/>
      <c r="E2" s="496"/>
      <c r="F2" s="496"/>
      <c r="G2" s="496"/>
      <c r="H2" s="496"/>
      <c r="I2" s="496"/>
      <c r="J2" s="496"/>
    </row>
    <row r="3" spans="1:12" ht="17.25" customHeight="1" x14ac:dyDescent="0.3">
      <c r="C3" s="496" t="s">
        <v>8</v>
      </c>
      <c r="D3" s="496"/>
      <c r="E3" s="496"/>
      <c r="F3" s="496"/>
      <c r="G3" s="496"/>
      <c r="H3" s="496"/>
      <c r="I3" s="496"/>
      <c r="J3" s="496"/>
    </row>
    <row r="4" spans="1:12" ht="17.25" customHeight="1" x14ac:dyDescent="0.3">
      <c r="C4" s="184"/>
      <c r="D4" s="184"/>
      <c r="E4" s="184"/>
      <c r="F4" s="184"/>
      <c r="G4" s="184"/>
      <c r="H4" s="184"/>
      <c r="I4" s="184"/>
      <c r="J4" s="184"/>
    </row>
    <row r="5" spans="1:12" ht="17.25" customHeight="1" x14ac:dyDescent="0.3">
      <c r="C5" s="458" t="s">
        <v>524</v>
      </c>
      <c r="D5" s="458"/>
      <c r="E5" s="86"/>
      <c r="F5" s="86"/>
      <c r="G5" s="184"/>
      <c r="H5" s="185"/>
      <c r="I5" s="86"/>
      <c r="J5" s="86"/>
    </row>
    <row r="6" spans="1:12" ht="19.5" customHeight="1" thickBot="1" x14ac:dyDescent="0.3">
      <c r="C6" s="458" t="s">
        <v>506</v>
      </c>
      <c r="D6" s="458"/>
      <c r="E6" s="86"/>
      <c r="F6" s="86"/>
      <c r="G6" s="186"/>
      <c r="H6" s="187"/>
      <c r="I6" s="86"/>
      <c r="J6" s="86" t="s">
        <v>0</v>
      </c>
    </row>
    <row r="7" spans="1:12" ht="42" customHeight="1" x14ac:dyDescent="0.2">
      <c r="A7" s="188" t="s">
        <v>278</v>
      </c>
      <c r="B7" s="189" t="s">
        <v>279</v>
      </c>
      <c r="C7" s="189" t="s">
        <v>280</v>
      </c>
      <c r="D7" s="189" t="s">
        <v>6</v>
      </c>
      <c r="E7" s="189" t="s">
        <v>205</v>
      </c>
      <c r="F7" s="189" t="s">
        <v>206</v>
      </c>
      <c r="G7" s="190" t="s">
        <v>281</v>
      </c>
      <c r="H7" s="189" t="s">
        <v>6</v>
      </c>
      <c r="I7" s="189" t="s">
        <v>205</v>
      </c>
      <c r="J7" s="189" t="s">
        <v>206</v>
      </c>
    </row>
    <row r="8" spans="1:12" s="194" customFormat="1" ht="10.5" x14ac:dyDescent="0.15">
      <c r="A8" s="191">
        <v>1</v>
      </c>
      <c r="B8" s="192">
        <v>2</v>
      </c>
      <c r="C8" s="192" t="s">
        <v>12</v>
      </c>
      <c r="D8" s="192" t="s">
        <v>13</v>
      </c>
      <c r="E8" s="192" t="s">
        <v>14</v>
      </c>
      <c r="F8" s="192" t="s">
        <v>15</v>
      </c>
      <c r="G8" s="193" t="s">
        <v>16</v>
      </c>
      <c r="H8" s="192" t="s">
        <v>199</v>
      </c>
      <c r="I8" s="192" t="s">
        <v>200</v>
      </c>
      <c r="J8" s="192" t="s">
        <v>201</v>
      </c>
    </row>
    <row r="9" spans="1:12" ht="14.25" customHeight="1" x14ac:dyDescent="0.2">
      <c r="A9" s="195" t="s">
        <v>282</v>
      </c>
      <c r="B9" s="196" t="s">
        <v>283</v>
      </c>
      <c r="C9" s="197" t="s">
        <v>284</v>
      </c>
      <c r="D9" s="198">
        <v>2000000</v>
      </c>
      <c r="E9" s="198">
        <v>0</v>
      </c>
      <c r="F9" s="198">
        <f>D9+E9</f>
        <v>2000000</v>
      </c>
      <c r="G9" s="197" t="s">
        <v>80</v>
      </c>
      <c r="H9" s="198">
        <v>54122434</v>
      </c>
      <c r="I9" s="198">
        <v>0</v>
      </c>
      <c r="J9" s="198">
        <f>H9+I9</f>
        <v>54122434</v>
      </c>
    </row>
    <row r="10" spans="1:12" ht="15" customHeight="1" x14ac:dyDescent="0.2">
      <c r="A10" s="195" t="s">
        <v>282</v>
      </c>
      <c r="B10" s="196" t="s">
        <v>283</v>
      </c>
      <c r="C10" s="197" t="s">
        <v>285</v>
      </c>
      <c r="D10" s="199">
        <v>169545000</v>
      </c>
      <c r="E10" s="199">
        <v>0</v>
      </c>
      <c r="F10" s="198">
        <f t="shared" ref="F10:F21" si="0">D10+E10</f>
        <v>169545000</v>
      </c>
      <c r="G10" s="197" t="s">
        <v>286</v>
      </c>
      <c r="H10" s="200">
        <v>7000000</v>
      </c>
      <c r="I10" s="199">
        <v>0</v>
      </c>
      <c r="J10" s="198">
        <f t="shared" ref="J10:J17" si="1">H10+I10</f>
        <v>7000000</v>
      </c>
    </row>
    <row r="11" spans="1:12" x14ac:dyDescent="0.2">
      <c r="A11" s="195" t="s">
        <v>287</v>
      </c>
      <c r="B11" s="196" t="s">
        <v>288</v>
      </c>
      <c r="C11" s="197" t="s">
        <v>289</v>
      </c>
      <c r="D11" s="200">
        <v>8888000</v>
      </c>
      <c r="E11" s="200">
        <v>0</v>
      </c>
      <c r="F11" s="198">
        <f t="shared" si="0"/>
        <v>8888000</v>
      </c>
      <c r="G11" s="197" t="s">
        <v>290</v>
      </c>
      <c r="H11" s="200">
        <v>3000000</v>
      </c>
      <c r="I11" s="200">
        <v>0</v>
      </c>
      <c r="J11" s="198">
        <f t="shared" si="1"/>
        <v>3000000</v>
      </c>
    </row>
    <row r="12" spans="1:12" ht="15" customHeight="1" x14ac:dyDescent="0.2">
      <c r="A12" s="195" t="s">
        <v>291</v>
      </c>
      <c r="B12" s="196" t="s">
        <v>292</v>
      </c>
      <c r="C12" s="197" t="s">
        <v>293</v>
      </c>
      <c r="D12" s="200">
        <v>20000000</v>
      </c>
      <c r="E12" s="200">
        <v>0</v>
      </c>
      <c r="F12" s="198">
        <f t="shared" si="0"/>
        <v>20000000</v>
      </c>
      <c r="G12" s="197" t="s">
        <v>294</v>
      </c>
      <c r="H12" s="200">
        <v>3000000</v>
      </c>
      <c r="I12" s="200">
        <v>0</v>
      </c>
      <c r="J12" s="198">
        <f t="shared" si="1"/>
        <v>3000000</v>
      </c>
    </row>
    <row r="13" spans="1:12" ht="12.75" customHeight="1" x14ac:dyDescent="0.2">
      <c r="A13" s="195"/>
      <c r="B13" s="196"/>
      <c r="C13" s="197" t="s">
        <v>295</v>
      </c>
      <c r="D13" s="200">
        <v>6000000</v>
      </c>
      <c r="E13" s="200">
        <v>0</v>
      </c>
      <c r="F13" s="198">
        <f t="shared" si="0"/>
        <v>6000000</v>
      </c>
      <c r="G13" s="197" t="s">
        <v>296</v>
      </c>
      <c r="H13" s="200">
        <v>4000000</v>
      </c>
      <c r="I13" s="200">
        <v>0</v>
      </c>
      <c r="J13" s="198">
        <f t="shared" si="1"/>
        <v>4000000</v>
      </c>
      <c r="L13" s="201"/>
    </row>
    <row r="14" spans="1:12" ht="12.75" customHeight="1" x14ac:dyDescent="0.2">
      <c r="A14" s="195"/>
      <c r="B14" s="196"/>
      <c r="C14" s="197" t="s">
        <v>513</v>
      </c>
      <c r="D14" s="200">
        <v>0</v>
      </c>
      <c r="E14" s="200">
        <v>238500</v>
      </c>
      <c r="F14" s="198">
        <f t="shared" si="0"/>
        <v>238500</v>
      </c>
      <c r="G14" s="197" t="s">
        <v>299</v>
      </c>
      <c r="H14" s="200">
        <v>1350000</v>
      </c>
      <c r="I14" s="200">
        <v>0</v>
      </c>
      <c r="J14" s="198">
        <f t="shared" si="1"/>
        <v>1350000</v>
      </c>
      <c r="L14" s="201"/>
    </row>
    <row r="15" spans="1:12" ht="15" customHeight="1" x14ac:dyDescent="0.2">
      <c r="A15" s="195" t="s">
        <v>282</v>
      </c>
      <c r="B15" s="196" t="s">
        <v>297</v>
      </c>
      <c r="C15" s="197" t="s">
        <v>298</v>
      </c>
      <c r="D15" s="200">
        <v>600000</v>
      </c>
      <c r="E15" s="200">
        <v>0</v>
      </c>
      <c r="F15" s="198">
        <f t="shared" si="0"/>
        <v>600000</v>
      </c>
      <c r="G15" s="197" t="s">
        <v>301</v>
      </c>
      <c r="H15" s="200">
        <v>90000000</v>
      </c>
      <c r="I15" s="198">
        <v>0</v>
      </c>
      <c r="J15" s="198">
        <f t="shared" si="1"/>
        <v>90000000</v>
      </c>
    </row>
    <row r="16" spans="1:12" x14ac:dyDescent="0.2">
      <c r="A16" s="195" t="s">
        <v>291</v>
      </c>
      <c r="B16" s="196" t="s">
        <v>292</v>
      </c>
      <c r="C16" s="197" t="s">
        <v>300</v>
      </c>
      <c r="D16" s="198">
        <v>1000000</v>
      </c>
      <c r="E16" s="198">
        <v>0</v>
      </c>
      <c r="F16" s="198">
        <f t="shared" si="0"/>
        <v>1000000</v>
      </c>
      <c r="G16" s="197" t="s">
        <v>305</v>
      </c>
      <c r="H16" s="200">
        <v>14528617</v>
      </c>
      <c r="I16" s="198">
        <v>0</v>
      </c>
      <c r="J16" s="198">
        <f t="shared" si="1"/>
        <v>14528617</v>
      </c>
    </row>
    <row r="17" spans="1:15" x14ac:dyDescent="0.2">
      <c r="A17" s="195" t="s">
        <v>302</v>
      </c>
      <c r="B17" s="196" t="s">
        <v>303</v>
      </c>
      <c r="C17" s="197" t="s">
        <v>304</v>
      </c>
      <c r="D17" s="198">
        <v>2540000</v>
      </c>
      <c r="E17" s="198">
        <v>0</v>
      </c>
      <c r="F17" s="198">
        <f t="shared" si="0"/>
        <v>2540000</v>
      </c>
      <c r="G17" s="197" t="s">
        <v>520</v>
      </c>
      <c r="H17" s="200">
        <v>0</v>
      </c>
      <c r="I17" s="198">
        <v>1000</v>
      </c>
      <c r="J17" s="198">
        <f t="shared" si="1"/>
        <v>1000</v>
      </c>
      <c r="M17" s="201"/>
    </row>
    <row r="18" spans="1:15" x14ac:dyDescent="0.2">
      <c r="A18" s="195" t="s">
        <v>306</v>
      </c>
      <c r="B18" s="196" t="s">
        <v>307</v>
      </c>
      <c r="C18" s="197" t="s">
        <v>308</v>
      </c>
      <c r="D18" s="198">
        <v>200000</v>
      </c>
      <c r="E18" s="198">
        <v>0</v>
      </c>
      <c r="F18" s="198">
        <f t="shared" si="0"/>
        <v>200000</v>
      </c>
      <c r="G18" s="202"/>
      <c r="H18" s="198"/>
      <c r="I18" s="198"/>
      <c r="J18" s="198"/>
      <c r="O18" s="201"/>
    </row>
    <row r="19" spans="1:15" ht="15" customHeight="1" x14ac:dyDescent="0.2">
      <c r="A19" s="195" t="s">
        <v>282</v>
      </c>
      <c r="B19" s="196" t="s">
        <v>309</v>
      </c>
      <c r="C19" s="197" t="s">
        <v>310</v>
      </c>
      <c r="D19" s="200">
        <v>550000</v>
      </c>
      <c r="E19" s="200">
        <v>0</v>
      </c>
      <c r="F19" s="198">
        <f t="shared" si="0"/>
        <v>550000</v>
      </c>
      <c r="G19" s="203"/>
      <c r="H19" s="198"/>
      <c r="I19" s="200"/>
      <c r="J19" s="200"/>
      <c r="O19" s="201"/>
    </row>
    <row r="20" spans="1:15" ht="15" customHeight="1" x14ac:dyDescent="0.2">
      <c r="A20" s="204"/>
      <c r="B20" s="205"/>
      <c r="C20" s="197" t="s">
        <v>311</v>
      </c>
      <c r="D20" s="206">
        <v>2500000</v>
      </c>
      <c r="E20" s="206">
        <v>0</v>
      </c>
      <c r="F20" s="198">
        <f t="shared" si="0"/>
        <v>2500000</v>
      </c>
      <c r="G20" s="203"/>
      <c r="H20" s="199"/>
      <c r="I20" s="206"/>
      <c r="J20" s="206"/>
    </row>
    <row r="21" spans="1:15" ht="26.45" customHeight="1" x14ac:dyDescent="0.2">
      <c r="A21" s="204"/>
      <c r="B21" s="205"/>
      <c r="C21" s="197" t="s">
        <v>312</v>
      </c>
      <c r="D21" s="206">
        <v>500000</v>
      </c>
      <c r="E21" s="206">
        <v>0</v>
      </c>
      <c r="F21" s="198">
        <f t="shared" si="0"/>
        <v>500000</v>
      </c>
      <c r="G21" s="203"/>
      <c r="H21" s="199"/>
      <c r="I21" s="206"/>
      <c r="J21" s="206"/>
    </row>
    <row r="22" spans="1:15" ht="15" customHeight="1" x14ac:dyDescent="0.2">
      <c r="A22" s="204"/>
      <c r="B22" s="205"/>
      <c r="C22" s="197"/>
      <c r="D22" s="206"/>
      <c r="E22" s="206"/>
      <c r="F22" s="206"/>
      <c r="G22" s="203"/>
      <c r="H22" s="199"/>
      <c r="I22" s="206"/>
      <c r="J22" s="206"/>
    </row>
    <row r="23" spans="1:15" ht="13.5" thickBot="1" x14ac:dyDescent="0.25">
      <c r="A23" s="207"/>
      <c r="B23" s="208"/>
      <c r="C23" s="209"/>
      <c r="D23" s="210">
        <f>SUM(D9:D22)</f>
        <v>214323000</v>
      </c>
      <c r="E23" s="210">
        <f>SUM(E9:E22)</f>
        <v>238500</v>
      </c>
      <c r="F23" s="210">
        <f>SUM(F9:F22)</f>
        <v>214561500</v>
      </c>
      <c r="G23" s="211"/>
      <c r="H23" s="210">
        <f>SUM(H9:H19)</f>
        <v>177001051</v>
      </c>
      <c r="I23" s="210">
        <f>SUM(I9:I22)</f>
        <v>1000</v>
      </c>
      <c r="J23" s="210">
        <f>SUM(J9:J22)</f>
        <v>177002051</v>
      </c>
    </row>
    <row r="24" spans="1:15" x14ac:dyDescent="0.2">
      <c r="A24" s="207"/>
      <c r="B24" s="208"/>
    </row>
    <row r="25" spans="1:15" x14ac:dyDescent="0.2">
      <c r="A25" s="207"/>
      <c r="B25" s="208"/>
    </row>
    <row r="26" spans="1:15" ht="13.5" thickBot="1" x14ac:dyDescent="0.25">
      <c r="A26" s="212" t="s">
        <v>313</v>
      </c>
      <c r="B26" s="209"/>
    </row>
  </sheetData>
  <mergeCells count="5">
    <mergeCell ref="C6:D6"/>
    <mergeCell ref="C5:D5"/>
    <mergeCell ref="C1:J1"/>
    <mergeCell ref="C2:J2"/>
    <mergeCell ref="C3:J3"/>
  </mergeCells>
  <printOptions horizontalCentered="1"/>
  <pageMargins left="0.39370078740157483" right="0.39370078740157483" top="0.59055118110236227" bottom="0.59055118110236227" header="0" footer="0"/>
  <pageSetup paperSize="9" scale="77" orientation="landscape" r:id="rId1"/>
  <headerFooter alignWithMargins="0">
    <oddHeader xml:space="preserve">&amp;C&amp;"Times New Roman CE,Félkövér"&amp;12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0" zoomScaleNormal="110" zoomScaleSheetLayoutView="100" workbookViewId="0">
      <selection activeCell="A3" sqref="A3:B3"/>
    </sheetView>
  </sheetViews>
  <sheetFormatPr defaultColWidth="8" defaultRowHeight="12.75" x14ac:dyDescent="0.25"/>
  <cols>
    <col min="1" max="1" width="5.85546875" style="213" customWidth="1"/>
    <col min="2" max="2" width="47.28515625" style="260" customWidth="1"/>
    <col min="3" max="3" width="14" style="213" customWidth="1"/>
    <col min="4" max="4" width="47.28515625" style="213" customWidth="1"/>
    <col min="5" max="5" width="14" style="213" customWidth="1"/>
    <col min="6" max="6" width="4.140625" style="213" customWidth="1"/>
    <col min="7" max="256" width="8" style="213"/>
    <col min="257" max="257" width="5.85546875" style="213" customWidth="1"/>
    <col min="258" max="258" width="47.28515625" style="213" customWidth="1"/>
    <col min="259" max="259" width="14" style="213" customWidth="1"/>
    <col min="260" max="260" width="47.28515625" style="213" customWidth="1"/>
    <col min="261" max="261" width="14" style="213" customWidth="1"/>
    <col min="262" max="262" width="4.140625" style="213" customWidth="1"/>
    <col min="263" max="512" width="8" style="213"/>
    <col min="513" max="513" width="5.85546875" style="213" customWidth="1"/>
    <col min="514" max="514" width="47.28515625" style="213" customWidth="1"/>
    <col min="515" max="515" width="14" style="213" customWidth="1"/>
    <col min="516" max="516" width="47.28515625" style="213" customWidth="1"/>
    <col min="517" max="517" width="14" style="213" customWidth="1"/>
    <col min="518" max="518" width="4.140625" style="213" customWidth="1"/>
    <col min="519" max="768" width="8" style="213"/>
    <col min="769" max="769" width="5.85546875" style="213" customWidth="1"/>
    <col min="770" max="770" width="47.28515625" style="213" customWidth="1"/>
    <col min="771" max="771" width="14" style="213" customWidth="1"/>
    <col min="772" max="772" width="47.28515625" style="213" customWidth="1"/>
    <col min="773" max="773" width="14" style="213" customWidth="1"/>
    <col min="774" max="774" width="4.140625" style="213" customWidth="1"/>
    <col min="775" max="1024" width="8" style="213"/>
    <col min="1025" max="1025" width="5.85546875" style="213" customWidth="1"/>
    <col min="1026" max="1026" width="47.28515625" style="213" customWidth="1"/>
    <col min="1027" max="1027" width="14" style="213" customWidth="1"/>
    <col min="1028" max="1028" width="47.28515625" style="213" customWidth="1"/>
    <col min="1029" max="1029" width="14" style="213" customWidth="1"/>
    <col min="1030" max="1030" width="4.140625" style="213" customWidth="1"/>
    <col min="1031" max="1280" width="8" style="213"/>
    <col min="1281" max="1281" width="5.85546875" style="213" customWidth="1"/>
    <col min="1282" max="1282" width="47.28515625" style="213" customWidth="1"/>
    <col min="1283" max="1283" width="14" style="213" customWidth="1"/>
    <col min="1284" max="1284" width="47.28515625" style="213" customWidth="1"/>
    <col min="1285" max="1285" width="14" style="213" customWidth="1"/>
    <col min="1286" max="1286" width="4.140625" style="213" customWidth="1"/>
    <col min="1287" max="1536" width="8" style="213"/>
    <col min="1537" max="1537" width="5.85546875" style="213" customWidth="1"/>
    <col min="1538" max="1538" width="47.28515625" style="213" customWidth="1"/>
    <col min="1539" max="1539" width="14" style="213" customWidth="1"/>
    <col min="1540" max="1540" width="47.28515625" style="213" customWidth="1"/>
    <col min="1541" max="1541" width="14" style="213" customWidth="1"/>
    <col min="1542" max="1542" width="4.140625" style="213" customWidth="1"/>
    <col min="1543" max="1792" width="8" style="213"/>
    <col min="1793" max="1793" width="5.85546875" style="213" customWidth="1"/>
    <col min="1794" max="1794" width="47.28515625" style="213" customWidth="1"/>
    <col min="1795" max="1795" width="14" style="213" customWidth="1"/>
    <col min="1796" max="1796" width="47.28515625" style="213" customWidth="1"/>
    <col min="1797" max="1797" width="14" style="213" customWidth="1"/>
    <col min="1798" max="1798" width="4.140625" style="213" customWidth="1"/>
    <col min="1799" max="2048" width="8" style="213"/>
    <col min="2049" max="2049" width="5.85546875" style="213" customWidth="1"/>
    <col min="2050" max="2050" width="47.28515625" style="213" customWidth="1"/>
    <col min="2051" max="2051" width="14" style="213" customWidth="1"/>
    <col min="2052" max="2052" width="47.28515625" style="213" customWidth="1"/>
    <col min="2053" max="2053" width="14" style="213" customWidth="1"/>
    <col min="2054" max="2054" width="4.140625" style="213" customWidth="1"/>
    <col min="2055" max="2304" width="8" style="213"/>
    <col min="2305" max="2305" width="5.85546875" style="213" customWidth="1"/>
    <col min="2306" max="2306" width="47.28515625" style="213" customWidth="1"/>
    <col min="2307" max="2307" width="14" style="213" customWidth="1"/>
    <col min="2308" max="2308" width="47.28515625" style="213" customWidth="1"/>
    <col min="2309" max="2309" width="14" style="213" customWidth="1"/>
    <col min="2310" max="2310" width="4.140625" style="213" customWidth="1"/>
    <col min="2311" max="2560" width="8" style="213"/>
    <col min="2561" max="2561" width="5.85546875" style="213" customWidth="1"/>
    <col min="2562" max="2562" width="47.28515625" style="213" customWidth="1"/>
    <col min="2563" max="2563" width="14" style="213" customWidth="1"/>
    <col min="2564" max="2564" width="47.28515625" style="213" customWidth="1"/>
    <col min="2565" max="2565" width="14" style="213" customWidth="1"/>
    <col min="2566" max="2566" width="4.140625" style="213" customWidth="1"/>
    <col min="2567" max="2816" width="8" style="213"/>
    <col min="2817" max="2817" width="5.85546875" style="213" customWidth="1"/>
    <col min="2818" max="2818" width="47.28515625" style="213" customWidth="1"/>
    <col min="2819" max="2819" width="14" style="213" customWidth="1"/>
    <col min="2820" max="2820" width="47.28515625" style="213" customWidth="1"/>
    <col min="2821" max="2821" width="14" style="213" customWidth="1"/>
    <col min="2822" max="2822" width="4.140625" style="213" customWidth="1"/>
    <col min="2823" max="3072" width="8" style="213"/>
    <col min="3073" max="3073" width="5.85546875" style="213" customWidth="1"/>
    <col min="3074" max="3074" width="47.28515625" style="213" customWidth="1"/>
    <col min="3075" max="3075" width="14" style="213" customWidth="1"/>
    <col min="3076" max="3076" width="47.28515625" style="213" customWidth="1"/>
    <col min="3077" max="3077" width="14" style="213" customWidth="1"/>
    <col min="3078" max="3078" width="4.140625" style="213" customWidth="1"/>
    <col min="3079" max="3328" width="8" style="213"/>
    <col min="3329" max="3329" width="5.85546875" style="213" customWidth="1"/>
    <col min="3330" max="3330" width="47.28515625" style="213" customWidth="1"/>
    <col min="3331" max="3331" width="14" style="213" customWidth="1"/>
    <col min="3332" max="3332" width="47.28515625" style="213" customWidth="1"/>
    <col min="3333" max="3333" width="14" style="213" customWidth="1"/>
    <col min="3334" max="3334" width="4.140625" style="213" customWidth="1"/>
    <col min="3335" max="3584" width="8" style="213"/>
    <col min="3585" max="3585" width="5.85546875" style="213" customWidth="1"/>
    <col min="3586" max="3586" width="47.28515625" style="213" customWidth="1"/>
    <col min="3587" max="3587" width="14" style="213" customWidth="1"/>
    <col min="3588" max="3588" width="47.28515625" style="213" customWidth="1"/>
    <col min="3589" max="3589" width="14" style="213" customWidth="1"/>
    <col min="3590" max="3590" width="4.140625" style="213" customWidth="1"/>
    <col min="3591" max="3840" width="8" style="213"/>
    <col min="3841" max="3841" width="5.85546875" style="213" customWidth="1"/>
    <col min="3842" max="3842" width="47.28515625" style="213" customWidth="1"/>
    <col min="3843" max="3843" width="14" style="213" customWidth="1"/>
    <col min="3844" max="3844" width="47.28515625" style="213" customWidth="1"/>
    <col min="3845" max="3845" width="14" style="213" customWidth="1"/>
    <col min="3846" max="3846" width="4.140625" style="213" customWidth="1"/>
    <col min="3847" max="4096" width="8" style="213"/>
    <col min="4097" max="4097" width="5.85546875" style="213" customWidth="1"/>
    <col min="4098" max="4098" width="47.28515625" style="213" customWidth="1"/>
    <col min="4099" max="4099" width="14" style="213" customWidth="1"/>
    <col min="4100" max="4100" width="47.28515625" style="213" customWidth="1"/>
    <col min="4101" max="4101" width="14" style="213" customWidth="1"/>
    <col min="4102" max="4102" width="4.140625" style="213" customWidth="1"/>
    <col min="4103" max="4352" width="8" style="213"/>
    <col min="4353" max="4353" width="5.85546875" style="213" customWidth="1"/>
    <col min="4354" max="4354" width="47.28515625" style="213" customWidth="1"/>
    <col min="4355" max="4355" width="14" style="213" customWidth="1"/>
    <col min="4356" max="4356" width="47.28515625" style="213" customWidth="1"/>
    <col min="4357" max="4357" width="14" style="213" customWidth="1"/>
    <col min="4358" max="4358" width="4.140625" style="213" customWidth="1"/>
    <col min="4359" max="4608" width="8" style="213"/>
    <col min="4609" max="4609" width="5.85546875" style="213" customWidth="1"/>
    <col min="4610" max="4610" width="47.28515625" style="213" customWidth="1"/>
    <col min="4611" max="4611" width="14" style="213" customWidth="1"/>
    <col min="4612" max="4612" width="47.28515625" style="213" customWidth="1"/>
    <col min="4613" max="4613" width="14" style="213" customWidth="1"/>
    <col min="4614" max="4614" width="4.140625" style="213" customWidth="1"/>
    <col min="4615" max="4864" width="8" style="213"/>
    <col min="4865" max="4865" width="5.85546875" style="213" customWidth="1"/>
    <col min="4866" max="4866" width="47.28515625" style="213" customWidth="1"/>
    <col min="4867" max="4867" width="14" style="213" customWidth="1"/>
    <col min="4868" max="4868" width="47.28515625" style="213" customWidth="1"/>
    <col min="4869" max="4869" width="14" style="213" customWidth="1"/>
    <col min="4870" max="4870" width="4.140625" style="213" customWidth="1"/>
    <col min="4871" max="5120" width="8" style="213"/>
    <col min="5121" max="5121" width="5.85546875" style="213" customWidth="1"/>
    <col min="5122" max="5122" width="47.28515625" style="213" customWidth="1"/>
    <col min="5123" max="5123" width="14" style="213" customWidth="1"/>
    <col min="5124" max="5124" width="47.28515625" style="213" customWidth="1"/>
    <col min="5125" max="5125" width="14" style="213" customWidth="1"/>
    <col min="5126" max="5126" width="4.140625" style="213" customWidth="1"/>
    <col min="5127" max="5376" width="8" style="213"/>
    <col min="5377" max="5377" width="5.85546875" style="213" customWidth="1"/>
    <col min="5378" max="5378" width="47.28515625" style="213" customWidth="1"/>
    <col min="5379" max="5379" width="14" style="213" customWidth="1"/>
    <col min="5380" max="5380" width="47.28515625" style="213" customWidth="1"/>
    <col min="5381" max="5381" width="14" style="213" customWidth="1"/>
    <col min="5382" max="5382" width="4.140625" style="213" customWidth="1"/>
    <col min="5383" max="5632" width="8" style="213"/>
    <col min="5633" max="5633" width="5.85546875" style="213" customWidth="1"/>
    <col min="5634" max="5634" width="47.28515625" style="213" customWidth="1"/>
    <col min="5635" max="5635" width="14" style="213" customWidth="1"/>
    <col min="5636" max="5636" width="47.28515625" style="213" customWidth="1"/>
    <col min="5637" max="5637" width="14" style="213" customWidth="1"/>
    <col min="5638" max="5638" width="4.140625" style="213" customWidth="1"/>
    <col min="5639" max="5888" width="8" style="213"/>
    <col min="5889" max="5889" width="5.85546875" style="213" customWidth="1"/>
    <col min="5890" max="5890" width="47.28515625" style="213" customWidth="1"/>
    <col min="5891" max="5891" width="14" style="213" customWidth="1"/>
    <col min="5892" max="5892" width="47.28515625" style="213" customWidth="1"/>
    <col min="5893" max="5893" width="14" style="213" customWidth="1"/>
    <col min="5894" max="5894" width="4.140625" style="213" customWidth="1"/>
    <col min="5895" max="6144" width="8" style="213"/>
    <col min="6145" max="6145" width="5.85546875" style="213" customWidth="1"/>
    <col min="6146" max="6146" width="47.28515625" style="213" customWidth="1"/>
    <col min="6147" max="6147" width="14" style="213" customWidth="1"/>
    <col min="6148" max="6148" width="47.28515625" style="213" customWidth="1"/>
    <col min="6149" max="6149" width="14" style="213" customWidth="1"/>
    <col min="6150" max="6150" width="4.140625" style="213" customWidth="1"/>
    <col min="6151" max="6400" width="8" style="213"/>
    <col min="6401" max="6401" width="5.85546875" style="213" customWidth="1"/>
    <col min="6402" max="6402" width="47.28515625" style="213" customWidth="1"/>
    <col min="6403" max="6403" width="14" style="213" customWidth="1"/>
    <col min="6404" max="6404" width="47.28515625" style="213" customWidth="1"/>
    <col min="6405" max="6405" width="14" style="213" customWidth="1"/>
    <col min="6406" max="6406" width="4.140625" style="213" customWidth="1"/>
    <col min="6407" max="6656" width="8" style="213"/>
    <col min="6657" max="6657" width="5.85546875" style="213" customWidth="1"/>
    <col min="6658" max="6658" width="47.28515625" style="213" customWidth="1"/>
    <col min="6659" max="6659" width="14" style="213" customWidth="1"/>
    <col min="6660" max="6660" width="47.28515625" style="213" customWidth="1"/>
    <col min="6661" max="6661" width="14" style="213" customWidth="1"/>
    <col min="6662" max="6662" width="4.140625" style="213" customWidth="1"/>
    <col min="6663" max="6912" width="8" style="213"/>
    <col min="6913" max="6913" width="5.85546875" style="213" customWidth="1"/>
    <col min="6914" max="6914" width="47.28515625" style="213" customWidth="1"/>
    <col min="6915" max="6915" width="14" style="213" customWidth="1"/>
    <col min="6916" max="6916" width="47.28515625" style="213" customWidth="1"/>
    <col min="6917" max="6917" width="14" style="213" customWidth="1"/>
    <col min="6918" max="6918" width="4.140625" style="213" customWidth="1"/>
    <col min="6919" max="7168" width="8" style="213"/>
    <col min="7169" max="7169" width="5.85546875" style="213" customWidth="1"/>
    <col min="7170" max="7170" width="47.28515625" style="213" customWidth="1"/>
    <col min="7171" max="7171" width="14" style="213" customWidth="1"/>
    <col min="7172" max="7172" width="47.28515625" style="213" customWidth="1"/>
    <col min="7173" max="7173" width="14" style="213" customWidth="1"/>
    <col min="7174" max="7174" width="4.140625" style="213" customWidth="1"/>
    <col min="7175" max="7424" width="8" style="213"/>
    <col min="7425" max="7425" width="5.85546875" style="213" customWidth="1"/>
    <col min="7426" max="7426" width="47.28515625" style="213" customWidth="1"/>
    <col min="7427" max="7427" width="14" style="213" customWidth="1"/>
    <col min="7428" max="7428" width="47.28515625" style="213" customWidth="1"/>
    <col min="7429" max="7429" width="14" style="213" customWidth="1"/>
    <col min="7430" max="7430" width="4.140625" style="213" customWidth="1"/>
    <col min="7431" max="7680" width="8" style="213"/>
    <col min="7681" max="7681" width="5.85546875" style="213" customWidth="1"/>
    <col min="7682" max="7682" width="47.28515625" style="213" customWidth="1"/>
    <col min="7683" max="7683" width="14" style="213" customWidth="1"/>
    <col min="7684" max="7684" width="47.28515625" style="213" customWidth="1"/>
    <col min="7685" max="7685" width="14" style="213" customWidth="1"/>
    <col min="7686" max="7686" width="4.140625" style="213" customWidth="1"/>
    <col min="7687" max="7936" width="8" style="213"/>
    <col min="7937" max="7937" width="5.85546875" style="213" customWidth="1"/>
    <col min="7938" max="7938" width="47.28515625" style="213" customWidth="1"/>
    <col min="7939" max="7939" width="14" style="213" customWidth="1"/>
    <col min="7940" max="7940" width="47.28515625" style="213" customWidth="1"/>
    <col min="7941" max="7941" width="14" style="213" customWidth="1"/>
    <col min="7942" max="7942" width="4.140625" style="213" customWidth="1"/>
    <col min="7943" max="8192" width="8" style="213"/>
    <col min="8193" max="8193" width="5.85546875" style="213" customWidth="1"/>
    <col min="8194" max="8194" width="47.28515625" style="213" customWidth="1"/>
    <col min="8195" max="8195" width="14" style="213" customWidth="1"/>
    <col min="8196" max="8196" width="47.28515625" style="213" customWidth="1"/>
    <col min="8197" max="8197" width="14" style="213" customWidth="1"/>
    <col min="8198" max="8198" width="4.140625" style="213" customWidth="1"/>
    <col min="8199" max="8448" width="8" style="213"/>
    <col min="8449" max="8449" width="5.85546875" style="213" customWidth="1"/>
    <col min="8450" max="8450" width="47.28515625" style="213" customWidth="1"/>
    <col min="8451" max="8451" width="14" style="213" customWidth="1"/>
    <col min="8452" max="8452" width="47.28515625" style="213" customWidth="1"/>
    <col min="8453" max="8453" width="14" style="213" customWidth="1"/>
    <col min="8454" max="8454" width="4.140625" style="213" customWidth="1"/>
    <col min="8455" max="8704" width="8" style="213"/>
    <col min="8705" max="8705" width="5.85546875" style="213" customWidth="1"/>
    <col min="8706" max="8706" width="47.28515625" style="213" customWidth="1"/>
    <col min="8707" max="8707" width="14" style="213" customWidth="1"/>
    <col min="8708" max="8708" width="47.28515625" style="213" customWidth="1"/>
    <col min="8709" max="8709" width="14" style="213" customWidth="1"/>
    <col min="8710" max="8710" width="4.140625" style="213" customWidth="1"/>
    <col min="8711" max="8960" width="8" style="213"/>
    <col min="8961" max="8961" width="5.85546875" style="213" customWidth="1"/>
    <col min="8962" max="8962" width="47.28515625" style="213" customWidth="1"/>
    <col min="8963" max="8963" width="14" style="213" customWidth="1"/>
    <col min="8964" max="8964" width="47.28515625" style="213" customWidth="1"/>
    <col min="8965" max="8965" width="14" style="213" customWidth="1"/>
    <col min="8966" max="8966" width="4.140625" style="213" customWidth="1"/>
    <col min="8967" max="9216" width="8" style="213"/>
    <col min="9217" max="9217" width="5.85546875" style="213" customWidth="1"/>
    <col min="9218" max="9218" width="47.28515625" style="213" customWidth="1"/>
    <col min="9219" max="9219" width="14" style="213" customWidth="1"/>
    <col min="9220" max="9220" width="47.28515625" style="213" customWidth="1"/>
    <col min="9221" max="9221" width="14" style="213" customWidth="1"/>
    <col min="9222" max="9222" width="4.140625" style="213" customWidth="1"/>
    <col min="9223" max="9472" width="8" style="213"/>
    <col min="9473" max="9473" width="5.85546875" style="213" customWidth="1"/>
    <col min="9474" max="9474" width="47.28515625" style="213" customWidth="1"/>
    <col min="9475" max="9475" width="14" style="213" customWidth="1"/>
    <col min="9476" max="9476" width="47.28515625" style="213" customWidth="1"/>
    <col min="9477" max="9477" width="14" style="213" customWidth="1"/>
    <col min="9478" max="9478" width="4.140625" style="213" customWidth="1"/>
    <col min="9479" max="9728" width="8" style="213"/>
    <col min="9729" max="9729" width="5.85546875" style="213" customWidth="1"/>
    <col min="9730" max="9730" width="47.28515625" style="213" customWidth="1"/>
    <col min="9731" max="9731" width="14" style="213" customWidth="1"/>
    <col min="9732" max="9732" width="47.28515625" style="213" customWidth="1"/>
    <col min="9733" max="9733" width="14" style="213" customWidth="1"/>
    <col min="9734" max="9734" width="4.140625" style="213" customWidth="1"/>
    <col min="9735" max="9984" width="8" style="213"/>
    <col min="9985" max="9985" width="5.85546875" style="213" customWidth="1"/>
    <col min="9986" max="9986" width="47.28515625" style="213" customWidth="1"/>
    <col min="9987" max="9987" width="14" style="213" customWidth="1"/>
    <col min="9988" max="9988" width="47.28515625" style="213" customWidth="1"/>
    <col min="9989" max="9989" width="14" style="213" customWidth="1"/>
    <col min="9990" max="9990" width="4.140625" style="213" customWidth="1"/>
    <col min="9991" max="10240" width="8" style="213"/>
    <col min="10241" max="10241" width="5.85546875" style="213" customWidth="1"/>
    <col min="10242" max="10242" width="47.28515625" style="213" customWidth="1"/>
    <col min="10243" max="10243" width="14" style="213" customWidth="1"/>
    <col min="10244" max="10244" width="47.28515625" style="213" customWidth="1"/>
    <col min="10245" max="10245" width="14" style="213" customWidth="1"/>
    <col min="10246" max="10246" width="4.140625" style="213" customWidth="1"/>
    <col min="10247" max="10496" width="8" style="213"/>
    <col min="10497" max="10497" width="5.85546875" style="213" customWidth="1"/>
    <col min="10498" max="10498" width="47.28515625" style="213" customWidth="1"/>
    <col min="10499" max="10499" width="14" style="213" customWidth="1"/>
    <col min="10500" max="10500" width="47.28515625" style="213" customWidth="1"/>
    <col min="10501" max="10501" width="14" style="213" customWidth="1"/>
    <col min="10502" max="10502" width="4.140625" style="213" customWidth="1"/>
    <col min="10503" max="10752" width="8" style="213"/>
    <col min="10753" max="10753" width="5.85546875" style="213" customWidth="1"/>
    <col min="10754" max="10754" width="47.28515625" style="213" customWidth="1"/>
    <col min="10755" max="10755" width="14" style="213" customWidth="1"/>
    <col min="10756" max="10756" width="47.28515625" style="213" customWidth="1"/>
    <col min="10757" max="10757" width="14" style="213" customWidth="1"/>
    <col min="10758" max="10758" width="4.140625" style="213" customWidth="1"/>
    <col min="10759" max="11008" width="8" style="213"/>
    <col min="11009" max="11009" width="5.85546875" style="213" customWidth="1"/>
    <col min="11010" max="11010" width="47.28515625" style="213" customWidth="1"/>
    <col min="11011" max="11011" width="14" style="213" customWidth="1"/>
    <col min="11012" max="11012" width="47.28515625" style="213" customWidth="1"/>
    <col min="11013" max="11013" width="14" style="213" customWidth="1"/>
    <col min="11014" max="11014" width="4.140625" style="213" customWidth="1"/>
    <col min="11015" max="11264" width="8" style="213"/>
    <col min="11265" max="11265" width="5.85546875" style="213" customWidth="1"/>
    <col min="11266" max="11266" width="47.28515625" style="213" customWidth="1"/>
    <col min="11267" max="11267" width="14" style="213" customWidth="1"/>
    <col min="11268" max="11268" width="47.28515625" style="213" customWidth="1"/>
    <col min="11269" max="11269" width="14" style="213" customWidth="1"/>
    <col min="11270" max="11270" width="4.140625" style="213" customWidth="1"/>
    <col min="11271" max="11520" width="8" style="213"/>
    <col min="11521" max="11521" width="5.85546875" style="213" customWidth="1"/>
    <col min="11522" max="11522" width="47.28515625" style="213" customWidth="1"/>
    <col min="11523" max="11523" width="14" style="213" customWidth="1"/>
    <col min="11524" max="11524" width="47.28515625" style="213" customWidth="1"/>
    <col min="11525" max="11525" width="14" style="213" customWidth="1"/>
    <col min="11526" max="11526" width="4.140625" style="213" customWidth="1"/>
    <col min="11527" max="11776" width="8" style="213"/>
    <col min="11777" max="11777" width="5.85546875" style="213" customWidth="1"/>
    <col min="11778" max="11778" width="47.28515625" style="213" customWidth="1"/>
    <col min="11779" max="11779" width="14" style="213" customWidth="1"/>
    <col min="11780" max="11780" width="47.28515625" style="213" customWidth="1"/>
    <col min="11781" max="11781" width="14" style="213" customWidth="1"/>
    <col min="11782" max="11782" width="4.140625" style="213" customWidth="1"/>
    <col min="11783" max="12032" width="8" style="213"/>
    <col min="12033" max="12033" width="5.85546875" style="213" customWidth="1"/>
    <col min="12034" max="12034" width="47.28515625" style="213" customWidth="1"/>
    <col min="12035" max="12035" width="14" style="213" customWidth="1"/>
    <col min="12036" max="12036" width="47.28515625" style="213" customWidth="1"/>
    <col min="12037" max="12037" width="14" style="213" customWidth="1"/>
    <col min="12038" max="12038" width="4.140625" style="213" customWidth="1"/>
    <col min="12039" max="12288" width="8" style="213"/>
    <col min="12289" max="12289" width="5.85546875" style="213" customWidth="1"/>
    <col min="12290" max="12290" width="47.28515625" style="213" customWidth="1"/>
    <col min="12291" max="12291" width="14" style="213" customWidth="1"/>
    <col min="12292" max="12292" width="47.28515625" style="213" customWidth="1"/>
    <col min="12293" max="12293" width="14" style="213" customWidth="1"/>
    <col min="12294" max="12294" width="4.140625" style="213" customWidth="1"/>
    <col min="12295" max="12544" width="8" style="213"/>
    <col min="12545" max="12545" width="5.85546875" style="213" customWidth="1"/>
    <col min="12546" max="12546" width="47.28515625" style="213" customWidth="1"/>
    <col min="12547" max="12547" width="14" style="213" customWidth="1"/>
    <col min="12548" max="12548" width="47.28515625" style="213" customWidth="1"/>
    <col min="12549" max="12549" width="14" style="213" customWidth="1"/>
    <col min="12550" max="12550" width="4.140625" style="213" customWidth="1"/>
    <col min="12551" max="12800" width="8" style="213"/>
    <col min="12801" max="12801" width="5.85546875" style="213" customWidth="1"/>
    <col min="12802" max="12802" width="47.28515625" style="213" customWidth="1"/>
    <col min="12803" max="12803" width="14" style="213" customWidth="1"/>
    <col min="12804" max="12804" width="47.28515625" style="213" customWidth="1"/>
    <col min="12805" max="12805" width="14" style="213" customWidth="1"/>
    <col min="12806" max="12806" width="4.140625" style="213" customWidth="1"/>
    <col min="12807" max="13056" width="8" style="213"/>
    <col min="13057" max="13057" width="5.85546875" style="213" customWidth="1"/>
    <col min="13058" max="13058" width="47.28515625" style="213" customWidth="1"/>
    <col min="13059" max="13059" width="14" style="213" customWidth="1"/>
    <col min="13060" max="13060" width="47.28515625" style="213" customWidth="1"/>
    <col min="13061" max="13061" width="14" style="213" customWidth="1"/>
    <col min="13062" max="13062" width="4.140625" style="213" customWidth="1"/>
    <col min="13063" max="13312" width="8" style="213"/>
    <col min="13313" max="13313" width="5.85546875" style="213" customWidth="1"/>
    <col min="13314" max="13314" width="47.28515625" style="213" customWidth="1"/>
    <col min="13315" max="13315" width="14" style="213" customWidth="1"/>
    <col min="13316" max="13316" width="47.28515625" style="213" customWidth="1"/>
    <col min="13317" max="13317" width="14" style="213" customWidth="1"/>
    <col min="13318" max="13318" width="4.140625" style="213" customWidth="1"/>
    <col min="13319" max="13568" width="8" style="213"/>
    <col min="13569" max="13569" width="5.85546875" style="213" customWidth="1"/>
    <col min="13570" max="13570" width="47.28515625" style="213" customWidth="1"/>
    <col min="13571" max="13571" width="14" style="213" customWidth="1"/>
    <col min="13572" max="13572" width="47.28515625" style="213" customWidth="1"/>
    <col min="13573" max="13573" width="14" style="213" customWidth="1"/>
    <col min="13574" max="13574" width="4.140625" style="213" customWidth="1"/>
    <col min="13575" max="13824" width="8" style="213"/>
    <col min="13825" max="13825" width="5.85546875" style="213" customWidth="1"/>
    <col min="13826" max="13826" width="47.28515625" style="213" customWidth="1"/>
    <col min="13827" max="13827" width="14" style="213" customWidth="1"/>
    <col min="13828" max="13828" width="47.28515625" style="213" customWidth="1"/>
    <col min="13829" max="13829" width="14" style="213" customWidth="1"/>
    <col min="13830" max="13830" width="4.140625" style="213" customWidth="1"/>
    <col min="13831" max="14080" width="8" style="213"/>
    <col min="14081" max="14081" width="5.85546875" style="213" customWidth="1"/>
    <col min="14082" max="14082" width="47.28515625" style="213" customWidth="1"/>
    <col min="14083" max="14083" width="14" style="213" customWidth="1"/>
    <col min="14084" max="14084" width="47.28515625" style="213" customWidth="1"/>
    <col min="14085" max="14085" width="14" style="213" customWidth="1"/>
    <col min="14086" max="14086" width="4.140625" style="213" customWidth="1"/>
    <col min="14087" max="14336" width="8" style="213"/>
    <col min="14337" max="14337" width="5.85546875" style="213" customWidth="1"/>
    <col min="14338" max="14338" width="47.28515625" style="213" customWidth="1"/>
    <col min="14339" max="14339" width="14" style="213" customWidth="1"/>
    <col min="14340" max="14340" width="47.28515625" style="213" customWidth="1"/>
    <col min="14341" max="14341" width="14" style="213" customWidth="1"/>
    <col min="14342" max="14342" width="4.140625" style="213" customWidth="1"/>
    <col min="14343" max="14592" width="8" style="213"/>
    <col min="14593" max="14593" width="5.85546875" style="213" customWidth="1"/>
    <col min="14594" max="14594" width="47.28515625" style="213" customWidth="1"/>
    <col min="14595" max="14595" width="14" style="213" customWidth="1"/>
    <col min="14596" max="14596" width="47.28515625" style="213" customWidth="1"/>
    <col min="14597" max="14597" width="14" style="213" customWidth="1"/>
    <col min="14598" max="14598" width="4.140625" style="213" customWidth="1"/>
    <col min="14599" max="14848" width="8" style="213"/>
    <col min="14849" max="14849" width="5.85546875" style="213" customWidth="1"/>
    <col min="14850" max="14850" width="47.28515625" style="213" customWidth="1"/>
    <col min="14851" max="14851" width="14" style="213" customWidth="1"/>
    <col min="14852" max="14852" width="47.28515625" style="213" customWidth="1"/>
    <col min="14853" max="14853" width="14" style="213" customWidth="1"/>
    <col min="14854" max="14854" width="4.140625" style="213" customWidth="1"/>
    <col min="14855" max="15104" width="8" style="213"/>
    <col min="15105" max="15105" width="5.85546875" style="213" customWidth="1"/>
    <col min="15106" max="15106" width="47.28515625" style="213" customWidth="1"/>
    <col min="15107" max="15107" width="14" style="213" customWidth="1"/>
    <col min="15108" max="15108" width="47.28515625" style="213" customWidth="1"/>
    <col min="15109" max="15109" width="14" style="213" customWidth="1"/>
    <col min="15110" max="15110" width="4.140625" style="213" customWidth="1"/>
    <col min="15111" max="15360" width="8" style="213"/>
    <col min="15361" max="15361" width="5.85546875" style="213" customWidth="1"/>
    <col min="15362" max="15362" width="47.28515625" style="213" customWidth="1"/>
    <col min="15363" max="15363" width="14" style="213" customWidth="1"/>
    <col min="15364" max="15364" width="47.28515625" style="213" customWidth="1"/>
    <col min="15365" max="15365" width="14" style="213" customWidth="1"/>
    <col min="15366" max="15366" width="4.140625" style="213" customWidth="1"/>
    <col min="15367" max="15616" width="8" style="213"/>
    <col min="15617" max="15617" width="5.85546875" style="213" customWidth="1"/>
    <col min="15618" max="15618" width="47.28515625" style="213" customWidth="1"/>
    <col min="15619" max="15619" width="14" style="213" customWidth="1"/>
    <col min="15620" max="15620" width="47.28515625" style="213" customWidth="1"/>
    <col min="15621" max="15621" width="14" style="213" customWidth="1"/>
    <col min="15622" max="15622" width="4.140625" style="213" customWidth="1"/>
    <col min="15623" max="15872" width="8" style="213"/>
    <col min="15873" max="15873" width="5.85546875" style="213" customWidth="1"/>
    <col min="15874" max="15874" width="47.28515625" style="213" customWidth="1"/>
    <col min="15875" max="15875" width="14" style="213" customWidth="1"/>
    <col min="15876" max="15876" width="47.28515625" style="213" customWidth="1"/>
    <col min="15877" max="15877" width="14" style="213" customWidth="1"/>
    <col min="15878" max="15878" width="4.140625" style="213" customWidth="1"/>
    <col min="15879" max="16128" width="8" style="213"/>
    <col min="16129" max="16129" width="5.85546875" style="213" customWidth="1"/>
    <col min="16130" max="16130" width="47.28515625" style="213" customWidth="1"/>
    <col min="16131" max="16131" width="14" style="213" customWidth="1"/>
    <col min="16132" max="16132" width="47.28515625" style="213" customWidth="1"/>
    <col min="16133" max="16133" width="14" style="213" customWidth="1"/>
    <col min="16134" max="16134" width="4.140625" style="213" customWidth="1"/>
    <col min="16135" max="16384" width="8" style="213"/>
  </cols>
  <sheetData>
    <row r="1" spans="1:6" ht="39.75" customHeight="1" x14ac:dyDescent="0.25">
      <c r="B1" s="214" t="s">
        <v>314</v>
      </c>
      <c r="C1" s="215"/>
      <c r="D1" s="215"/>
      <c r="E1" s="215"/>
      <c r="F1" s="497"/>
    </row>
    <row r="2" spans="1:6" ht="19.5" customHeight="1" x14ac:dyDescent="0.25">
      <c r="B2" s="214"/>
      <c r="C2" s="215"/>
      <c r="D2" s="215"/>
      <c r="E2" s="216"/>
      <c r="F2" s="497"/>
    </row>
    <row r="3" spans="1:6" ht="19.5" customHeight="1" x14ac:dyDescent="0.25">
      <c r="A3" s="458" t="s">
        <v>525</v>
      </c>
      <c r="B3" s="458"/>
      <c r="C3" s="215"/>
      <c r="D3" s="215"/>
      <c r="E3" s="216"/>
      <c r="F3" s="497"/>
    </row>
    <row r="4" spans="1:6" ht="15.75" thickBot="1" x14ac:dyDescent="0.3">
      <c r="A4" s="458" t="s">
        <v>507</v>
      </c>
      <c r="B4" s="458"/>
      <c r="E4" s="217" t="s">
        <v>0</v>
      </c>
      <c r="F4" s="497"/>
    </row>
    <row r="5" spans="1:6" ht="18" customHeight="1" thickBot="1" x14ac:dyDescent="0.3">
      <c r="A5" s="498" t="s">
        <v>315</v>
      </c>
      <c r="B5" s="218" t="s">
        <v>316</v>
      </c>
      <c r="C5" s="219"/>
      <c r="D5" s="218" t="s">
        <v>317</v>
      </c>
      <c r="E5" s="220"/>
      <c r="F5" s="497"/>
    </row>
    <row r="6" spans="1:6" s="223" customFormat="1" ht="35.25" customHeight="1" thickBot="1" x14ac:dyDescent="0.3">
      <c r="A6" s="499"/>
      <c r="B6" s="221" t="s">
        <v>1</v>
      </c>
      <c r="C6" s="222" t="s">
        <v>514</v>
      </c>
      <c r="D6" s="221" t="s">
        <v>1</v>
      </c>
      <c r="E6" s="444" t="s">
        <v>514</v>
      </c>
      <c r="F6" s="497"/>
    </row>
    <row r="7" spans="1:6" s="228" customFormat="1" ht="12" customHeight="1" thickBot="1" x14ac:dyDescent="0.3">
      <c r="A7" s="224" t="s">
        <v>12</v>
      </c>
      <c r="B7" s="225" t="s">
        <v>13</v>
      </c>
      <c r="C7" s="226" t="s">
        <v>14</v>
      </c>
      <c r="D7" s="225" t="s">
        <v>15</v>
      </c>
      <c r="E7" s="227" t="s">
        <v>16</v>
      </c>
      <c r="F7" s="497"/>
    </row>
    <row r="8" spans="1:6" ht="12.95" customHeight="1" x14ac:dyDescent="0.25">
      <c r="A8" s="229" t="s">
        <v>2</v>
      </c>
      <c r="B8" s="230" t="s">
        <v>319</v>
      </c>
      <c r="C8" s="231">
        <v>128166367</v>
      </c>
      <c r="D8" s="230" t="s">
        <v>89</v>
      </c>
      <c r="E8" s="232">
        <v>56870226</v>
      </c>
      <c r="F8" s="497"/>
    </row>
    <row r="9" spans="1:6" ht="12.95" customHeight="1" x14ac:dyDescent="0.25">
      <c r="A9" s="233" t="s">
        <v>3</v>
      </c>
      <c r="B9" s="234" t="s">
        <v>320</v>
      </c>
      <c r="C9" s="235">
        <v>53300354</v>
      </c>
      <c r="D9" s="234" t="s">
        <v>321</v>
      </c>
      <c r="E9" s="236">
        <v>10675480</v>
      </c>
      <c r="F9" s="497"/>
    </row>
    <row r="10" spans="1:6" ht="12.95" customHeight="1" x14ac:dyDescent="0.25">
      <c r="A10" s="233" t="s">
        <v>322</v>
      </c>
      <c r="B10" s="234" t="s">
        <v>323</v>
      </c>
      <c r="C10" s="235">
        <v>0</v>
      </c>
      <c r="D10" s="234" t="s">
        <v>324</v>
      </c>
      <c r="E10" s="236">
        <v>67397106</v>
      </c>
      <c r="F10" s="497"/>
    </row>
    <row r="11" spans="1:6" ht="12.95" customHeight="1" x14ac:dyDescent="0.25">
      <c r="A11" s="233" t="s">
        <v>325</v>
      </c>
      <c r="B11" s="234" t="s">
        <v>38</v>
      </c>
      <c r="C11" s="235">
        <v>86984266</v>
      </c>
      <c r="D11" s="234" t="s">
        <v>149</v>
      </c>
      <c r="E11" s="236">
        <v>5275000</v>
      </c>
      <c r="F11" s="497"/>
    </row>
    <row r="12" spans="1:6" ht="12.95" customHeight="1" x14ac:dyDescent="0.25">
      <c r="A12" s="233" t="s">
        <v>326</v>
      </c>
      <c r="B12" s="237" t="s">
        <v>48</v>
      </c>
      <c r="C12" s="235">
        <v>15747000</v>
      </c>
      <c r="D12" s="234" t="s">
        <v>155</v>
      </c>
      <c r="E12" s="236">
        <v>52920038</v>
      </c>
      <c r="F12" s="497"/>
    </row>
    <row r="13" spans="1:6" ht="12.95" customHeight="1" x14ac:dyDescent="0.25">
      <c r="A13" s="233" t="s">
        <v>327</v>
      </c>
      <c r="B13" s="234" t="s">
        <v>66</v>
      </c>
      <c r="C13" s="238">
        <v>200000</v>
      </c>
      <c r="D13" s="234" t="s">
        <v>328</v>
      </c>
      <c r="E13" s="236">
        <v>8440933</v>
      </c>
      <c r="F13" s="497"/>
    </row>
    <row r="14" spans="1:6" ht="12.95" customHeight="1" x14ac:dyDescent="0.25">
      <c r="A14" s="233" t="s">
        <v>329</v>
      </c>
      <c r="B14" s="234" t="s">
        <v>330</v>
      </c>
      <c r="C14" s="235"/>
      <c r="D14" s="239"/>
      <c r="E14" s="236"/>
      <c r="F14" s="497"/>
    </row>
    <row r="15" spans="1:6" ht="12.95" customHeight="1" thickBot="1" x14ac:dyDescent="0.3">
      <c r="A15" s="233" t="s">
        <v>331</v>
      </c>
      <c r="B15" s="239"/>
      <c r="C15" s="235"/>
      <c r="D15" s="239"/>
      <c r="E15" s="236"/>
      <c r="F15" s="497"/>
    </row>
    <row r="16" spans="1:6" ht="15.95" customHeight="1" thickBot="1" x14ac:dyDescent="0.3">
      <c r="A16" s="240" t="s">
        <v>332</v>
      </c>
      <c r="B16" s="241" t="s">
        <v>333</v>
      </c>
      <c r="C16" s="242">
        <f>SUM(C8:C15)</f>
        <v>284397987</v>
      </c>
      <c r="D16" s="241" t="s">
        <v>334</v>
      </c>
      <c r="E16" s="243">
        <f>SUM(E8:E15)</f>
        <v>201578783</v>
      </c>
      <c r="F16" s="497"/>
    </row>
    <row r="17" spans="1:6" ht="12.95" customHeight="1" x14ac:dyDescent="0.25">
      <c r="A17" s="233" t="s">
        <v>335</v>
      </c>
      <c r="B17" s="244" t="s">
        <v>336</v>
      </c>
      <c r="C17" s="245">
        <f>+C18+C19+C20+C21</f>
        <v>292066</v>
      </c>
      <c r="D17" s="246" t="s">
        <v>337</v>
      </c>
      <c r="E17" s="247"/>
      <c r="F17" s="497"/>
    </row>
    <row r="18" spans="1:6" ht="12.95" customHeight="1" x14ac:dyDescent="0.25">
      <c r="A18" s="233" t="s">
        <v>338</v>
      </c>
      <c r="B18" s="246" t="s">
        <v>339</v>
      </c>
      <c r="C18" s="248">
        <v>0</v>
      </c>
      <c r="D18" s="246" t="s">
        <v>340</v>
      </c>
      <c r="E18" s="249"/>
      <c r="F18" s="497"/>
    </row>
    <row r="19" spans="1:6" ht="12.95" customHeight="1" x14ac:dyDescent="0.25">
      <c r="A19" s="233" t="s">
        <v>341</v>
      </c>
      <c r="B19" s="246" t="s">
        <v>342</v>
      </c>
      <c r="C19" s="248"/>
      <c r="D19" s="246" t="s">
        <v>343</v>
      </c>
      <c r="E19" s="249"/>
      <c r="F19" s="497"/>
    </row>
    <row r="20" spans="1:6" ht="12.95" customHeight="1" x14ac:dyDescent="0.25">
      <c r="A20" s="233" t="s">
        <v>344</v>
      </c>
      <c r="B20" s="246" t="s">
        <v>345</v>
      </c>
      <c r="C20" s="248"/>
      <c r="D20" s="246" t="s">
        <v>346</v>
      </c>
      <c r="E20" s="249"/>
      <c r="F20" s="497"/>
    </row>
    <row r="21" spans="1:6" ht="12.95" customHeight="1" x14ac:dyDescent="0.25">
      <c r="A21" s="233" t="s">
        <v>347</v>
      </c>
      <c r="B21" s="246" t="s">
        <v>515</v>
      </c>
      <c r="C21" s="248">
        <v>292066</v>
      </c>
      <c r="D21" s="244" t="s">
        <v>349</v>
      </c>
      <c r="E21" s="249"/>
      <c r="F21" s="497"/>
    </row>
    <row r="22" spans="1:6" ht="12.95" customHeight="1" x14ac:dyDescent="0.25">
      <c r="A22" s="233" t="s">
        <v>350</v>
      </c>
      <c r="B22" s="246" t="s">
        <v>351</v>
      </c>
      <c r="C22" s="250">
        <f>+C23+C24</f>
        <v>0</v>
      </c>
      <c r="D22" s="246" t="s">
        <v>352</v>
      </c>
      <c r="E22" s="249"/>
      <c r="F22" s="497"/>
    </row>
    <row r="23" spans="1:6" ht="12.95" customHeight="1" x14ac:dyDescent="0.25">
      <c r="A23" s="233" t="s">
        <v>353</v>
      </c>
      <c r="B23" s="251" t="s">
        <v>354</v>
      </c>
      <c r="C23" s="252"/>
      <c r="D23" s="230" t="s">
        <v>355</v>
      </c>
      <c r="E23" s="247"/>
      <c r="F23" s="497"/>
    </row>
    <row r="24" spans="1:6" ht="12.95" customHeight="1" x14ac:dyDescent="0.25">
      <c r="A24" s="233" t="s">
        <v>356</v>
      </c>
      <c r="B24" s="253" t="s">
        <v>357</v>
      </c>
      <c r="C24" s="248"/>
      <c r="D24" s="234" t="s">
        <v>358</v>
      </c>
      <c r="E24" s="249"/>
      <c r="F24" s="497"/>
    </row>
    <row r="25" spans="1:6" ht="12.95" customHeight="1" x14ac:dyDescent="0.25">
      <c r="A25" s="233" t="s">
        <v>359</v>
      </c>
      <c r="B25" s="253" t="s">
        <v>360</v>
      </c>
      <c r="C25" s="249"/>
      <c r="D25" s="234" t="s">
        <v>361</v>
      </c>
      <c r="E25" s="249"/>
      <c r="F25" s="497"/>
    </row>
    <row r="26" spans="1:6" ht="12.95" customHeight="1" x14ac:dyDescent="0.25">
      <c r="A26" s="233" t="s">
        <v>362</v>
      </c>
      <c r="B26" s="253" t="s">
        <v>363</v>
      </c>
      <c r="C26" s="249"/>
      <c r="D26" s="234" t="s">
        <v>364</v>
      </c>
      <c r="E26" s="249">
        <v>4780811</v>
      </c>
      <c r="F26" s="497"/>
    </row>
    <row r="27" spans="1:6" ht="12.95" customHeight="1" thickBot="1" x14ac:dyDescent="0.3">
      <c r="A27" s="233" t="s">
        <v>365</v>
      </c>
      <c r="B27" s="253"/>
      <c r="C27" s="249"/>
      <c r="D27" s="254" t="s">
        <v>202</v>
      </c>
      <c r="E27" s="255">
        <v>79421010</v>
      </c>
      <c r="F27" s="497"/>
    </row>
    <row r="28" spans="1:6" ht="22.5" customHeight="1" thickBot="1" x14ac:dyDescent="0.3">
      <c r="A28" s="233" t="s">
        <v>366</v>
      </c>
      <c r="B28" s="256" t="s">
        <v>367</v>
      </c>
      <c r="C28" s="257">
        <f>+C17+C22+C25+C27</f>
        <v>292066</v>
      </c>
      <c r="D28" s="241" t="s">
        <v>368</v>
      </c>
      <c r="E28" s="243">
        <f>SUM(E17:E27)</f>
        <v>84201821</v>
      </c>
      <c r="F28" s="497"/>
    </row>
    <row r="29" spans="1:6" ht="13.5" thickBot="1" x14ac:dyDescent="0.3">
      <c r="A29" s="240" t="s">
        <v>369</v>
      </c>
      <c r="B29" s="258" t="s">
        <v>370</v>
      </c>
      <c r="C29" s="259">
        <f>+C16+C28</f>
        <v>284690053</v>
      </c>
      <c r="D29" s="258" t="s">
        <v>371</v>
      </c>
      <c r="E29" s="259">
        <f>+E16+E28</f>
        <v>285780604</v>
      </c>
      <c r="F29" s="497"/>
    </row>
    <row r="30" spans="1:6" ht="13.5" thickBot="1" x14ac:dyDescent="0.3">
      <c r="A30" s="240" t="s">
        <v>372</v>
      </c>
      <c r="B30" s="258" t="s">
        <v>373</v>
      </c>
      <c r="C30" s="259" t="str">
        <f>IF(C16-E16&lt;0,E16-C16,"-")</f>
        <v>-</v>
      </c>
      <c r="D30" s="258" t="s">
        <v>374</v>
      </c>
      <c r="E30" s="259">
        <f>IF(C16-E16&gt;0,C16-E16,"-")</f>
        <v>82819204</v>
      </c>
      <c r="F30" s="497"/>
    </row>
    <row r="31" spans="1:6" ht="13.5" thickBot="1" x14ac:dyDescent="0.3">
      <c r="A31" s="445" t="s">
        <v>375</v>
      </c>
      <c r="B31" s="258" t="s">
        <v>376</v>
      </c>
      <c r="C31" s="259">
        <f>IF(C16+C28-E29&lt;0,E29-(C16+C28),"-")</f>
        <v>1090551</v>
      </c>
      <c r="D31" s="258" t="s">
        <v>377</v>
      </c>
      <c r="E31" s="259" t="str">
        <f>IF(C16+C28-E29&gt;0,C16+C28-E29,"-")</f>
        <v>-</v>
      </c>
      <c r="F31" s="497"/>
    </row>
    <row r="32" spans="1:6" ht="18.75" x14ac:dyDescent="0.25">
      <c r="B32" s="500"/>
      <c r="C32" s="500"/>
      <c r="D32" s="500"/>
    </row>
  </sheetData>
  <mergeCells count="5">
    <mergeCell ref="F1:F31"/>
    <mergeCell ref="A4:B4"/>
    <mergeCell ref="A5:A6"/>
    <mergeCell ref="B32:D32"/>
    <mergeCell ref="A3:B3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zoomScale="110" zoomScaleNormal="110" zoomScaleSheetLayoutView="115" workbookViewId="0">
      <selection activeCell="A3" sqref="A3:B3"/>
    </sheetView>
  </sheetViews>
  <sheetFormatPr defaultColWidth="8" defaultRowHeight="12.75" x14ac:dyDescent="0.25"/>
  <cols>
    <col min="1" max="1" width="5.85546875" style="213" customWidth="1"/>
    <col min="2" max="2" width="47.28515625" style="260" customWidth="1"/>
    <col min="3" max="3" width="14" style="213" customWidth="1"/>
    <col min="4" max="4" width="47.28515625" style="213" customWidth="1"/>
    <col min="5" max="5" width="14" style="213" customWidth="1"/>
    <col min="6" max="6" width="4.140625" style="213" customWidth="1"/>
    <col min="7" max="256" width="8" style="213"/>
    <col min="257" max="257" width="5.85546875" style="213" customWidth="1"/>
    <col min="258" max="258" width="47.28515625" style="213" customWidth="1"/>
    <col min="259" max="259" width="14" style="213" customWidth="1"/>
    <col min="260" max="260" width="47.28515625" style="213" customWidth="1"/>
    <col min="261" max="261" width="14" style="213" customWidth="1"/>
    <col min="262" max="262" width="4.140625" style="213" customWidth="1"/>
    <col min="263" max="512" width="8" style="213"/>
    <col min="513" max="513" width="5.85546875" style="213" customWidth="1"/>
    <col min="514" max="514" width="47.28515625" style="213" customWidth="1"/>
    <col min="515" max="515" width="14" style="213" customWidth="1"/>
    <col min="516" max="516" width="47.28515625" style="213" customWidth="1"/>
    <col min="517" max="517" width="14" style="213" customWidth="1"/>
    <col min="518" max="518" width="4.140625" style="213" customWidth="1"/>
    <col min="519" max="768" width="8" style="213"/>
    <col min="769" max="769" width="5.85546875" style="213" customWidth="1"/>
    <col min="770" max="770" width="47.28515625" style="213" customWidth="1"/>
    <col min="771" max="771" width="14" style="213" customWidth="1"/>
    <col min="772" max="772" width="47.28515625" style="213" customWidth="1"/>
    <col min="773" max="773" width="14" style="213" customWidth="1"/>
    <col min="774" max="774" width="4.140625" style="213" customWidth="1"/>
    <col min="775" max="1024" width="8" style="213"/>
    <col min="1025" max="1025" width="5.85546875" style="213" customWidth="1"/>
    <col min="1026" max="1026" width="47.28515625" style="213" customWidth="1"/>
    <col min="1027" max="1027" width="14" style="213" customWidth="1"/>
    <col min="1028" max="1028" width="47.28515625" style="213" customWidth="1"/>
    <col min="1029" max="1029" width="14" style="213" customWidth="1"/>
    <col min="1030" max="1030" width="4.140625" style="213" customWidth="1"/>
    <col min="1031" max="1280" width="8" style="213"/>
    <col min="1281" max="1281" width="5.85546875" style="213" customWidth="1"/>
    <col min="1282" max="1282" width="47.28515625" style="213" customWidth="1"/>
    <col min="1283" max="1283" width="14" style="213" customWidth="1"/>
    <col min="1284" max="1284" width="47.28515625" style="213" customWidth="1"/>
    <col min="1285" max="1285" width="14" style="213" customWidth="1"/>
    <col min="1286" max="1286" width="4.140625" style="213" customWidth="1"/>
    <col min="1287" max="1536" width="8" style="213"/>
    <col min="1537" max="1537" width="5.85546875" style="213" customWidth="1"/>
    <col min="1538" max="1538" width="47.28515625" style="213" customWidth="1"/>
    <col min="1539" max="1539" width="14" style="213" customWidth="1"/>
    <col min="1540" max="1540" width="47.28515625" style="213" customWidth="1"/>
    <col min="1541" max="1541" width="14" style="213" customWidth="1"/>
    <col min="1542" max="1542" width="4.140625" style="213" customWidth="1"/>
    <col min="1543" max="1792" width="8" style="213"/>
    <col min="1793" max="1793" width="5.85546875" style="213" customWidth="1"/>
    <col min="1794" max="1794" width="47.28515625" style="213" customWidth="1"/>
    <col min="1795" max="1795" width="14" style="213" customWidth="1"/>
    <col min="1796" max="1796" width="47.28515625" style="213" customWidth="1"/>
    <col min="1797" max="1797" width="14" style="213" customWidth="1"/>
    <col min="1798" max="1798" width="4.140625" style="213" customWidth="1"/>
    <col min="1799" max="2048" width="8" style="213"/>
    <col min="2049" max="2049" width="5.85546875" style="213" customWidth="1"/>
    <col min="2050" max="2050" width="47.28515625" style="213" customWidth="1"/>
    <col min="2051" max="2051" width="14" style="213" customWidth="1"/>
    <col min="2052" max="2052" width="47.28515625" style="213" customWidth="1"/>
    <col min="2053" max="2053" width="14" style="213" customWidth="1"/>
    <col min="2054" max="2054" width="4.140625" style="213" customWidth="1"/>
    <col min="2055" max="2304" width="8" style="213"/>
    <col min="2305" max="2305" width="5.85546875" style="213" customWidth="1"/>
    <col min="2306" max="2306" width="47.28515625" style="213" customWidth="1"/>
    <col min="2307" max="2307" width="14" style="213" customWidth="1"/>
    <col min="2308" max="2308" width="47.28515625" style="213" customWidth="1"/>
    <col min="2309" max="2309" width="14" style="213" customWidth="1"/>
    <col min="2310" max="2310" width="4.140625" style="213" customWidth="1"/>
    <col min="2311" max="2560" width="8" style="213"/>
    <col min="2561" max="2561" width="5.85546875" style="213" customWidth="1"/>
    <col min="2562" max="2562" width="47.28515625" style="213" customWidth="1"/>
    <col min="2563" max="2563" width="14" style="213" customWidth="1"/>
    <col min="2564" max="2564" width="47.28515625" style="213" customWidth="1"/>
    <col min="2565" max="2565" width="14" style="213" customWidth="1"/>
    <col min="2566" max="2566" width="4.140625" style="213" customWidth="1"/>
    <col min="2567" max="2816" width="8" style="213"/>
    <col min="2817" max="2817" width="5.85546875" style="213" customWidth="1"/>
    <col min="2818" max="2818" width="47.28515625" style="213" customWidth="1"/>
    <col min="2819" max="2819" width="14" style="213" customWidth="1"/>
    <col min="2820" max="2820" width="47.28515625" style="213" customWidth="1"/>
    <col min="2821" max="2821" width="14" style="213" customWidth="1"/>
    <col min="2822" max="2822" width="4.140625" style="213" customWidth="1"/>
    <col min="2823" max="3072" width="8" style="213"/>
    <col min="3073" max="3073" width="5.85546875" style="213" customWidth="1"/>
    <col min="3074" max="3074" width="47.28515625" style="213" customWidth="1"/>
    <col min="3075" max="3075" width="14" style="213" customWidth="1"/>
    <col min="3076" max="3076" width="47.28515625" style="213" customWidth="1"/>
    <col min="3077" max="3077" width="14" style="213" customWidth="1"/>
    <col min="3078" max="3078" width="4.140625" style="213" customWidth="1"/>
    <col min="3079" max="3328" width="8" style="213"/>
    <col min="3329" max="3329" width="5.85546875" style="213" customWidth="1"/>
    <col min="3330" max="3330" width="47.28515625" style="213" customWidth="1"/>
    <col min="3331" max="3331" width="14" style="213" customWidth="1"/>
    <col min="3332" max="3332" width="47.28515625" style="213" customWidth="1"/>
    <col min="3333" max="3333" width="14" style="213" customWidth="1"/>
    <col min="3334" max="3334" width="4.140625" style="213" customWidth="1"/>
    <col min="3335" max="3584" width="8" style="213"/>
    <col min="3585" max="3585" width="5.85546875" style="213" customWidth="1"/>
    <col min="3586" max="3586" width="47.28515625" style="213" customWidth="1"/>
    <col min="3587" max="3587" width="14" style="213" customWidth="1"/>
    <col min="3588" max="3588" width="47.28515625" style="213" customWidth="1"/>
    <col min="3589" max="3589" width="14" style="213" customWidth="1"/>
    <col min="3590" max="3590" width="4.140625" style="213" customWidth="1"/>
    <col min="3591" max="3840" width="8" style="213"/>
    <col min="3841" max="3841" width="5.85546875" style="213" customWidth="1"/>
    <col min="3842" max="3842" width="47.28515625" style="213" customWidth="1"/>
    <col min="3843" max="3843" width="14" style="213" customWidth="1"/>
    <col min="3844" max="3844" width="47.28515625" style="213" customWidth="1"/>
    <col min="3845" max="3845" width="14" style="213" customWidth="1"/>
    <col min="3846" max="3846" width="4.140625" style="213" customWidth="1"/>
    <col min="3847" max="4096" width="8" style="213"/>
    <col min="4097" max="4097" width="5.85546875" style="213" customWidth="1"/>
    <col min="4098" max="4098" width="47.28515625" style="213" customWidth="1"/>
    <col min="4099" max="4099" width="14" style="213" customWidth="1"/>
    <col min="4100" max="4100" width="47.28515625" style="213" customWidth="1"/>
    <col min="4101" max="4101" width="14" style="213" customWidth="1"/>
    <col min="4102" max="4102" width="4.140625" style="213" customWidth="1"/>
    <col min="4103" max="4352" width="8" style="213"/>
    <col min="4353" max="4353" width="5.85546875" style="213" customWidth="1"/>
    <col min="4354" max="4354" width="47.28515625" style="213" customWidth="1"/>
    <col min="4355" max="4355" width="14" style="213" customWidth="1"/>
    <col min="4356" max="4356" width="47.28515625" style="213" customWidth="1"/>
    <col min="4357" max="4357" width="14" style="213" customWidth="1"/>
    <col min="4358" max="4358" width="4.140625" style="213" customWidth="1"/>
    <col min="4359" max="4608" width="8" style="213"/>
    <col min="4609" max="4609" width="5.85546875" style="213" customWidth="1"/>
    <col min="4610" max="4610" width="47.28515625" style="213" customWidth="1"/>
    <col min="4611" max="4611" width="14" style="213" customWidth="1"/>
    <col min="4612" max="4612" width="47.28515625" style="213" customWidth="1"/>
    <col min="4613" max="4613" width="14" style="213" customWidth="1"/>
    <col min="4614" max="4614" width="4.140625" style="213" customWidth="1"/>
    <col min="4615" max="4864" width="8" style="213"/>
    <col min="4865" max="4865" width="5.85546875" style="213" customWidth="1"/>
    <col min="4866" max="4866" width="47.28515625" style="213" customWidth="1"/>
    <col min="4867" max="4867" width="14" style="213" customWidth="1"/>
    <col min="4868" max="4868" width="47.28515625" style="213" customWidth="1"/>
    <col min="4869" max="4869" width="14" style="213" customWidth="1"/>
    <col min="4870" max="4870" width="4.140625" style="213" customWidth="1"/>
    <col min="4871" max="5120" width="8" style="213"/>
    <col min="5121" max="5121" width="5.85546875" style="213" customWidth="1"/>
    <col min="5122" max="5122" width="47.28515625" style="213" customWidth="1"/>
    <col min="5123" max="5123" width="14" style="213" customWidth="1"/>
    <col min="5124" max="5124" width="47.28515625" style="213" customWidth="1"/>
    <col min="5125" max="5125" width="14" style="213" customWidth="1"/>
    <col min="5126" max="5126" width="4.140625" style="213" customWidth="1"/>
    <col min="5127" max="5376" width="8" style="213"/>
    <col min="5377" max="5377" width="5.85546875" style="213" customWidth="1"/>
    <col min="5378" max="5378" width="47.28515625" style="213" customWidth="1"/>
    <col min="5379" max="5379" width="14" style="213" customWidth="1"/>
    <col min="5380" max="5380" width="47.28515625" style="213" customWidth="1"/>
    <col min="5381" max="5381" width="14" style="213" customWidth="1"/>
    <col min="5382" max="5382" width="4.140625" style="213" customWidth="1"/>
    <col min="5383" max="5632" width="8" style="213"/>
    <col min="5633" max="5633" width="5.85546875" style="213" customWidth="1"/>
    <col min="5634" max="5634" width="47.28515625" style="213" customWidth="1"/>
    <col min="5635" max="5635" width="14" style="213" customWidth="1"/>
    <col min="5636" max="5636" width="47.28515625" style="213" customWidth="1"/>
    <col min="5637" max="5637" width="14" style="213" customWidth="1"/>
    <col min="5638" max="5638" width="4.140625" style="213" customWidth="1"/>
    <col min="5639" max="5888" width="8" style="213"/>
    <col min="5889" max="5889" width="5.85546875" style="213" customWidth="1"/>
    <col min="5890" max="5890" width="47.28515625" style="213" customWidth="1"/>
    <col min="5891" max="5891" width="14" style="213" customWidth="1"/>
    <col min="5892" max="5892" width="47.28515625" style="213" customWidth="1"/>
    <col min="5893" max="5893" width="14" style="213" customWidth="1"/>
    <col min="5894" max="5894" width="4.140625" style="213" customWidth="1"/>
    <col min="5895" max="6144" width="8" style="213"/>
    <col min="6145" max="6145" width="5.85546875" style="213" customWidth="1"/>
    <col min="6146" max="6146" width="47.28515625" style="213" customWidth="1"/>
    <col min="6147" max="6147" width="14" style="213" customWidth="1"/>
    <col min="6148" max="6148" width="47.28515625" style="213" customWidth="1"/>
    <col min="6149" max="6149" width="14" style="213" customWidth="1"/>
    <col min="6150" max="6150" width="4.140625" style="213" customWidth="1"/>
    <col min="6151" max="6400" width="8" style="213"/>
    <col min="6401" max="6401" width="5.85546875" style="213" customWidth="1"/>
    <col min="6402" max="6402" width="47.28515625" style="213" customWidth="1"/>
    <col min="6403" max="6403" width="14" style="213" customWidth="1"/>
    <col min="6404" max="6404" width="47.28515625" style="213" customWidth="1"/>
    <col min="6405" max="6405" width="14" style="213" customWidth="1"/>
    <col min="6406" max="6406" width="4.140625" style="213" customWidth="1"/>
    <col min="6407" max="6656" width="8" style="213"/>
    <col min="6657" max="6657" width="5.85546875" style="213" customWidth="1"/>
    <col min="6658" max="6658" width="47.28515625" style="213" customWidth="1"/>
    <col min="6659" max="6659" width="14" style="213" customWidth="1"/>
    <col min="6660" max="6660" width="47.28515625" style="213" customWidth="1"/>
    <col min="6661" max="6661" width="14" style="213" customWidth="1"/>
    <col min="6662" max="6662" width="4.140625" style="213" customWidth="1"/>
    <col min="6663" max="6912" width="8" style="213"/>
    <col min="6913" max="6913" width="5.85546875" style="213" customWidth="1"/>
    <col min="6914" max="6914" width="47.28515625" style="213" customWidth="1"/>
    <col min="6915" max="6915" width="14" style="213" customWidth="1"/>
    <col min="6916" max="6916" width="47.28515625" style="213" customWidth="1"/>
    <col min="6917" max="6917" width="14" style="213" customWidth="1"/>
    <col min="6918" max="6918" width="4.140625" style="213" customWidth="1"/>
    <col min="6919" max="7168" width="8" style="213"/>
    <col min="7169" max="7169" width="5.85546875" style="213" customWidth="1"/>
    <col min="7170" max="7170" width="47.28515625" style="213" customWidth="1"/>
    <col min="7171" max="7171" width="14" style="213" customWidth="1"/>
    <col min="7172" max="7172" width="47.28515625" style="213" customWidth="1"/>
    <col min="7173" max="7173" width="14" style="213" customWidth="1"/>
    <col min="7174" max="7174" width="4.140625" style="213" customWidth="1"/>
    <col min="7175" max="7424" width="8" style="213"/>
    <col min="7425" max="7425" width="5.85546875" style="213" customWidth="1"/>
    <col min="7426" max="7426" width="47.28515625" style="213" customWidth="1"/>
    <col min="7427" max="7427" width="14" style="213" customWidth="1"/>
    <col min="7428" max="7428" width="47.28515625" style="213" customWidth="1"/>
    <col min="7429" max="7429" width="14" style="213" customWidth="1"/>
    <col min="7430" max="7430" width="4.140625" style="213" customWidth="1"/>
    <col min="7431" max="7680" width="8" style="213"/>
    <col min="7681" max="7681" width="5.85546875" style="213" customWidth="1"/>
    <col min="7682" max="7682" width="47.28515625" style="213" customWidth="1"/>
    <col min="7683" max="7683" width="14" style="213" customWidth="1"/>
    <col min="7684" max="7684" width="47.28515625" style="213" customWidth="1"/>
    <col min="7685" max="7685" width="14" style="213" customWidth="1"/>
    <col min="7686" max="7686" width="4.140625" style="213" customWidth="1"/>
    <col min="7687" max="7936" width="8" style="213"/>
    <col min="7937" max="7937" width="5.85546875" style="213" customWidth="1"/>
    <col min="7938" max="7938" width="47.28515625" style="213" customWidth="1"/>
    <col min="7939" max="7939" width="14" style="213" customWidth="1"/>
    <col min="7940" max="7940" width="47.28515625" style="213" customWidth="1"/>
    <col min="7941" max="7941" width="14" style="213" customWidth="1"/>
    <col min="7942" max="7942" width="4.140625" style="213" customWidth="1"/>
    <col min="7943" max="8192" width="8" style="213"/>
    <col min="8193" max="8193" width="5.85546875" style="213" customWidth="1"/>
    <col min="8194" max="8194" width="47.28515625" style="213" customWidth="1"/>
    <col min="8195" max="8195" width="14" style="213" customWidth="1"/>
    <col min="8196" max="8196" width="47.28515625" style="213" customWidth="1"/>
    <col min="8197" max="8197" width="14" style="213" customWidth="1"/>
    <col min="8198" max="8198" width="4.140625" style="213" customWidth="1"/>
    <col min="8199" max="8448" width="8" style="213"/>
    <col min="8449" max="8449" width="5.85546875" style="213" customWidth="1"/>
    <col min="8450" max="8450" width="47.28515625" style="213" customWidth="1"/>
    <col min="8451" max="8451" width="14" style="213" customWidth="1"/>
    <col min="8452" max="8452" width="47.28515625" style="213" customWidth="1"/>
    <col min="8453" max="8453" width="14" style="213" customWidth="1"/>
    <col min="8454" max="8454" width="4.140625" style="213" customWidth="1"/>
    <col min="8455" max="8704" width="8" style="213"/>
    <col min="8705" max="8705" width="5.85546875" style="213" customWidth="1"/>
    <col min="8706" max="8706" width="47.28515625" style="213" customWidth="1"/>
    <col min="8707" max="8707" width="14" style="213" customWidth="1"/>
    <col min="8708" max="8708" width="47.28515625" style="213" customWidth="1"/>
    <col min="8709" max="8709" width="14" style="213" customWidth="1"/>
    <col min="8710" max="8710" width="4.140625" style="213" customWidth="1"/>
    <col min="8711" max="8960" width="8" style="213"/>
    <col min="8961" max="8961" width="5.85546875" style="213" customWidth="1"/>
    <col min="8962" max="8962" width="47.28515625" style="213" customWidth="1"/>
    <col min="8963" max="8963" width="14" style="213" customWidth="1"/>
    <col min="8964" max="8964" width="47.28515625" style="213" customWidth="1"/>
    <col min="8965" max="8965" width="14" style="213" customWidth="1"/>
    <col min="8966" max="8966" width="4.140625" style="213" customWidth="1"/>
    <col min="8967" max="9216" width="8" style="213"/>
    <col min="9217" max="9217" width="5.85546875" style="213" customWidth="1"/>
    <col min="9218" max="9218" width="47.28515625" style="213" customWidth="1"/>
    <col min="9219" max="9219" width="14" style="213" customWidth="1"/>
    <col min="9220" max="9220" width="47.28515625" style="213" customWidth="1"/>
    <col min="9221" max="9221" width="14" style="213" customWidth="1"/>
    <col min="9222" max="9222" width="4.140625" style="213" customWidth="1"/>
    <col min="9223" max="9472" width="8" style="213"/>
    <col min="9473" max="9473" width="5.85546875" style="213" customWidth="1"/>
    <col min="9474" max="9474" width="47.28515625" style="213" customWidth="1"/>
    <col min="9475" max="9475" width="14" style="213" customWidth="1"/>
    <col min="9476" max="9476" width="47.28515625" style="213" customWidth="1"/>
    <col min="9477" max="9477" width="14" style="213" customWidth="1"/>
    <col min="9478" max="9478" width="4.140625" style="213" customWidth="1"/>
    <col min="9479" max="9728" width="8" style="213"/>
    <col min="9729" max="9729" width="5.85546875" style="213" customWidth="1"/>
    <col min="9730" max="9730" width="47.28515625" style="213" customWidth="1"/>
    <col min="9731" max="9731" width="14" style="213" customWidth="1"/>
    <col min="9732" max="9732" width="47.28515625" style="213" customWidth="1"/>
    <col min="9733" max="9733" width="14" style="213" customWidth="1"/>
    <col min="9734" max="9734" width="4.140625" style="213" customWidth="1"/>
    <col min="9735" max="9984" width="8" style="213"/>
    <col min="9985" max="9985" width="5.85546875" style="213" customWidth="1"/>
    <col min="9986" max="9986" width="47.28515625" style="213" customWidth="1"/>
    <col min="9987" max="9987" width="14" style="213" customWidth="1"/>
    <col min="9988" max="9988" width="47.28515625" style="213" customWidth="1"/>
    <col min="9989" max="9989" width="14" style="213" customWidth="1"/>
    <col min="9990" max="9990" width="4.140625" style="213" customWidth="1"/>
    <col min="9991" max="10240" width="8" style="213"/>
    <col min="10241" max="10241" width="5.85546875" style="213" customWidth="1"/>
    <col min="10242" max="10242" width="47.28515625" style="213" customWidth="1"/>
    <col min="10243" max="10243" width="14" style="213" customWidth="1"/>
    <col min="10244" max="10244" width="47.28515625" style="213" customWidth="1"/>
    <col min="10245" max="10245" width="14" style="213" customWidth="1"/>
    <col min="10246" max="10246" width="4.140625" style="213" customWidth="1"/>
    <col min="10247" max="10496" width="8" style="213"/>
    <col min="10497" max="10497" width="5.85546875" style="213" customWidth="1"/>
    <col min="10498" max="10498" width="47.28515625" style="213" customWidth="1"/>
    <col min="10499" max="10499" width="14" style="213" customWidth="1"/>
    <col min="10500" max="10500" width="47.28515625" style="213" customWidth="1"/>
    <col min="10501" max="10501" width="14" style="213" customWidth="1"/>
    <col min="10502" max="10502" width="4.140625" style="213" customWidth="1"/>
    <col min="10503" max="10752" width="8" style="213"/>
    <col min="10753" max="10753" width="5.85546875" style="213" customWidth="1"/>
    <col min="10754" max="10754" width="47.28515625" style="213" customWidth="1"/>
    <col min="10755" max="10755" width="14" style="213" customWidth="1"/>
    <col min="10756" max="10756" width="47.28515625" style="213" customWidth="1"/>
    <col min="10757" max="10757" width="14" style="213" customWidth="1"/>
    <col min="10758" max="10758" width="4.140625" style="213" customWidth="1"/>
    <col min="10759" max="11008" width="8" style="213"/>
    <col min="11009" max="11009" width="5.85546875" style="213" customWidth="1"/>
    <col min="11010" max="11010" width="47.28515625" style="213" customWidth="1"/>
    <col min="11011" max="11011" width="14" style="213" customWidth="1"/>
    <col min="11012" max="11012" width="47.28515625" style="213" customWidth="1"/>
    <col min="11013" max="11013" width="14" style="213" customWidth="1"/>
    <col min="11014" max="11014" width="4.140625" style="213" customWidth="1"/>
    <col min="11015" max="11264" width="8" style="213"/>
    <col min="11265" max="11265" width="5.85546875" style="213" customWidth="1"/>
    <col min="11266" max="11266" width="47.28515625" style="213" customWidth="1"/>
    <col min="11267" max="11267" width="14" style="213" customWidth="1"/>
    <col min="11268" max="11268" width="47.28515625" style="213" customWidth="1"/>
    <col min="11269" max="11269" width="14" style="213" customWidth="1"/>
    <col min="11270" max="11270" width="4.140625" style="213" customWidth="1"/>
    <col min="11271" max="11520" width="8" style="213"/>
    <col min="11521" max="11521" width="5.85546875" style="213" customWidth="1"/>
    <col min="11522" max="11522" width="47.28515625" style="213" customWidth="1"/>
    <col min="11523" max="11523" width="14" style="213" customWidth="1"/>
    <col min="11524" max="11524" width="47.28515625" style="213" customWidth="1"/>
    <col min="11525" max="11525" width="14" style="213" customWidth="1"/>
    <col min="11526" max="11526" width="4.140625" style="213" customWidth="1"/>
    <col min="11527" max="11776" width="8" style="213"/>
    <col min="11777" max="11777" width="5.85546875" style="213" customWidth="1"/>
    <col min="11778" max="11778" width="47.28515625" style="213" customWidth="1"/>
    <col min="11779" max="11779" width="14" style="213" customWidth="1"/>
    <col min="11780" max="11780" width="47.28515625" style="213" customWidth="1"/>
    <col min="11781" max="11781" width="14" style="213" customWidth="1"/>
    <col min="11782" max="11782" width="4.140625" style="213" customWidth="1"/>
    <col min="11783" max="12032" width="8" style="213"/>
    <col min="12033" max="12033" width="5.85546875" style="213" customWidth="1"/>
    <col min="12034" max="12034" width="47.28515625" style="213" customWidth="1"/>
    <col min="12035" max="12035" width="14" style="213" customWidth="1"/>
    <col min="12036" max="12036" width="47.28515625" style="213" customWidth="1"/>
    <col min="12037" max="12037" width="14" style="213" customWidth="1"/>
    <col min="12038" max="12038" width="4.140625" style="213" customWidth="1"/>
    <col min="12039" max="12288" width="8" style="213"/>
    <col min="12289" max="12289" width="5.85546875" style="213" customWidth="1"/>
    <col min="12290" max="12290" width="47.28515625" style="213" customWidth="1"/>
    <col min="12291" max="12291" width="14" style="213" customWidth="1"/>
    <col min="12292" max="12292" width="47.28515625" style="213" customWidth="1"/>
    <col min="12293" max="12293" width="14" style="213" customWidth="1"/>
    <col min="12294" max="12294" width="4.140625" style="213" customWidth="1"/>
    <col min="12295" max="12544" width="8" style="213"/>
    <col min="12545" max="12545" width="5.85546875" style="213" customWidth="1"/>
    <col min="12546" max="12546" width="47.28515625" style="213" customWidth="1"/>
    <col min="12547" max="12547" width="14" style="213" customWidth="1"/>
    <col min="12548" max="12548" width="47.28515625" style="213" customWidth="1"/>
    <col min="12549" max="12549" width="14" style="213" customWidth="1"/>
    <col min="12550" max="12550" width="4.140625" style="213" customWidth="1"/>
    <col min="12551" max="12800" width="8" style="213"/>
    <col min="12801" max="12801" width="5.85546875" style="213" customWidth="1"/>
    <col min="12802" max="12802" width="47.28515625" style="213" customWidth="1"/>
    <col min="12803" max="12803" width="14" style="213" customWidth="1"/>
    <col min="12804" max="12804" width="47.28515625" style="213" customWidth="1"/>
    <col min="12805" max="12805" width="14" style="213" customWidth="1"/>
    <col min="12806" max="12806" width="4.140625" style="213" customWidth="1"/>
    <col min="12807" max="13056" width="8" style="213"/>
    <col min="13057" max="13057" width="5.85546875" style="213" customWidth="1"/>
    <col min="13058" max="13058" width="47.28515625" style="213" customWidth="1"/>
    <col min="13059" max="13059" width="14" style="213" customWidth="1"/>
    <col min="13060" max="13060" width="47.28515625" style="213" customWidth="1"/>
    <col min="13061" max="13061" width="14" style="213" customWidth="1"/>
    <col min="13062" max="13062" width="4.140625" style="213" customWidth="1"/>
    <col min="13063" max="13312" width="8" style="213"/>
    <col min="13313" max="13313" width="5.85546875" style="213" customWidth="1"/>
    <col min="13314" max="13314" width="47.28515625" style="213" customWidth="1"/>
    <col min="13315" max="13315" width="14" style="213" customWidth="1"/>
    <col min="13316" max="13316" width="47.28515625" style="213" customWidth="1"/>
    <col min="13317" max="13317" width="14" style="213" customWidth="1"/>
    <col min="13318" max="13318" width="4.140625" style="213" customWidth="1"/>
    <col min="13319" max="13568" width="8" style="213"/>
    <col min="13569" max="13569" width="5.85546875" style="213" customWidth="1"/>
    <col min="13570" max="13570" width="47.28515625" style="213" customWidth="1"/>
    <col min="13571" max="13571" width="14" style="213" customWidth="1"/>
    <col min="13572" max="13572" width="47.28515625" style="213" customWidth="1"/>
    <col min="13573" max="13573" width="14" style="213" customWidth="1"/>
    <col min="13574" max="13574" width="4.140625" style="213" customWidth="1"/>
    <col min="13575" max="13824" width="8" style="213"/>
    <col min="13825" max="13825" width="5.85546875" style="213" customWidth="1"/>
    <col min="13826" max="13826" width="47.28515625" style="213" customWidth="1"/>
    <col min="13827" max="13827" width="14" style="213" customWidth="1"/>
    <col min="13828" max="13828" width="47.28515625" style="213" customWidth="1"/>
    <col min="13829" max="13829" width="14" style="213" customWidth="1"/>
    <col min="13830" max="13830" width="4.140625" style="213" customWidth="1"/>
    <col min="13831" max="14080" width="8" style="213"/>
    <col min="14081" max="14081" width="5.85546875" style="213" customWidth="1"/>
    <col min="14082" max="14082" width="47.28515625" style="213" customWidth="1"/>
    <col min="14083" max="14083" width="14" style="213" customWidth="1"/>
    <col min="14084" max="14084" width="47.28515625" style="213" customWidth="1"/>
    <col min="14085" max="14085" width="14" style="213" customWidth="1"/>
    <col min="14086" max="14086" width="4.140625" style="213" customWidth="1"/>
    <col min="14087" max="14336" width="8" style="213"/>
    <col min="14337" max="14337" width="5.85546875" style="213" customWidth="1"/>
    <col min="14338" max="14338" width="47.28515625" style="213" customWidth="1"/>
    <col min="14339" max="14339" width="14" style="213" customWidth="1"/>
    <col min="14340" max="14340" width="47.28515625" style="213" customWidth="1"/>
    <col min="14341" max="14341" width="14" style="213" customWidth="1"/>
    <col min="14342" max="14342" width="4.140625" style="213" customWidth="1"/>
    <col min="14343" max="14592" width="8" style="213"/>
    <col min="14593" max="14593" width="5.85546875" style="213" customWidth="1"/>
    <col min="14594" max="14594" width="47.28515625" style="213" customWidth="1"/>
    <col min="14595" max="14595" width="14" style="213" customWidth="1"/>
    <col min="14596" max="14596" width="47.28515625" style="213" customWidth="1"/>
    <col min="14597" max="14597" width="14" style="213" customWidth="1"/>
    <col min="14598" max="14598" width="4.140625" style="213" customWidth="1"/>
    <col min="14599" max="14848" width="8" style="213"/>
    <col min="14849" max="14849" width="5.85546875" style="213" customWidth="1"/>
    <col min="14850" max="14850" width="47.28515625" style="213" customWidth="1"/>
    <col min="14851" max="14851" width="14" style="213" customWidth="1"/>
    <col min="14852" max="14852" width="47.28515625" style="213" customWidth="1"/>
    <col min="14853" max="14853" width="14" style="213" customWidth="1"/>
    <col min="14854" max="14854" width="4.140625" style="213" customWidth="1"/>
    <col min="14855" max="15104" width="8" style="213"/>
    <col min="15105" max="15105" width="5.85546875" style="213" customWidth="1"/>
    <col min="15106" max="15106" width="47.28515625" style="213" customWidth="1"/>
    <col min="15107" max="15107" width="14" style="213" customWidth="1"/>
    <col min="15108" max="15108" width="47.28515625" style="213" customWidth="1"/>
    <col min="15109" max="15109" width="14" style="213" customWidth="1"/>
    <col min="15110" max="15110" width="4.140625" style="213" customWidth="1"/>
    <col min="15111" max="15360" width="8" style="213"/>
    <col min="15361" max="15361" width="5.85546875" style="213" customWidth="1"/>
    <col min="15362" max="15362" width="47.28515625" style="213" customWidth="1"/>
    <col min="15363" max="15363" width="14" style="213" customWidth="1"/>
    <col min="15364" max="15364" width="47.28515625" style="213" customWidth="1"/>
    <col min="15365" max="15365" width="14" style="213" customWidth="1"/>
    <col min="15366" max="15366" width="4.140625" style="213" customWidth="1"/>
    <col min="15367" max="15616" width="8" style="213"/>
    <col min="15617" max="15617" width="5.85546875" style="213" customWidth="1"/>
    <col min="15618" max="15618" width="47.28515625" style="213" customWidth="1"/>
    <col min="15619" max="15619" width="14" style="213" customWidth="1"/>
    <col min="15620" max="15620" width="47.28515625" style="213" customWidth="1"/>
    <col min="15621" max="15621" width="14" style="213" customWidth="1"/>
    <col min="15622" max="15622" width="4.140625" style="213" customWidth="1"/>
    <col min="15623" max="15872" width="8" style="213"/>
    <col min="15873" max="15873" width="5.85546875" style="213" customWidth="1"/>
    <col min="15874" max="15874" width="47.28515625" style="213" customWidth="1"/>
    <col min="15875" max="15875" width="14" style="213" customWidth="1"/>
    <col min="15876" max="15876" width="47.28515625" style="213" customWidth="1"/>
    <col min="15877" max="15877" width="14" style="213" customWidth="1"/>
    <col min="15878" max="15878" width="4.140625" style="213" customWidth="1"/>
    <col min="15879" max="16128" width="8" style="213"/>
    <col min="16129" max="16129" width="5.85546875" style="213" customWidth="1"/>
    <col min="16130" max="16130" width="47.28515625" style="213" customWidth="1"/>
    <col min="16131" max="16131" width="14" style="213" customWidth="1"/>
    <col min="16132" max="16132" width="47.28515625" style="213" customWidth="1"/>
    <col min="16133" max="16133" width="14" style="213" customWidth="1"/>
    <col min="16134" max="16134" width="4.140625" style="213" customWidth="1"/>
    <col min="16135" max="16384" width="8" style="213"/>
  </cols>
  <sheetData>
    <row r="1" spans="1:6" ht="31.5" x14ac:dyDescent="0.25">
      <c r="B1" s="214" t="s">
        <v>378</v>
      </c>
      <c r="C1" s="215"/>
      <c r="D1" s="215"/>
      <c r="E1" s="215"/>
      <c r="F1" s="497"/>
    </row>
    <row r="2" spans="1:6" ht="19.5" customHeight="1" x14ac:dyDescent="0.25">
      <c r="B2" s="214"/>
      <c r="C2" s="215"/>
      <c r="D2" s="215"/>
      <c r="E2" s="216"/>
      <c r="F2" s="497"/>
    </row>
    <row r="3" spans="1:6" ht="19.5" customHeight="1" x14ac:dyDescent="0.25">
      <c r="A3" s="458" t="s">
        <v>526</v>
      </c>
      <c r="B3" s="458"/>
      <c r="C3" s="215"/>
      <c r="D3" s="215"/>
      <c r="E3" s="216"/>
      <c r="F3" s="497"/>
    </row>
    <row r="4" spans="1:6" ht="15.75" customHeight="1" thickBot="1" x14ac:dyDescent="0.3">
      <c r="A4" s="458" t="s">
        <v>508</v>
      </c>
      <c r="B4" s="458"/>
      <c r="E4" s="217" t="s">
        <v>0</v>
      </c>
      <c r="F4" s="497"/>
    </row>
    <row r="5" spans="1:6" ht="13.5" thickBot="1" x14ac:dyDescent="0.3">
      <c r="A5" s="501" t="s">
        <v>315</v>
      </c>
      <c r="B5" s="218" t="s">
        <v>316</v>
      </c>
      <c r="C5" s="219"/>
      <c r="D5" s="218" t="s">
        <v>317</v>
      </c>
      <c r="E5" s="220"/>
      <c r="F5" s="497"/>
    </row>
    <row r="6" spans="1:6" s="223" customFormat="1" ht="36.75" thickBot="1" x14ac:dyDescent="0.3">
      <c r="A6" s="502"/>
      <c r="B6" s="221" t="s">
        <v>1</v>
      </c>
      <c r="C6" s="222" t="s">
        <v>514</v>
      </c>
      <c r="D6" s="221" t="s">
        <v>1</v>
      </c>
      <c r="E6" s="444" t="s">
        <v>514</v>
      </c>
      <c r="F6" s="497"/>
    </row>
    <row r="7" spans="1:6" s="223" customFormat="1" ht="13.5" thickBot="1" x14ac:dyDescent="0.3">
      <c r="A7" s="224" t="s">
        <v>12</v>
      </c>
      <c r="B7" s="225" t="s">
        <v>13</v>
      </c>
      <c r="C7" s="226" t="s">
        <v>14</v>
      </c>
      <c r="D7" s="225" t="s">
        <v>15</v>
      </c>
      <c r="E7" s="227" t="s">
        <v>16</v>
      </c>
      <c r="F7" s="497"/>
    </row>
    <row r="8" spans="1:6" ht="12.95" customHeight="1" x14ac:dyDescent="0.25">
      <c r="A8" s="229" t="s">
        <v>2</v>
      </c>
      <c r="B8" s="230" t="s">
        <v>379</v>
      </c>
      <c r="C8" s="231">
        <v>104528617</v>
      </c>
      <c r="D8" s="230" t="s">
        <v>167</v>
      </c>
      <c r="E8" s="232">
        <v>4588500</v>
      </c>
      <c r="F8" s="497"/>
    </row>
    <row r="9" spans="1:6" x14ac:dyDescent="0.25">
      <c r="A9" s="233" t="s">
        <v>3</v>
      </c>
      <c r="B9" s="234" t="s">
        <v>380</v>
      </c>
      <c r="C9" s="235">
        <v>0</v>
      </c>
      <c r="D9" s="261" t="s">
        <v>381</v>
      </c>
      <c r="E9" s="262"/>
      <c r="F9" s="497"/>
    </row>
    <row r="10" spans="1:6" ht="12.95" customHeight="1" x14ac:dyDescent="0.25">
      <c r="A10" s="233" t="s">
        <v>322</v>
      </c>
      <c r="B10" s="234" t="s">
        <v>62</v>
      </c>
      <c r="C10" s="235">
        <v>7001000</v>
      </c>
      <c r="D10" s="234" t="s">
        <v>175</v>
      </c>
      <c r="E10" s="236">
        <v>209473000</v>
      </c>
      <c r="F10" s="497"/>
    </row>
    <row r="11" spans="1:6" ht="12.95" customHeight="1" x14ac:dyDescent="0.25">
      <c r="A11" s="233" t="s">
        <v>325</v>
      </c>
      <c r="B11" s="234" t="s">
        <v>382</v>
      </c>
      <c r="C11" s="235">
        <v>0</v>
      </c>
      <c r="D11" s="261" t="s">
        <v>383</v>
      </c>
      <c r="E11" s="262"/>
      <c r="F11" s="497"/>
    </row>
    <row r="12" spans="1:6" ht="12.75" customHeight="1" x14ac:dyDescent="0.25">
      <c r="A12" s="233" t="s">
        <v>326</v>
      </c>
      <c r="B12" s="234" t="s">
        <v>384</v>
      </c>
      <c r="C12" s="235"/>
      <c r="D12" s="234" t="s">
        <v>385</v>
      </c>
      <c r="E12" s="236">
        <v>500000</v>
      </c>
      <c r="F12" s="497"/>
    </row>
    <row r="13" spans="1:6" ht="12.95" customHeight="1" x14ac:dyDescent="0.25">
      <c r="A13" s="233" t="s">
        <v>327</v>
      </c>
      <c r="B13" s="234" t="s">
        <v>386</v>
      </c>
      <c r="C13" s="238"/>
      <c r="D13" s="263" t="s">
        <v>328</v>
      </c>
      <c r="E13" s="264">
        <v>0</v>
      </c>
      <c r="F13" s="497"/>
    </row>
    <row r="14" spans="1:6" ht="13.5" thickBot="1" x14ac:dyDescent="0.3">
      <c r="A14" s="233" t="s">
        <v>329</v>
      </c>
      <c r="B14" s="239"/>
      <c r="C14" s="238"/>
      <c r="D14" s="265"/>
      <c r="E14" s="236"/>
      <c r="F14" s="497"/>
    </row>
    <row r="15" spans="1:6" ht="15.95" customHeight="1" thickBot="1" x14ac:dyDescent="0.3">
      <c r="A15" s="266" t="s">
        <v>331</v>
      </c>
      <c r="B15" s="241" t="s">
        <v>387</v>
      </c>
      <c r="C15" s="242">
        <f>+C8+C10+C11+C13+C14</f>
        <v>111529617</v>
      </c>
      <c r="D15" s="241" t="s">
        <v>388</v>
      </c>
      <c r="E15" s="243">
        <f>+E8+E10+E12+E13+E14</f>
        <v>214561500</v>
      </c>
      <c r="F15" s="497"/>
    </row>
    <row r="16" spans="1:6" ht="12.95" customHeight="1" x14ac:dyDescent="0.25">
      <c r="A16" s="229" t="s">
        <v>332</v>
      </c>
      <c r="B16" s="267" t="s">
        <v>389</v>
      </c>
      <c r="C16" s="268">
        <f>+C17+C18+C19+C20+C21</f>
        <v>54122434</v>
      </c>
      <c r="D16" s="246" t="s">
        <v>337</v>
      </c>
      <c r="E16" s="269"/>
      <c r="F16" s="497"/>
    </row>
    <row r="17" spans="1:6" ht="12.95" customHeight="1" x14ac:dyDescent="0.25">
      <c r="A17" s="233" t="s">
        <v>335</v>
      </c>
      <c r="B17" s="270" t="s">
        <v>390</v>
      </c>
      <c r="C17" s="248">
        <v>54122434</v>
      </c>
      <c r="D17" s="246" t="s">
        <v>340</v>
      </c>
      <c r="E17" s="249">
        <v>25000000</v>
      </c>
      <c r="F17" s="497"/>
    </row>
    <row r="18" spans="1:6" ht="12.95" customHeight="1" x14ac:dyDescent="0.25">
      <c r="A18" s="229" t="s">
        <v>338</v>
      </c>
      <c r="B18" s="270" t="s">
        <v>391</v>
      </c>
      <c r="C18" s="248"/>
      <c r="D18" s="246" t="s">
        <v>343</v>
      </c>
      <c r="E18" s="249"/>
      <c r="F18" s="497"/>
    </row>
    <row r="19" spans="1:6" ht="12.95" customHeight="1" x14ac:dyDescent="0.25">
      <c r="A19" s="233" t="s">
        <v>341</v>
      </c>
      <c r="B19" s="270" t="s">
        <v>392</v>
      </c>
      <c r="C19" s="248"/>
      <c r="D19" s="246" t="s">
        <v>346</v>
      </c>
      <c r="E19" s="249"/>
      <c r="F19" s="497"/>
    </row>
    <row r="20" spans="1:6" ht="12.95" customHeight="1" x14ac:dyDescent="0.25">
      <c r="A20" s="229" t="s">
        <v>344</v>
      </c>
      <c r="B20" s="270" t="s">
        <v>393</v>
      </c>
      <c r="C20" s="248"/>
      <c r="D20" s="244" t="s">
        <v>349</v>
      </c>
      <c r="E20" s="249"/>
      <c r="F20" s="497"/>
    </row>
    <row r="21" spans="1:6" ht="12.95" customHeight="1" x14ac:dyDescent="0.25">
      <c r="A21" s="233" t="s">
        <v>347</v>
      </c>
      <c r="B21" s="246" t="s">
        <v>348</v>
      </c>
      <c r="C21" s="248">
        <v>0</v>
      </c>
      <c r="D21" s="246" t="s">
        <v>394</v>
      </c>
      <c r="E21" s="249"/>
      <c r="F21" s="497"/>
    </row>
    <row r="22" spans="1:6" ht="12.95" customHeight="1" x14ac:dyDescent="0.25">
      <c r="A22" s="229" t="s">
        <v>350</v>
      </c>
      <c r="B22" s="272" t="s">
        <v>395</v>
      </c>
      <c r="C22" s="250">
        <f>+C23+C24+C25+C26+C27</f>
        <v>75000000</v>
      </c>
      <c r="D22" s="273" t="s">
        <v>396</v>
      </c>
      <c r="E22" s="249"/>
      <c r="F22" s="497"/>
    </row>
    <row r="23" spans="1:6" ht="12.95" customHeight="1" x14ac:dyDescent="0.25">
      <c r="A23" s="233" t="s">
        <v>353</v>
      </c>
      <c r="B23" s="271" t="s">
        <v>397</v>
      </c>
      <c r="C23" s="248">
        <v>50000000</v>
      </c>
      <c r="D23" s="273" t="s">
        <v>398</v>
      </c>
      <c r="E23" s="249"/>
      <c r="F23" s="497"/>
    </row>
    <row r="24" spans="1:6" ht="12.95" customHeight="1" x14ac:dyDescent="0.25">
      <c r="A24" s="229" t="s">
        <v>356</v>
      </c>
      <c r="B24" s="271" t="s">
        <v>399</v>
      </c>
      <c r="C24" s="248">
        <v>25000000</v>
      </c>
      <c r="D24" s="274"/>
      <c r="E24" s="249"/>
      <c r="F24" s="497"/>
    </row>
    <row r="25" spans="1:6" ht="12.95" customHeight="1" x14ac:dyDescent="0.25">
      <c r="A25" s="233" t="s">
        <v>359</v>
      </c>
      <c r="B25" s="270" t="s">
        <v>400</v>
      </c>
      <c r="C25" s="248"/>
      <c r="D25" s="275"/>
      <c r="E25" s="249"/>
      <c r="F25" s="497"/>
    </row>
    <row r="26" spans="1:6" ht="12.95" customHeight="1" x14ac:dyDescent="0.25">
      <c r="A26" s="229" t="s">
        <v>362</v>
      </c>
      <c r="B26" s="276" t="s">
        <v>401</v>
      </c>
      <c r="C26" s="248"/>
      <c r="D26" s="239"/>
      <c r="E26" s="249"/>
      <c r="F26" s="497"/>
    </row>
    <row r="27" spans="1:6" ht="12.95" customHeight="1" thickBot="1" x14ac:dyDescent="0.3">
      <c r="A27" s="233" t="s">
        <v>365</v>
      </c>
      <c r="B27" s="277" t="s">
        <v>402</v>
      </c>
      <c r="C27" s="248"/>
      <c r="D27" s="275"/>
      <c r="E27" s="249"/>
      <c r="F27" s="497"/>
    </row>
    <row r="28" spans="1:6" ht="21.75" customHeight="1" thickBot="1" x14ac:dyDescent="0.3">
      <c r="A28" s="266" t="s">
        <v>366</v>
      </c>
      <c r="B28" s="241" t="s">
        <v>403</v>
      </c>
      <c r="C28" s="242">
        <f>+C16+C22</f>
        <v>129122434</v>
      </c>
      <c r="D28" s="241" t="s">
        <v>404</v>
      </c>
      <c r="E28" s="243">
        <f>SUM(E16:E27)</f>
        <v>25000000</v>
      </c>
      <c r="F28" s="497"/>
    </row>
    <row r="29" spans="1:6" ht="13.5" thickBot="1" x14ac:dyDescent="0.3">
      <c r="A29" s="266" t="s">
        <v>369</v>
      </c>
      <c r="B29" s="258" t="s">
        <v>405</v>
      </c>
      <c r="C29" s="259">
        <f>+C15+C28</f>
        <v>240652051</v>
      </c>
      <c r="D29" s="258" t="s">
        <v>406</v>
      </c>
      <c r="E29" s="259">
        <f>+E15+E28</f>
        <v>239561500</v>
      </c>
      <c r="F29" s="497"/>
    </row>
    <row r="30" spans="1:6" ht="13.5" thickBot="1" x14ac:dyDescent="0.3">
      <c r="A30" s="266" t="s">
        <v>372</v>
      </c>
      <c r="B30" s="258" t="s">
        <v>373</v>
      </c>
      <c r="C30" s="259">
        <f>IF(C15-E15&lt;0,E15-C15,"-")</f>
        <v>103031883</v>
      </c>
      <c r="D30" s="258" t="s">
        <v>374</v>
      </c>
      <c r="E30" s="259" t="str">
        <f>IF(E15-G15&lt;0,G15-E15,"-")</f>
        <v>-</v>
      </c>
      <c r="F30" s="497"/>
    </row>
    <row r="31" spans="1:6" ht="13.5" thickBot="1" x14ac:dyDescent="0.3">
      <c r="A31" s="266" t="s">
        <v>375</v>
      </c>
      <c r="B31" s="258" t="s">
        <v>376</v>
      </c>
      <c r="C31" s="259" t="s">
        <v>407</v>
      </c>
      <c r="D31" s="258" t="s">
        <v>377</v>
      </c>
      <c r="E31" s="259">
        <f>C29-E29</f>
        <v>1090551</v>
      </c>
      <c r="F31" s="497"/>
    </row>
  </sheetData>
  <mergeCells count="4">
    <mergeCell ref="F1:F31"/>
    <mergeCell ref="A4:B4"/>
    <mergeCell ref="A5:A6"/>
    <mergeCell ref="A3:B3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80" workbookViewId="0">
      <selection activeCell="A4" sqref="A4:B4"/>
    </sheetView>
  </sheetViews>
  <sheetFormatPr defaultRowHeight="12.75" x14ac:dyDescent="0.2"/>
  <cols>
    <col min="1" max="1" width="8.42578125" style="278" customWidth="1"/>
    <col min="2" max="2" width="44.42578125" style="278" customWidth="1"/>
    <col min="3" max="3" width="5.5703125" style="278" hidden="1" customWidth="1"/>
    <col min="4" max="4" width="14.7109375" style="278" customWidth="1"/>
    <col min="5" max="5" width="21.140625" style="278" customWidth="1"/>
    <col min="6" max="256" width="9.140625" style="278"/>
    <col min="257" max="257" width="8.42578125" style="278" customWidth="1"/>
    <col min="258" max="258" width="44.42578125" style="278" customWidth="1"/>
    <col min="259" max="259" width="0" style="278" hidden="1" customWidth="1"/>
    <col min="260" max="260" width="14.7109375" style="278" customWidth="1"/>
    <col min="261" max="261" width="21.140625" style="278" customWidth="1"/>
    <col min="262" max="512" width="9.140625" style="278"/>
    <col min="513" max="513" width="8.42578125" style="278" customWidth="1"/>
    <col min="514" max="514" width="44.42578125" style="278" customWidth="1"/>
    <col min="515" max="515" width="0" style="278" hidden="1" customWidth="1"/>
    <col min="516" max="516" width="14.7109375" style="278" customWidth="1"/>
    <col min="517" max="517" width="21.140625" style="278" customWidth="1"/>
    <col min="518" max="768" width="9.140625" style="278"/>
    <col min="769" max="769" width="8.42578125" style="278" customWidth="1"/>
    <col min="770" max="770" width="44.42578125" style="278" customWidth="1"/>
    <col min="771" max="771" width="0" style="278" hidden="1" customWidth="1"/>
    <col min="772" max="772" width="14.7109375" style="278" customWidth="1"/>
    <col min="773" max="773" width="21.140625" style="278" customWidth="1"/>
    <col min="774" max="1024" width="9.140625" style="278"/>
    <col min="1025" max="1025" width="8.42578125" style="278" customWidth="1"/>
    <col min="1026" max="1026" width="44.42578125" style="278" customWidth="1"/>
    <col min="1027" max="1027" width="0" style="278" hidden="1" customWidth="1"/>
    <col min="1028" max="1028" width="14.7109375" style="278" customWidth="1"/>
    <col min="1029" max="1029" width="21.140625" style="278" customWidth="1"/>
    <col min="1030" max="1280" width="9.140625" style="278"/>
    <col min="1281" max="1281" width="8.42578125" style="278" customWidth="1"/>
    <col min="1282" max="1282" width="44.42578125" style="278" customWidth="1"/>
    <col min="1283" max="1283" width="0" style="278" hidden="1" customWidth="1"/>
    <col min="1284" max="1284" width="14.7109375" style="278" customWidth="1"/>
    <col min="1285" max="1285" width="21.140625" style="278" customWidth="1"/>
    <col min="1286" max="1536" width="9.140625" style="278"/>
    <col min="1537" max="1537" width="8.42578125" style="278" customWidth="1"/>
    <col min="1538" max="1538" width="44.42578125" style="278" customWidth="1"/>
    <col min="1539" max="1539" width="0" style="278" hidden="1" customWidth="1"/>
    <col min="1540" max="1540" width="14.7109375" style="278" customWidth="1"/>
    <col min="1541" max="1541" width="21.140625" style="278" customWidth="1"/>
    <col min="1542" max="1792" width="9.140625" style="278"/>
    <col min="1793" max="1793" width="8.42578125" style="278" customWidth="1"/>
    <col min="1794" max="1794" width="44.42578125" style="278" customWidth="1"/>
    <col min="1795" max="1795" width="0" style="278" hidden="1" customWidth="1"/>
    <col min="1796" max="1796" width="14.7109375" style="278" customWidth="1"/>
    <col min="1797" max="1797" width="21.140625" style="278" customWidth="1"/>
    <col min="1798" max="2048" width="9.140625" style="278"/>
    <col min="2049" max="2049" width="8.42578125" style="278" customWidth="1"/>
    <col min="2050" max="2050" width="44.42578125" style="278" customWidth="1"/>
    <col min="2051" max="2051" width="0" style="278" hidden="1" customWidth="1"/>
    <col min="2052" max="2052" width="14.7109375" style="278" customWidth="1"/>
    <col min="2053" max="2053" width="21.140625" style="278" customWidth="1"/>
    <col min="2054" max="2304" width="9.140625" style="278"/>
    <col min="2305" max="2305" width="8.42578125" style="278" customWidth="1"/>
    <col min="2306" max="2306" width="44.42578125" style="278" customWidth="1"/>
    <col min="2307" max="2307" width="0" style="278" hidden="1" customWidth="1"/>
    <col min="2308" max="2308" width="14.7109375" style="278" customWidth="1"/>
    <col min="2309" max="2309" width="21.140625" style="278" customWidth="1"/>
    <col min="2310" max="2560" width="9.140625" style="278"/>
    <col min="2561" max="2561" width="8.42578125" style="278" customWidth="1"/>
    <col min="2562" max="2562" width="44.42578125" style="278" customWidth="1"/>
    <col min="2563" max="2563" width="0" style="278" hidden="1" customWidth="1"/>
    <col min="2564" max="2564" width="14.7109375" style="278" customWidth="1"/>
    <col min="2565" max="2565" width="21.140625" style="278" customWidth="1"/>
    <col min="2566" max="2816" width="9.140625" style="278"/>
    <col min="2817" max="2817" width="8.42578125" style="278" customWidth="1"/>
    <col min="2818" max="2818" width="44.42578125" style="278" customWidth="1"/>
    <col min="2819" max="2819" width="0" style="278" hidden="1" customWidth="1"/>
    <col min="2820" max="2820" width="14.7109375" style="278" customWidth="1"/>
    <col min="2821" max="2821" width="21.140625" style="278" customWidth="1"/>
    <col min="2822" max="3072" width="9.140625" style="278"/>
    <col min="3073" max="3073" width="8.42578125" style="278" customWidth="1"/>
    <col min="3074" max="3074" width="44.42578125" style="278" customWidth="1"/>
    <col min="3075" max="3075" width="0" style="278" hidden="1" customWidth="1"/>
    <col min="3076" max="3076" width="14.7109375" style="278" customWidth="1"/>
    <col min="3077" max="3077" width="21.140625" style="278" customWidth="1"/>
    <col min="3078" max="3328" width="9.140625" style="278"/>
    <col min="3329" max="3329" width="8.42578125" style="278" customWidth="1"/>
    <col min="3330" max="3330" width="44.42578125" style="278" customWidth="1"/>
    <col min="3331" max="3331" width="0" style="278" hidden="1" customWidth="1"/>
    <col min="3332" max="3332" width="14.7109375" style="278" customWidth="1"/>
    <col min="3333" max="3333" width="21.140625" style="278" customWidth="1"/>
    <col min="3334" max="3584" width="9.140625" style="278"/>
    <col min="3585" max="3585" width="8.42578125" style="278" customWidth="1"/>
    <col min="3586" max="3586" width="44.42578125" style="278" customWidth="1"/>
    <col min="3587" max="3587" width="0" style="278" hidden="1" customWidth="1"/>
    <col min="3588" max="3588" width="14.7109375" style="278" customWidth="1"/>
    <col min="3589" max="3589" width="21.140625" style="278" customWidth="1"/>
    <col min="3590" max="3840" width="9.140625" style="278"/>
    <col min="3841" max="3841" width="8.42578125" style="278" customWidth="1"/>
    <col min="3842" max="3842" width="44.42578125" style="278" customWidth="1"/>
    <col min="3843" max="3843" width="0" style="278" hidden="1" customWidth="1"/>
    <col min="3844" max="3844" width="14.7109375" style="278" customWidth="1"/>
    <col min="3845" max="3845" width="21.140625" style="278" customWidth="1"/>
    <col min="3846" max="4096" width="9.140625" style="278"/>
    <col min="4097" max="4097" width="8.42578125" style="278" customWidth="1"/>
    <col min="4098" max="4098" width="44.42578125" style="278" customWidth="1"/>
    <col min="4099" max="4099" width="0" style="278" hidden="1" customWidth="1"/>
    <col min="4100" max="4100" width="14.7109375" style="278" customWidth="1"/>
    <col min="4101" max="4101" width="21.140625" style="278" customWidth="1"/>
    <col min="4102" max="4352" width="9.140625" style="278"/>
    <col min="4353" max="4353" width="8.42578125" style="278" customWidth="1"/>
    <col min="4354" max="4354" width="44.42578125" style="278" customWidth="1"/>
    <col min="4355" max="4355" width="0" style="278" hidden="1" customWidth="1"/>
    <col min="4356" max="4356" width="14.7109375" style="278" customWidth="1"/>
    <col min="4357" max="4357" width="21.140625" style="278" customWidth="1"/>
    <col min="4358" max="4608" width="9.140625" style="278"/>
    <col min="4609" max="4609" width="8.42578125" style="278" customWidth="1"/>
    <col min="4610" max="4610" width="44.42578125" style="278" customWidth="1"/>
    <col min="4611" max="4611" width="0" style="278" hidden="1" customWidth="1"/>
    <col min="4612" max="4612" width="14.7109375" style="278" customWidth="1"/>
    <col min="4613" max="4613" width="21.140625" style="278" customWidth="1"/>
    <col min="4614" max="4864" width="9.140625" style="278"/>
    <col min="4865" max="4865" width="8.42578125" style="278" customWidth="1"/>
    <col min="4866" max="4866" width="44.42578125" style="278" customWidth="1"/>
    <col min="4867" max="4867" width="0" style="278" hidden="1" customWidth="1"/>
    <col min="4868" max="4868" width="14.7109375" style="278" customWidth="1"/>
    <col min="4869" max="4869" width="21.140625" style="278" customWidth="1"/>
    <col min="4870" max="5120" width="9.140625" style="278"/>
    <col min="5121" max="5121" width="8.42578125" style="278" customWidth="1"/>
    <col min="5122" max="5122" width="44.42578125" style="278" customWidth="1"/>
    <col min="5123" max="5123" width="0" style="278" hidden="1" customWidth="1"/>
    <col min="5124" max="5124" width="14.7109375" style="278" customWidth="1"/>
    <col min="5125" max="5125" width="21.140625" style="278" customWidth="1"/>
    <col min="5126" max="5376" width="9.140625" style="278"/>
    <col min="5377" max="5377" width="8.42578125" style="278" customWidth="1"/>
    <col min="5378" max="5378" width="44.42578125" style="278" customWidth="1"/>
    <col min="5379" max="5379" width="0" style="278" hidden="1" customWidth="1"/>
    <col min="5380" max="5380" width="14.7109375" style="278" customWidth="1"/>
    <col min="5381" max="5381" width="21.140625" style="278" customWidth="1"/>
    <col min="5382" max="5632" width="9.140625" style="278"/>
    <col min="5633" max="5633" width="8.42578125" style="278" customWidth="1"/>
    <col min="5634" max="5634" width="44.42578125" style="278" customWidth="1"/>
    <col min="5635" max="5635" width="0" style="278" hidden="1" customWidth="1"/>
    <col min="5636" max="5636" width="14.7109375" style="278" customWidth="1"/>
    <col min="5637" max="5637" width="21.140625" style="278" customWidth="1"/>
    <col min="5638" max="5888" width="9.140625" style="278"/>
    <col min="5889" max="5889" width="8.42578125" style="278" customWidth="1"/>
    <col min="5890" max="5890" width="44.42578125" style="278" customWidth="1"/>
    <col min="5891" max="5891" width="0" style="278" hidden="1" customWidth="1"/>
    <col min="5892" max="5892" width="14.7109375" style="278" customWidth="1"/>
    <col min="5893" max="5893" width="21.140625" style="278" customWidth="1"/>
    <col min="5894" max="6144" width="9.140625" style="278"/>
    <col min="6145" max="6145" width="8.42578125" style="278" customWidth="1"/>
    <col min="6146" max="6146" width="44.42578125" style="278" customWidth="1"/>
    <col min="6147" max="6147" width="0" style="278" hidden="1" customWidth="1"/>
    <col min="6148" max="6148" width="14.7109375" style="278" customWidth="1"/>
    <col min="6149" max="6149" width="21.140625" style="278" customWidth="1"/>
    <col min="6150" max="6400" width="9.140625" style="278"/>
    <col min="6401" max="6401" width="8.42578125" style="278" customWidth="1"/>
    <col min="6402" max="6402" width="44.42578125" style="278" customWidth="1"/>
    <col min="6403" max="6403" width="0" style="278" hidden="1" customWidth="1"/>
    <col min="6404" max="6404" width="14.7109375" style="278" customWidth="1"/>
    <col min="6405" max="6405" width="21.140625" style="278" customWidth="1"/>
    <col min="6406" max="6656" width="9.140625" style="278"/>
    <col min="6657" max="6657" width="8.42578125" style="278" customWidth="1"/>
    <col min="6658" max="6658" width="44.42578125" style="278" customWidth="1"/>
    <col min="6659" max="6659" width="0" style="278" hidden="1" customWidth="1"/>
    <col min="6660" max="6660" width="14.7109375" style="278" customWidth="1"/>
    <col min="6661" max="6661" width="21.140625" style="278" customWidth="1"/>
    <col min="6662" max="6912" width="9.140625" style="278"/>
    <col min="6913" max="6913" width="8.42578125" style="278" customWidth="1"/>
    <col min="6914" max="6914" width="44.42578125" style="278" customWidth="1"/>
    <col min="6915" max="6915" width="0" style="278" hidden="1" customWidth="1"/>
    <col min="6916" max="6916" width="14.7109375" style="278" customWidth="1"/>
    <col min="6917" max="6917" width="21.140625" style="278" customWidth="1"/>
    <col min="6918" max="7168" width="9.140625" style="278"/>
    <col min="7169" max="7169" width="8.42578125" style="278" customWidth="1"/>
    <col min="7170" max="7170" width="44.42578125" style="278" customWidth="1"/>
    <col min="7171" max="7171" width="0" style="278" hidden="1" customWidth="1"/>
    <col min="7172" max="7172" width="14.7109375" style="278" customWidth="1"/>
    <col min="7173" max="7173" width="21.140625" style="278" customWidth="1"/>
    <col min="7174" max="7424" width="9.140625" style="278"/>
    <col min="7425" max="7425" width="8.42578125" style="278" customWidth="1"/>
    <col min="7426" max="7426" width="44.42578125" style="278" customWidth="1"/>
    <col min="7427" max="7427" width="0" style="278" hidden="1" customWidth="1"/>
    <col min="7428" max="7428" width="14.7109375" style="278" customWidth="1"/>
    <col min="7429" max="7429" width="21.140625" style="278" customWidth="1"/>
    <col min="7430" max="7680" width="9.140625" style="278"/>
    <col min="7681" max="7681" width="8.42578125" style="278" customWidth="1"/>
    <col min="7682" max="7682" width="44.42578125" style="278" customWidth="1"/>
    <col min="7683" max="7683" width="0" style="278" hidden="1" customWidth="1"/>
    <col min="7684" max="7684" width="14.7109375" style="278" customWidth="1"/>
    <col min="7685" max="7685" width="21.140625" style="278" customWidth="1"/>
    <col min="7686" max="7936" width="9.140625" style="278"/>
    <col min="7937" max="7937" width="8.42578125" style="278" customWidth="1"/>
    <col min="7938" max="7938" width="44.42578125" style="278" customWidth="1"/>
    <col min="7939" max="7939" width="0" style="278" hidden="1" customWidth="1"/>
    <col min="7940" max="7940" width="14.7109375" style="278" customWidth="1"/>
    <col min="7941" max="7941" width="21.140625" style="278" customWidth="1"/>
    <col min="7942" max="8192" width="9.140625" style="278"/>
    <col min="8193" max="8193" width="8.42578125" style="278" customWidth="1"/>
    <col min="8194" max="8194" width="44.42578125" style="278" customWidth="1"/>
    <col min="8195" max="8195" width="0" style="278" hidden="1" customWidth="1"/>
    <col min="8196" max="8196" width="14.7109375" style="278" customWidth="1"/>
    <col min="8197" max="8197" width="21.140625" style="278" customWidth="1"/>
    <col min="8198" max="8448" width="9.140625" style="278"/>
    <col min="8449" max="8449" width="8.42578125" style="278" customWidth="1"/>
    <col min="8450" max="8450" width="44.42578125" style="278" customWidth="1"/>
    <col min="8451" max="8451" width="0" style="278" hidden="1" customWidth="1"/>
    <col min="8452" max="8452" width="14.7109375" style="278" customWidth="1"/>
    <col min="8453" max="8453" width="21.140625" style="278" customWidth="1"/>
    <col min="8454" max="8704" width="9.140625" style="278"/>
    <col min="8705" max="8705" width="8.42578125" style="278" customWidth="1"/>
    <col min="8706" max="8706" width="44.42578125" style="278" customWidth="1"/>
    <col min="8707" max="8707" width="0" style="278" hidden="1" customWidth="1"/>
    <col min="8708" max="8708" width="14.7109375" style="278" customWidth="1"/>
    <col min="8709" max="8709" width="21.140625" style="278" customWidth="1"/>
    <col min="8710" max="8960" width="9.140625" style="278"/>
    <col min="8961" max="8961" width="8.42578125" style="278" customWidth="1"/>
    <col min="8962" max="8962" width="44.42578125" style="278" customWidth="1"/>
    <col min="8963" max="8963" width="0" style="278" hidden="1" customWidth="1"/>
    <col min="8964" max="8964" width="14.7109375" style="278" customWidth="1"/>
    <col min="8965" max="8965" width="21.140625" style="278" customWidth="1"/>
    <col min="8966" max="9216" width="9.140625" style="278"/>
    <col min="9217" max="9217" width="8.42578125" style="278" customWidth="1"/>
    <col min="9218" max="9218" width="44.42578125" style="278" customWidth="1"/>
    <col min="9219" max="9219" width="0" style="278" hidden="1" customWidth="1"/>
    <col min="9220" max="9220" width="14.7109375" style="278" customWidth="1"/>
    <col min="9221" max="9221" width="21.140625" style="278" customWidth="1"/>
    <col min="9222" max="9472" width="9.140625" style="278"/>
    <col min="9473" max="9473" width="8.42578125" style="278" customWidth="1"/>
    <col min="9474" max="9474" width="44.42578125" style="278" customWidth="1"/>
    <col min="9475" max="9475" width="0" style="278" hidden="1" customWidth="1"/>
    <col min="9476" max="9476" width="14.7109375" style="278" customWidth="1"/>
    <col min="9477" max="9477" width="21.140625" style="278" customWidth="1"/>
    <col min="9478" max="9728" width="9.140625" style="278"/>
    <col min="9729" max="9729" width="8.42578125" style="278" customWidth="1"/>
    <col min="9730" max="9730" width="44.42578125" style="278" customWidth="1"/>
    <col min="9731" max="9731" width="0" style="278" hidden="1" customWidth="1"/>
    <col min="9732" max="9732" width="14.7109375" style="278" customWidth="1"/>
    <col min="9733" max="9733" width="21.140625" style="278" customWidth="1"/>
    <col min="9734" max="9984" width="9.140625" style="278"/>
    <col min="9985" max="9985" width="8.42578125" style="278" customWidth="1"/>
    <col min="9986" max="9986" width="44.42578125" style="278" customWidth="1"/>
    <col min="9987" max="9987" width="0" style="278" hidden="1" customWidth="1"/>
    <col min="9988" max="9988" width="14.7109375" style="278" customWidth="1"/>
    <col min="9989" max="9989" width="21.140625" style="278" customWidth="1"/>
    <col min="9990" max="10240" width="9.140625" style="278"/>
    <col min="10241" max="10241" width="8.42578125" style="278" customWidth="1"/>
    <col min="10242" max="10242" width="44.42578125" style="278" customWidth="1"/>
    <col min="10243" max="10243" width="0" style="278" hidden="1" customWidth="1"/>
    <col min="10244" max="10244" width="14.7109375" style="278" customWidth="1"/>
    <col min="10245" max="10245" width="21.140625" style="278" customWidth="1"/>
    <col min="10246" max="10496" width="9.140625" style="278"/>
    <col min="10497" max="10497" width="8.42578125" style="278" customWidth="1"/>
    <col min="10498" max="10498" width="44.42578125" style="278" customWidth="1"/>
    <col min="10499" max="10499" width="0" style="278" hidden="1" customWidth="1"/>
    <col min="10500" max="10500" width="14.7109375" style="278" customWidth="1"/>
    <col min="10501" max="10501" width="21.140625" style="278" customWidth="1"/>
    <col min="10502" max="10752" width="9.140625" style="278"/>
    <col min="10753" max="10753" width="8.42578125" style="278" customWidth="1"/>
    <col min="10754" max="10754" width="44.42578125" style="278" customWidth="1"/>
    <col min="10755" max="10755" width="0" style="278" hidden="1" customWidth="1"/>
    <col min="10756" max="10756" width="14.7109375" style="278" customWidth="1"/>
    <col min="10757" max="10757" width="21.140625" style="278" customWidth="1"/>
    <col min="10758" max="11008" width="9.140625" style="278"/>
    <col min="11009" max="11009" width="8.42578125" style="278" customWidth="1"/>
    <col min="11010" max="11010" width="44.42578125" style="278" customWidth="1"/>
    <col min="11011" max="11011" width="0" style="278" hidden="1" customWidth="1"/>
    <col min="11012" max="11012" width="14.7109375" style="278" customWidth="1"/>
    <col min="11013" max="11013" width="21.140625" style="278" customWidth="1"/>
    <col min="11014" max="11264" width="9.140625" style="278"/>
    <col min="11265" max="11265" width="8.42578125" style="278" customWidth="1"/>
    <col min="11266" max="11266" width="44.42578125" style="278" customWidth="1"/>
    <col min="11267" max="11267" width="0" style="278" hidden="1" customWidth="1"/>
    <col min="11268" max="11268" width="14.7109375" style="278" customWidth="1"/>
    <col min="11269" max="11269" width="21.140625" style="278" customWidth="1"/>
    <col min="11270" max="11520" width="9.140625" style="278"/>
    <col min="11521" max="11521" width="8.42578125" style="278" customWidth="1"/>
    <col min="11522" max="11522" width="44.42578125" style="278" customWidth="1"/>
    <col min="11523" max="11523" width="0" style="278" hidden="1" customWidth="1"/>
    <col min="11524" max="11524" width="14.7109375" style="278" customWidth="1"/>
    <col min="11525" max="11525" width="21.140625" style="278" customWidth="1"/>
    <col min="11526" max="11776" width="9.140625" style="278"/>
    <col min="11777" max="11777" width="8.42578125" style="278" customWidth="1"/>
    <col min="11778" max="11778" width="44.42578125" style="278" customWidth="1"/>
    <col min="11779" max="11779" width="0" style="278" hidden="1" customWidth="1"/>
    <col min="11780" max="11780" width="14.7109375" style="278" customWidth="1"/>
    <col min="11781" max="11781" width="21.140625" style="278" customWidth="1"/>
    <col min="11782" max="12032" width="9.140625" style="278"/>
    <col min="12033" max="12033" width="8.42578125" style="278" customWidth="1"/>
    <col min="12034" max="12034" width="44.42578125" style="278" customWidth="1"/>
    <col min="12035" max="12035" width="0" style="278" hidden="1" customWidth="1"/>
    <col min="12036" max="12036" width="14.7109375" style="278" customWidth="1"/>
    <col min="12037" max="12037" width="21.140625" style="278" customWidth="1"/>
    <col min="12038" max="12288" width="9.140625" style="278"/>
    <col min="12289" max="12289" width="8.42578125" style="278" customWidth="1"/>
    <col min="12290" max="12290" width="44.42578125" style="278" customWidth="1"/>
    <col min="12291" max="12291" width="0" style="278" hidden="1" customWidth="1"/>
    <col min="12292" max="12292" width="14.7109375" style="278" customWidth="1"/>
    <col min="12293" max="12293" width="21.140625" style="278" customWidth="1"/>
    <col min="12294" max="12544" width="9.140625" style="278"/>
    <col min="12545" max="12545" width="8.42578125" style="278" customWidth="1"/>
    <col min="12546" max="12546" width="44.42578125" style="278" customWidth="1"/>
    <col min="12547" max="12547" width="0" style="278" hidden="1" customWidth="1"/>
    <col min="12548" max="12548" width="14.7109375" style="278" customWidth="1"/>
    <col min="12549" max="12549" width="21.140625" style="278" customWidth="1"/>
    <col min="12550" max="12800" width="9.140625" style="278"/>
    <col min="12801" max="12801" width="8.42578125" style="278" customWidth="1"/>
    <col min="12802" max="12802" width="44.42578125" style="278" customWidth="1"/>
    <col min="12803" max="12803" width="0" style="278" hidden="1" customWidth="1"/>
    <col min="12804" max="12804" width="14.7109375" style="278" customWidth="1"/>
    <col min="12805" max="12805" width="21.140625" style="278" customWidth="1"/>
    <col min="12806" max="13056" width="9.140625" style="278"/>
    <col min="13057" max="13057" width="8.42578125" style="278" customWidth="1"/>
    <col min="13058" max="13058" width="44.42578125" style="278" customWidth="1"/>
    <col min="13059" max="13059" width="0" style="278" hidden="1" customWidth="1"/>
    <col min="13060" max="13060" width="14.7109375" style="278" customWidth="1"/>
    <col min="13061" max="13061" width="21.140625" style="278" customWidth="1"/>
    <col min="13062" max="13312" width="9.140625" style="278"/>
    <col min="13313" max="13313" width="8.42578125" style="278" customWidth="1"/>
    <col min="13314" max="13314" width="44.42578125" style="278" customWidth="1"/>
    <col min="13315" max="13315" width="0" style="278" hidden="1" customWidth="1"/>
    <col min="13316" max="13316" width="14.7109375" style="278" customWidth="1"/>
    <col min="13317" max="13317" width="21.140625" style="278" customWidth="1"/>
    <col min="13318" max="13568" width="9.140625" style="278"/>
    <col min="13569" max="13569" width="8.42578125" style="278" customWidth="1"/>
    <col min="13570" max="13570" width="44.42578125" style="278" customWidth="1"/>
    <col min="13571" max="13571" width="0" style="278" hidden="1" customWidth="1"/>
    <col min="13572" max="13572" width="14.7109375" style="278" customWidth="1"/>
    <col min="13573" max="13573" width="21.140625" style="278" customWidth="1"/>
    <col min="13574" max="13824" width="9.140625" style="278"/>
    <col min="13825" max="13825" width="8.42578125" style="278" customWidth="1"/>
    <col min="13826" max="13826" width="44.42578125" style="278" customWidth="1"/>
    <col min="13827" max="13827" width="0" style="278" hidden="1" customWidth="1"/>
    <col min="13828" max="13828" width="14.7109375" style="278" customWidth="1"/>
    <col min="13829" max="13829" width="21.140625" style="278" customWidth="1"/>
    <col min="13830" max="14080" width="9.140625" style="278"/>
    <col min="14081" max="14081" width="8.42578125" style="278" customWidth="1"/>
    <col min="14082" max="14082" width="44.42578125" style="278" customWidth="1"/>
    <col min="14083" max="14083" width="0" style="278" hidden="1" customWidth="1"/>
    <col min="14084" max="14084" width="14.7109375" style="278" customWidth="1"/>
    <col min="14085" max="14085" width="21.140625" style="278" customWidth="1"/>
    <col min="14086" max="14336" width="9.140625" style="278"/>
    <col min="14337" max="14337" width="8.42578125" style="278" customWidth="1"/>
    <col min="14338" max="14338" width="44.42578125" style="278" customWidth="1"/>
    <col min="14339" max="14339" width="0" style="278" hidden="1" customWidth="1"/>
    <col min="14340" max="14340" width="14.7109375" style="278" customWidth="1"/>
    <col min="14341" max="14341" width="21.140625" style="278" customWidth="1"/>
    <col min="14342" max="14592" width="9.140625" style="278"/>
    <col min="14593" max="14593" width="8.42578125" style="278" customWidth="1"/>
    <col min="14594" max="14594" width="44.42578125" style="278" customWidth="1"/>
    <col min="14595" max="14595" width="0" style="278" hidden="1" customWidth="1"/>
    <col min="14596" max="14596" width="14.7109375" style="278" customWidth="1"/>
    <col min="14597" max="14597" width="21.140625" style="278" customWidth="1"/>
    <col min="14598" max="14848" width="9.140625" style="278"/>
    <col min="14849" max="14849" width="8.42578125" style="278" customWidth="1"/>
    <col min="14850" max="14850" width="44.42578125" style="278" customWidth="1"/>
    <col min="14851" max="14851" width="0" style="278" hidden="1" customWidth="1"/>
    <col min="14852" max="14852" width="14.7109375" style="278" customWidth="1"/>
    <col min="14853" max="14853" width="21.140625" style="278" customWidth="1"/>
    <col min="14854" max="15104" width="9.140625" style="278"/>
    <col min="15105" max="15105" width="8.42578125" style="278" customWidth="1"/>
    <col min="15106" max="15106" width="44.42578125" style="278" customWidth="1"/>
    <col min="15107" max="15107" width="0" style="278" hidden="1" customWidth="1"/>
    <col min="15108" max="15108" width="14.7109375" style="278" customWidth="1"/>
    <col min="15109" max="15109" width="21.140625" style="278" customWidth="1"/>
    <col min="15110" max="15360" width="9.140625" style="278"/>
    <col min="15361" max="15361" width="8.42578125" style="278" customWidth="1"/>
    <col min="15362" max="15362" width="44.42578125" style="278" customWidth="1"/>
    <col min="15363" max="15363" width="0" style="278" hidden="1" customWidth="1"/>
    <col min="15364" max="15364" width="14.7109375" style="278" customWidth="1"/>
    <col min="15365" max="15365" width="21.140625" style="278" customWidth="1"/>
    <col min="15366" max="15616" width="9.140625" style="278"/>
    <col min="15617" max="15617" width="8.42578125" style="278" customWidth="1"/>
    <col min="15618" max="15618" width="44.42578125" style="278" customWidth="1"/>
    <col min="15619" max="15619" width="0" style="278" hidden="1" customWidth="1"/>
    <col min="15620" max="15620" width="14.7109375" style="278" customWidth="1"/>
    <col min="15621" max="15621" width="21.140625" style="278" customWidth="1"/>
    <col min="15622" max="15872" width="9.140625" style="278"/>
    <col min="15873" max="15873" width="8.42578125" style="278" customWidth="1"/>
    <col min="15874" max="15874" width="44.42578125" style="278" customWidth="1"/>
    <col min="15875" max="15875" width="0" style="278" hidden="1" customWidth="1"/>
    <col min="15876" max="15876" width="14.7109375" style="278" customWidth="1"/>
    <col min="15877" max="15877" width="21.140625" style="278" customWidth="1"/>
    <col min="15878" max="16128" width="9.140625" style="278"/>
    <col min="16129" max="16129" width="8.42578125" style="278" customWidth="1"/>
    <col min="16130" max="16130" width="44.42578125" style="278" customWidth="1"/>
    <col min="16131" max="16131" width="0" style="278" hidden="1" customWidth="1"/>
    <col min="16132" max="16132" width="14.7109375" style="278" customWidth="1"/>
    <col min="16133" max="16133" width="21.140625" style="278" customWidth="1"/>
    <col min="16134" max="16384" width="9.140625" style="278"/>
  </cols>
  <sheetData>
    <row r="1" spans="1:5" ht="15.75" x14ac:dyDescent="0.25">
      <c r="A1" s="503" t="s">
        <v>408</v>
      </c>
      <c r="B1" s="503"/>
      <c r="C1" s="503"/>
      <c r="D1" s="503"/>
      <c r="E1" s="503"/>
    </row>
    <row r="2" spans="1:5" ht="15.75" x14ac:dyDescent="0.25">
      <c r="A2" s="279"/>
      <c r="B2" s="279"/>
      <c r="C2" s="279"/>
      <c r="D2" s="279"/>
      <c r="E2" s="279"/>
    </row>
    <row r="3" spans="1:5" ht="15" x14ac:dyDescent="0.25">
      <c r="A3" s="280"/>
      <c r="B3" s="280"/>
      <c r="C3" s="280"/>
      <c r="D3" s="280"/>
      <c r="E3" s="280"/>
    </row>
    <row r="4" spans="1:5" ht="15" x14ac:dyDescent="0.25">
      <c r="A4" s="458" t="s">
        <v>527</v>
      </c>
      <c r="B4" s="458"/>
      <c r="C4" s="280"/>
      <c r="D4" s="280"/>
      <c r="E4" s="280"/>
    </row>
    <row r="5" spans="1:5" ht="15.75" customHeight="1" thickBot="1" x14ac:dyDescent="0.3">
      <c r="A5" s="458" t="s">
        <v>509</v>
      </c>
      <c r="B5" s="458"/>
      <c r="C5" s="280"/>
      <c r="D5" s="280"/>
      <c r="E5" s="280" t="s">
        <v>0</v>
      </c>
    </row>
    <row r="6" spans="1:5" ht="15.75" customHeight="1" thickBot="1" x14ac:dyDescent="0.25">
      <c r="A6" s="504" t="s">
        <v>409</v>
      </c>
      <c r="B6" s="505" t="s">
        <v>410</v>
      </c>
      <c r="C6" s="505"/>
      <c r="D6" s="506" t="s">
        <v>318</v>
      </c>
      <c r="E6" s="505" t="s">
        <v>411</v>
      </c>
    </row>
    <row r="7" spans="1:5" ht="15.75" customHeight="1" thickBot="1" x14ac:dyDescent="0.25">
      <c r="A7" s="504"/>
      <c r="B7" s="505"/>
      <c r="C7" s="505"/>
      <c r="D7" s="507"/>
      <c r="E7" s="505"/>
    </row>
    <row r="8" spans="1:5" ht="15.75" customHeight="1" thickBot="1" x14ac:dyDescent="0.25">
      <c r="A8" s="504"/>
      <c r="B8" s="505"/>
      <c r="C8" s="505"/>
      <c r="D8" s="507"/>
      <c r="E8" s="505"/>
    </row>
    <row r="9" spans="1:5" ht="15.75" customHeight="1" thickBot="1" x14ac:dyDescent="0.25">
      <c r="A9" s="504"/>
      <c r="B9" s="505"/>
      <c r="C9" s="505"/>
      <c r="D9" s="508"/>
      <c r="E9" s="505"/>
    </row>
    <row r="10" spans="1:5" s="286" customFormat="1" ht="28.35" customHeight="1" x14ac:dyDescent="0.25">
      <c r="A10" s="281" t="s">
        <v>412</v>
      </c>
      <c r="B10" s="282" t="s">
        <v>413</v>
      </c>
      <c r="C10" s="283"/>
      <c r="D10" s="284">
        <f>SUM(D11:D13)</f>
        <v>4575983</v>
      </c>
      <c r="E10" s="285" t="s">
        <v>414</v>
      </c>
    </row>
    <row r="11" spans="1:5" s="286" customFormat="1" ht="28.35" customHeight="1" x14ac:dyDescent="0.25">
      <c r="A11" s="287"/>
      <c r="B11" s="288" t="s">
        <v>415</v>
      </c>
      <c r="C11" s="289"/>
      <c r="D11" s="290">
        <v>1628801</v>
      </c>
      <c r="E11" s="291"/>
    </row>
    <row r="12" spans="1:5" s="286" customFormat="1" ht="28.35" customHeight="1" x14ac:dyDescent="0.25">
      <c r="A12" s="287"/>
      <c r="B12" s="288" t="s">
        <v>416</v>
      </c>
      <c r="C12" s="289"/>
      <c r="D12" s="290">
        <v>1459507</v>
      </c>
      <c r="E12" s="291"/>
    </row>
    <row r="13" spans="1:5" s="286" customFormat="1" ht="28.35" customHeight="1" x14ac:dyDescent="0.25">
      <c r="A13" s="287"/>
      <c r="B13" s="292" t="s">
        <v>417</v>
      </c>
      <c r="C13" s="289"/>
      <c r="D13" s="290">
        <v>1487675</v>
      </c>
      <c r="E13" s="291"/>
    </row>
    <row r="14" spans="1:5" s="286" customFormat="1" ht="28.35" customHeight="1" x14ac:dyDescent="0.25">
      <c r="A14" s="281" t="s">
        <v>418</v>
      </c>
      <c r="B14" s="293" t="s">
        <v>419</v>
      </c>
      <c r="C14" s="294"/>
      <c r="D14" s="284">
        <v>3864950</v>
      </c>
      <c r="E14" s="285" t="s">
        <v>414</v>
      </c>
    </row>
    <row r="15" spans="1:5" ht="28.35" customHeight="1" thickBot="1" x14ac:dyDescent="0.3">
      <c r="A15" s="295"/>
      <c r="B15" s="296" t="s">
        <v>420</v>
      </c>
      <c r="C15" s="297"/>
      <c r="D15" s="298">
        <f>D10+D14</f>
        <v>8440933</v>
      </c>
      <c r="E15" s="299"/>
    </row>
    <row r="16" spans="1:5" ht="16.5" customHeight="1" x14ac:dyDescent="0.25">
      <c r="A16" s="300"/>
      <c r="B16" s="300"/>
      <c r="C16" s="300"/>
      <c r="D16" s="300"/>
      <c r="E16" s="300"/>
    </row>
  </sheetData>
  <mergeCells count="8">
    <mergeCell ref="A1:E1"/>
    <mergeCell ref="A5:B5"/>
    <mergeCell ref="A6:A9"/>
    <mergeCell ref="B6:B9"/>
    <mergeCell ref="C6:C9"/>
    <mergeCell ref="D6:D9"/>
    <mergeCell ref="E6:E9"/>
    <mergeCell ref="A4:B4"/>
  </mergeCells>
  <printOptions horizontalCentered="1"/>
  <pageMargins left="0.23622047244094491" right="0.23622047244094491" top="1.51" bottom="0.19685039370078741" header="0.94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="70" zoomScaleNormal="70" zoomScaleSheetLayoutView="90" workbookViewId="0">
      <selection activeCell="A4" sqref="A4"/>
    </sheetView>
  </sheetViews>
  <sheetFormatPr defaultRowHeight="12.75" x14ac:dyDescent="0.2"/>
  <cols>
    <col min="1" max="1" width="3" style="306" customWidth="1"/>
    <col min="2" max="2" width="35" style="306" customWidth="1"/>
    <col min="3" max="3" width="16.5703125" style="306" customWidth="1"/>
    <col min="4" max="4" width="15.7109375" style="306" bestFit="1" customWidth="1"/>
    <col min="5" max="5" width="15.85546875" style="306" bestFit="1" customWidth="1"/>
    <col min="6" max="6" width="15.7109375" style="306" bestFit="1" customWidth="1"/>
    <col min="7" max="8" width="15.28515625" style="306" customWidth="1"/>
    <col min="9" max="9" width="16" style="306" customWidth="1"/>
    <col min="10" max="10" width="15.5703125" style="306" customWidth="1"/>
    <col min="11" max="11" width="15.140625" style="306" customWidth="1"/>
    <col min="12" max="12" width="16" style="306" customWidth="1"/>
    <col min="13" max="14" width="15.140625" style="306" customWidth="1"/>
    <col min="15" max="15" width="15" style="306" customWidth="1"/>
    <col min="16" max="256" width="9.140625" style="306"/>
    <col min="257" max="257" width="3" style="306" customWidth="1"/>
    <col min="258" max="258" width="35" style="306" customWidth="1"/>
    <col min="259" max="259" width="16.5703125" style="306" customWidth="1"/>
    <col min="260" max="260" width="15.7109375" style="306" bestFit="1" customWidth="1"/>
    <col min="261" max="261" width="15.85546875" style="306" bestFit="1" customWidth="1"/>
    <col min="262" max="262" width="15.7109375" style="306" bestFit="1" customWidth="1"/>
    <col min="263" max="264" width="15.28515625" style="306" customWidth="1"/>
    <col min="265" max="265" width="16" style="306" customWidth="1"/>
    <col min="266" max="266" width="15.5703125" style="306" customWidth="1"/>
    <col min="267" max="267" width="15.140625" style="306" customWidth="1"/>
    <col min="268" max="268" width="16" style="306" customWidth="1"/>
    <col min="269" max="270" width="15.140625" style="306" customWidth="1"/>
    <col min="271" max="271" width="15" style="306" customWidth="1"/>
    <col min="272" max="512" width="9.140625" style="306"/>
    <col min="513" max="513" width="3" style="306" customWidth="1"/>
    <col min="514" max="514" width="35" style="306" customWidth="1"/>
    <col min="515" max="515" width="16.5703125" style="306" customWidth="1"/>
    <col min="516" max="516" width="15.7109375" style="306" bestFit="1" customWidth="1"/>
    <col min="517" max="517" width="15.85546875" style="306" bestFit="1" customWidth="1"/>
    <col min="518" max="518" width="15.7109375" style="306" bestFit="1" customWidth="1"/>
    <col min="519" max="520" width="15.28515625" style="306" customWidth="1"/>
    <col min="521" max="521" width="16" style="306" customWidth="1"/>
    <col min="522" max="522" width="15.5703125" style="306" customWidth="1"/>
    <col min="523" max="523" width="15.140625" style="306" customWidth="1"/>
    <col min="524" max="524" width="16" style="306" customWidth="1"/>
    <col min="525" max="526" width="15.140625" style="306" customWidth="1"/>
    <col min="527" max="527" width="15" style="306" customWidth="1"/>
    <col min="528" max="768" width="9.140625" style="306"/>
    <col min="769" max="769" width="3" style="306" customWidth="1"/>
    <col min="770" max="770" width="35" style="306" customWidth="1"/>
    <col min="771" max="771" width="16.5703125" style="306" customWidth="1"/>
    <col min="772" max="772" width="15.7109375" style="306" bestFit="1" customWidth="1"/>
    <col min="773" max="773" width="15.85546875" style="306" bestFit="1" customWidth="1"/>
    <col min="774" max="774" width="15.7109375" style="306" bestFit="1" customWidth="1"/>
    <col min="775" max="776" width="15.28515625" style="306" customWidth="1"/>
    <col min="777" max="777" width="16" style="306" customWidth="1"/>
    <col min="778" max="778" width="15.5703125" style="306" customWidth="1"/>
    <col min="779" max="779" width="15.140625" style="306" customWidth="1"/>
    <col min="780" max="780" width="16" style="306" customWidth="1"/>
    <col min="781" max="782" width="15.140625" style="306" customWidth="1"/>
    <col min="783" max="783" width="15" style="306" customWidth="1"/>
    <col min="784" max="1024" width="9.140625" style="306"/>
    <col min="1025" max="1025" width="3" style="306" customWidth="1"/>
    <col min="1026" max="1026" width="35" style="306" customWidth="1"/>
    <col min="1027" max="1027" width="16.5703125" style="306" customWidth="1"/>
    <col min="1028" max="1028" width="15.7109375" style="306" bestFit="1" customWidth="1"/>
    <col min="1029" max="1029" width="15.85546875" style="306" bestFit="1" customWidth="1"/>
    <col min="1030" max="1030" width="15.7109375" style="306" bestFit="1" customWidth="1"/>
    <col min="1031" max="1032" width="15.28515625" style="306" customWidth="1"/>
    <col min="1033" max="1033" width="16" style="306" customWidth="1"/>
    <col min="1034" max="1034" width="15.5703125" style="306" customWidth="1"/>
    <col min="1035" max="1035" width="15.140625" style="306" customWidth="1"/>
    <col min="1036" max="1036" width="16" style="306" customWidth="1"/>
    <col min="1037" max="1038" width="15.140625" style="306" customWidth="1"/>
    <col min="1039" max="1039" width="15" style="306" customWidth="1"/>
    <col min="1040" max="1280" width="9.140625" style="306"/>
    <col min="1281" max="1281" width="3" style="306" customWidth="1"/>
    <col min="1282" max="1282" width="35" style="306" customWidth="1"/>
    <col min="1283" max="1283" width="16.5703125" style="306" customWidth="1"/>
    <col min="1284" max="1284" width="15.7109375" style="306" bestFit="1" customWidth="1"/>
    <col min="1285" max="1285" width="15.85546875" style="306" bestFit="1" customWidth="1"/>
    <col min="1286" max="1286" width="15.7109375" style="306" bestFit="1" customWidth="1"/>
    <col min="1287" max="1288" width="15.28515625" style="306" customWidth="1"/>
    <col min="1289" max="1289" width="16" style="306" customWidth="1"/>
    <col min="1290" max="1290" width="15.5703125" style="306" customWidth="1"/>
    <col min="1291" max="1291" width="15.140625" style="306" customWidth="1"/>
    <col min="1292" max="1292" width="16" style="306" customWidth="1"/>
    <col min="1293" max="1294" width="15.140625" style="306" customWidth="1"/>
    <col min="1295" max="1295" width="15" style="306" customWidth="1"/>
    <col min="1296" max="1536" width="9.140625" style="306"/>
    <col min="1537" max="1537" width="3" style="306" customWidth="1"/>
    <col min="1538" max="1538" width="35" style="306" customWidth="1"/>
    <col min="1539" max="1539" width="16.5703125" style="306" customWidth="1"/>
    <col min="1540" max="1540" width="15.7109375" style="306" bestFit="1" customWidth="1"/>
    <col min="1541" max="1541" width="15.85546875" style="306" bestFit="1" customWidth="1"/>
    <col min="1542" max="1542" width="15.7109375" style="306" bestFit="1" customWidth="1"/>
    <col min="1543" max="1544" width="15.28515625" style="306" customWidth="1"/>
    <col min="1545" max="1545" width="16" style="306" customWidth="1"/>
    <col min="1546" max="1546" width="15.5703125" style="306" customWidth="1"/>
    <col min="1547" max="1547" width="15.140625" style="306" customWidth="1"/>
    <col min="1548" max="1548" width="16" style="306" customWidth="1"/>
    <col min="1549" max="1550" width="15.140625" style="306" customWidth="1"/>
    <col min="1551" max="1551" width="15" style="306" customWidth="1"/>
    <col min="1552" max="1792" width="9.140625" style="306"/>
    <col min="1793" max="1793" width="3" style="306" customWidth="1"/>
    <col min="1794" max="1794" width="35" style="306" customWidth="1"/>
    <col min="1795" max="1795" width="16.5703125" style="306" customWidth="1"/>
    <col min="1796" max="1796" width="15.7109375" style="306" bestFit="1" customWidth="1"/>
    <col min="1797" max="1797" width="15.85546875" style="306" bestFit="1" customWidth="1"/>
    <col min="1798" max="1798" width="15.7109375" style="306" bestFit="1" customWidth="1"/>
    <col min="1799" max="1800" width="15.28515625" style="306" customWidth="1"/>
    <col min="1801" max="1801" width="16" style="306" customWidth="1"/>
    <col min="1802" max="1802" width="15.5703125" style="306" customWidth="1"/>
    <col min="1803" max="1803" width="15.140625" style="306" customWidth="1"/>
    <col min="1804" max="1804" width="16" style="306" customWidth="1"/>
    <col min="1805" max="1806" width="15.140625" style="306" customWidth="1"/>
    <col min="1807" max="1807" width="15" style="306" customWidth="1"/>
    <col min="1808" max="2048" width="9.140625" style="306"/>
    <col min="2049" max="2049" width="3" style="306" customWidth="1"/>
    <col min="2050" max="2050" width="35" style="306" customWidth="1"/>
    <col min="2051" max="2051" width="16.5703125" style="306" customWidth="1"/>
    <col min="2052" max="2052" width="15.7109375" style="306" bestFit="1" customWidth="1"/>
    <col min="2053" max="2053" width="15.85546875" style="306" bestFit="1" customWidth="1"/>
    <col min="2054" max="2054" width="15.7109375" style="306" bestFit="1" customWidth="1"/>
    <col min="2055" max="2056" width="15.28515625" style="306" customWidth="1"/>
    <col min="2057" max="2057" width="16" style="306" customWidth="1"/>
    <col min="2058" max="2058" width="15.5703125" style="306" customWidth="1"/>
    <col min="2059" max="2059" width="15.140625" style="306" customWidth="1"/>
    <col min="2060" max="2060" width="16" style="306" customWidth="1"/>
    <col min="2061" max="2062" width="15.140625" style="306" customWidth="1"/>
    <col min="2063" max="2063" width="15" style="306" customWidth="1"/>
    <col min="2064" max="2304" width="9.140625" style="306"/>
    <col min="2305" max="2305" width="3" style="306" customWidth="1"/>
    <col min="2306" max="2306" width="35" style="306" customWidth="1"/>
    <col min="2307" max="2307" width="16.5703125" style="306" customWidth="1"/>
    <col min="2308" max="2308" width="15.7109375" style="306" bestFit="1" customWidth="1"/>
    <col min="2309" max="2309" width="15.85546875" style="306" bestFit="1" customWidth="1"/>
    <col min="2310" max="2310" width="15.7109375" style="306" bestFit="1" customWidth="1"/>
    <col min="2311" max="2312" width="15.28515625" style="306" customWidth="1"/>
    <col min="2313" max="2313" width="16" style="306" customWidth="1"/>
    <col min="2314" max="2314" width="15.5703125" style="306" customWidth="1"/>
    <col min="2315" max="2315" width="15.140625" style="306" customWidth="1"/>
    <col min="2316" max="2316" width="16" style="306" customWidth="1"/>
    <col min="2317" max="2318" width="15.140625" style="306" customWidth="1"/>
    <col min="2319" max="2319" width="15" style="306" customWidth="1"/>
    <col min="2320" max="2560" width="9.140625" style="306"/>
    <col min="2561" max="2561" width="3" style="306" customWidth="1"/>
    <col min="2562" max="2562" width="35" style="306" customWidth="1"/>
    <col min="2563" max="2563" width="16.5703125" style="306" customWidth="1"/>
    <col min="2564" max="2564" width="15.7109375" style="306" bestFit="1" customWidth="1"/>
    <col min="2565" max="2565" width="15.85546875" style="306" bestFit="1" customWidth="1"/>
    <col min="2566" max="2566" width="15.7109375" style="306" bestFit="1" customWidth="1"/>
    <col min="2567" max="2568" width="15.28515625" style="306" customWidth="1"/>
    <col min="2569" max="2569" width="16" style="306" customWidth="1"/>
    <col min="2570" max="2570" width="15.5703125" style="306" customWidth="1"/>
    <col min="2571" max="2571" width="15.140625" style="306" customWidth="1"/>
    <col min="2572" max="2572" width="16" style="306" customWidth="1"/>
    <col min="2573" max="2574" width="15.140625" style="306" customWidth="1"/>
    <col min="2575" max="2575" width="15" style="306" customWidth="1"/>
    <col min="2576" max="2816" width="9.140625" style="306"/>
    <col min="2817" max="2817" width="3" style="306" customWidth="1"/>
    <col min="2818" max="2818" width="35" style="306" customWidth="1"/>
    <col min="2819" max="2819" width="16.5703125" style="306" customWidth="1"/>
    <col min="2820" max="2820" width="15.7109375" style="306" bestFit="1" customWidth="1"/>
    <col min="2821" max="2821" width="15.85546875" style="306" bestFit="1" customWidth="1"/>
    <col min="2822" max="2822" width="15.7109375" style="306" bestFit="1" customWidth="1"/>
    <col min="2823" max="2824" width="15.28515625" style="306" customWidth="1"/>
    <col min="2825" max="2825" width="16" style="306" customWidth="1"/>
    <col min="2826" max="2826" width="15.5703125" style="306" customWidth="1"/>
    <col min="2827" max="2827" width="15.140625" style="306" customWidth="1"/>
    <col min="2828" max="2828" width="16" style="306" customWidth="1"/>
    <col min="2829" max="2830" width="15.140625" style="306" customWidth="1"/>
    <col min="2831" max="2831" width="15" style="306" customWidth="1"/>
    <col min="2832" max="3072" width="9.140625" style="306"/>
    <col min="3073" max="3073" width="3" style="306" customWidth="1"/>
    <col min="3074" max="3074" width="35" style="306" customWidth="1"/>
    <col min="3075" max="3075" width="16.5703125" style="306" customWidth="1"/>
    <col min="3076" max="3076" width="15.7109375" style="306" bestFit="1" customWidth="1"/>
    <col min="3077" max="3077" width="15.85546875" style="306" bestFit="1" customWidth="1"/>
    <col min="3078" max="3078" width="15.7109375" style="306" bestFit="1" customWidth="1"/>
    <col min="3079" max="3080" width="15.28515625" style="306" customWidth="1"/>
    <col min="3081" max="3081" width="16" style="306" customWidth="1"/>
    <col min="3082" max="3082" width="15.5703125" style="306" customWidth="1"/>
    <col min="3083" max="3083" width="15.140625" style="306" customWidth="1"/>
    <col min="3084" max="3084" width="16" style="306" customWidth="1"/>
    <col min="3085" max="3086" width="15.140625" style="306" customWidth="1"/>
    <col min="3087" max="3087" width="15" style="306" customWidth="1"/>
    <col min="3088" max="3328" width="9.140625" style="306"/>
    <col min="3329" max="3329" width="3" style="306" customWidth="1"/>
    <col min="3330" max="3330" width="35" style="306" customWidth="1"/>
    <col min="3331" max="3331" width="16.5703125" style="306" customWidth="1"/>
    <col min="3332" max="3332" width="15.7109375" style="306" bestFit="1" customWidth="1"/>
    <col min="3333" max="3333" width="15.85546875" style="306" bestFit="1" customWidth="1"/>
    <col min="3334" max="3334" width="15.7109375" style="306" bestFit="1" customWidth="1"/>
    <col min="3335" max="3336" width="15.28515625" style="306" customWidth="1"/>
    <col min="3337" max="3337" width="16" style="306" customWidth="1"/>
    <col min="3338" max="3338" width="15.5703125" style="306" customWidth="1"/>
    <col min="3339" max="3339" width="15.140625" style="306" customWidth="1"/>
    <col min="3340" max="3340" width="16" style="306" customWidth="1"/>
    <col min="3341" max="3342" width="15.140625" style="306" customWidth="1"/>
    <col min="3343" max="3343" width="15" style="306" customWidth="1"/>
    <col min="3344" max="3584" width="9.140625" style="306"/>
    <col min="3585" max="3585" width="3" style="306" customWidth="1"/>
    <col min="3586" max="3586" width="35" style="306" customWidth="1"/>
    <col min="3587" max="3587" width="16.5703125" style="306" customWidth="1"/>
    <col min="3588" max="3588" width="15.7109375" style="306" bestFit="1" customWidth="1"/>
    <col min="3589" max="3589" width="15.85546875" style="306" bestFit="1" customWidth="1"/>
    <col min="3590" max="3590" width="15.7109375" style="306" bestFit="1" customWidth="1"/>
    <col min="3591" max="3592" width="15.28515625" style="306" customWidth="1"/>
    <col min="3593" max="3593" width="16" style="306" customWidth="1"/>
    <col min="3594" max="3594" width="15.5703125" style="306" customWidth="1"/>
    <col min="3595" max="3595" width="15.140625" style="306" customWidth="1"/>
    <col min="3596" max="3596" width="16" style="306" customWidth="1"/>
    <col min="3597" max="3598" width="15.140625" style="306" customWidth="1"/>
    <col min="3599" max="3599" width="15" style="306" customWidth="1"/>
    <col min="3600" max="3840" width="9.140625" style="306"/>
    <col min="3841" max="3841" width="3" style="306" customWidth="1"/>
    <col min="3842" max="3842" width="35" style="306" customWidth="1"/>
    <col min="3843" max="3843" width="16.5703125" style="306" customWidth="1"/>
    <col min="3844" max="3844" width="15.7109375" style="306" bestFit="1" customWidth="1"/>
    <col min="3845" max="3845" width="15.85546875" style="306" bestFit="1" customWidth="1"/>
    <col min="3846" max="3846" width="15.7109375" style="306" bestFit="1" customWidth="1"/>
    <col min="3847" max="3848" width="15.28515625" style="306" customWidth="1"/>
    <col min="3849" max="3849" width="16" style="306" customWidth="1"/>
    <col min="3850" max="3850" width="15.5703125" style="306" customWidth="1"/>
    <col min="3851" max="3851" width="15.140625" style="306" customWidth="1"/>
    <col min="3852" max="3852" width="16" style="306" customWidth="1"/>
    <col min="3853" max="3854" width="15.140625" style="306" customWidth="1"/>
    <col min="3855" max="3855" width="15" style="306" customWidth="1"/>
    <col min="3856" max="4096" width="9.140625" style="306"/>
    <col min="4097" max="4097" width="3" style="306" customWidth="1"/>
    <col min="4098" max="4098" width="35" style="306" customWidth="1"/>
    <col min="4099" max="4099" width="16.5703125" style="306" customWidth="1"/>
    <col min="4100" max="4100" width="15.7109375" style="306" bestFit="1" customWidth="1"/>
    <col min="4101" max="4101" width="15.85546875" style="306" bestFit="1" customWidth="1"/>
    <col min="4102" max="4102" width="15.7109375" style="306" bestFit="1" customWidth="1"/>
    <col min="4103" max="4104" width="15.28515625" style="306" customWidth="1"/>
    <col min="4105" max="4105" width="16" style="306" customWidth="1"/>
    <col min="4106" max="4106" width="15.5703125" style="306" customWidth="1"/>
    <col min="4107" max="4107" width="15.140625" style="306" customWidth="1"/>
    <col min="4108" max="4108" width="16" style="306" customWidth="1"/>
    <col min="4109" max="4110" width="15.140625" style="306" customWidth="1"/>
    <col min="4111" max="4111" width="15" style="306" customWidth="1"/>
    <col min="4112" max="4352" width="9.140625" style="306"/>
    <col min="4353" max="4353" width="3" style="306" customWidth="1"/>
    <col min="4354" max="4354" width="35" style="306" customWidth="1"/>
    <col min="4355" max="4355" width="16.5703125" style="306" customWidth="1"/>
    <col min="4356" max="4356" width="15.7109375" style="306" bestFit="1" customWidth="1"/>
    <col min="4357" max="4357" width="15.85546875" style="306" bestFit="1" customWidth="1"/>
    <col min="4358" max="4358" width="15.7109375" style="306" bestFit="1" customWidth="1"/>
    <col min="4359" max="4360" width="15.28515625" style="306" customWidth="1"/>
    <col min="4361" max="4361" width="16" style="306" customWidth="1"/>
    <col min="4362" max="4362" width="15.5703125" style="306" customWidth="1"/>
    <col min="4363" max="4363" width="15.140625" style="306" customWidth="1"/>
    <col min="4364" max="4364" width="16" style="306" customWidth="1"/>
    <col min="4365" max="4366" width="15.140625" style="306" customWidth="1"/>
    <col min="4367" max="4367" width="15" style="306" customWidth="1"/>
    <col min="4368" max="4608" width="9.140625" style="306"/>
    <col min="4609" max="4609" width="3" style="306" customWidth="1"/>
    <col min="4610" max="4610" width="35" style="306" customWidth="1"/>
    <col min="4611" max="4611" width="16.5703125" style="306" customWidth="1"/>
    <col min="4612" max="4612" width="15.7109375" style="306" bestFit="1" customWidth="1"/>
    <col min="4613" max="4613" width="15.85546875" style="306" bestFit="1" customWidth="1"/>
    <col min="4614" max="4614" width="15.7109375" style="306" bestFit="1" customWidth="1"/>
    <col min="4615" max="4616" width="15.28515625" style="306" customWidth="1"/>
    <col min="4617" max="4617" width="16" style="306" customWidth="1"/>
    <col min="4618" max="4618" width="15.5703125" style="306" customWidth="1"/>
    <col min="4619" max="4619" width="15.140625" style="306" customWidth="1"/>
    <col min="4620" max="4620" width="16" style="306" customWidth="1"/>
    <col min="4621" max="4622" width="15.140625" style="306" customWidth="1"/>
    <col min="4623" max="4623" width="15" style="306" customWidth="1"/>
    <col min="4624" max="4864" width="9.140625" style="306"/>
    <col min="4865" max="4865" width="3" style="306" customWidth="1"/>
    <col min="4866" max="4866" width="35" style="306" customWidth="1"/>
    <col min="4867" max="4867" width="16.5703125" style="306" customWidth="1"/>
    <col min="4868" max="4868" width="15.7109375" style="306" bestFit="1" customWidth="1"/>
    <col min="4869" max="4869" width="15.85546875" style="306" bestFit="1" customWidth="1"/>
    <col min="4870" max="4870" width="15.7109375" style="306" bestFit="1" customWidth="1"/>
    <col min="4871" max="4872" width="15.28515625" style="306" customWidth="1"/>
    <col min="4873" max="4873" width="16" style="306" customWidth="1"/>
    <col min="4874" max="4874" width="15.5703125" style="306" customWidth="1"/>
    <col min="4875" max="4875" width="15.140625" style="306" customWidth="1"/>
    <col min="4876" max="4876" width="16" style="306" customWidth="1"/>
    <col min="4877" max="4878" width="15.140625" style="306" customWidth="1"/>
    <col min="4879" max="4879" width="15" style="306" customWidth="1"/>
    <col min="4880" max="5120" width="9.140625" style="306"/>
    <col min="5121" max="5121" width="3" style="306" customWidth="1"/>
    <col min="5122" max="5122" width="35" style="306" customWidth="1"/>
    <col min="5123" max="5123" width="16.5703125" style="306" customWidth="1"/>
    <col min="5124" max="5124" width="15.7109375" style="306" bestFit="1" customWidth="1"/>
    <col min="5125" max="5125" width="15.85546875" style="306" bestFit="1" customWidth="1"/>
    <col min="5126" max="5126" width="15.7109375" style="306" bestFit="1" customWidth="1"/>
    <col min="5127" max="5128" width="15.28515625" style="306" customWidth="1"/>
    <col min="5129" max="5129" width="16" style="306" customWidth="1"/>
    <col min="5130" max="5130" width="15.5703125" style="306" customWidth="1"/>
    <col min="5131" max="5131" width="15.140625" style="306" customWidth="1"/>
    <col min="5132" max="5132" width="16" style="306" customWidth="1"/>
    <col min="5133" max="5134" width="15.140625" style="306" customWidth="1"/>
    <col min="5135" max="5135" width="15" style="306" customWidth="1"/>
    <col min="5136" max="5376" width="9.140625" style="306"/>
    <col min="5377" max="5377" width="3" style="306" customWidth="1"/>
    <col min="5378" max="5378" width="35" style="306" customWidth="1"/>
    <col min="5379" max="5379" width="16.5703125" style="306" customWidth="1"/>
    <col min="5380" max="5380" width="15.7109375" style="306" bestFit="1" customWidth="1"/>
    <col min="5381" max="5381" width="15.85546875" style="306" bestFit="1" customWidth="1"/>
    <col min="5382" max="5382" width="15.7109375" style="306" bestFit="1" customWidth="1"/>
    <col min="5383" max="5384" width="15.28515625" style="306" customWidth="1"/>
    <col min="5385" max="5385" width="16" style="306" customWidth="1"/>
    <col min="5386" max="5386" width="15.5703125" style="306" customWidth="1"/>
    <col min="5387" max="5387" width="15.140625" style="306" customWidth="1"/>
    <col min="5388" max="5388" width="16" style="306" customWidth="1"/>
    <col min="5389" max="5390" width="15.140625" style="306" customWidth="1"/>
    <col min="5391" max="5391" width="15" style="306" customWidth="1"/>
    <col min="5392" max="5632" width="9.140625" style="306"/>
    <col min="5633" max="5633" width="3" style="306" customWidth="1"/>
    <col min="5634" max="5634" width="35" style="306" customWidth="1"/>
    <col min="5635" max="5635" width="16.5703125" style="306" customWidth="1"/>
    <col min="5636" max="5636" width="15.7109375" style="306" bestFit="1" customWidth="1"/>
    <col min="5637" max="5637" width="15.85546875" style="306" bestFit="1" customWidth="1"/>
    <col min="5638" max="5638" width="15.7109375" style="306" bestFit="1" customWidth="1"/>
    <col min="5639" max="5640" width="15.28515625" style="306" customWidth="1"/>
    <col min="5641" max="5641" width="16" style="306" customWidth="1"/>
    <col min="5642" max="5642" width="15.5703125" style="306" customWidth="1"/>
    <col min="5643" max="5643" width="15.140625" style="306" customWidth="1"/>
    <col min="5644" max="5644" width="16" style="306" customWidth="1"/>
    <col min="5645" max="5646" width="15.140625" style="306" customWidth="1"/>
    <col min="5647" max="5647" width="15" style="306" customWidth="1"/>
    <col min="5648" max="5888" width="9.140625" style="306"/>
    <col min="5889" max="5889" width="3" style="306" customWidth="1"/>
    <col min="5890" max="5890" width="35" style="306" customWidth="1"/>
    <col min="5891" max="5891" width="16.5703125" style="306" customWidth="1"/>
    <col min="5892" max="5892" width="15.7109375" style="306" bestFit="1" customWidth="1"/>
    <col min="5893" max="5893" width="15.85546875" style="306" bestFit="1" customWidth="1"/>
    <col min="5894" max="5894" width="15.7109375" style="306" bestFit="1" customWidth="1"/>
    <col min="5895" max="5896" width="15.28515625" style="306" customWidth="1"/>
    <col min="5897" max="5897" width="16" style="306" customWidth="1"/>
    <col min="5898" max="5898" width="15.5703125" style="306" customWidth="1"/>
    <col min="5899" max="5899" width="15.140625" style="306" customWidth="1"/>
    <col min="5900" max="5900" width="16" style="306" customWidth="1"/>
    <col min="5901" max="5902" width="15.140625" style="306" customWidth="1"/>
    <col min="5903" max="5903" width="15" style="306" customWidth="1"/>
    <col min="5904" max="6144" width="9.140625" style="306"/>
    <col min="6145" max="6145" width="3" style="306" customWidth="1"/>
    <col min="6146" max="6146" width="35" style="306" customWidth="1"/>
    <col min="6147" max="6147" width="16.5703125" style="306" customWidth="1"/>
    <col min="6148" max="6148" width="15.7109375" style="306" bestFit="1" customWidth="1"/>
    <col min="6149" max="6149" width="15.85546875" style="306" bestFit="1" customWidth="1"/>
    <col min="6150" max="6150" width="15.7109375" style="306" bestFit="1" customWidth="1"/>
    <col min="6151" max="6152" width="15.28515625" style="306" customWidth="1"/>
    <col min="6153" max="6153" width="16" style="306" customWidth="1"/>
    <col min="6154" max="6154" width="15.5703125" style="306" customWidth="1"/>
    <col min="6155" max="6155" width="15.140625" style="306" customWidth="1"/>
    <col min="6156" max="6156" width="16" style="306" customWidth="1"/>
    <col min="6157" max="6158" width="15.140625" style="306" customWidth="1"/>
    <col min="6159" max="6159" width="15" style="306" customWidth="1"/>
    <col min="6160" max="6400" width="9.140625" style="306"/>
    <col min="6401" max="6401" width="3" style="306" customWidth="1"/>
    <col min="6402" max="6402" width="35" style="306" customWidth="1"/>
    <col min="6403" max="6403" width="16.5703125" style="306" customWidth="1"/>
    <col min="6404" max="6404" width="15.7109375" style="306" bestFit="1" customWidth="1"/>
    <col min="6405" max="6405" width="15.85546875" style="306" bestFit="1" customWidth="1"/>
    <col min="6406" max="6406" width="15.7109375" style="306" bestFit="1" customWidth="1"/>
    <col min="6407" max="6408" width="15.28515625" style="306" customWidth="1"/>
    <col min="6409" max="6409" width="16" style="306" customWidth="1"/>
    <col min="6410" max="6410" width="15.5703125" style="306" customWidth="1"/>
    <col min="6411" max="6411" width="15.140625" style="306" customWidth="1"/>
    <col min="6412" max="6412" width="16" style="306" customWidth="1"/>
    <col min="6413" max="6414" width="15.140625" style="306" customWidth="1"/>
    <col min="6415" max="6415" width="15" style="306" customWidth="1"/>
    <col min="6416" max="6656" width="9.140625" style="306"/>
    <col min="6657" max="6657" width="3" style="306" customWidth="1"/>
    <col min="6658" max="6658" width="35" style="306" customWidth="1"/>
    <col min="6659" max="6659" width="16.5703125" style="306" customWidth="1"/>
    <col min="6660" max="6660" width="15.7109375" style="306" bestFit="1" customWidth="1"/>
    <col min="6661" max="6661" width="15.85546875" style="306" bestFit="1" customWidth="1"/>
    <col min="6662" max="6662" width="15.7109375" style="306" bestFit="1" customWidth="1"/>
    <col min="6663" max="6664" width="15.28515625" style="306" customWidth="1"/>
    <col min="6665" max="6665" width="16" style="306" customWidth="1"/>
    <col min="6666" max="6666" width="15.5703125" style="306" customWidth="1"/>
    <col min="6667" max="6667" width="15.140625" style="306" customWidth="1"/>
    <col min="6668" max="6668" width="16" style="306" customWidth="1"/>
    <col min="6669" max="6670" width="15.140625" style="306" customWidth="1"/>
    <col min="6671" max="6671" width="15" style="306" customWidth="1"/>
    <col min="6672" max="6912" width="9.140625" style="306"/>
    <col min="6913" max="6913" width="3" style="306" customWidth="1"/>
    <col min="6914" max="6914" width="35" style="306" customWidth="1"/>
    <col min="6915" max="6915" width="16.5703125" style="306" customWidth="1"/>
    <col min="6916" max="6916" width="15.7109375" style="306" bestFit="1" customWidth="1"/>
    <col min="6917" max="6917" width="15.85546875" style="306" bestFit="1" customWidth="1"/>
    <col min="6918" max="6918" width="15.7109375" style="306" bestFit="1" customWidth="1"/>
    <col min="6919" max="6920" width="15.28515625" style="306" customWidth="1"/>
    <col min="6921" max="6921" width="16" style="306" customWidth="1"/>
    <col min="6922" max="6922" width="15.5703125" style="306" customWidth="1"/>
    <col min="6923" max="6923" width="15.140625" style="306" customWidth="1"/>
    <col min="6924" max="6924" width="16" style="306" customWidth="1"/>
    <col min="6925" max="6926" width="15.140625" style="306" customWidth="1"/>
    <col min="6927" max="6927" width="15" style="306" customWidth="1"/>
    <col min="6928" max="7168" width="9.140625" style="306"/>
    <col min="7169" max="7169" width="3" style="306" customWidth="1"/>
    <col min="7170" max="7170" width="35" style="306" customWidth="1"/>
    <col min="7171" max="7171" width="16.5703125" style="306" customWidth="1"/>
    <col min="7172" max="7172" width="15.7109375" style="306" bestFit="1" customWidth="1"/>
    <col min="7173" max="7173" width="15.85546875" style="306" bestFit="1" customWidth="1"/>
    <col min="7174" max="7174" width="15.7109375" style="306" bestFit="1" customWidth="1"/>
    <col min="7175" max="7176" width="15.28515625" style="306" customWidth="1"/>
    <col min="7177" max="7177" width="16" style="306" customWidth="1"/>
    <col min="7178" max="7178" width="15.5703125" style="306" customWidth="1"/>
    <col min="7179" max="7179" width="15.140625" style="306" customWidth="1"/>
    <col min="7180" max="7180" width="16" style="306" customWidth="1"/>
    <col min="7181" max="7182" width="15.140625" style="306" customWidth="1"/>
    <col min="7183" max="7183" width="15" style="306" customWidth="1"/>
    <col min="7184" max="7424" width="9.140625" style="306"/>
    <col min="7425" max="7425" width="3" style="306" customWidth="1"/>
    <col min="7426" max="7426" width="35" style="306" customWidth="1"/>
    <col min="7427" max="7427" width="16.5703125" style="306" customWidth="1"/>
    <col min="7428" max="7428" width="15.7109375" style="306" bestFit="1" customWidth="1"/>
    <col min="7429" max="7429" width="15.85546875" style="306" bestFit="1" customWidth="1"/>
    <col min="7430" max="7430" width="15.7109375" style="306" bestFit="1" customWidth="1"/>
    <col min="7431" max="7432" width="15.28515625" style="306" customWidth="1"/>
    <col min="7433" max="7433" width="16" style="306" customWidth="1"/>
    <col min="7434" max="7434" width="15.5703125" style="306" customWidth="1"/>
    <col min="7435" max="7435" width="15.140625" style="306" customWidth="1"/>
    <col min="7436" max="7436" width="16" style="306" customWidth="1"/>
    <col min="7437" max="7438" width="15.140625" style="306" customWidth="1"/>
    <col min="7439" max="7439" width="15" style="306" customWidth="1"/>
    <col min="7440" max="7680" width="9.140625" style="306"/>
    <col min="7681" max="7681" width="3" style="306" customWidth="1"/>
    <col min="7682" max="7682" width="35" style="306" customWidth="1"/>
    <col min="7683" max="7683" width="16.5703125" style="306" customWidth="1"/>
    <col min="7684" max="7684" width="15.7109375" style="306" bestFit="1" customWidth="1"/>
    <col min="7685" max="7685" width="15.85546875" style="306" bestFit="1" customWidth="1"/>
    <col min="7686" max="7686" width="15.7109375" style="306" bestFit="1" customWidth="1"/>
    <col min="7687" max="7688" width="15.28515625" style="306" customWidth="1"/>
    <col min="7689" max="7689" width="16" style="306" customWidth="1"/>
    <col min="7690" max="7690" width="15.5703125" style="306" customWidth="1"/>
    <col min="7691" max="7691" width="15.140625" style="306" customWidth="1"/>
    <col min="7692" max="7692" width="16" style="306" customWidth="1"/>
    <col min="7693" max="7694" width="15.140625" style="306" customWidth="1"/>
    <col min="7695" max="7695" width="15" style="306" customWidth="1"/>
    <col min="7696" max="7936" width="9.140625" style="306"/>
    <col min="7937" max="7937" width="3" style="306" customWidth="1"/>
    <col min="7938" max="7938" width="35" style="306" customWidth="1"/>
    <col min="7939" max="7939" width="16.5703125" style="306" customWidth="1"/>
    <col min="7940" max="7940" width="15.7109375" style="306" bestFit="1" customWidth="1"/>
    <col min="7941" max="7941" width="15.85546875" style="306" bestFit="1" customWidth="1"/>
    <col min="7942" max="7942" width="15.7109375" style="306" bestFit="1" customWidth="1"/>
    <col min="7943" max="7944" width="15.28515625" style="306" customWidth="1"/>
    <col min="7945" max="7945" width="16" style="306" customWidth="1"/>
    <col min="7946" max="7946" width="15.5703125" style="306" customWidth="1"/>
    <col min="7947" max="7947" width="15.140625" style="306" customWidth="1"/>
    <col min="7948" max="7948" width="16" style="306" customWidth="1"/>
    <col min="7949" max="7950" width="15.140625" style="306" customWidth="1"/>
    <col min="7951" max="7951" width="15" style="306" customWidth="1"/>
    <col min="7952" max="8192" width="9.140625" style="306"/>
    <col min="8193" max="8193" width="3" style="306" customWidth="1"/>
    <col min="8194" max="8194" width="35" style="306" customWidth="1"/>
    <col min="8195" max="8195" width="16.5703125" style="306" customWidth="1"/>
    <col min="8196" max="8196" width="15.7109375" style="306" bestFit="1" customWidth="1"/>
    <col min="8197" max="8197" width="15.85546875" style="306" bestFit="1" customWidth="1"/>
    <col min="8198" max="8198" width="15.7109375" style="306" bestFit="1" customWidth="1"/>
    <col min="8199" max="8200" width="15.28515625" style="306" customWidth="1"/>
    <col min="8201" max="8201" width="16" style="306" customWidth="1"/>
    <col min="8202" max="8202" width="15.5703125" style="306" customWidth="1"/>
    <col min="8203" max="8203" width="15.140625" style="306" customWidth="1"/>
    <col min="8204" max="8204" width="16" style="306" customWidth="1"/>
    <col min="8205" max="8206" width="15.140625" style="306" customWidth="1"/>
    <col min="8207" max="8207" width="15" style="306" customWidth="1"/>
    <col min="8208" max="8448" width="9.140625" style="306"/>
    <col min="8449" max="8449" width="3" style="306" customWidth="1"/>
    <col min="8450" max="8450" width="35" style="306" customWidth="1"/>
    <col min="8451" max="8451" width="16.5703125" style="306" customWidth="1"/>
    <col min="8452" max="8452" width="15.7109375" style="306" bestFit="1" customWidth="1"/>
    <col min="8453" max="8453" width="15.85546875" style="306" bestFit="1" customWidth="1"/>
    <col min="8454" max="8454" width="15.7109375" style="306" bestFit="1" customWidth="1"/>
    <col min="8455" max="8456" width="15.28515625" style="306" customWidth="1"/>
    <col min="8457" max="8457" width="16" style="306" customWidth="1"/>
    <col min="8458" max="8458" width="15.5703125" style="306" customWidth="1"/>
    <col min="8459" max="8459" width="15.140625" style="306" customWidth="1"/>
    <col min="8460" max="8460" width="16" style="306" customWidth="1"/>
    <col min="8461" max="8462" width="15.140625" style="306" customWidth="1"/>
    <col min="8463" max="8463" width="15" style="306" customWidth="1"/>
    <col min="8464" max="8704" width="9.140625" style="306"/>
    <col min="8705" max="8705" width="3" style="306" customWidth="1"/>
    <col min="8706" max="8706" width="35" style="306" customWidth="1"/>
    <col min="8707" max="8707" width="16.5703125" style="306" customWidth="1"/>
    <col min="8708" max="8708" width="15.7109375" style="306" bestFit="1" customWidth="1"/>
    <col min="8709" max="8709" width="15.85546875" style="306" bestFit="1" customWidth="1"/>
    <col min="8710" max="8710" width="15.7109375" style="306" bestFit="1" customWidth="1"/>
    <col min="8711" max="8712" width="15.28515625" style="306" customWidth="1"/>
    <col min="8713" max="8713" width="16" style="306" customWidth="1"/>
    <col min="8714" max="8714" width="15.5703125" style="306" customWidth="1"/>
    <col min="8715" max="8715" width="15.140625" style="306" customWidth="1"/>
    <col min="8716" max="8716" width="16" style="306" customWidth="1"/>
    <col min="8717" max="8718" width="15.140625" style="306" customWidth="1"/>
    <col min="8719" max="8719" width="15" style="306" customWidth="1"/>
    <col min="8720" max="8960" width="9.140625" style="306"/>
    <col min="8961" max="8961" width="3" style="306" customWidth="1"/>
    <col min="8962" max="8962" width="35" style="306" customWidth="1"/>
    <col min="8963" max="8963" width="16.5703125" style="306" customWidth="1"/>
    <col min="8964" max="8964" width="15.7109375" style="306" bestFit="1" customWidth="1"/>
    <col min="8965" max="8965" width="15.85546875" style="306" bestFit="1" customWidth="1"/>
    <col min="8966" max="8966" width="15.7109375" style="306" bestFit="1" customWidth="1"/>
    <col min="8967" max="8968" width="15.28515625" style="306" customWidth="1"/>
    <col min="8969" max="8969" width="16" style="306" customWidth="1"/>
    <col min="8970" max="8970" width="15.5703125" style="306" customWidth="1"/>
    <col min="8971" max="8971" width="15.140625" style="306" customWidth="1"/>
    <col min="8972" max="8972" width="16" style="306" customWidth="1"/>
    <col min="8973" max="8974" width="15.140625" style="306" customWidth="1"/>
    <col min="8975" max="8975" width="15" style="306" customWidth="1"/>
    <col min="8976" max="9216" width="9.140625" style="306"/>
    <col min="9217" max="9217" width="3" style="306" customWidth="1"/>
    <col min="9218" max="9218" width="35" style="306" customWidth="1"/>
    <col min="9219" max="9219" width="16.5703125" style="306" customWidth="1"/>
    <col min="9220" max="9220" width="15.7109375" style="306" bestFit="1" customWidth="1"/>
    <col min="9221" max="9221" width="15.85546875" style="306" bestFit="1" customWidth="1"/>
    <col min="9222" max="9222" width="15.7109375" style="306" bestFit="1" customWidth="1"/>
    <col min="9223" max="9224" width="15.28515625" style="306" customWidth="1"/>
    <col min="9225" max="9225" width="16" style="306" customWidth="1"/>
    <col min="9226" max="9226" width="15.5703125" style="306" customWidth="1"/>
    <col min="9227" max="9227" width="15.140625" style="306" customWidth="1"/>
    <col min="9228" max="9228" width="16" style="306" customWidth="1"/>
    <col min="9229" max="9230" width="15.140625" style="306" customWidth="1"/>
    <col min="9231" max="9231" width="15" style="306" customWidth="1"/>
    <col min="9232" max="9472" width="9.140625" style="306"/>
    <col min="9473" max="9473" width="3" style="306" customWidth="1"/>
    <col min="9474" max="9474" width="35" style="306" customWidth="1"/>
    <col min="9475" max="9475" width="16.5703125" style="306" customWidth="1"/>
    <col min="9476" max="9476" width="15.7109375" style="306" bestFit="1" customWidth="1"/>
    <col min="9477" max="9477" width="15.85546875" style="306" bestFit="1" customWidth="1"/>
    <col min="9478" max="9478" width="15.7109375" style="306" bestFit="1" customWidth="1"/>
    <col min="9479" max="9480" width="15.28515625" style="306" customWidth="1"/>
    <col min="9481" max="9481" width="16" style="306" customWidth="1"/>
    <col min="9482" max="9482" width="15.5703125" style="306" customWidth="1"/>
    <col min="9483" max="9483" width="15.140625" style="306" customWidth="1"/>
    <col min="9484" max="9484" width="16" style="306" customWidth="1"/>
    <col min="9485" max="9486" width="15.140625" style="306" customWidth="1"/>
    <col min="9487" max="9487" width="15" style="306" customWidth="1"/>
    <col min="9488" max="9728" width="9.140625" style="306"/>
    <col min="9729" max="9729" width="3" style="306" customWidth="1"/>
    <col min="9730" max="9730" width="35" style="306" customWidth="1"/>
    <col min="9731" max="9731" width="16.5703125" style="306" customWidth="1"/>
    <col min="9732" max="9732" width="15.7109375" style="306" bestFit="1" customWidth="1"/>
    <col min="9733" max="9733" width="15.85546875" style="306" bestFit="1" customWidth="1"/>
    <col min="9734" max="9734" width="15.7109375" style="306" bestFit="1" customWidth="1"/>
    <col min="9735" max="9736" width="15.28515625" style="306" customWidth="1"/>
    <col min="9737" max="9737" width="16" style="306" customWidth="1"/>
    <col min="9738" max="9738" width="15.5703125" style="306" customWidth="1"/>
    <col min="9739" max="9739" width="15.140625" style="306" customWidth="1"/>
    <col min="9740" max="9740" width="16" style="306" customWidth="1"/>
    <col min="9741" max="9742" width="15.140625" style="306" customWidth="1"/>
    <col min="9743" max="9743" width="15" style="306" customWidth="1"/>
    <col min="9744" max="9984" width="9.140625" style="306"/>
    <col min="9985" max="9985" width="3" style="306" customWidth="1"/>
    <col min="9986" max="9986" width="35" style="306" customWidth="1"/>
    <col min="9987" max="9987" width="16.5703125" style="306" customWidth="1"/>
    <col min="9988" max="9988" width="15.7109375" style="306" bestFit="1" customWidth="1"/>
    <col min="9989" max="9989" width="15.85546875" style="306" bestFit="1" customWidth="1"/>
    <col min="9990" max="9990" width="15.7109375" style="306" bestFit="1" customWidth="1"/>
    <col min="9991" max="9992" width="15.28515625" style="306" customWidth="1"/>
    <col min="9993" max="9993" width="16" style="306" customWidth="1"/>
    <col min="9994" max="9994" width="15.5703125" style="306" customWidth="1"/>
    <col min="9995" max="9995" width="15.140625" style="306" customWidth="1"/>
    <col min="9996" max="9996" width="16" style="306" customWidth="1"/>
    <col min="9997" max="9998" width="15.140625" style="306" customWidth="1"/>
    <col min="9999" max="9999" width="15" style="306" customWidth="1"/>
    <col min="10000" max="10240" width="9.140625" style="306"/>
    <col min="10241" max="10241" width="3" style="306" customWidth="1"/>
    <col min="10242" max="10242" width="35" style="306" customWidth="1"/>
    <col min="10243" max="10243" width="16.5703125" style="306" customWidth="1"/>
    <col min="10244" max="10244" width="15.7109375" style="306" bestFit="1" customWidth="1"/>
    <col min="10245" max="10245" width="15.85546875" style="306" bestFit="1" customWidth="1"/>
    <col min="10246" max="10246" width="15.7109375" style="306" bestFit="1" customWidth="1"/>
    <col min="10247" max="10248" width="15.28515625" style="306" customWidth="1"/>
    <col min="10249" max="10249" width="16" style="306" customWidth="1"/>
    <col min="10250" max="10250" width="15.5703125" style="306" customWidth="1"/>
    <col min="10251" max="10251" width="15.140625" style="306" customWidth="1"/>
    <col min="10252" max="10252" width="16" style="306" customWidth="1"/>
    <col min="10253" max="10254" width="15.140625" style="306" customWidth="1"/>
    <col min="10255" max="10255" width="15" style="306" customWidth="1"/>
    <col min="10256" max="10496" width="9.140625" style="306"/>
    <col min="10497" max="10497" width="3" style="306" customWidth="1"/>
    <col min="10498" max="10498" width="35" style="306" customWidth="1"/>
    <col min="10499" max="10499" width="16.5703125" style="306" customWidth="1"/>
    <col min="10500" max="10500" width="15.7109375" style="306" bestFit="1" customWidth="1"/>
    <col min="10501" max="10501" width="15.85546875" style="306" bestFit="1" customWidth="1"/>
    <col min="10502" max="10502" width="15.7109375" style="306" bestFit="1" customWidth="1"/>
    <col min="10503" max="10504" width="15.28515625" style="306" customWidth="1"/>
    <col min="10505" max="10505" width="16" style="306" customWidth="1"/>
    <col min="10506" max="10506" width="15.5703125" style="306" customWidth="1"/>
    <col min="10507" max="10507" width="15.140625" style="306" customWidth="1"/>
    <col min="10508" max="10508" width="16" style="306" customWidth="1"/>
    <col min="10509" max="10510" width="15.140625" style="306" customWidth="1"/>
    <col min="10511" max="10511" width="15" style="306" customWidth="1"/>
    <col min="10512" max="10752" width="9.140625" style="306"/>
    <col min="10753" max="10753" width="3" style="306" customWidth="1"/>
    <col min="10754" max="10754" width="35" style="306" customWidth="1"/>
    <col min="10755" max="10755" width="16.5703125" style="306" customWidth="1"/>
    <col min="10756" max="10756" width="15.7109375" style="306" bestFit="1" customWidth="1"/>
    <col min="10757" max="10757" width="15.85546875" style="306" bestFit="1" customWidth="1"/>
    <col min="10758" max="10758" width="15.7109375" style="306" bestFit="1" customWidth="1"/>
    <col min="10759" max="10760" width="15.28515625" style="306" customWidth="1"/>
    <col min="10761" max="10761" width="16" style="306" customWidth="1"/>
    <col min="10762" max="10762" width="15.5703125" style="306" customWidth="1"/>
    <col min="10763" max="10763" width="15.140625" style="306" customWidth="1"/>
    <col min="10764" max="10764" width="16" style="306" customWidth="1"/>
    <col min="10765" max="10766" width="15.140625" style="306" customWidth="1"/>
    <col min="10767" max="10767" width="15" style="306" customWidth="1"/>
    <col min="10768" max="11008" width="9.140625" style="306"/>
    <col min="11009" max="11009" width="3" style="306" customWidth="1"/>
    <col min="11010" max="11010" width="35" style="306" customWidth="1"/>
    <col min="11011" max="11011" width="16.5703125" style="306" customWidth="1"/>
    <col min="11012" max="11012" width="15.7109375" style="306" bestFit="1" customWidth="1"/>
    <col min="11013" max="11013" width="15.85546875" style="306" bestFit="1" customWidth="1"/>
    <col min="11014" max="11014" width="15.7109375" style="306" bestFit="1" customWidth="1"/>
    <col min="11015" max="11016" width="15.28515625" style="306" customWidth="1"/>
    <col min="11017" max="11017" width="16" style="306" customWidth="1"/>
    <col min="11018" max="11018" width="15.5703125" style="306" customWidth="1"/>
    <col min="11019" max="11019" width="15.140625" style="306" customWidth="1"/>
    <col min="11020" max="11020" width="16" style="306" customWidth="1"/>
    <col min="11021" max="11022" width="15.140625" style="306" customWidth="1"/>
    <col min="11023" max="11023" width="15" style="306" customWidth="1"/>
    <col min="11024" max="11264" width="9.140625" style="306"/>
    <col min="11265" max="11265" width="3" style="306" customWidth="1"/>
    <col min="11266" max="11266" width="35" style="306" customWidth="1"/>
    <col min="11267" max="11267" width="16.5703125" style="306" customWidth="1"/>
    <col min="11268" max="11268" width="15.7109375" style="306" bestFit="1" customWidth="1"/>
    <col min="11269" max="11269" width="15.85546875" style="306" bestFit="1" customWidth="1"/>
    <col min="11270" max="11270" width="15.7109375" style="306" bestFit="1" customWidth="1"/>
    <col min="11271" max="11272" width="15.28515625" style="306" customWidth="1"/>
    <col min="11273" max="11273" width="16" style="306" customWidth="1"/>
    <col min="11274" max="11274" width="15.5703125" style="306" customWidth="1"/>
    <col min="11275" max="11275" width="15.140625" style="306" customWidth="1"/>
    <col min="11276" max="11276" width="16" style="306" customWidth="1"/>
    <col min="11277" max="11278" width="15.140625" style="306" customWidth="1"/>
    <col min="11279" max="11279" width="15" style="306" customWidth="1"/>
    <col min="11280" max="11520" width="9.140625" style="306"/>
    <col min="11521" max="11521" width="3" style="306" customWidth="1"/>
    <col min="11522" max="11522" width="35" style="306" customWidth="1"/>
    <col min="11523" max="11523" width="16.5703125" style="306" customWidth="1"/>
    <col min="11524" max="11524" width="15.7109375" style="306" bestFit="1" customWidth="1"/>
    <col min="11525" max="11525" width="15.85546875" style="306" bestFit="1" customWidth="1"/>
    <col min="11526" max="11526" width="15.7109375" style="306" bestFit="1" customWidth="1"/>
    <col min="11527" max="11528" width="15.28515625" style="306" customWidth="1"/>
    <col min="11529" max="11529" width="16" style="306" customWidth="1"/>
    <col min="11530" max="11530" width="15.5703125" style="306" customWidth="1"/>
    <col min="11531" max="11531" width="15.140625" style="306" customWidth="1"/>
    <col min="11532" max="11532" width="16" style="306" customWidth="1"/>
    <col min="11533" max="11534" width="15.140625" style="306" customWidth="1"/>
    <col min="11535" max="11535" width="15" style="306" customWidth="1"/>
    <col min="11536" max="11776" width="9.140625" style="306"/>
    <col min="11777" max="11777" width="3" style="306" customWidth="1"/>
    <col min="11778" max="11778" width="35" style="306" customWidth="1"/>
    <col min="11779" max="11779" width="16.5703125" style="306" customWidth="1"/>
    <col min="11780" max="11780" width="15.7109375" style="306" bestFit="1" customWidth="1"/>
    <col min="11781" max="11781" width="15.85546875" style="306" bestFit="1" customWidth="1"/>
    <col min="11782" max="11782" width="15.7109375" style="306" bestFit="1" customWidth="1"/>
    <col min="11783" max="11784" width="15.28515625" style="306" customWidth="1"/>
    <col min="11785" max="11785" width="16" style="306" customWidth="1"/>
    <col min="11786" max="11786" width="15.5703125" style="306" customWidth="1"/>
    <col min="11787" max="11787" width="15.140625" style="306" customWidth="1"/>
    <col min="11788" max="11788" width="16" style="306" customWidth="1"/>
    <col min="11789" max="11790" width="15.140625" style="306" customWidth="1"/>
    <col min="11791" max="11791" width="15" style="306" customWidth="1"/>
    <col min="11792" max="12032" width="9.140625" style="306"/>
    <col min="12033" max="12033" width="3" style="306" customWidth="1"/>
    <col min="12034" max="12034" width="35" style="306" customWidth="1"/>
    <col min="12035" max="12035" width="16.5703125" style="306" customWidth="1"/>
    <col min="12036" max="12036" width="15.7109375" style="306" bestFit="1" customWidth="1"/>
    <col min="12037" max="12037" width="15.85546875" style="306" bestFit="1" customWidth="1"/>
    <col min="12038" max="12038" width="15.7109375" style="306" bestFit="1" customWidth="1"/>
    <col min="12039" max="12040" width="15.28515625" style="306" customWidth="1"/>
    <col min="12041" max="12041" width="16" style="306" customWidth="1"/>
    <col min="12042" max="12042" width="15.5703125" style="306" customWidth="1"/>
    <col min="12043" max="12043" width="15.140625" style="306" customWidth="1"/>
    <col min="12044" max="12044" width="16" style="306" customWidth="1"/>
    <col min="12045" max="12046" width="15.140625" style="306" customWidth="1"/>
    <col min="12047" max="12047" width="15" style="306" customWidth="1"/>
    <col min="12048" max="12288" width="9.140625" style="306"/>
    <col min="12289" max="12289" width="3" style="306" customWidth="1"/>
    <col min="12290" max="12290" width="35" style="306" customWidth="1"/>
    <col min="12291" max="12291" width="16.5703125" style="306" customWidth="1"/>
    <col min="12292" max="12292" width="15.7109375" style="306" bestFit="1" customWidth="1"/>
    <col min="12293" max="12293" width="15.85546875" style="306" bestFit="1" customWidth="1"/>
    <col min="12294" max="12294" width="15.7109375" style="306" bestFit="1" customWidth="1"/>
    <col min="12295" max="12296" width="15.28515625" style="306" customWidth="1"/>
    <col min="12297" max="12297" width="16" style="306" customWidth="1"/>
    <col min="12298" max="12298" width="15.5703125" style="306" customWidth="1"/>
    <col min="12299" max="12299" width="15.140625" style="306" customWidth="1"/>
    <col min="12300" max="12300" width="16" style="306" customWidth="1"/>
    <col min="12301" max="12302" width="15.140625" style="306" customWidth="1"/>
    <col min="12303" max="12303" width="15" style="306" customWidth="1"/>
    <col min="12304" max="12544" width="9.140625" style="306"/>
    <col min="12545" max="12545" width="3" style="306" customWidth="1"/>
    <col min="12546" max="12546" width="35" style="306" customWidth="1"/>
    <col min="12547" max="12547" width="16.5703125" style="306" customWidth="1"/>
    <col min="12548" max="12548" width="15.7109375" style="306" bestFit="1" customWidth="1"/>
    <col min="12549" max="12549" width="15.85546875" style="306" bestFit="1" customWidth="1"/>
    <col min="12550" max="12550" width="15.7109375" style="306" bestFit="1" customWidth="1"/>
    <col min="12551" max="12552" width="15.28515625" style="306" customWidth="1"/>
    <col min="12553" max="12553" width="16" style="306" customWidth="1"/>
    <col min="12554" max="12554" width="15.5703125" style="306" customWidth="1"/>
    <col min="12555" max="12555" width="15.140625" style="306" customWidth="1"/>
    <col min="12556" max="12556" width="16" style="306" customWidth="1"/>
    <col min="12557" max="12558" width="15.140625" style="306" customWidth="1"/>
    <col min="12559" max="12559" width="15" style="306" customWidth="1"/>
    <col min="12560" max="12800" width="9.140625" style="306"/>
    <col min="12801" max="12801" width="3" style="306" customWidth="1"/>
    <col min="12802" max="12802" width="35" style="306" customWidth="1"/>
    <col min="12803" max="12803" width="16.5703125" style="306" customWidth="1"/>
    <col min="12804" max="12804" width="15.7109375" style="306" bestFit="1" customWidth="1"/>
    <col min="12805" max="12805" width="15.85546875" style="306" bestFit="1" customWidth="1"/>
    <col min="12806" max="12806" width="15.7109375" style="306" bestFit="1" customWidth="1"/>
    <col min="12807" max="12808" width="15.28515625" style="306" customWidth="1"/>
    <col min="12809" max="12809" width="16" style="306" customWidth="1"/>
    <col min="12810" max="12810" width="15.5703125" style="306" customWidth="1"/>
    <col min="12811" max="12811" width="15.140625" style="306" customWidth="1"/>
    <col min="12812" max="12812" width="16" style="306" customWidth="1"/>
    <col min="12813" max="12814" width="15.140625" style="306" customWidth="1"/>
    <col min="12815" max="12815" width="15" style="306" customWidth="1"/>
    <col min="12816" max="13056" width="9.140625" style="306"/>
    <col min="13057" max="13057" width="3" style="306" customWidth="1"/>
    <col min="13058" max="13058" width="35" style="306" customWidth="1"/>
    <col min="13059" max="13059" width="16.5703125" style="306" customWidth="1"/>
    <col min="13060" max="13060" width="15.7109375" style="306" bestFit="1" customWidth="1"/>
    <col min="13061" max="13061" width="15.85546875" style="306" bestFit="1" customWidth="1"/>
    <col min="13062" max="13062" width="15.7109375" style="306" bestFit="1" customWidth="1"/>
    <col min="13063" max="13064" width="15.28515625" style="306" customWidth="1"/>
    <col min="13065" max="13065" width="16" style="306" customWidth="1"/>
    <col min="13066" max="13066" width="15.5703125" style="306" customWidth="1"/>
    <col min="13067" max="13067" width="15.140625" style="306" customWidth="1"/>
    <col min="13068" max="13068" width="16" style="306" customWidth="1"/>
    <col min="13069" max="13070" width="15.140625" style="306" customWidth="1"/>
    <col min="13071" max="13071" width="15" style="306" customWidth="1"/>
    <col min="13072" max="13312" width="9.140625" style="306"/>
    <col min="13313" max="13313" width="3" style="306" customWidth="1"/>
    <col min="13314" max="13314" width="35" style="306" customWidth="1"/>
    <col min="13315" max="13315" width="16.5703125" style="306" customWidth="1"/>
    <col min="13316" max="13316" width="15.7109375" style="306" bestFit="1" customWidth="1"/>
    <col min="13317" max="13317" width="15.85546875" style="306" bestFit="1" customWidth="1"/>
    <col min="13318" max="13318" width="15.7109375" style="306" bestFit="1" customWidth="1"/>
    <col min="13319" max="13320" width="15.28515625" style="306" customWidth="1"/>
    <col min="13321" max="13321" width="16" style="306" customWidth="1"/>
    <col min="13322" max="13322" width="15.5703125" style="306" customWidth="1"/>
    <col min="13323" max="13323" width="15.140625" style="306" customWidth="1"/>
    <col min="13324" max="13324" width="16" style="306" customWidth="1"/>
    <col min="13325" max="13326" width="15.140625" style="306" customWidth="1"/>
    <col min="13327" max="13327" width="15" style="306" customWidth="1"/>
    <col min="13328" max="13568" width="9.140625" style="306"/>
    <col min="13569" max="13569" width="3" style="306" customWidth="1"/>
    <col min="13570" max="13570" width="35" style="306" customWidth="1"/>
    <col min="13571" max="13571" width="16.5703125" style="306" customWidth="1"/>
    <col min="13572" max="13572" width="15.7109375" style="306" bestFit="1" customWidth="1"/>
    <col min="13573" max="13573" width="15.85546875" style="306" bestFit="1" customWidth="1"/>
    <col min="13574" max="13574" width="15.7109375" style="306" bestFit="1" customWidth="1"/>
    <col min="13575" max="13576" width="15.28515625" style="306" customWidth="1"/>
    <col min="13577" max="13577" width="16" style="306" customWidth="1"/>
    <col min="13578" max="13578" width="15.5703125" style="306" customWidth="1"/>
    <col min="13579" max="13579" width="15.140625" style="306" customWidth="1"/>
    <col min="13580" max="13580" width="16" style="306" customWidth="1"/>
    <col min="13581" max="13582" width="15.140625" style="306" customWidth="1"/>
    <col min="13583" max="13583" width="15" style="306" customWidth="1"/>
    <col min="13584" max="13824" width="9.140625" style="306"/>
    <col min="13825" max="13825" width="3" style="306" customWidth="1"/>
    <col min="13826" max="13826" width="35" style="306" customWidth="1"/>
    <col min="13827" max="13827" width="16.5703125" style="306" customWidth="1"/>
    <col min="13828" max="13828" width="15.7109375" style="306" bestFit="1" customWidth="1"/>
    <col min="13829" max="13829" width="15.85546875" style="306" bestFit="1" customWidth="1"/>
    <col min="13830" max="13830" width="15.7109375" style="306" bestFit="1" customWidth="1"/>
    <col min="13831" max="13832" width="15.28515625" style="306" customWidth="1"/>
    <col min="13833" max="13833" width="16" style="306" customWidth="1"/>
    <col min="13834" max="13834" width="15.5703125" style="306" customWidth="1"/>
    <col min="13835" max="13835" width="15.140625" style="306" customWidth="1"/>
    <col min="13836" max="13836" width="16" style="306" customWidth="1"/>
    <col min="13837" max="13838" width="15.140625" style="306" customWidth="1"/>
    <col min="13839" max="13839" width="15" style="306" customWidth="1"/>
    <col min="13840" max="14080" width="9.140625" style="306"/>
    <col min="14081" max="14081" width="3" style="306" customWidth="1"/>
    <col min="14082" max="14082" width="35" style="306" customWidth="1"/>
    <col min="14083" max="14083" width="16.5703125" style="306" customWidth="1"/>
    <col min="14084" max="14084" width="15.7109375" style="306" bestFit="1" customWidth="1"/>
    <col min="14085" max="14085" width="15.85546875" style="306" bestFit="1" customWidth="1"/>
    <col min="14086" max="14086" width="15.7109375" style="306" bestFit="1" customWidth="1"/>
    <col min="14087" max="14088" width="15.28515625" style="306" customWidth="1"/>
    <col min="14089" max="14089" width="16" style="306" customWidth="1"/>
    <col min="14090" max="14090" width="15.5703125" style="306" customWidth="1"/>
    <col min="14091" max="14091" width="15.140625" style="306" customWidth="1"/>
    <col min="14092" max="14092" width="16" style="306" customWidth="1"/>
    <col min="14093" max="14094" width="15.140625" style="306" customWidth="1"/>
    <col min="14095" max="14095" width="15" style="306" customWidth="1"/>
    <col min="14096" max="14336" width="9.140625" style="306"/>
    <col min="14337" max="14337" width="3" style="306" customWidth="1"/>
    <col min="14338" max="14338" width="35" style="306" customWidth="1"/>
    <col min="14339" max="14339" width="16.5703125" style="306" customWidth="1"/>
    <col min="14340" max="14340" width="15.7109375" style="306" bestFit="1" customWidth="1"/>
    <col min="14341" max="14341" width="15.85546875" style="306" bestFit="1" customWidth="1"/>
    <col min="14342" max="14342" width="15.7109375" style="306" bestFit="1" customWidth="1"/>
    <col min="14343" max="14344" width="15.28515625" style="306" customWidth="1"/>
    <col min="14345" max="14345" width="16" style="306" customWidth="1"/>
    <col min="14346" max="14346" width="15.5703125" style="306" customWidth="1"/>
    <col min="14347" max="14347" width="15.140625" style="306" customWidth="1"/>
    <col min="14348" max="14348" width="16" style="306" customWidth="1"/>
    <col min="14349" max="14350" width="15.140625" style="306" customWidth="1"/>
    <col min="14351" max="14351" width="15" style="306" customWidth="1"/>
    <col min="14352" max="14592" width="9.140625" style="306"/>
    <col min="14593" max="14593" width="3" style="306" customWidth="1"/>
    <col min="14594" max="14594" width="35" style="306" customWidth="1"/>
    <col min="14595" max="14595" width="16.5703125" style="306" customWidth="1"/>
    <col min="14596" max="14596" width="15.7109375" style="306" bestFit="1" customWidth="1"/>
    <col min="14597" max="14597" width="15.85546875" style="306" bestFit="1" customWidth="1"/>
    <col min="14598" max="14598" width="15.7109375" style="306" bestFit="1" customWidth="1"/>
    <col min="14599" max="14600" width="15.28515625" style="306" customWidth="1"/>
    <col min="14601" max="14601" width="16" style="306" customWidth="1"/>
    <col min="14602" max="14602" width="15.5703125" style="306" customWidth="1"/>
    <col min="14603" max="14603" width="15.140625" style="306" customWidth="1"/>
    <col min="14604" max="14604" width="16" style="306" customWidth="1"/>
    <col min="14605" max="14606" width="15.140625" style="306" customWidth="1"/>
    <col min="14607" max="14607" width="15" style="306" customWidth="1"/>
    <col min="14608" max="14848" width="9.140625" style="306"/>
    <col min="14849" max="14849" width="3" style="306" customWidth="1"/>
    <col min="14850" max="14850" width="35" style="306" customWidth="1"/>
    <col min="14851" max="14851" width="16.5703125" style="306" customWidth="1"/>
    <col min="14852" max="14852" width="15.7109375" style="306" bestFit="1" customWidth="1"/>
    <col min="14853" max="14853" width="15.85546875" style="306" bestFit="1" customWidth="1"/>
    <col min="14854" max="14854" width="15.7109375" style="306" bestFit="1" customWidth="1"/>
    <col min="14855" max="14856" width="15.28515625" style="306" customWidth="1"/>
    <col min="14857" max="14857" width="16" style="306" customWidth="1"/>
    <col min="14858" max="14858" width="15.5703125" style="306" customWidth="1"/>
    <col min="14859" max="14859" width="15.140625" style="306" customWidth="1"/>
    <col min="14860" max="14860" width="16" style="306" customWidth="1"/>
    <col min="14861" max="14862" width="15.140625" style="306" customWidth="1"/>
    <col min="14863" max="14863" width="15" style="306" customWidth="1"/>
    <col min="14864" max="15104" width="9.140625" style="306"/>
    <col min="15105" max="15105" width="3" style="306" customWidth="1"/>
    <col min="15106" max="15106" width="35" style="306" customWidth="1"/>
    <col min="15107" max="15107" width="16.5703125" style="306" customWidth="1"/>
    <col min="15108" max="15108" width="15.7109375" style="306" bestFit="1" customWidth="1"/>
    <col min="15109" max="15109" width="15.85546875" style="306" bestFit="1" customWidth="1"/>
    <col min="15110" max="15110" width="15.7109375" style="306" bestFit="1" customWidth="1"/>
    <col min="15111" max="15112" width="15.28515625" style="306" customWidth="1"/>
    <col min="15113" max="15113" width="16" style="306" customWidth="1"/>
    <col min="15114" max="15114" width="15.5703125" style="306" customWidth="1"/>
    <col min="15115" max="15115" width="15.140625" style="306" customWidth="1"/>
    <col min="15116" max="15116" width="16" style="306" customWidth="1"/>
    <col min="15117" max="15118" width="15.140625" style="306" customWidth="1"/>
    <col min="15119" max="15119" width="15" style="306" customWidth="1"/>
    <col min="15120" max="15360" width="9.140625" style="306"/>
    <col min="15361" max="15361" width="3" style="306" customWidth="1"/>
    <col min="15362" max="15362" width="35" style="306" customWidth="1"/>
    <col min="15363" max="15363" width="16.5703125" style="306" customWidth="1"/>
    <col min="15364" max="15364" width="15.7109375" style="306" bestFit="1" customWidth="1"/>
    <col min="15365" max="15365" width="15.85546875" style="306" bestFit="1" customWidth="1"/>
    <col min="15366" max="15366" width="15.7109375" style="306" bestFit="1" customWidth="1"/>
    <col min="15367" max="15368" width="15.28515625" style="306" customWidth="1"/>
    <col min="15369" max="15369" width="16" style="306" customWidth="1"/>
    <col min="15370" max="15370" width="15.5703125" style="306" customWidth="1"/>
    <col min="15371" max="15371" width="15.140625" style="306" customWidth="1"/>
    <col min="15372" max="15372" width="16" style="306" customWidth="1"/>
    <col min="15373" max="15374" width="15.140625" style="306" customWidth="1"/>
    <col min="15375" max="15375" width="15" style="306" customWidth="1"/>
    <col min="15376" max="15616" width="9.140625" style="306"/>
    <col min="15617" max="15617" width="3" style="306" customWidth="1"/>
    <col min="15618" max="15618" width="35" style="306" customWidth="1"/>
    <col min="15619" max="15619" width="16.5703125" style="306" customWidth="1"/>
    <col min="15620" max="15620" width="15.7109375" style="306" bestFit="1" customWidth="1"/>
    <col min="15621" max="15621" width="15.85546875" style="306" bestFit="1" customWidth="1"/>
    <col min="15622" max="15622" width="15.7109375" style="306" bestFit="1" customWidth="1"/>
    <col min="15623" max="15624" width="15.28515625" style="306" customWidth="1"/>
    <col min="15625" max="15625" width="16" style="306" customWidth="1"/>
    <col min="15626" max="15626" width="15.5703125" style="306" customWidth="1"/>
    <col min="15627" max="15627" width="15.140625" style="306" customWidth="1"/>
    <col min="15628" max="15628" width="16" style="306" customWidth="1"/>
    <col min="15629" max="15630" width="15.140625" style="306" customWidth="1"/>
    <col min="15631" max="15631" width="15" style="306" customWidth="1"/>
    <col min="15632" max="15872" width="9.140625" style="306"/>
    <col min="15873" max="15873" width="3" style="306" customWidth="1"/>
    <col min="15874" max="15874" width="35" style="306" customWidth="1"/>
    <col min="15875" max="15875" width="16.5703125" style="306" customWidth="1"/>
    <col min="15876" max="15876" width="15.7109375" style="306" bestFit="1" customWidth="1"/>
    <col min="15877" max="15877" width="15.85546875" style="306" bestFit="1" customWidth="1"/>
    <col min="15878" max="15878" width="15.7109375" style="306" bestFit="1" customWidth="1"/>
    <col min="15879" max="15880" width="15.28515625" style="306" customWidth="1"/>
    <col min="15881" max="15881" width="16" style="306" customWidth="1"/>
    <col min="15882" max="15882" width="15.5703125" style="306" customWidth="1"/>
    <col min="15883" max="15883" width="15.140625" style="306" customWidth="1"/>
    <col min="15884" max="15884" width="16" style="306" customWidth="1"/>
    <col min="15885" max="15886" width="15.140625" style="306" customWidth="1"/>
    <col min="15887" max="15887" width="15" style="306" customWidth="1"/>
    <col min="15888" max="16128" width="9.140625" style="306"/>
    <col min="16129" max="16129" width="3" style="306" customWidth="1"/>
    <col min="16130" max="16130" width="35" style="306" customWidth="1"/>
    <col min="16131" max="16131" width="16.5703125" style="306" customWidth="1"/>
    <col min="16132" max="16132" width="15.7109375" style="306" bestFit="1" customWidth="1"/>
    <col min="16133" max="16133" width="15.85546875" style="306" bestFit="1" customWidth="1"/>
    <col min="16134" max="16134" width="15.7109375" style="306" bestFit="1" customWidth="1"/>
    <col min="16135" max="16136" width="15.28515625" style="306" customWidth="1"/>
    <col min="16137" max="16137" width="16" style="306" customWidth="1"/>
    <col min="16138" max="16138" width="15.5703125" style="306" customWidth="1"/>
    <col min="16139" max="16139" width="15.140625" style="306" customWidth="1"/>
    <col min="16140" max="16140" width="16" style="306" customWidth="1"/>
    <col min="16141" max="16142" width="15.140625" style="306" customWidth="1"/>
    <col min="16143" max="16143" width="15" style="306" customWidth="1"/>
    <col min="16144" max="16384" width="9.140625" style="306"/>
  </cols>
  <sheetData>
    <row r="1" spans="1:20" s="302" customFormat="1" ht="15.75" x14ac:dyDescent="0.25">
      <c r="A1" s="509" t="s">
        <v>519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301"/>
      <c r="Q1" s="301"/>
      <c r="R1" s="301"/>
      <c r="S1" s="301"/>
      <c r="T1" s="301"/>
    </row>
    <row r="2" spans="1:20" s="302" customFormat="1" ht="14.25" x14ac:dyDescent="0.2">
      <c r="O2" s="303"/>
    </row>
    <row r="3" spans="1:20" s="302" customFormat="1" ht="14.25" x14ac:dyDescent="0.2">
      <c r="O3" s="303"/>
    </row>
    <row r="4" spans="1:20" s="302" customFormat="1" ht="15" x14ac:dyDescent="0.25">
      <c r="A4" s="441" t="s">
        <v>528</v>
      </c>
      <c r="B4" s="441"/>
      <c r="C4" s="441"/>
      <c r="O4" s="303"/>
    </row>
    <row r="5" spans="1:20" s="302" customFormat="1" ht="13.5" customHeight="1" x14ac:dyDescent="0.25">
      <c r="A5" s="442" t="s">
        <v>510</v>
      </c>
      <c r="B5" s="442"/>
      <c r="C5" s="440"/>
      <c r="N5" s="510" t="s">
        <v>0</v>
      </c>
      <c r="O5" s="510"/>
    </row>
    <row r="6" spans="1:20" ht="28.35" customHeight="1" x14ac:dyDescent="0.2">
      <c r="A6" s="304" t="s">
        <v>421</v>
      </c>
      <c r="B6" s="305" t="s">
        <v>1</v>
      </c>
      <c r="C6" s="305" t="s">
        <v>422</v>
      </c>
      <c r="D6" s="305" t="s">
        <v>423</v>
      </c>
      <c r="E6" s="305" t="s">
        <v>424</v>
      </c>
      <c r="F6" s="305" t="s">
        <v>425</v>
      </c>
      <c r="G6" s="305" t="s">
        <v>426</v>
      </c>
      <c r="H6" s="305" t="s">
        <v>427</v>
      </c>
      <c r="I6" s="305" t="s">
        <v>428</v>
      </c>
      <c r="J6" s="305" t="s">
        <v>429</v>
      </c>
      <c r="K6" s="305" t="s">
        <v>430</v>
      </c>
      <c r="L6" s="305" t="s">
        <v>431</v>
      </c>
      <c r="M6" s="305" t="s">
        <v>432</v>
      </c>
      <c r="N6" s="305" t="s">
        <v>433</v>
      </c>
      <c r="O6" s="305" t="s">
        <v>434</v>
      </c>
    </row>
    <row r="7" spans="1:20" ht="28.35" customHeight="1" x14ac:dyDescent="0.25">
      <c r="A7" s="307"/>
      <c r="B7" s="308" t="s">
        <v>435</v>
      </c>
      <c r="C7" s="309">
        <v>98160037</v>
      </c>
      <c r="D7" s="309">
        <f>C32</f>
        <v>33957367</v>
      </c>
      <c r="E7" s="309">
        <f t="shared" ref="E7:N7" si="0">D32</f>
        <v>-41787754</v>
      </c>
      <c r="F7" s="309">
        <f t="shared" si="0"/>
        <v>2581660</v>
      </c>
      <c r="G7" s="309">
        <f t="shared" si="0"/>
        <v>43688574</v>
      </c>
      <c r="H7" s="309">
        <f t="shared" si="0"/>
        <v>22115589</v>
      </c>
      <c r="I7" s="309">
        <f t="shared" si="0"/>
        <v>17720506</v>
      </c>
      <c r="J7" s="309">
        <f t="shared" si="0"/>
        <v>-22905078</v>
      </c>
      <c r="K7" s="309">
        <f t="shared" si="0"/>
        <v>15229338</v>
      </c>
      <c r="L7" s="309">
        <f t="shared" si="0"/>
        <v>43951254</v>
      </c>
      <c r="M7" s="309">
        <f t="shared" si="0"/>
        <v>36633169</v>
      </c>
      <c r="N7" s="309">
        <f t="shared" si="0"/>
        <v>30642584</v>
      </c>
      <c r="O7" s="447"/>
    </row>
    <row r="8" spans="1:20" ht="22.5" customHeight="1" x14ac:dyDescent="0.25">
      <c r="A8" s="311" t="s">
        <v>2</v>
      </c>
      <c r="B8" s="312" t="s">
        <v>48</v>
      </c>
      <c r="C8" s="309">
        <v>2902750</v>
      </c>
      <c r="D8" s="309">
        <v>2902750</v>
      </c>
      <c r="E8" s="309">
        <v>2902750</v>
      </c>
      <c r="F8" s="309">
        <v>2902750</v>
      </c>
      <c r="G8" s="309">
        <v>2902750</v>
      </c>
      <c r="H8" s="309">
        <v>2902750</v>
      </c>
      <c r="I8" s="309">
        <v>2902750</v>
      </c>
      <c r="J8" s="309">
        <v>2902750</v>
      </c>
      <c r="K8" s="309">
        <v>2902750</v>
      </c>
      <c r="L8" s="309">
        <v>2902750</v>
      </c>
      <c r="M8" s="309">
        <v>2902750</v>
      </c>
      <c r="N8" s="309">
        <v>2902750</v>
      </c>
      <c r="O8" s="448">
        <f t="shared" ref="O8:O16" si="1">SUM(C8:N8)</f>
        <v>34833000</v>
      </c>
    </row>
    <row r="9" spans="1:20" ht="21.75" customHeight="1" x14ac:dyDescent="0.25">
      <c r="A9" s="311" t="s">
        <v>3</v>
      </c>
      <c r="B9" s="312" t="s">
        <v>38</v>
      </c>
      <c r="C9" s="309">
        <v>50000</v>
      </c>
      <c r="D9" s="309">
        <v>100000</v>
      </c>
      <c r="E9" s="309">
        <v>38000000</v>
      </c>
      <c r="F9" s="309">
        <v>2000000</v>
      </c>
      <c r="G9" s="309">
        <v>50000</v>
      </c>
      <c r="H9" s="309">
        <v>50000</v>
      </c>
      <c r="I9" s="309">
        <v>50000</v>
      </c>
      <c r="J9" s="309">
        <v>50000</v>
      </c>
      <c r="K9" s="309">
        <v>38000000</v>
      </c>
      <c r="L9" s="309">
        <v>2000000</v>
      </c>
      <c r="M9" s="309">
        <v>50000</v>
      </c>
      <c r="N9" s="309">
        <v>6584266</v>
      </c>
      <c r="O9" s="448">
        <f t="shared" si="1"/>
        <v>86984266</v>
      </c>
    </row>
    <row r="10" spans="1:20" ht="34.5" customHeight="1" x14ac:dyDescent="0.25">
      <c r="A10" s="311" t="s">
        <v>322</v>
      </c>
      <c r="B10" s="312" t="s">
        <v>436</v>
      </c>
      <c r="C10" s="309">
        <v>16140837</v>
      </c>
      <c r="D10" s="309">
        <v>16140837</v>
      </c>
      <c r="E10" s="309">
        <v>16140837</v>
      </c>
      <c r="F10" s="309">
        <v>16140837</v>
      </c>
      <c r="G10" s="309">
        <v>16140838</v>
      </c>
      <c r="H10" s="309">
        <v>16140838</v>
      </c>
      <c r="I10" s="309">
        <v>16140837</v>
      </c>
      <c r="J10" s="309">
        <v>16140838</v>
      </c>
      <c r="K10" s="309">
        <v>16140838</v>
      </c>
      <c r="L10" s="309">
        <v>16140837</v>
      </c>
      <c r="M10" s="309">
        <v>16140837</v>
      </c>
      <c r="N10" s="309">
        <v>16140837</v>
      </c>
      <c r="O10" s="448">
        <f t="shared" si="1"/>
        <v>193690048</v>
      </c>
    </row>
    <row r="11" spans="1:20" ht="33.75" customHeight="1" x14ac:dyDescent="0.25">
      <c r="A11" s="311" t="s">
        <v>325</v>
      </c>
      <c r="B11" s="312" t="s">
        <v>66</v>
      </c>
      <c r="C11" s="309">
        <v>10000</v>
      </c>
      <c r="D11" s="309">
        <v>160000</v>
      </c>
      <c r="E11" s="309">
        <v>10000</v>
      </c>
      <c r="F11" s="309">
        <v>10000</v>
      </c>
      <c r="G11" s="309">
        <v>10000</v>
      </c>
      <c r="H11" s="309"/>
      <c r="I11" s="309"/>
      <c r="J11" s="309"/>
      <c r="K11" s="309"/>
      <c r="L11" s="309"/>
      <c r="M11" s="309"/>
      <c r="N11" s="309"/>
      <c r="O11" s="448">
        <f t="shared" si="1"/>
        <v>200000</v>
      </c>
    </row>
    <row r="12" spans="1:20" ht="33.75" customHeight="1" x14ac:dyDescent="0.25">
      <c r="A12" s="311" t="s">
        <v>326</v>
      </c>
      <c r="B12" s="314" t="s">
        <v>62</v>
      </c>
      <c r="C12" s="309"/>
      <c r="D12" s="309"/>
      <c r="E12" s="309">
        <v>1000</v>
      </c>
      <c r="F12" s="309"/>
      <c r="G12" s="309">
        <v>7000000</v>
      </c>
      <c r="H12" s="309"/>
      <c r="I12" s="309"/>
      <c r="J12" s="309"/>
      <c r="K12" s="309"/>
      <c r="L12" s="309"/>
      <c r="M12" s="309"/>
      <c r="N12" s="309"/>
      <c r="O12" s="313">
        <f t="shared" si="1"/>
        <v>7001000</v>
      </c>
    </row>
    <row r="13" spans="1:20" ht="33.75" customHeight="1" x14ac:dyDescent="0.25">
      <c r="A13" s="311" t="s">
        <v>327</v>
      </c>
      <c r="B13" s="314" t="s">
        <v>437</v>
      </c>
      <c r="C13" s="309"/>
      <c r="D13" s="309">
        <v>14528617</v>
      </c>
      <c r="E13" s="309"/>
      <c r="F13" s="309">
        <v>45000000</v>
      </c>
      <c r="G13" s="309"/>
      <c r="H13" s="309"/>
      <c r="I13" s="309"/>
      <c r="J13" s="309">
        <v>45000000</v>
      </c>
      <c r="K13" s="309"/>
      <c r="L13" s="309"/>
      <c r="M13" s="309"/>
      <c r="N13" s="309"/>
      <c r="O13" s="313">
        <f t="shared" si="1"/>
        <v>104528617</v>
      </c>
    </row>
    <row r="14" spans="1:20" ht="33" customHeight="1" x14ac:dyDescent="0.25">
      <c r="A14" s="311" t="s">
        <v>329</v>
      </c>
      <c r="B14" s="314" t="s">
        <v>438</v>
      </c>
      <c r="C14" s="309">
        <f>54122434+445712+110713</f>
        <v>54678859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13">
        <f t="shared" si="1"/>
        <v>54678859</v>
      </c>
    </row>
    <row r="15" spans="1:20" ht="33" customHeight="1" x14ac:dyDescent="0.25">
      <c r="A15" s="311" t="s">
        <v>331</v>
      </c>
      <c r="B15" s="314" t="s">
        <v>78</v>
      </c>
      <c r="C15" s="309"/>
      <c r="D15" s="309"/>
      <c r="E15" s="309">
        <v>12500000</v>
      </c>
      <c r="F15" s="309"/>
      <c r="G15" s="309"/>
      <c r="H15" s="309">
        <v>12500000</v>
      </c>
      <c r="I15" s="309"/>
      <c r="J15" s="309"/>
      <c r="K15" s="309"/>
      <c r="L15" s="309"/>
      <c r="M15" s="309"/>
      <c r="N15" s="309"/>
      <c r="O15" s="313">
        <f t="shared" si="1"/>
        <v>25000000</v>
      </c>
    </row>
    <row r="16" spans="1:20" ht="33" customHeight="1" x14ac:dyDescent="0.25">
      <c r="A16" s="311" t="s">
        <v>332</v>
      </c>
      <c r="B16" s="314" t="s">
        <v>76</v>
      </c>
      <c r="C16" s="309"/>
      <c r="D16" s="309"/>
      <c r="E16" s="309"/>
      <c r="F16" s="309"/>
      <c r="G16" s="309"/>
      <c r="H16" s="309"/>
      <c r="I16" s="309">
        <v>50000000</v>
      </c>
      <c r="J16" s="309"/>
      <c r="K16" s="309"/>
      <c r="L16" s="309"/>
      <c r="M16" s="309"/>
      <c r="N16" s="309"/>
      <c r="O16" s="313">
        <f t="shared" si="1"/>
        <v>50000000</v>
      </c>
    </row>
    <row r="17" spans="1:15" ht="33" customHeight="1" x14ac:dyDescent="0.25">
      <c r="A17" s="311" t="s">
        <v>335</v>
      </c>
      <c r="B17" s="314" t="s">
        <v>518</v>
      </c>
      <c r="C17" s="309">
        <v>150220</v>
      </c>
      <c r="D17" s="309">
        <v>141846</v>
      </c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13">
        <f t="shared" ref="O17" si="2">SUM(C17:N17)</f>
        <v>292066</v>
      </c>
    </row>
    <row r="18" spans="1:15" s="319" customFormat="1" ht="28.35" customHeight="1" x14ac:dyDescent="0.3">
      <c r="A18" s="315"/>
      <c r="B18" s="316" t="s">
        <v>439</v>
      </c>
      <c r="C18" s="317">
        <f>SUM(C8:C17)</f>
        <v>73932666</v>
      </c>
      <c r="D18" s="317">
        <f t="shared" ref="D18:O18" si="3">SUM(D8:D17)</f>
        <v>33974050</v>
      </c>
      <c r="E18" s="317">
        <f t="shared" si="3"/>
        <v>69554587</v>
      </c>
      <c r="F18" s="317">
        <f t="shared" si="3"/>
        <v>66053587</v>
      </c>
      <c r="G18" s="317">
        <f t="shared" si="3"/>
        <v>26103588</v>
      </c>
      <c r="H18" s="317">
        <f t="shared" si="3"/>
        <v>31593588</v>
      </c>
      <c r="I18" s="317">
        <f t="shared" si="3"/>
        <v>69093587</v>
      </c>
      <c r="J18" s="317">
        <f t="shared" si="3"/>
        <v>64093588</v>
      </c>
      <c r="K18" s="317">
        <f t="shared" si="3"/>
        <v>57043588</v>
      </c>
      <c r="L18" s="317">
        <f t="shared" si="3"/>
        <v>21043587</v>
      </c>
      <c r="M18" s="317">
        <f t="shared" si="3"/>
        <v>19093587</v>
      </c>
      <c r="N18" s="317">
        <f t="shared" si="3"/>
        <v>25627853</v>
      </c>
      <c r="O18" s="318">
        <f t="shared" si="3"/>
        <v>557207856</v>
      </c>
    </row>
    <row r="19" spans="1:15" ht="28.35" customHeight="1" x14ac:dyDescent="0.25">
      <c r="A19" s="307"/>
      <c r="B19" s="308" t="s">
        <v>317</v>
      </c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10"/>
    </row>
    <row r="20" spans="1:15" ht="28.35" customHeight="1" x14ac:dyDescent="0.25">
      <c r="A20" s="311" t="s">
        <v>338</v>
      </c>
      <c r="B20" s="321" t="s">
        <v>89</v>
      </c>
      <c r="C20" s="322">
        <v>10081539</v>
      </c>
      <c r="D20" s="322">
        <v>10081539</v>
      </c>
      <c r="E20" s="322">
        <v>10081540</v>
      </c>
      <c r="F20" s="322">
        <v>10081540</v>
      </c>
      <c r="G20" s="322">
        <v>10081540</v>
      </c>
      <c r="H20" s="322">
        <v>10081539</v>
      </c>
      <c r="I20" s="322">
        <v>10081539</v>
      </c>
      <c r="J20" s="322">
        <v>10081539</v>
      </c>
      <c r="K20" s="322">
        <v>10081539</v>
      </c>
      <c r="L20" s="322">
        <v>10081539</v>
      </c>
      <c r="M20" s="322">
        <v>10081539</v>
      </c>
      <c r="N20" s="322">
        <v>10081539</v>
      </c>
      <c r="O20" s="313">
        <f t="shared" ref="O20:O28" si="4">SUM(C20:N20)</f>
        <v>120978471</v>
      </c>
    </row>
    <row r="21" spans="1:15" ht="28.35" customHeight="1" x14ac:dyDescent="0.25">
      <c r="A21" s="311" t="s">
        <v>341</v>
      </c>
      <c r="B21" s="321" t="s">
        <v>440</v>
      </c>
      <c r="C21" s="322">
        <v>1897956</v>
      </c>
      <c r="D21" s="322">
        <v>1897956</v>
      </c>
      <c r="E21" s="322">
        <v>1897957</v>
      </c>
      <c r="F21" s="322">
        <v>1897957</v>
      </c>
      <c r="G21" s="322">
        <v>1897957</v>
      </c>
      <c r="H21" s="322">
        <v>1897956</v>
      </c>
      <c r="I21" s="322">
        <v>1897956</v>
      </c>
      <c r="J21" s="322">
        <v>1897957</v>
      </c>
      <c r="K21" s="322">
        <v>1897957</v>
      </c>
      <c r="L21" s="322">
        <v>1897957</v>
      </c>
      <c r="M21" s="322">
        <v>1897957</v>
      </c>
      <c r="N21" s="322">
        <v>1897957</v>
      </c>
      <c r="O21" s="313">
        <f>SUM(C21:N21)</f>
        <v>22775480</v>
      </c>
    </row>
    <row r="22" spans="1:15" ht="28.35" customHeight="1" x14ac:dyDescent="0.25">
      <c r="A22" s="311" t="s">
        <v>344</v>
      </c>
      <c r="B22" s="323" t="s">
        <v>113</v>
      </c>
      <c r="C22" s="322">
        <v>8439406</v>
      </c>
      <c r="D22" s="322">
        <v>8439406</v>
      </c>
      <c r="E22" s="322">
        <v>8439406</v>
      </c>
      <c r="F22" s="322">
        <v>8439406</v>
      </c>
      <c r="G22" s="322">
        <v>8439406</v>
      </c>
      <c r="H22" s="322">
        <v>8439406</v>
      </c>
      <c r="I22" s="322">
        <v>8439406</v>
      </c>
      <c r="J22" s="322">
        <v>8439406</v>
      </c>
      <c r="K22" s="322">
        <v>8439406</v>
      </c>
      <c r="L22" s="322">
        <v>8439406</v>
      </c>
      <c r="M22" s="322">
        <v>8439406</v>
      </c>
      <c r="N22" s="322">
        <f>8439406+872783</f>
        <v>9312189</v>
      </c>
      <c r="O22" s="313">
        <f t="shared" si="4"/>
        <v>102145655</v>
      </c>
    </row>
    <row r="23" spans="1:15" ht="28.35" customHeight="1" x14ac:dyDescent="0.25">
      <c r="A23" s="311" t="s">
        <v>347</v>
      </c>
      <c r="B23" s="324" t="s">
        <v>149</v>
      </c>
      <c r="C23" s="322">
        <v>125000</v>
      </c>
      <c r="D23" s="322">
        <v>125000</v>
      </c>
      <c r="E23" s="322">
        <v>125000</v>
      </c>
      <c r="F23" s="322">
        <v>125000</v>
      </c>
      <c r="G23" s="322">
        <v>125000</v>
      </c>
      <c r="H23" s="322">
        <v>125000</v>
      </c>
      <c r="I23" s="322">
        <v>125000</v>
      </c>
      <c r="J23" s="322">
        <v>1137500</v>
      </c>
      <c r="K23" s="322">
        <v>1000000</v>
      </c>
      <c r="L23" s="322">
        <v>1000000</v>
      </c>
      <c r="M23" s="322">
        <f>125000+137500</f>
        <v>262500</v>
      </c>
      <c r="N23" s="322">
        <v>1000000</v>
      </c>
      <c r="O23" s="313">
        <f t="shared" si="4"/>
        <v>5275000</v>
      </c>
    </row>
    <row r="24" spans="1:15" ht="28.35" customHeight="1" x14ac:dyDescent="0.25">
      <c r="A24" s="311" t="s">
        <v>350</v>
      </c>
      <c r="B24" s="324" t="s">
        <v>441</v>
      </c>
      <c r="C24" s="322">
        <f>4402770+224767</f>
        <v>4627537</v>
      </c>
      <c r="D24" s="322">
        <v>4402770</v>
      </c>
      <c r="E24" s="322">
        <v>4402770</v>
      </c>
      <c r="F24" s="322">
        <v>4402770</v>
      </c>
      <c r="G24" s="322">
        <v>4402770</v>
      </c>
      <c r="H24" s="322">
        <v>4402770</v>
      </c>
      <c r="I24" s="322">
        <v>4402770</v>
      </c>
      <c r="J24" s="322">
        <v>4402770</v>
      </c>
      <c r="K24" s="322">
        <v>4402770</v>
      </c>
      <c r="L24" s="322">
        <v>4402770</v>
      </c>
      <c r="M24" s="322">
        <v>4402770</v>
      </c>
      <c r="N24" s="322">
        <v>4402769</v>
      </c>
      <c r="O24" s="313">
        <f t="shared" si="4"/>
        <v>53058006</v>
      </c>
    </row>
    <row r="25" spans="1:15" ht="28.35" customHeight="1" x14ac:dyDescent="0.25">
      <c r="A25" s="311" t="s">
        <v>353</v>
      </c>
      <c r="B25" s="314" t="s">
        <v>442</v>
      </c>
      <c r="C25" s="322">
        <v>1135050</v>
      </c>
      <c r="D25" s="322"/>
      <c r="E25" s="322"/>
      <c r="F25" s="322"/>
      <c r="G25" s="322">
        <v>2729900</v>
      </c>
      <c r="H25" s="322"/>
      <c r="I25" s="322"/>
      <c r="J25" s="322"/>
      <c r="K25" s="322"/>
      <c r="L25" s="322"/>
      <c r="M25" s="322"/>
      <c r="N25" s="322">
        <v>4575983</v>
      </c>
      <c r="O25" s="313">
        <f>SUM(C25:N25)</f>
        <v>8440933</v>
      </c>
    </row>
    <row r="26" spans="1:15" ht="28.35" customHeight="1" x14ac:dyDescent="0.25">
      <c r="A26" s="311" t="s">
        <v>356</v>
      </c>
      <c r="B26" s="323" t="s">
        <v>167</v>
      </c>
      <c r="C26" s="322"/>
      <c r="D26" s="322"/>
      <c r="E26" s="322">
        <v>238500</v>
      </c>
      <c r="F26" s="322"/>
      <c r="G26" s="322"/>
      <c r="H26" s="322">
        <v>4542000</v>
      </c>
      <c r="I26" s="322"/>
      <c r="J26" s="322"/>
      <c r="K26" s="322"/>
      <c r="L26" s="322"/>
      <c r="M26" s="322"/>
      <c r="N26" s="322"/>
      <c r="O26" s="313">
        <f t="shared" si="4"/>
        <v>4780500</v>
      </c>
    </row>
    <row r="27" spans="1:15" ht="28.35" customHeight="1" x14ac:dyDescent="0.25">
      <c r="A27" s="311" t="s">
        <v>359</v>
      </c>
      <c r="B27" s="323" t="s">
        <v>175</v>
      </c>
      <c r="C27" s="322">
        <v>8888000</v>
      </c>
      <c r="D27" s="322">
        <v>84772500</v>
      </c>
      <c r="E27" s="322"/>
      <c r="F27" s="322"/>
      <c r="G27" s="322">
        <v>20000000</v>
      </c>
      <c r="H27" s="322">
        <v>6000000</v>
      </c>
      <c r="I27" s="322">
        <v>84772500</v>
      </c>
      <c r="J27" s="322"/>
      <c r="K27" s="322">
        <v>2500000</v>
      </c>
      <c r="L27" s="322">
        <v>2540000</v>
      </c>
      <c r="M27" s="322"/>
      <c r="N27" s="322"/>
      <c r="O27" s="313">
        <f t="shared" si="4"/>
        <v>209473000</v>
      </c>
    </row>
    <row r="28" spans="1:15" ht="28.35" customHeight="1" x14ac:dyDescent="0.25">
      <c r="A28" s="311" t="s">
        <v>362</v>
      </c>
      <c r="B28" s="323" t="s">
        <v>181</v>
      </c>
      <c r="C28" s="322"/>
      <c r="D28" s="322"/>
      <c r="E28" s="322"/>
      <c r="F28" s="322"/>
      <c r="G28" s="322"/>
      <c r="H28" s="322">
        <v>500000</v>
      </c>
      <c r="I28" s="322"/>
      <c r="J28" s="322"/>
      <c r="K28" s="322"/>
      <c r="L28" s="322"/>
      <c r="M28" s="322"/>
      <c r="N28" s="322"/>
      <c r="O28" s="313">
        <f t="shared" si="4"/>
        <v>500000</v>
      </c>
    </row>
    <row r="29" spans="1:15" ht="28.35" customHeight="1" x14ac:dyDescent="0.25">
      <c r="A29" s="311" t="s">
        <v>365</v>
      </c>
      <c r="B29" s="314" t="s">
        <v>364</v>
      </c>
      <c r="C29" s="322">
        <f>4488745+292066</f>
        <v>4780811</v>
      </c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13">
        <f>SUM(C29:N29)</f>
        <v>4780811</v>
      </c>
    </row>
    <row r="30" spans="1:15" ht="34.5" customHeight="1" x14ac:dyDescent="0.25">
      <c r="A30" s="311" t="s">
        <v>366</v>
      </c>
      <c r="B30" s="314" t="s">
        <v>443</v>
      </c>
      <c r="C30" s="322"/>
      <c r="D30" s="322"/>
      <c r="E30" s="322"/>
      <c r="F30" s="322">
        <v>12500000</v>
      </c>
      <c r="G30" s="322"/>
      <c r="H30" s="322"/>
      <c r="I30" s="322">
        <v>12500000</v>
      </c>
      <c r="J30" s="322"/>
      <c r="K30" s="322"/>
      <c r="L30" s="322"/>
      <c r="M30" s="322"/>
      <c r="N30" s="322"/>
      <c r="O30" s="313">
        <f>SUM(C30:N30)</f>
        <v>25000000</v>
      </c>
    </row>
    <row r="31" spans="1:15" s="319" customFormat="1" ht="28.35" customHeight="1" x14ac:dyDescent="0.3">
      <c r="A31" s="315"/>
      <c r="B31" s="316" t="s">
        <v>444</v>
      </c>
      <c r="C31" s="317">
        <f>SUM(C20:C30)</f>
        <v>39975299</v>
      </c>
      <c r="D31" s="317">
        <f t="shared" ref="D31:N31" si="5">SUM(D20:D29)</f>
        <v>109719171</v>
      </c>
      <c r="E31" s="317">
        <f t="shared" si="5"/>
        <v>25185173</v>
      </c>
      <c r="F31" s="317">
        <f t="shared" si="5"/>
        <v>24946673</v>
      </c>
      <c r="G31" s="317">
        <f t="shared" si="5"/>
        <v>47676573</v>
      </c>
      <c r="H31" s="317">
        <f t="shared" si="5"/>
        <v>35988671</v>
      </c>
      <c r="I31" s="317">
        <f t="shared" si="5"/>
        <v>109719171</v>
      </c>
      <c r="J31" s="317">
        <f t="shared" si="5"/>
        <v>25959172</v>
      </c>
      <c r="K31" s="317">
        <f t="shared" si="5"/>
        <v>28321672</v>
      </c>
      <c r="L31" s="317">
        <f t="shared" si="5"/>
        <v>28361672</v>
      </c>
      <c r="M31" s="317">
        <f t="shared" si="5"/>
        <v>25084172</v>
      </c>
      <c r="N31" s="317">
        <f t="shared" si="5"/>
        <v>31270437</v>
      </c>
      <c r="O31" s="318">
        <f>SUM(O20:O30)</f>
        <v>557207856</v>
      </c>
    </row>
    <row r="32" spans="1:15" ht="15.75" x14ac:dyDescent="0.25">
      <c r="A32" s="307"/>
      <c r="B32" s="308" t="s">
        <v>445</v>
      </c>
      <c r="C32" s="325">
        <f>C18-C31</f>
        <v>33957367</v>
      </c>
      <c r="D32" s="325">
        <f t="shared" ref="D32:N32" si="6">D7+D18-D31</f>
        <v>-41787754</v>
      </c>
      <c r="E32" s="325">
        <f t="shared" si="6"/>
        <v>2581660</v>
      </c>
      <c r="F32" s="325">
        <f t="shared" si="6"/>
        <v>43688574</v>
      </c>
      <c r="G32" s="325">
        <f t="shared" si="6"/>
        <v>22115589</v>
      </c>
      <c r="H32" s="325">
        <f t="shared" si="6"/>
        <v>17720506</v>
      </c>
      <c r="I32" s="325">
        <f t="shared" si="6"/>
        <v>-22905078</v>
      </c>
      <c r="J32" s="325">
        <f t="shared" si="6"/>
        <v>15229338</v>
      </c>
      <c r="K32" s="325">
        <f t="shared" si="6"/>
        <v>43951254</v>
      </c>
      <c r="L32" s="325">
        <f t="shared" si="6"/>
        <v>36633169</v>
      </c>
      <c r="M32" s="325">
        <f t="shared" si="6"/>
        <v>30642584</v>
      </c>
      <c r="N32" s="325">
        <f t="shared" si="6"/>
        <v>25000000</v>
      </c>
      <c r="O32" s="307"/>
    </row>
    <row r="33" spans="1:15" ht="15.75" x14ac:dyDescent="0.25">
      <c r="A33" s="326"/>
      <c r="B33" s="327"/>
      <c r="C33" s="328" t="s">
        <v>446</v>
      </c>
      <c r="D33" s="328" t="s">
        <v>447</v>
      </c>
      <c r="E33" s="328"/>
      <c r="F33" s="328"/>
      <c r="G33" s="328" t="s">
        <v>448</v>
      </c>
      <c r="H33" s="328" t="s">
        <v>449</v>
      </c>
      <c r="I33" s="328" t="s">
        <v>447</v>
      </c>
      <c r="J33" s="328"/>
      <c r="K33" s="328" t="s">
        <v>450</v>
      </c>
      <c r="L33" s="328" t="s">
        <v>451</v>
      </c>
      <c r="M33" s="328"/>
      <c r="N33" s="328"/>
      <c r="O33" s="326"/>
    </row>
    <row r="34" spans="1:15" x14ac:dyDescent="0.2">
      <c r="H34" s="306" t="s">
        <v>452</v>
      </c>
    </row>
    <row r="37" spans="1:15" ht="22.5" customHeight="1" x14ac:dyDescent="0.2">
      <c r="B37" s="329"/>
    </row>
    <row r="60" ht="15.75" customHeight="1" x14ac:dyDescent="0.2"/>
  </sheetData>
  <mergeCells count="2">
    <mergeCell ref="A1:O1"/>
    <mergeCell ref="N5:O5"/>
  </mergeCells>
  <printOptions horizontalCentered="1"/>
  <pageMargins left="0.15748031496062992" right="0.15748031496062992" top="0.86614173228346458" bottom="0.19685039370078741" header="0.35433070866141736" footer="0.19685039370078741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zoomScaleNormal="100" workbookViewId="0">
      <selection activeCell="A4" sqref="A4:B4"/>
    </sheetView>
  </sheetViews>
  <sheetFormatPr defaultColWidth="8" defaultRowHeight="12.75" x14ac:dyDescent="0.25"/>
  <cols>
    <col min="1" max="1" width="5.85546875" style="260" customWidth="1"/>
    <col min="2" max="2" width="42.5703125" style="213" customWidth="1"/>
    <col min="3" max="4" width="11" style="213" customWidth="1"/>
    <col min="5" max="5" width="13.7109375" style="213" customWidth="1"/>
    <col min="6" max="6" width="12.42578125" style="213" customWidth="1"/>
    <col min="7" max="7" width="12.140625" style="213" customWidth="1"/>
    <col min="8" max="8" width="14.7109375" style="213" customWidth="1"/>
    <col min="9" max="9" width="2.85546875" style="213" customWidth="1"/>
    <col min="10" max="256" width="8" style="213"/>
    <col min="257" max="257" width="5.85546875" style="213" customWidth="1"/>
    <col min="258" max="258" width="42.5703125" style="213" customWidth="1"/>
    <col min="259" max="260" width="11" style="213" customWidth="1"/>
    <col min="261" max="261" width="13.7109375" style="213" customWidth="1"/>
    <col min="262" max="262" width="12.42578125" style="213" customWidth="1"/>
    <col min="263" max="263" width="12.140625" style="213" customWidth="1"/>
    <col min="264" max="264" width="14.7109375" style="213" customWidth="1"/>
    <col min="265" max="265" width="2.85546875" style="213" customWidth="1"/>
    <col min="266" max="512" width="8" style="213"/>
    <col min="513" max="513" width="5.85546875" style="213" customWidth="1"/>
    <col min="514" max="514" width="42.5703125" style="213" customWidth="1"/>
    <col min="515" max="516" width="11" style="213" customWidth="1"/>
    <col min="517" max="517" width="13.7109375" style="213" customWidth="1"/>
    <col min="518" max="518" width="12.42578125" style="213" customWidth="1"/>
    <col min="519" max="519" width="12.140625" style="213" customWidth="1"/>
    <col min="520" max="520" width="14.7109375" style="213" customWidth="1"/>
    <col min="521" max="521" width="2.85546875" style="213" customWidth="1"/>
    <col min="522" max="768" width="8" style="213"/>
    <col min="769" max="769" width="5.85546875" style="213" customWidth="1"/>
    <col min="770" max="770" width="42.5703125" style="213" customWidth="1"/>
    <col min="771" max="772" width="11" style="213" customWidth="1"/>
    <col min="773" max="773" width="13.7109375" style="213" customWidth="1"/>
    <col min="774" max="774" width="12.42578125" style="213" customWidth="1"/>
    <col min="775" max="775" width="12.140625" style="213" customWidth="1"/>
    <col min="776" max="776" width="14.7109375" style="213" customWidth="1"/>
    <col min="777" max="777" width="2.85546875" style="213" customWidth="1"/>
    <col min="778" max="1024" width="8" style="213"/>
    <col min="1025" max="1025" width="5.85546875" style="213" customWidth="1"/>
    <col min="1026" max="1026" width="42.5703125" style="213" customWidth="1"/>
    <col min="1027" max="1028" width="11" style="213" customWidth="1"/>
    <col min="1029" max="1029" width="13.7109375" style="213" customWidth="1"/>
    <col min="1030" max="1030" width="12.42578125" style="213" customWidth="1"/>
    <col min="1031" max="1031" width="12.140625" style="213" customWidth="1"/>
    <col min="1032" max="1032" width="14.7109375" style="213" customWidth="1"/>
    <col min="1033" max="1033" width="2.85546875" style="213" customWidth="1"/>
    <col min="1034" max="1280" width="8" style="213"/>
    <col min="1281" max="1281" width="5.85546875" style="213" customWidth="1"/>
    <col min="1282" max="1282" width="42.5703125" style="213" customWidth="1"/>
    <col min="1283" max="1284" width="11" style="213" customWidth="1"/>
    <col min="1285" max="1285" width="13.7109375" style="213" customWidth="1"/>
    <col min="1286" max="1286" width="12.42578125" style="213" customWidth="1"/>
    <col min="1287" max="1287" width="12.140625" style="213" customWidth="1"/>
    <col min="1288" max="1288" width="14.7109375" style="213" customWidth="1"/>
    <col min="1289" max="1289" width="2.85546875" style="213" customWidth="1"/>
    <col min="1290" max="1536" width="8" style="213"/>
    <col min="1537" max="1537" width="5.85546875" style="213" customWidth="1"/>
    <col min="1538" max="1538" width="42.5703125" style="213" customWidth="1"/>
    <col min="1539" max="1540" width="11" style="213" customWidth="1"/>
    <col min="1541" max="1541" width="13.7109375" style="213" customWidth="1"/>
    <col min="1542" max="1542" width="12.42578125" style="213" customWidth="1"/>
    <col min="1543" max="1543" width="12.140625" style="213" customWidth="1"/>
    <col min="1544" max="1544" width="14.7109375" style="213" customWidth="1"/>
    <col min="1545" max="1545" width="2.85546875" style="213" customWidth="1"/>
    <col min="1546" max="1792" width="8" style="213"/>
    <col min="1793" max="1793" width="5.85546875" style="213" customWidth="1"/>
    <col min="1794" max="1794" width="42.5703125" style="213" customWidth="1"/>
    <col min="1795" max="1796" width="11" style="213" customWidth="1"/>
    <col min="1797" max="1797" width="13.7109375" style="213" customWidth="1"/>
    <col min="1798" max="1798" width="12.42578125" style="213" customWidth="1"/>
    <col min="1799" max="1799" width="12.140625" style="213" customWidth="1"/>
    <col min="1800" max="1800" width="14.7109375" style="213" customWidth="1"/>
    <col min="1801" max="1801" width="2.85546875" style="213" customWidth="1"/>
    <col min="1802" max="2048" width="8" style="213"/>
    <col min="2049" max="2049" width="5.85546875" style="213" customWidth="1"/>
    <col min="2050" max="2050" width="42.5703125" style="213" customWidth="1"/>
    <col min="2051" max="2052" width="11" style="213" customWidth="1"/>
    <col min="2053" max="2053" width="13.7109375" style="213" customWidth="1"/>
    <col min="2054" max="2054" width="12.42578125" style="213" customWidth="1"/>
    <col min="2055" max="2055" width="12.140625" style="213" customWidth="1"/>
    <col min="2056" max="2056" width="14.7109375" style="213" customWidth="1"/>
    <col min="2057" max="2057" width="2.85546875" style="213" customWidth="1"/>
    <col min="2058" max="2304" width="8" style="213"/>
    <col min="2305" max="2305" width="5.85546875" style="213" customWidth="1"/>
    <col min="2306" max="2306" width="42.5703125" style="213" customWidth="1"/>
    <col min="2307" max="2308" width="11" style="213" customWidth="1"/>
    <col min="2309" max="2309" width="13.7109375" style="213" customWidth="1"/>
    <col min="2310" max="2310" width="12.42578125" style="213" customWidth="1"/>
    <col min="2311" max="2311" width="12.140625" style="213" customWidth="1"/>
    <col min="2312" max="2312" width="14.7109375" style="213" customWidth="1"/>
    <col min="2313" max="2313" width="2.85546875" style="213" customWidth="1"/>
    <col min="2314" max="2560" width="8" style="213"/>
    <col min="2561" max="2561" width="5.85546875" style="213" customWidth="1"/>
    <col min="2562" max="2562" width="42.5703125" style="213" customWidth="1"/>
    <col min="2563" max="2564" width="11" style="213" customWidth="1"/>
    <col min="2565" max="2565" width="13.7109375" style="213" customWidth="1"/>
    <col min="2566" max="2566" width="12.42578125" style="213" customWidth="1"/>
    <col min="2567" max="2567" width="12.140625" style="213" customWidth="1"/>
    <col min="2568" max="2568" width="14.7109375" style="213" customWidth="1"/>
    <col min="2569" max="2569" width="2.85546875" style="213" customWidth="1"/>
    <col min="2570" max="2816" width="8" style="213"/>
    <col min="2817" max="2817" width="5.85546875" style="213" customWidth="1"/>
    <col min="2818" max="2818" width="42.5703125" style="213" customWidth="1"/>
    <col min="2819" max="2820" width="11" style="213" customWidth="1"/>
    <col min="2821" max="2821" width="13.7109375" style="213" customWidth="1"/>
    <col min="2822" max="2822" width="12.42578125" style="213" customWidth="1"/>
    <col min="2823" max="2823" width="12.140625" style="213" customWidth="1"/>
    <col min="2824" max="2824" width="14.7109375" style="213" customWidth="1"/>
    <col min="2825" max="2825" width="2.85546875" style="213" customWidth="1"/>
    <col min="2826" max="3072" width="8" style="213"/>
    <col min="3073" max="3073" width="5.85546875" style="213" customWidth="1"/>
    <col min="3074" max="3074" width="42.5703125" style="213" customWidth="1"/>
    <col min="3075" max="3076" width="11" style="213" customWidth="1"/>
    <col min="3077" max="3077" width="13.7109375" style="213" customWidth="1"/>
    <col min="3078" max="3078" width="12.42578125" style="213" customWidth="1"/>
    <col min="3079" max="3079" width="12.140625" style="213" customWidth="1"/>
    <col min="3080" max="3080" width="14.7109375" style="213" customWidth="1"/>
    <col min="3081" max="3081" width="2.85546875" style="213" customWidth="1"/>
    <col min="3082" max="3328" width="8" style="213"/>
    <col min="3329" max="3329" width="5.85546875" style="213" customWidth="1"/>
    <col min="3330" max="3330" width="42.5703125" style="213" customWidth="1"/>
    <col min="3331" max="3332" width="11" style="213" customWidth="1"/>
    <col min="3333" max="3333" width="13.7109375" style="213" customWidth="1"/>
    <col min="3334" max="3334" width="12.42578125" style="213" customWidth="1"/>
    <col min="3335" max="3335" width="12.140625" style="213" customWidth="1"/>
    <col min="3336" max="3336" width="14.7109375" style="213" customWidth="1"/>
    <col min="3337" max="3337" width="2.85546875" style="213" customWidth="1"/>
    <col min="3338" max="3584" width="8" style="213"/>
    <col min="3585" max="3585" width="5.85546875" style="213" customWidth="1"/>
    <col min="3586" max="3586" width="42.5703125" style="213" customWidth="1"/>
    <col min="3587" max="3588" width="11" style="213" customWidth="1"/>
    <col min="3589" max="3589" width="13.7109375" style="213" customWidth="1"/>
    <col min="3590" max="3590" width="12.42578125" style="213" customWidth="1"/>
    <col min="3591" max="3591" width="12.140625" style="213" customWidth="1"/>
    <col min="3592" max="3592" width="14.7109375" style="213" customWidth="1"/>
    <col min="3593" max="3593" width="2.85546875" style="213" customWidth="1"/>
    <col min="3594" max="3840" width="8" style="213"/>
    <col min="3841" max="3841" width="5.85546875" style="213" customWidth="1"/>
    <col min="3842" max="3842" width="42.5703125" style="213" customWidth="1"/>
    <col min="3843" max="3844" width="11" style="213" customWidth="1"/>
    <col min="3845" max="3845" width="13.7109375" style="213" customWidth="1"/>
    <col min="3846" max="3846" width="12.42578125" style="213" customWidth="1"/>
    <col min="3847" max="3847" width="12.140625" style="213" customWidth="1"/>
    <col min="3848" max="3848" width="14.7109375" style="213" customWidth="1"/>
    <col min="3849" max="3849" width="2.85546875" style="213" customWidth="1"/>
    <col min="3850" max="4096" width="8" style="213"/>
    <col min="4097" max="4097" width="5.85546875" style="213" customWidth="1"/>
    <col min="4098" max="4098" width="42.5703125" style="213" customWidth="1"/>
    <col min="4099" max="4100" width="11" style="213" customWidth="1"/>
    <col min="4101" max="4101" width="13.7109375" style="213" customWidth="1"/>
    <col min="4102" max="4102" width="12.42578125" style="213" customWidth="1"/>
    <col min="4103" max="4103" width="12.140625" style="213" customWidth="1"/>
    <col min="4104" max="4104" width="14.7109375" style="213" customWidth="1"/>
    <col min="4105" max="4105" width="2.85546875" style="213" customWidth="1"/>
    <col min="4106" max="4352" width="8" style="213"/>
    <col min="4353" max="4353" width="5.85546875" style="213" customWidth="1"/>
    <col min="4354" max="4354" width="42.5703125" style="213" customWidth="1"/>
    <col min="4355" max="4356" width="11" style="213" customWidth="1"/>
    <col min="4357" max="4357" width="13.7109375" style="213" customWidth="1"/>
    <col min="4358" max="4358" width="12.42578125" style="213" customWidth="1"/>
    <col min="4359" max="4359" width="12.140625" style="213" customWidth="1"/>
    <col min="4360" max="4360" width="14.7109375" style="213" customWidth="1"/>
    <col min="4361" max="4361" width="2.85546875" style="213" customWidth="1"/>
    <col min="4362" max="4608" width="8" style="213"/>
    <col min="4609" max="4609" width="5.85546875" style="213" customWidth="1"/>
    <col min="4610" max="4610" width="42.5703125" style="213" customWidth="1"/>
    <col min="4611" max="4612" width="11" style="213" customWidth="1"/>
    <col min="4613" max="4613" width="13.7109375" style="213" customWidth="1"/>
    <col min="4614" max="4614" width="12.42578125" style="213" customWidth="1"/>
    <col min="4615" max="4615" width="12.140625" style="213" customWidth="1"/>
    <col min="4616" max="4616" width="14.7109375" style="213" customWidth="1"/>
    <col min="4617" max="4617" width="2.85546875" style="213" customWidth="1"/>
    <col min="4618" max="4864" width="8" style="213"/>
    <col min="4865" max="4865" width="5.85546875" style="213" customWidth="1"/>
    <col min="4866" max="4866" width="42.5703125" style="213" customWidth="1"/>
    <col min="4867" max="4868" width="11" style="213" customWidth="1"/>
    <col min="4869" max="4869" width="13.7109375" style="213" customWidth="1"/>
    <col min="4870" max="4870" width="12.42578125" style="213" customWidth="1"/>
    <col min="4871" max="4871" width="12.140625" style="213" customWidth="1"/>
    <col min="4872" max="4872" width="14.7109375" style="213" customWidth="1"/>
    <col min="4873" max="4873" width="2.85546875" style="213" customWidth="1"/>
    <col min="4874" max="5120" width="8" style="213"/>
    <col min="5121" max="5121" width="5.85546875" style="213" customWidth="1"/>
    <col min="5122" max="5122" width="42.5703125" style="213" customWidth="1"/>
    <col min="5123" max="5124" width="11" style="213" customWidth="1"/>
    <col min="5125" max="5125" width="13.7109375" style="213" customWidth="1"/>
    <col min="5126" max="5126" width="12.42578125" style="213" customWidth="1"/>
    <col min="5127" max="5127" width="12.140625" style="213" customWidth="1"/>
    <col min="5128" max="5128" width="14.7109375" style="213" customWidth="1"/>
    <col min="5129" max="5129" width="2.85546875" style="213" customWidth="1"/>
    <col min="5130" max="5376" width="8" style="213"/>
    <col min="5377" max="5377" width="5.85546875" style="213" customWidth="1"/>
    <col min="5378" max="5378" width="42.5703125" style="213" customWidth="1"/>
    <col min="5379" max="5380" width="11" style="213" customWidth="1"/>
    <col min="5381" max="5381" width="13.7109375" style="213" customWidth="1"/>
    <col min="5382" max="5382" width="12.42578125" style="213" customWidth="1"/>
    <col min="5383" max="5383" width="12.140625" style="213" customWidth="1"/>
    <col min="5384" max="5384" width="14.7109375" style="213" customWidth="1"/>
    <col min="5385" max="5385" width="2.85546875" style="213" customWidth="1"/>
    <col min="5386" max="5632" width="8" style="213"/>
    <col min="5633" max="5633" width="5.85546875" style="213" customWidth="1"/>
    <col min="5634" max="5634" width="42.5703125" style="213" customWidth="1"/>
    <col min="5635" max="5636" width="11" style="213" customWidth="1"/>
    <col min="5637" max="5637" width="13.7109375" style="213" customWidth="1"/>
    <col min="5638" max="5638" width="12.42578125" style="213" customWidth="1"/>
    <col min="5639" max="5639" width="12.140625" style="213" customWidth="1"/>
    <col min="5640" max="5640" width="14.7109375" style="213" customWidth="1"/>
    <col min="5641" max="5641" width="2.85546875" style="213" customWidth="1"/>
    <col min="5642" max="5888" width="8" style="213"/>
    <col min="5889" max="5889" width="5.85546875" style="213" customWidth="1"/>
    <col min="5890" max="5890" width="42.5703125" style="213" customWidth="1"/>
    <col min="5891" max="5892" width="11" style="213" customWidth="1"/>
    <col min="5893" max="5893" width="13.7109375" style="213" customWidth="1"/>
    <col min="5894" max="5894" width="12.42578125" style="213" customWidth="1"/>
    <col min="5895" max="5895" width="12.140625" style="213" customWidth="1"/>
    <col min="5896" max="5896" width="14.7109375" style="213" customWidth="1"/>
    <col min="5897" max="5897" width="2.85546875" style="213" customWidth="1"/>
    <col min="5898" max="6144" width="8" style="213"/>
    <col min="6145" max="6145" width="5.85546875" style="213" customWidth="1"/>
    <col min="6146" max="6146" width="42.5703125" style="213" customWidth="1"/>
    <col min="6147" max="6148" width="11" style="213" customWidth="1"/>
    <col min="6149" max="6149" width="13.7109375" style="213" customWidth="1"/>
    <col min="6150" max="6150" width="12.42578125" style="213" customWidth="1"/>
    <col min="6151" max="6151" width="12.140625" style="213" customWidth="1"/>
    <col min="6152" max="6152" width="14.7109375" style="213" customWidth="1"/>
    <col min="6153" max="6153" width="2.85546875" style="213" customWidth="1"/>
    <col min="6154" max="6400" width="8" style="213"/>
    <col min="6401" max="6401" width="5.85546875" style="213" customWidth="1"/>
    <col min="6402" max="6402" width="42.5703125" style="213" customWidth="1"/>
    <col min="6403" max="6404" width="11" style="213" customWidth="1"/>
    <col min="6405" max="6405" width="13.7109375" style="213" customWidth="1"/>
    <col min="6406" max="6406" width="12.42578125" style="213" customWidth="1"/>
    <col min="6407" max="6407" width="12.140625" style="213" customWidth="1"/>
    <col min="6408" max="6408" width="14.7109375" style="213" customWidth="1"/>
    <col min="6409" max="6409" width="2.85546875" style="213" customWidth="1"/>
    <col min="6410" max="6656" width="8" style="213"/>
    <col min="6657" max="6657" width="5.85546875" style="213" customWidth="1"/>
    <col min="6658" max="6658" width="42.5703125" style="213" customWidth="1"/>
    <col min="6659" max="6660" width="11" style="213" customWidth="1"/>
    <col min="6661" max="6661" width="13.7109375" style="213" customWidth="1"/>
    <col min="6662" max="6662" width="12.42578125" style="213" customWidth="1"/>
    <col min="6663" max="6663" width="12.140625" style="213" customWidth="1"/>
    <col min="6664" max="6664" width="14.7109375" style="213" customWidth="1"/>
    <col min="6665" max="6665" width="2.85546875" style="213" customWidth="1"/>
    <col min="6666" max="6912" width="8" style="213"/>
    <col min="6913" max="6913" width="5.85546875" style="213" customWidth="1"/>
    <col min="6914" max="6914" width="42.5703125" style="213" customWidth="1"/>
    <col min="6915" max="6916" width="11" style="213" customWidth="1"/>
    <col min="6917" max="6917" width="13.7109375" style="213" customWidth="1"/>
    <col min="6918" max="6918" width="12.42578125" style="213" customWidth="1"/>
    <col min="6919" max="6919" width="12.140625" style="213" customWidth="1"/>
    <col min="6920" max="6920" width="14.7109375" style="213" customWidth="1"/>
    <col min="6921" max="6921" width="2.85546875" style="213" customWidth="1"/>
    <col min="6922" max="7168" width="8" style="213"/>
    <col min="7169" max="7169" width="5.85546875" style="213" customWidth="1"/>
    <col min="7170" max="7170" width="42.5703125" style="213" customWidth="1"/>
    <col min="7171" max="7172" width="11" style="213" customWidth="1"/>
    <col min="7173" max="7173" width="13.7109375" style="213" customWidth="1"/>
    <col min="7174" max="7174" width="12.42578125" style="213" customWidth="1"/>
    <col min="7175" max="7175" width="12.140625" style="213" customWidth="1"/>
    <col min="7176" max="7176" width="14.7109375" style="213" customWidth="1"/>
    <col min="7177" max="7177" width="2.85546875" style="213" customWidth="1"/>
    <col min="7178" max="7424" width="8" style="213"/>
    <col min="7425" max="7425" width="5.85546875" style="213" customWidth="1"/>
    <col min="7426" max="7426" width="42.5703125" style="213" customWidth="1"/>
    <col min="7427" max="7428" width="11" style="213" customWidth="1"/>
    <col min="7429" max="7429" width="13.7109375" style="213" customWidth="1"/>
    <col min="7430" max="7430" width="12.42578125" style="213" customWidth="1"/>
    <col min="7431" max="7431" width="12.140625" style="213" customWidth="1"/>
    <col min="7432" max="7432" width="14.7109375" style="213" customWidth="1"/>
    <col min="7433" max="7433" width="2.85546875" style="213" customWidth="1"/>
    <col min="7434" max="7680" width="8" style="213"/>
    <col min="7681" max="7681" width="5.85546875" style="213" customWidth="1"/>
    <col min="7682" max="7682" width="42.5703125" style="213" customWidth="1"/>
    <col min="7683" max="7684" width="11" style="213" customWidth="1"/>
    <col min="7685" max="7685" width="13.7109375" style="213" customWidth="1"/>
    <col min="7686" max="7686" width="12.42578125" style="213" customWidth="1"/>
    <col min="7687" max="7687" width="12.140625" style="213" customWidth="1"/>
    <col min="7688" max="7688" width="14.7109375" style="213" customWidth="1"/>
    <col min="7689" max="7689" width="2.85546875" style="213" customWidth="1"/>
    <col min="7690" max="7936" width="8" style="213"/>
    <col min="7937" max="7937" width="5.85546875" style="213" customWidth="1"/>
    <col min="7938" max="7938" width="42.5703125" style="213" customWidth="1"/>
    <col min="7939" max="7940" width="11" style="213" customWidth="1"/>
    <col min="7941" max="7941" width="13.7109375" style="213" customWidth="1"/>
    <col min="7942" max="7942" width="12.42578125" style="213" customWidth="1"/>
    <col min="7943" max="7943" width="12.140625" style="213" customWidth="1"/>
    <col min="7944" max="7944" width="14.7109375" style="213" customWidth="1"/>
    <col min="7945" max="7945" width="2.85546875" style="213" customWidth="1"/>
    <col min="7946" max="8192" width="8" style="213"/>
    <col min="8193" max="8193" width="5.85546875" style="213" customWidth="1"/>
    <col min="8194" max="8194" width="42.5703125" style="213" customWidth="1"/>
    <col min="8195" max="8196" width="11" style="213" customWidth="1"/>
    <col min="8197" max="8197" width="13.7109375" style="213" customWidth="1"/>
    <col min="8198" max="8198" width="12.42578125" style="213" customWidth="1"/>
    <col min="8199" max="8199" width="12.140625" style="213" customWidth="1"/>
    <col min="8200" max="8200" width="14.7109375" style="213" customWidth="1"/>
    <col min="8201" max="8201" width="2.85546875" style="213" customWidth="1"/>
    <col min="8202" max="8448" width="8" style="213"/>
    <col min="8449" max="8449" width="5.85546875" style="213" customWidth="1"/>
    <col min="8450" max="8450" width="42.5703125" style="213" customWidth="1"/>
    <col min="8451" max="8452" width="11" style="213" customWidth="1"/>
    <col min="8453" max="8453" width="13.7109375" style="213" customWidth="1"/>
    <col min="8454" max="8454" width="12.42578125" style="213" customWidth="1"/>
    <col min="8455" max="8455" width="12.140625" style="213" customWidth="1"/>
    <col min="8456" max="8456" width="14.7109375" style="213" customWidth="1"/>
    <col min="8457" max="8457" width="2.85546875" style="213" customWidth="1"/>
    <col min="8458" max="8704" width="8" style="213"/>
    <col min="8705" max="8705" width="5.85546875" style="213" customWidth="1"/>
    <col min="8706" max="8706" width="42.5703125" style="213" customWidth="1"/>
    <col min="8707" max="8708" width="11" style="213" customWidth="1"/>
    <col min="8709" max="8709" width="13.7109375" style="213" customWidth="1"/>
    <col min="8710" max="8710" width="12.42578125" style="213" customWidth="1"/>
    <col min="8711" max="8711" width="12.140625" style="213" customWidth="1"/>
    <col min="8712" max="8712" width="14.7109375" style="213" customWidth="1"/>
    <col min="8713" max="8713" width="2.85546875" style="213" customWidth="1"/>
    <col min="8714" max="8960" width="8" style="213"/>
    <col min="8961" max="8961" width="5.85546875" style="213" customWidth="1"/>
    <col min="8962" max="8962" width="42.5703125" style="213" customWidth="1"/>
    <col min="8963" max="8964" width="11" style="213" customWidth="1"/>
    <col min="8965" max="8965" width="13.7109375" style="213" customWidth="1"/>
    <col min="8966" max="8966" width="12.42578125" style="213" customWidth="1"/>
    <col min="8967" max="8967" width="12.140625" style="213" customWidth="1"/>
    <col min="8968" max="8968" width="14.7109375" style="213" customWidth="1"/>
    <col min="8969" max="8969" width="2.85546875" style="213" customWidth="1"/>
    <col min="8970" max="9216" width="8" style="213"/>
    <col min="9217" max="9217" width="5.85546875" style="213" customWidth="1"/>
    <col min="9218" max="9218" width="42.5703125" style="213" customWidth="1"/>
    <col min="9219" max="9220" width="11" style="213" customWidth="1"/>
    <col min="9221" max="9221" width="13.7109375" style="213" customWidth="1"/>
    <col min="9222" max="9222" width="12.42578125" style="213" customWidth="1"/>
    <col min="9223" max="9223" width="12.140625" style="213" customWidth="1"/>
    <col min="9224" max="9224" width="14.7109375" style="213" customWidth="1"/>
    <col min="9225" max="9225" width="2.85546875" style="213" customWidth="1"/>
    <col min="9226" max="9472" width="8" style="213"/>
    <col min="9473" max="9473" width="5.85546875" style="213" customWidth="1"/>
    <col min="9474" max="9474" width="42.5703125" style="213" customWidth="1"/>
    <col min="9475" max="9476" width="11" style="213" customWidth="1"/>
    <col min="9477" max="9477" width="13.7109375" style="213" customWidth="1"/>
    <col min="9478" max="9478" width="12.42578125" style="213" customWidth="1"/>
    <col min="9479" max="9479" width="12.140625" style="213" customWidth="1"/>
    <col min="9480" max="9480" width="14.7109375" style="213" customWidth="1"/>
    <col min="9481" max="9481" width="2.85546875" style="213" customWidth="1"/>
    <col min="9482" max="9728" width="8" style="213"/>
    <col min="9729" max="9729" width="5.85546875" style="213" customWidth="1"/>
    <col min="9730" max="9730" width="42.5703125" style="213" customWidth="1"/>
    <col min="9731" max="9732" width="11" style="213" customWidth="1"/>
    <col min="9733" max="9733" width="13.7109375" style="213" customWidth="1"/>
    <col min="9734" max="9734" width="12.42578125" style="213" customWidth="1"/>
    <col min="9735" max="9735" width="12.140625" style="213" customWidth="1"/>
    <col min="9736" max="9736" width="14.7109375" style="213" customWidth="1"/>
    <col min="9737" max="9737" width="2.85546875" style="213" customWidth="1"/>
    <col min="9738" max="9984" width="8" style="213"/>
    <col min="9985" max="9985" width="5.85546875" style="213" customWidth="1"/>
    <col min="9986" max="9986" width="42.5703125" style="213" customWidth="1"/>
    <col min="9987" max="9988" width="11" style="213" customWidth="1"/>
    <col min="9989" max="9989" width="13.7109375" style="213" customWidth="1"/>
    <col min="9990" max="9990" width="12.42578125" style="213" customWidth="1"/>
    <col min="9991" max="9991" width="12.140625" style="213" customWidth="1"/>
    <col min="9992" max="9992" width="14.7109375" style="213" customWidth="1"/>
    <col min="9993" max="9993" width="2.85546875" style="213" customWidth="1"/>
    <col min="9994" max="10240" width="8" style="213"/>
    <col min="10241" max="10241" width="5.85546875" style="213" customWidth="1"/>
    <col min="10242" max="10242" width="42.5703125" style="213" customWidth="1"/>
    <col min="10243" max="10244" width="11" style="213" customWidth="1"/>
    <col min="10245" max="10245" width="13.7109375" style="213" customWidth="1"/>
    <col min="10246" max="10246" width="12.42578125" style="213" customWidth="1"/>
    <col min="10247" max="10247" width="12.140625" style="213" customWidth="1"/>
    <col min="10248" max="10248" width="14.7109375" style="213" customWidth="1"/>
    <col min="10249" max="10249" width="2.85546875" style="213" customWidth="1"/>
    <col min="10250" max="10496" width="8" style="213"/>
    <col min="10497" max="10497" width="5.85546875" style="213" customWidth="1"/>
    <col min="10498" max="10498" width="42.5703125" style="213" customWidth="1"/>
    <col min="10499" max="10500" width="11" style="213" customWidth="1"/>
    <col min="10501" max="10501" width="13.7109375" style="213" customWidth="1"/>
    <col min="10502" max="10502" width="12.42578125" style="213" customWidth="1"/>
    <col min="10503" max="10503" width="12.140625" style="213" customWidth="1"/>
    <col min="10504" max="10504" width="14.7109375" style="213" customWidth="1"/>
    <col min="10505" max="10505" width="2.85546875" style="213" customWidth="1"/>
    <col min="10506" max="10752" width="8" style="213"/>
    <col min="10753" max="10753" width="5.85546875" style="213" customWidth="1"/>
    <col min="10754" max="10754" width="42.5703125" style="213" customWidth="1"/>
    <col min="10755" max="10756" width="11" style="213" customWidth="1"/>
    <col min="10757" max="10757" width="13.7109375" style="213" customWidth="1"/>
    <col min="10758" max="10758" width="12.42578125" style="213" customWidth="1"/>
    <col min="10759" max="10759" width="12.140625" style="213" customWidth="1"/>
    <col min="10760" max="10760" width="14.7109375" style="213" customWidth="1"/>
    <col min="10761" max="10761" width="2.85546875" style="213" customWidth="1"/>
    <col min="10762" max="11008" width="8" style="213"/>
    <col min="11009" max="11009" width="5.85546875" style="213" customWidth="1"/>
    <col min="11010" max="11010" width="42.5703125" style="213" customWidth="1"/>
    <col min="11011" max="11012" width="11" style="213" customWidth="1"/>
    <col min="11013" max="11013" width="13.7109375" style="213" customWidth="1"/>
    <col min="11014" max="11014" width="12.42578125" style="213" customWidth="1"/>
    <col min="11015" max="11015" width="12.140625" style="213" customWidth="1"/>
    <col min="11016" max="11016" width="14.7109375" style="213" customWidth="1"/>
    <col min="11017" max="11017" width="2.85546875" style="213" customWidth="1"/>
    <col min="11018" max="11264" width="8" style="213"/>
    <col min="11265" max="11265" width="5.85546875" style="213" customWidth="1"/>
    <col min="11266" max="11266" width="42.5703125" style="213" customWidth="1"/>
    <col min="11267" max="11268" width="11" style="213" customWidth="1"/>
    <col min="11269" max="11269" width="13.7109375" style="213" customWidth="1"/>
    <col min="11270" max="11270" width="12.42578125" style="213" customWidth="1"/>
    <col min="11271" max="11271" width="12.140625" style="213" customWidth="1"/>
    <col min="11272" max="11272" width="14.7109375" style="213" customWidth="1"/>
    <col min="11273" max="11273" width="2.85546875" style="213" customWidth="1"/>
    <col min="11274" max="11520" width="8" style="213"/>
    <col min="11521" max="11521" width="5.85546875" style="213" customWidth="1"/>
    <col min="11522" max="11522" width="42.5703125" style="213" customWidth="1"/>
    <col min="11523" max="11524" width="11" style="213" customWidth="1"/>
    <col min="11525" max="11525" width="13.7109375" style="213" customWidth="1"/>
    <col min="11526" max="11526" width="12.42578125" style="213" customWidth="1"/>
    <col min="11527" max="11527" width="12.140625" style="213" customWidth="1"/>
    <col min="11528" max="11528" width="14.7109375" style="213" customWidth="1"/>
    <col min="11529" max="11529" width="2.85546875" style="213" customWidth="1"/>
    <col min="11530" max="11776" width="8" style="213"/>
    <col min="11777" max="11777" width="5.85546875" style="213" customWidth="1"/>
    <col min="11778" max="11778" width="42.5703125" style="213" customWidth="1"/>
    <col min="11779" max="11780" width="11" style="213" customWidth="1"/>
    <col min="11781" max="11781" width="13.7109375" style="213" customWidth="1"/>
    <col min="11782" max="11782" width="12.42578125" style="213" customWidth="1"/>
    <col min="11783" max="11783" width="12.140625" style="213" customWidth="1"/>
    <col min="11784" max="11784" width="14.7109375" style="213" customWidth="1"/>
    <col min="11785" max="11785" width="2.85546875" style="213" customWidth="1"/>
    <col min="11786" max="12032" width="8" style="213"/>
    <col min="12033" max="12033" width="5.85546875" style="213" customWidth="1"/>
    <col min="12034" max="12034" width="42.5703125" style="213" customWidth="1"/>
    <col min="12035" max="12036" width="11" style="213" customWidth="1"/>
    <col min="12037" max="12037" width="13.7109375" style="213" customWidth="1"/>
    <col min="12038" max="12038" width="12.42578125" style="213" customWidth="1"/>
    <col min="12039" max="12039" width="12.140625" style="213" customWidth="1"/>
    <col min="12040" max="12040" width="14.7109375" style="213" customWidth="1"/>
    <col min="12041" max="12041" width="2.85546875" style="213" customWidth="1"/>
    <col min="12042" max="12288" width="8" style="213"/>
    <col min="12289" max="12289" width="5.85546875" style="213" customWidth="1"/>
    <col min="12290" max="12290" width="42.5703125" style="213" customWidth="1"/>
    <col min="12291" max="12292" width="11" style="213" customWidth="1"/>
    <col min="12293" max="12293" width="13.7109375" style="213" customWidth="1"/>
    <col min="12294" max="12294" width="12.42578125" style="213" customWidth="1"/>
    <col min="12295" max="12295" width="12.140625" style="213" customWidth="1"/>
    <col min="12296" max="12296" width="14.7109375" style="213" customWidth="1"/>
    <col min="12297" max="12297" width="2.85546875" style="213" customWidth="1"/>
    <col min="12298" max="12544" width="8" style="213"/>
    <col min="12545" max="12545" width="5.85546875" style="213" customWidth="1"/>
    <col min="12546" max="12546" width="42.5703125" style="213" customWidth="1"/>
    <col min="12547" max="12548" width="11" style="213" customWidth="1"/>
    <col min="12549" max="12549" width="13.7109375" style="213" customWidth="1"/>
    <col min="12550" max="12550" width="12.42578125" style="213" customWidth="1"/>
    <col min="12551" max="12551" width="12.140625" style="213" customWidth="1"/>
    <col min="12552" max="12552" width="14.7109375" style="213" customWidth="1"/>
    <col min="12553" max="12553" width="2.85546875" style="213" customWidth="1"/>
    <col min="12554" max="12800" width="8" style="213"/>
    <col min="12801" max="12801" width="5.85546875" style="213" customWidth="1"/>
    <col min="12802" max="12802" width="42.5703125" style="213" customWidth="1"/>
    <col min="12803" max="12804" width="11" style="213" customWidth="1"/>
    <col min="12805" max="12805" width="13.7109375" style="213" customWidth="1"/>
    <col min="12806" max="12806" width="12.42578125" style="213" customWidth="1"/>
    <col min="12807" max="12807" width="12.140625" style="213" customWidth="1"/>
    <col min="12808" max="12808" width="14.7109375" style="213" customWidth="1"/>
    <col min="12809" max="12809" width="2.85546875" style="213" customWidth="1"/>
    <col min="12810" max="13056" width="8" style="213"/>
    <col min="13057" max="13057" width="5.85546875" style="213" customWidth="1"/>
    <col min="13058" max="13058" width="42.5703125" style="213" customWidth="1"/>
    <col min="13059" max="13060" width="11" style="213" customWidth="1"/>
    <col min="13061" max="13061" width="13.7109375" style="213" customWidth="1"/>
    <col min="13062" max="13062" width="12.42578125" style="213" customWidth="1"/>
    <col min="13063" max="13063" width="12.140625" style="213" customWidth="1"/>
    <col min="13064" max="13064" width="14.7109375" style="213" customWidth="1"/>
    <col min="13065" max="13065" width="2.85546875" style="213" customWidth="1"/>
    <col min="13066" max="13312" width="8" style="213"/>
    <col min="13313" max="13313" width="5.85546875" style="213" customWidth="1"/>
    <col min="13314" max="13314" width="42.5703125" style="213" customWidth="1"/>
    <col min="13315" max="13316" width="11" style="213" customWidth="1"/>
    <col min="13317" max="13317" width="13.7109375" style="213" customWidth="1"/>
    <col min="13318" max="13318" width="12.42578125" style="213" customWidth="1"/>
    <col min="13319" max="13319" width="12.140625" style="213" customWidth="1"/>
    <col min="13320" max="13320" width="14.7109375" style="213" customWidth="1"/>
    <col min="13321" max="13321" width="2.85546875" style="213" customWidth="1"/>
    <col min="13322" max="13568" width="8" style="213"/>
    <col min="13569" max="13569" width="5.85546875" style="213" customWidth="1"/>
    <col min="13570" max="13570" width="42.5703125" style="213" customWidth="1"/>
    <col min="13571" max="13572" width="11" style="213" customWidth="1"/>
    <col min="13573" max="13573" width="13.7109375" style="213" customWidth="1"/>
    <col min="13574" max="13574" width="12.42578125" style="213" customWidth="1"/>
    <col min="13575" max="13575" width="12.140625" style="213" customWidth="1"/>
    <col min="13576" max="13576" width="14.7109375" style="213" customWidth="1"/>
    <col min="13577" max="13577" width="2.85546875" style="213" customWidth="1"/>
    <col min="13578" max="13824" width="8" style="213"/>
    <col min="13825" max="13825" width="5.85546875" style="213" customWidth="1"/>
    <col min="13826" max="13826" width="42.5703125" style="213" customWidth="1"/>
    <col min="13827" max="13828" width="11" style="213" customWidth="1"/>
    <col min="13829" max="13829" width="13.7109375" style="213" customWidth="1"/>
    <col min="13830" max="13830" width="12.42578125" style="213" customWidth="1"/>
    <col min="13831" max="13831" width="12.140625" style="213" customWidth="1"/>
    <col min="13832" max="13832" width="14.7109375" style="213" customWidth="1"/>
    <col min="13833" max="13833" width="2.85546875" style="213" customWidth="1"/>
    <col min="13834" max="14080" width="8" style="213"/>
    <col min="14081" max="14081" width="5.85546875" style="213" customWidth="1"/>
    <col min="14082" max="14082" width="42.5703125" style="213" customWidth="1"/>
    <col min="14083" max="14084" width="11" style="213" customWidth="1"/>
    <col min="14085" max="14085" width="13.7109375" style="213" customWidth="1"/>
    <col min="14086" max="14086" width="12.42578125" style="213" customWidth="1"/>
    <col min="14087" max="14087" width="12.140625" style="213" customWidth="1"/>
    <col min="14088" max="14088" width="14.7109375" style="213" customWidth="1"/>
    <col min="14089" max="14089" width="2.85546875" style="213" customWidth="1"/>
    <col min="14090" max="14336" width="8" style="213"/>
    <col min="14337" max="14337" width="5.85546875" style="213" customWidth="1"/>
    <col min="14338" max="14338" width="42.5703125" style="213" customWidth="1"/>
    <col min="14339" max="14340" width="11" style="213" customWidth="1"/>
    <col min="14341" max="14341" width="13.7109375" style="213" customWidth="1"/>
    <col min="14342" max="14342" width="12.42578125" style="213" customWidth="1"/>
    <col min="14343" max="14343" width="12.140625" style="213" customWidth="1"/>
    <col min="14344" max="14344" width="14.7109375" style="213" customWidth="1"/>
    <col min="14345" max="14345" width="2.85546875" style="213" customWidth="1"/>
    <col min="14346" max="14592" width="8" style="213"/>
    <col min="14593" max="14593" width="5.85546875" style="213" customWidth="1"/>
    <col min="14594" max="14594" width="42.5703125" style="213" customWidth="1"/>
    <col min="14595" max="14596" width="11" style="213" customWidth="1"/>
    <col min="14597" max="14597" width="13.7109375" style="213" customWidth="1"/>
    <col min="14598" max="14598" width="12.42578125" style="213" customWidth="1"/>
    <col min="14599" max="14599" width="12.140625" style="213" customWidth="1"/>
    <col min="14600" max="14600" width="14.7109375" style="213" customWidth="1"/>
    <col min="14601" max="14601" width="2.85546875" style="213" customWidth="1"/>
    <col min="14602" max="14848" width="8" style="213"/>
    <col min="14849" max="14849" width="5.85546875" style="213" customWidth="1"/>
    <col min="14850" max="14850" width="42.5703125" style="213" customWidth="1"/>
    <col min="14851" max="14852" width="11" style="213" customWidth="1"/>
    <col min="14853" max="14853" width="13.7109375" style="213" customWidth="1"/>
    <col min="14854" max="14854" width="12.42578125" style="213" customWidth="1"/>
    <col min="14855" max="14855" width="12.140625" style="213" customWidth="1"/>
    <col min="14856" max="14856" width="14.7109375" style="213" customWidth="1"/>
    <col min="14857" max="14857" width="2.85546875" style="213" customWidth="1"/>
    <col min="14858" max="15104" width="8" style="213"/>
    <col min="15105" max="15105" width="5.85546875" style="213" customWidth="1"/>
    <col min="15106" max="15106" width="42.5703125" style="213" customWidth="1"/>
    <col min="15107" max="15108" width="11" style="213" customWidth="1"/>
    <col min="15109" max="15109" width="13.7109375" style="213" customWidth="1"/>
    <col min="15110" max="15110" width="12.42578125" style="213" customWidth="1"/>
    <col min="15111" max="15111" width="12.140625" style="213" customWidth="1"/>
    <col min="15112" max="15112" width="14.7109375" style="213" customWidth="1"/>
    <col min="15113" max="15113" width="2.85546875" style="213" customWidth="1"/>
    <col min="15114" max="15360" width="8" style="213"/>
    <col min="15361" max="15361" width="5.85546875" style="213" customWidth="1"/>
    <col min="15362" max="15362" width="42.5703125" style="213" customWidth="1"/>
    <col min="15363" max="15364" width="11" style="213" customWidth="1"/>
    <col min="15365" max="15365" width="13.7109375" style="213" customWidth="1"/>
    <col min="15366" max="15366" width="12.42578125" style="213" customWidth="1"/>
    <col min="15367" max="15367" width="12.140625" style="213" customWidth="1"/>
    <col min="15368" max="15368" width="14.7109375" style="213" customWidth="1"/>
    <col min="15369" max="15369" width="2.85546875" style="213" customWidth="1"/>
    <col min="15370" max="15616" width="8" style="213"/>
    <col min="15617" max="15617" width="5.85546875" style="213" customWidth="1"/>
    <col min="15618" max="15618" width="42.5703125" style="213" customWidth="1"/>
    <col min="15619" max="15620" width="11" style="213" customWidth="1"/>
    <col min="15621" max="15621" width="13.7109375" style="213" customWidth="1"/>
    <col min="15622" max="15622" width="12.42578125" style="213" customWidth="1"/>
    <col min="15623" max="15623" width="12.140625" style="213" customWidth="1"/>
    <col min="15624" max="15624" width="14.7109375" style="213" customWidth="1"/>
    <col min="15625" max="15625" width="2.85546875" style="213" customWidth="1"/>
    <col min="15626" max="15872" width="8" style="213"/>
    <col min="15873" max="15873" width="5.85546875" style="213" customWidth="1"/>
    <col min="15874" max="15874" width="42.5703125" style="213" customWidth="1"/>
    <col min="15875" max="15876" width="11" style="213" customWidth="1"/>
    <col min="15877" max="15877" width="13.7109375" style="213" customWidth="1"/>
    <col min="15878" max="15878" width="12.42578125" style="213" customWidth="1"/>
    <col min="15879" max="15879" width="12.140625" style="213" customWidth="1"/>
    <col min="15880" max="15880" width="14.7109375" style="213" customWidth="1"/>
    <col min="15881" max="15881" width="2.85546875" style="213" customWidth="1"/>
    <col min="15882" max="16128" width="8" style="213"/>
    <col min="16129" max="16129" width="5.85546875" style="213" customWidth="1"/>
    <col min="16130" max="16130" width="42.5703125" style="213" customWidth="1"/>
    <col min="16131" max="16132" width="11" style="213" customWidth="1"/>
    <col min="16133" max="16133" width="13.7109375" style="213" customWidth="1"/>
    <col min="16134" max="16134" width="12.42578125" style="213" customWidth="1"/>
    <col min="16135" max="16135" width="12.140625" style="213" customWidth="1"/>
    <col min="16136" max="16136" width="14.7109375" style="213" customWidth="1"/>
    <col min="16137" max="16137" width="2.85546875" style="213" customWidth="1"/>
    <col min="16138" max="16384" width="8" style="213"/>
  </cols>
  <sheetData>
    <row r="2" spans="1:9" ht="39.75" customHeight="1" x14ac:dyDescent="0.25">
      <c r="A2" s="514" t="s">
        <v>453</v>
      </c>
      <c r="B2" s="514"/>
      <c r="C2" s="514"/>
      <c r="D2" s="514"/>
      <c r="E2" s="514"/>
      <c r="F2" s="514"/>
      <c r="G2" s="514"/>
      <c r="H2" s="514"/>
    </row>
    <row r="3" spans="1:9" s="333" customFormat="1" ht="15.75" customHeight="1" x14ac:dyDescent="0.25">
      <c r="A3" s="330"/>
      <c r="B3" s="331"/>
      <c r="C3" s="332"/>
      <c r="D3" s="332"/>
      <c r="G3" s="515"/>
      <c r="H3" s="515"/>
      <c r="I3" s="334"/>
    </row>
    <row r="4" spans="1:9" s="333" customFormat="1" ht="15.75" customHeight="1" x14ac:dyDescent="0.25">
      <c r="A4" s="458" t="s">
        <v>529</v>
      </c>
      <c r="B4" s="458"/>
      <c r="C4" s="332"/>
      <c r="D4" s="332"/>
      <c r="G4" s="363"/>
      <c r="H4" s="363"/>
      <c r="I4" s="334"/>
    </row>
    <row r="5" spans="1:9" s="336" customFormat="1" ht="15.75" customHeight="1" thickBot="1" x14ac:dyDescent="0.3">
      <c r="A5" s="458" t="s">
        <v>511</v>
      </c>
      <c r="B5" s="458"/>
      <c r="C5" s="335"/>
      <c r="D5" s="335"/>
      <c r="G5" s="516" t="s">
        <v>454</v>
      </c>
      <c r="H5" s="516"/>
      <c r="I5" s="337"/>
    </row>
    <row r="6" spans="1:9" s="338" customFormat="1" ht="26.25" customHeight="1" x14ac:dyDescent="0.25">
      <c r="A6" s="517" t="s">
        <v>315</v>
      </c>
      <c r="B6" s="519" t="s">
        <v>455</v>
      </c>
      <c r="C6" s="521" t="s">
        <v>456</v>
      </c>
      <c r="D6" s="522" t="s">
        <v>457</v>
      </c>
      <c r="E6" s="519" t="s">
        <v>458</v>
      </c>
      <c r="F6" s="519"/>
      <c r="G6" s="519"/>
      <c r="H6" s="524" t="s">
        <v>434</v>
      </c>
    </row>
    <row r="7" spans="1:9" s="340" customFormat="1" ht="32.25" customHeight="1" x14ac:dyDescent="0.25">
      <c r="A7" s="518"/>
      <c r="B7" s="520"/>
      <c r="C7" s="520"/>
      <c r="D7" s="523"/>
      <c r="E7" s="339" t="s">
        <v>8</v>
      </c>
      <c r="F7" s="339" t="s">
        <v>459</v>
      </c>
      <c r="G7" s="339" t="s">
        <v>460</v>
      </c>
      <c r="H7" s="525"/>
    </row>
    <row r="8" spans="1:9" s="344" customFormat="1" ht="12.95" customHeight="1" x14ac:dyDescent="0.25">
      <c r="A8" s="341" t="s">
        <v>12</v>
      </c>
      <c r="B8" s="342" t="s">
        <v>13</v>
      </c>
      <c r="C8" s="342" t="s">
        <v>14</v>
      </c>
      <c r="D8" s="342" t="s">
        <v>15</v>
      </c>
      <c r="E8" s="342" t="s">
        <v>16</v>
      </c>
      <c r="F8" s="342" t="s">
        <v>199</v>
      </c>
      <c r="G8" s="342" t="s">
        <v>200</v>
      </c>
      <c r="H8" s="343" t="s">
        <v>461</v>
      </c>
    </row>
    <row r="9" spans="1:9" ht="27" customHeight="1" x14ac:dyDescent="0.25">
      <c r="A9" s="341" t="s">
        <v>2</v>
      </c>
      <c r="B9" s="345" t="s">
        <v>462</v>
      </c>
      <c r="C9" s="346" t="s">
        <v>8</v>
      </c>
      <c r="D9" s="346">
        <v>0</v>
      </c>
      <c r="E9" s="347">
        <v>0</v>
      </c>
      <c r="F9" s="347">
        <v>0</v>
      </c>
      <c r="G9" s="347">
        <v>0</v>
      </c>
      <c r="H9" s="348">
        <v>0</v>
      </c>
    </row>
    <row r="10" spans="1:9" ht="26.1" customHeight="1" x14ac:dyDescent="0.25">
      <c r="A10" s="341" t="s">
        <v>3</v>
      </c>
      <c r="B10" s="345" t="s">
        <v>516</v>
      </c>
      <c r="C10" s="349" t="s">
        <v>8</v>
      </c>
      <c r="D10" s="350">
        <v>0</v>
      </c>
      <c r="E10" s="347">
        <v>1105000</v>
      </c>
      <c r="F10" s="347">
        <v>4930297</v>
      </c>
      <c r="G10" s="347">
        <v>4830393</v>
      </c>
      <c r="H10" s="351">
        <f>SUM(E10:G10)</f>
        <v>10865690</v>
      </c>
      <c r="I10" s="511"/>
    </row>
    <row r="11" spans="1:9" ht="20.100000000000001" customHeight="1" x14ac:dyDescent="0.25">
      <c r="A11" s="341" t="s">
        <v>322</v>
      </c>
      <c r="B11" s="345" t="s">
        <v>463</v>
      </c>
      <c r="C11" s="349" t="s">
        <v>8</v>
      </c>
      <c r="D11" s="352">
        <v>0</v>
      </c>
      <c r="E11" s="353">
        <v>0</v>
      </c>
      <c r="F11" s="353">
        <v>0</v>
      </c>
      <c r="G11" s="353">
        <v>0</v>
      </c>
      <c r="H11" s="351">
        <f>SUM(E11:G11)</f>
        <v>0</v>
      </c>
      <c r="I11" s="511"/>
    </row>
    <row r="12" spans="1:9" ht="20.100000000000001" customHeight="1" x14ac:dyDescent="0.25">
      <c r="A12" s="341" t="s">
        <v>325</v>
      </c>
      <c r="B12" s="345" t="s">
        <v>464</v>
      </c>
      <c r="C12" s="349" t="s">
        <v>8</v>
      </c>
      <c r="D12" s="352">
        <v>0</v>
      </c>
      <c r="E12" s="353">
        <v>0</v>
      </c>
      <c r="F12" s="353">
        <v>0</v>
      </c>
      <c r="G12" s="353">
        <v>0</v>
      </c>
      <c r="H12" s="351">
        <f>SUM(E12:G12)</f>
        <v>0</v>
      </c>
      <c r="I12" s="511"/>
    </row>
    <row r="13" spans="1:9" ht="20.100000000000001" customHeight="1" x14ac:dyDescent="0.25">
      <c r="A13" s="341" t="s">
        <v>326</v>
      </c>
      <c r="B13" s="354" t="s">
        <v>465</v>
      </c>
      <c r="C13" s="352"/>
      <c r="D13" s="352">
        <v>0</v>
      </c>
      <c r="E13" s="353">
        <f>E14</f>
        <v>1080000</v>
      </c>
      <c r="F13" s="353">
        <f>F14</f>
        <v>1400000</v>
      </c>
      <c r="G13" s="353">
        <f>G14</f>
        <v>1600000</v>
      </c>
      <c r="H13" s="353">
        <f>H14</f>
        <v>4080000</v>
      </c>
      <c r="I13" s="511"/>
    </row>
    <row r="14" spans="1:9" ht="20.100000000000001" customHeight="1" x14ac:dyDescent="0.25">
      <c r="A14" s="341" t="s">
        <v>327</v>
      </c>
      <c r="B14" s="355" t="s">
        <v>466</v>
      </c>
      <c r="C14" s="349" t="s">
        <v>467</v>
      </c>
      <c r="D14" s="349">
        <v>2660000</v>
      </c>
      <c r="E14" s="356">
        <v>1080000</v>
      </c>
      <c r="F14" s="356">
        <v>1400000</v>
      </c>
      <c r="G14" s="356">
        <v>1600000</v>
      </c>
      <c r="H14" s="357">
        <f>SUM(E14:G14)</f>
        <v>4080000</v>
      </c>
      <c r="I14" s="511"/>
    </row>
    <row r="15" spans="1:9" s="361" customFormat="1" ht="20.100000000000001" customHeight="1" thickBot="1" x14ac:dyDescent="0.3">
      <c r="A15" s="512" t="s">
        <v>468</v>
      </c>
      <c r="B15" s="513"/>
      <c r="C15" s="358"/>
      <c r="D15" s="358"/>
      <c r="E15" s="359">
        <f>+E9+E10+E11+E12+E13</f>
        <v>2185000</v>
      </c>
      <c r="F15" s="359">
        <f>+F9+F10+F11+F12+F13</f>
        <v>6330297</v>
      </c>
      <c r="G15" s="359">
        <f>+G9+G10+G11+G12+G13</f>
        <v>6430393</v>
      </c>
      <c r="H15" s="360">
        <f>+H9+H10+H11+H12+H13</f>
        <v>14945690</v>
      </c>
      <c r="I15" s="511"/>
    </row>
  </sheetData>
  <mergeCells count="13">
    <mergeCell ref="I10:I15"/>
    <mergeCell ref="A15:B15"/>
    <mergeCell ref="A4:B4"/>
    <mergeCell ref="A2:H2"/>
    <mergeCell ref="G3:H3"/>
    <mergeCell ref="A5:B5"/>
    <mergeCell ref="G5:H5"/>
    <mergeCell ref="A6:A7"/>
    <mergeCell ref="B6:B7"/>
    <mergeCell ref="C6:C7"/>
    <mergeCell ref="D6:D7"/>
    <mergeCell ref="E6:G6"/>
    <mergeCell ref="H6:H7"/>
  </mergeCells>
  <printOptions horizontalCentered="1"/>
  <pageMargins left="0.78740157480314965" right="0.78740157480314965" top="1.03" bottom="0.98425196850393704" header="0.78740157480314965" footer="0.7874015748031496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5</vt:i4>
      </vt:variant>
    </vt:vector>
  </HeadingPairs>
  <TitlesOfParts>
    <vt:vector size="15" baseType="lpstr">
      <vt:lpstr>1. Mérlegszerű</vt:lpstr>
      <vt:lpstr>2,a Elemi bevételek</vt:lpstr>
      <vt:lpstr>2,b Elemi kiadások</vt:lpstr>
      <vt:lpstr>6. Felhalmozás</vt:lpstr>
      <vt:lpstr>7,a Műk. mérleg</vt:lpstr>
      <vt:lpstr>7,b Beruh. mérleg</vt:lpstr>
      <vt:lpstr>8. Tartalékok</vt:lpstr>
      <vt:lpstr>11. Likviditási terv</vt:lpstr>
      <vt:lpstr>13. Többéves döntések</vt:lpstr>
      <vt:lpstr>14. Adósságot kel. ügyletek</vt:lpstr>
      <vt:lpstr>'1. Mérlegszerű'!Nyomtatási_terület</vt:lpstr>
      <vt:lpstr>'11. Likviditási terv'!Nyomtatási_terület</vt:lpstr>
      <vt:lpstr>'2,a Elemi bevételek'!Nyomtatási_terület</vt:lpstr>
      <vt:lpstr>'2,b Elemi kiadások'!Nyomtatási_terület</vt:lpstr>
      <vt:lpstr>'6. Felhalmozás'!Nyomtatási_terület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Nóra</dc:creator>
  <cp:lastModifiedBy>Tüskéné Balogh Anikó</cp:lastModifiedBy>
  <cp:lastPrinted>2019-05-06T08:00:21Z</cp:lastPrinted>
  <dcterms:created xsi:type="dcterms:W3CDTF">2019-03-03T08:32:22Z</dcterms:created>
  <dcterms:modified xsi:type="dcterms:W3CDTF">2019-05-06T08:00:51Z</dcterms:modified>
</cp:coreProperties>
</file>