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file\kgo\kondakorne\Documents\2017. évi zárszámadás\számozott\"/>
    </mc:Choice>
  </mc:AlternateContent>
  <bookViews>
    <workbookView xWindow="0" yWindow="0" windowWidth="20955" windowHeight="7815" tabRatio="597"/>
  </bookViews>
  <sheets>
    <sheet name="Össz.önkor.mérleg." sheetId="47" r:id="rId1"/>
    <sheet name="működ. mérleg " sheetId="48" r:id="rId2"/>
    <sheet name="felhalm. mérleg" sheetId="49" r:id="rId3"/>
    <sheet name="2017 állami tám" sheetId="67" state="hidden" r:id="rId4"/>
    <sheet name="2016 állami tám " sheetId="58" state="hidden" r:id="rId5"/>
    <sheet name="közhatalmi bevételek" sheetId="14" r:id="rId6"/>
    <sheet name="tám, végl. pe.átv  " sheetId="5" r:id="rId7"/>
    <sheet name="felh. bev.  " sheetId="6" r:id="rId8"/>
    <sheet name="mc.pe.átad" sheetId="7" r:id="rId9"/>
    <sheet name="felhalm. kiad.  " sheetId="8" r:id="rId10"/>
    <sheet name="tartalék" sheetId="10" r:id="rId11"/>
    <sheet name="pü.mérleg Önkorm." sheetId="46" r:id="rId12"/>
    <sheet name="pü.mérleg Hivatal" sheetId="45" r:id="rId13"/>
    <sheet name="mük. bev.Önkor és Hivatal " sheetId="13" state="hidden" r:id="rId14"/>
    <sheet name="műk. kiad. szakf Önkorm. " sheetId="15" r:id="rId15"/>
    <sheet name="ellátottak önk." sheetId="63" r:id="rId16"/>
    <sheet name="ellátottak hivatal" sheetId="18" r:id="rId17"/>
    <sheet name="püm. GAMESZ. " sheetId="44" r:id="rId18"/>
    <sheet name="püm.Brunszvik" sheetId="51" r:id="rId19"/>
    <sheet name="püm Festetics" sheetId="64" r:id="rId20"/>
    <sheet name="püm-TASZII." sheetId="42" r:id="rId21"/>
    <sheet name="likvid" sheetId="24" state="hidden" r:id="rId22"/>
    <sheet name="maradv" sheetId="69" r:id="rId23"/>
    <sheet name="eredmkim" sheetId="70" r:id="rId24"/>
    <sheet name="létszám" sheetId="68" r:id="rId25"/>
    <sheet name="Kötváll Ph." sheetId="65" state="hidden" r:id="rId26"/>
    <sheet name="Kötváll Önk" sheetId="66" r:id="rId27"/>
    <sheet name="kötváll. " sheetId="56" state="hidden" r:id="rId28"/>
    <sheet name="közvetett t." sheetId="54" r:id="rId29"/>
    <sheet name="Polgm keret felh" sheetId="71" r:id="rId30"/>
    <sheet name="hitelállomány " sheetId="55" r:id="rId31"/>
    <sheet name="vagyonm " sheetId="72" r:id="rId32"/>
    <sheet name="ingatl " sheetId="73" r:id="rId33"/>
    <sheet name="ingatl" sheetId="79" state="hidden" r:id="rId34"/>
    <sheet name="forg kép" sheetId="80" r:id="rId35"/>
    <sheet name="beflen beruh" sheetId="81" r:id="rId36"/>
    <sheet name="o-ra leírt" sheetId="75" r:id="rId37"/>
    <sheet name="értékveszt" sheetId="76" r:id="rId38"/>
    <sheet name="tartós részesed" sheetId="77" r:id="rId39"/>
  </sheets>
  <externalReferences>
    <externalReference r:id="rId40"/>
  </externalReferences>
  <definedNames>
    <definedName name="Excel_BuiltIn_Print_Titles" localSheetId="15">'ellátottak önk.'!$B$7:$IM$8</definedName>
    <definedName name="Excel_BuiltIn_Print_Titles" localSheetId="24">#REF!</definedName>
    <definedName name="Excel_BuiltIn_Print_Titles">#REF!</definedName>
    <definedName name="_xlnm.Print_Titles" localSheetId="35">'beflen beruh'!$8:$9</definedName>
    <definedName name="_xlnm.Print_Titles" localSheetId="15">'ellátottak önk.'!$7:$8</definedName>
    <definedName name="_xlnm.Print_Titles" localSheetId="23">eredmkim!$7:$10</definedName>
    <definedName name="_xlnm.Print_Titles" localSheetId="7">'felh. bev.  '!$7:$9</definedName>
    <definedName name="_xlnm.Print_Titles" localSheetId="9">'felhalm. kiad.  '!$5:$9</definedName>
    <definedName name="_xlnm.Print_Titles" localSheetId="34">'forg kép'!$7:$8</definedName>
    <definedName name="_xlnm.Print_Titles" localSheetId="27">'kötváll. '!$7:$8</definedName>
    <definedName name="_xlnm.Print_Titles" localSheetId="24">létszám!$5:$8</definedName>
    <definedName name="_xlnm.Print_Titles" localSheetId="8">mc.pe.átad!$8:$9</definedName>
    <definedName name="_xlnm.Print_Titles" localSheetId="14">'műk. kiad. szakf Önkorm. '!$5:$9</definedName>
    <definedName name="_xlnm.Print_Titles" localSheetId="36">'o-ra leírt'!$9:$11</definedName>
    <definedName name="_xlnm.Print_Titles" localSheetId="29">'Polgm keret felh'!$11:$12</definedName>
    <definedName name="_xlnm.Print_Titles" localSheetId="6">'tám, végl. pe.átv  '!$7:$7</definedName>
    <definedName name="_xlnm.Print_Titles" localSheetId="31">'vagyonm '!$9:$12</definedName>
  </definedNames>
  <calcPr calcId="152511"/>
</workbook>
</file>

<file path=xl/calcChain.xml><?xml version="1.0" encoding="utf-8"?>
<calcChain xmlns="http://schemas.openxmlformats.org/spreadsheetml/2006/main">
  <c r="D35" i="71" l="1"/>
  <c r="D9" i="71" l="1"/>
  <c r="D19" i="54" l="1"/>
  <c r="H149" i="72" l="1"/>
  <c r="G149" i="72"/>
  <c r="F149" i="72"/>
  <c r="J149" i="72" s="1"/>
  <c r="E149" i="72"/>
  <c r="I149" i="72" s="1"/>
  <c r="D149" i="72"/>
  <c r="C149" i="72"/>
  <c r="J148" i="72"/>
  <c r="K148" i="72" s="1"/>
  <c r="I148" i="72"/>
  <c r="J147" i="72"/>
  <c r="I147" i="72"/>
  <c r="J146" i="72"/>
  <c r="I146" i="72"/>
  <c r="J145" i="72"/>
  <c r="I145" i="72"/>
  <c r="F144" i="72"/>
  <c r="E144" i="72"/>
  <c r="H143" i="72"/>
  <c r="G143" i="72"/>
  <c r="D143" i="72"/>
  <c r="J143" i="72" s="1"/>
  <c r="C143" i="72"/>
  <c r="I143" i="72" s="1"/>
  <c r="J142" i="72"/>
  <c r="I142" i="72"/>
  <c r="J141" i="72"/>
  <c r="I141" i="72"/>
  <c r="J140" i="72"/>
  <c r="I140" i="72"/>
  <c r="J139" i="72"/>
  <c r="I139" i="72"/>
  <c r="J138" i="72"/>
  <c r="I138" i="72"/>
  <c r="J137" i="72"/>
  <c r="I137" i="72"/>
  <c r="J136" i="72"/>
  <c r="I136" i="72"/>
  <c r="K135" i="72"/>
  <c r="J135" i="72"/>
  <c r="I135" i="72"/>
  <c r="J134" i="72"/>
  <c r="I134" i="72"/>
  <c r="J133" i="72"/>
  <c r="I133" i="72"/>
  <c r="H132" i="72"/>
  <c r="H144" i="72" s="1"/>
  <c r="H150" i="72" s="1"/>
  <c r="G132" i="72"/>
  <c r="F132" i="72"/>
  <c r="E132" i="72"/>
  <c r="D132" i="72"/>
  <c r="J132" i="72" s="1"/>
  <c r="C132" i="72"/>
  <c r="J131" i="72"/>
  <c r="I131" i="72"/>
  <c r="J130" i="72"/>
  <c r="I130" i="72"/>
  <c r="J129" i="72"/>
  <c r="I129" i="72"/>
  <c r="J128" i="72"/>
  <c r="I128" i="72"/>
  <c r="J127" i="72"/>
  <c r="I127" i="72"/>
  <c r="J126" i="72"/>
  <c r="I126" i="72"/>
  <c r="J125" i="72"/>
  <c r="I125" i="72"/>
  <c r="J124" i="72"/>
  <c r="I124" i="72"/>
  <c r="J123" i="72"/>
  <c r="I123" i="72"/>
  <c r="K122" i="72"/>
  <c r="H122" i="72"/>
  <c r="G122" i="72"/>
  <c r="F122" i="72"/>
  <c r="E122" i="72"/>
  <c r="D122" i="72"/>
  <c r="J122" i="72" s="1"/>
  <c r="C122" i="72"/>
  <c r="I122" i="72" s="1"/>
  <c r="J121" i="72"/>
  <c r="I121" i="72"/>
  <c r="J120" i="72"/>
  <c r="I120" i="72"/>
  <c r="J119" i="72"/>
  <c r="I119" i="72"/>
  <c r="J118" i="72"/>
  <c r="I118" i="72"/>
  <c r="J117" i="72"/>
  <c r="I117" i="72"/>
  <c r="J116" i="72"/>
  <c r="I116" i="72"/>
  <c r="J115" i="72"/>
  <c r="I115" i="72"/>
  <c r="J114" i="72"/>
  <c r="I114" i="72"/>
  <c r="J113" i="72"/>
  <c r="I113" i="72"/>
  <c r="H112" i="72"/>
  <c r="G112" i="72"/>
  <c r="D112" i="72"/>
  <c r="J112" i="72" s="1"/>
  <c r="C112" i="72"/>
  <c r="J111" i="72"/>
  <c r="I111" i="72"/>
  <c r="J110" i="72"/>
  <c r="I110" i="72"/>
  <c r="J109" i="72"/>
  <c r="I109" i="72"/>
  <c r="H108" i="72"/>
  <c r="G108" i="72"/>
  <c r="F108" i="72"/>
  <c r="F112" i="72" s="1"/>
  <c r="F150" i="72" s="1"/>
  <c r="E108" i="72"/>
  <c r="E112" i="72" s="1"/>
  <c r="E150" i="72" s="1"/>
  <c r="D108" i="72"/>
  <c r="J108" i="72" s="1"/>
  <c r="C108" i="72"/>
  <c r="J107" i="72"/>
  <c r="I107" i="72"/>
  <c r="J106" i="72"/>
  <c r="I106" i="72"/>
  <c r="J105" i="72"/>
  <c r="I105" i="72"/>
  <c r="J104" i="72"/>
  <c r="I104" i="72"/>
  <c r="J103" i="72"/>
  <c r="K103" i="72" s="1"/>
  <c r="I103" i="72"/>
  <c r="J100" i="72"/>
  <c r="I100" i="72"/>
  <c r="J99" i="72"/>
  <c r="I99" i="72"/>
  <c r="J98" i="72"/>
  <c r="I98" i="72"/>
  <c r="J97" i="72"/>
  <c r="I97" i="72"/>
  <c r="G96" i="72"/>
  <c r="F96" i="72"/>
  <c r="K95" i="72"/>
  <c r="H95" i="72"/>
  <c r="G95" i="72"/>
  <c r="F95" i="72"/>
  <c r="E95" i="72"/>
  <c r="D95" i="72"/>
  <c r="C95" i="72"/>
  <c r="J94" i="72"/>
  <c r="I94" i="72"/>
  <c r="J93" i="72"/>
  <c r="J95" i="72" s="1"/>
  <c r="I93" i="72"/>
  <c r="I95" i="72" s="1"/>
  <c r="H92" i="72"/>
  <c r="G92" i="72"/>
  <c r="F92" i="72"/>
  <c r="E92" i="72"/>
  <c r="D92" i="72"/>
  <c r="J92" i="72" s="1"/>
  <c r="C92" i="72"/>
  <c r="I92" i="72" s="1"/>
  <c r="J91" i="72"/>
  <c r="I91" i="72"/>
  <c r="J90" i="72"/>
  <c r="I90" i="72"/>
  <c r="H89" i="72"/>
  <c r="H96" i="72" s="1"/>
  <c r="G89" i="72"/>
  <c r="F89" i="72"/>
  <c r="E89" i="72"/>
  <c r="E96" i="72" s="1"/>
  <c r="D89" i="72"/>
  <c r="C89" i="72"/>
  <c r="I89" i="72" s="1"/>
  <c r="J88" i="72"/>
  <c r="I88" i="72"/>
  <c r="J87" i="72"/>
  <c r="I87" i="72"/>
  <c r="J86" i="72"/>
  <c r="I86" i="72"/>
  <c r="J85" i="72"/>
  <c r="I85" i="72"/>
  <c r="H84" i="72"/>
  <c r="E84" i="72"/>
  <c r="H83" i="72"/>
  <c r="G83" i="72"/>
  <c r="F83" i="72"/>
  <c r="F84" i="72" s="1"/>
  <c r="E83" i="72"/>
  <c r="I83" i="72" s="1"/>
  <c r="D83" i="72"/>
  <c r="C83" i="72"/>
  <c r="J82" i="72"/>
  <c r="K82" i="72" s="1"/>
  <c r="I82" i="72"/>
  <c r="J81" i="72"/>
  <c r="I81" i="72"/>
  <c r="J80" i="72"/>
  <c r="I80" i="72"/>
  <c r="J79" i="72"/>
  <c r="I79" i="72"/>
  <c r="J78" i="72"/>
  <c r="I78" i="72"/>
  <c r="J77" i="72"/>
  <c r="I77" i="72"/>
  <c r="J76" i="72"/>
  <c r="I76" i="72"/>
  <c r="J75" i="72"/>
  <c r="I75" i="72"/>
  <c r="J74" i="72"/>
  <c r="I74" i="72"/>
  <c r="H73" i="72"/>
  <c r="G73" i="72"/>
  <c r="F73" i="72"/>
  <c r="E73" i="72"/>
  <c r="D73" i="72"/>
  <c r="J73" i="72" s="1"/>
  <c r="K73" i="72" s="1"/>
  <c r="C73" i="72"/>
  <c r="I73" i="72" s="1"/>
  <c r="J72" i="72"/>
  <c r="I72" i="72"/>
  <c r="J71" i="72"/>
  <c r="K71" i="72" s="1"/>
  <c r="I71" i="72"/>
  <c r="J70" i="72"/>
  <c r="I70" i="72"/>
  <c r="J69" i="72"/>
  <c r="I69" i="72"/>
  <c r="J68" i="72"/>
  <c r="I68" i="72"/>
  <c r="J67" i="72"/>
  <c r="I67" i="72"/>
  <c r="J66" i="72"/>
  <c r="I66" i="72"/>
  <c r="J65" i="72"/>
  <c r="I65" i="72"/>
  <c r="H64" i="72"/>
  <c r="G64" i="72"/>
  <c r="G84" i="72" s="1"/>
  <c r="D64" i="72"/>
  <c r="D84" i="72" s="1"/>
  <c r="J84" i="72" s="1"/>
  <c r="C64" i="72"/>
  <c r="J63" i="72"/>
  <c r="I63" i="72"/>
  <c r="J62" i="72"/>
  <c r="K62" i="72" s="1"/>
  <c r="I62" i="72"/>
  <c r="J61" i="72"/>
  <c r="I61" i="72"/>
  <c r="K60" i="72"/>
  <c r="J60" i="72"/>
  <c r="I60" i="72"/>
  <c r="J59" i="72"/>
  <c r="K59" i="72" s="1"/>
  <c r="I59" i="72"/>
  <c r="J58" i="72"/>
  <c r="K58" i="72" s="1"/>
  <c r="I58" i="72"/>
  <c r="J57" i="72"/>
  <c r="I57" i="72"/>
  <c r="J56" i="72"/>
  <c r="I56" i="72"/>
  <c r="H55" i="72"/>
  <c r="I54" i="72"/>
  <c r="D54" i="72"/>
  <c r="J54" i="72" s="1"/>
  <c r="J53" i="72"/>
  <c r="I53" i="72"/>
  <c r="J52" i="72"/>
  <c r="I52" i="72"/>
  <c r="H51" i="72"/>
  <c r="G51" i="72"/>
  <c r="F51" i="72"/>
  <c r="E51" i="72"/>
  <c r="E55" i="72" s="1"/>
  <c r="D51" i="72"/>
  <c r="J51" i="72" s="1"/>
  <c r="C51" i="72"/>
  <c r="J50" i="72"/>
  <c r="I50" i="72"/>
  <c r="K49" i="72"/>
  <c r="J49" i="72"/>
  <c r="I49" i="72"/>
  <c r="H48" i="72"/>
  <c r="G48" i="72"/>
  <c r="G55" i="72" s="1"/>
  <c r="F48" i="72"/>
  <c r="F55" i="72" s="1"/>
  <c r="E48" i="72"/>
  <c r="D48" i="72"/>
  <c r="C48" i="72"/>
  <c r="J47" i="72"/>
  <c r="I47" i="72"/>
  <c r="J46" i="72"/>
  <c r="I46" i="72"/>
  <c r="K45" i="72"/>
  <c r="J45" i="72"/>
  <c r="I45" i="72"/>
  <c r="J44" i="72"/>
  <c r="I44" i="72"/>
  <c r="D44" i="72"/>
  <c r="C44" i="72"/>
  <c r="J43" i="72"/>
  <c r="I43" i="72"/>
  <c r="J42" i="72"/>
  <c r="I42" i="72"/>
  <c r="J41" i="72"/>
  <c r="D41" i="72"/>
  <c r="J40" i="72"/>
  <c r="I40" i="72"/>
  <c r="J39" i="72"/>
  <c r="I39" i="72"/>
  <c r="J38" i="72"/>
  <c r="I38" i="72"/>
  <c r="H37" i="72"/>
  <c r="H41" i="72" s="1"/>
  <c r="G37" i="72"/>
  <c r="G41" i="72" s="1"/>
  <c r="D37" i="72"/>
  <c r="J37" i="72" s="1"/>
  <c r="C37" i="72"/>
  <c r="C41" i="72" s="1"/>
  <c r="J36" i="72"/>
  <c r="I36" i="72"/>
  <c r="J35" i="72"/>
  <c r="I35" i="72"/>
  <c r="J34" i="72"/>
  <c r="I34" i="72"/>
  <c r="J33" i="72"/>
  <c r="I33" i="72"/>
  <c r="J32" i="72"/>
  <c r="K32" i="72" s="1"/>
  <c r="I32" i="72"/>
  <c r="J30" i="72"/>
  <c r="I30" i="72"/>
  <c r="J29" i="72"/>
  <c r="I29" i="72"/>
  <c r="J28" i="72"/>
  <c r="I28" i="72"/>
  <c r="I27" i="72"/>
  <c r="D27" i="72"/>
  <c r="J27" i="72" s="1"/>
  <c r="K27" i="72" s="1"/>
  <c r="C27" i="72"/>
  <c r="J26" i="72"/>
  <c r="I26" i="72"/>
  <c r="J25" i="72"/>
  <c r="I25" i="72"/>
  <c r="J24" i="72"/>
  <c r="I24" i="72"/>
  <c r="H23" i="72"/>
  <c r="G23" i="72"/>
  <c r="F23" i="72"/>
  <c r="E23" i="72"/>
  <c r="E31" i="72" s="1"/>
  <c r="E101" i="72" s="1"/>
  <c r="D23" i="72"/>
  <c r="J23" i="72" s="1"/>
  <c r="C23" i="72"/>
  <c r="J22" i="72"/>
  <c r="I22" i="72"/>
  <c r="K21" i="72"/>
  <c r="J21" i="72"/>
  <c r="I21" i="72"/>
  <c r="J20" i="72"/>
  <c r="I20" i="72"/>
  <c r="J19" i="72"/>
  <c r="I19" i="72"/>
  <c r="K18" i="72"/>
  <c r="J18" i="72"/>
  <c r="I18" i="72"/>
  <c r="J17" i="72"/>
  <c r="H17" i="72"/>
  <c r="H31" i="72" s="1"/>
  <c r="G17" i="72"/>
  <c r="G31" i="72" s="1"/>
  <c r="F17" i="72"/>
  <c r="F31" i="72" s="1"/>
  <c r="F101" i="72" s="1"/>
  <c r="E17" i="72"/>
  <c r="D17" i="72"/>
  <c r="C17" i="72"/>
  <c r="J16" i="72"/>
  <c r="I16" i="72"/>
  <c r="J15" i="72"/>
  <c r="I15" i="72"/>
  <c r="J14" i="72"/>
  <c r="I14" i="72"/>
  <c r="K132" i="72" l="1"/>
  <c r="K17" i="72"/>
  <c r="K112" i="72"/>
  <c r="K143" i="72"/>
  <c r="K149" i="72"/>
  <c r="I23" i="72"/>
  <c r="I51" i="72"/>
  <c r="K51" i="72" s="1"/>
  <c r="J89" i="72"/>
  <c r="D96" i="72"/>
  <c r="J96" i="72" s="1"/>
  <c r="K96" i="72" s="1"/>
  <c r="I108" i="72"/>
  <c r="K14" i="72"/>
  <c r="C55" i="72"/>
  <c r="I55" i="72" s="1"/>
  <c r="I48" i="72"/>
  <c r="K74" i="72"/>
  <c r="K107" i="72"/>
  <c r="G150" i="72"/>
  <c r="K115" i="72"/>
  <c r="D144" i="72"/>
  <c r="J144" i="72" s="1"/>
  <c r="I17" i="72"/>
  <c r="C31" i="72"/>
  <c r="G101" i="72"/>
  <c r="K19" i="72"/>
  <c r="K24" i="72"/>
  <c r="C84" i="72"/>
  <c r="I84" i="72" s="1"/>
  <c r="K84" i="72" s="1"/>
  <c r="I64" i="72"/>
  <c r="J83" i="72"/>
  <c r="K83" i="72" s="1"/>
  <c r="C96" i="72"/>
  <c r="I96" i="72" s="1"/>
  <c r="K109" i="72"/>
  <c r="K111" i="72"/>
  <c r="K131" i="72"/>
  <c r="K140" i="72"/>
  <c r="K15" i="72"/>
  <c r="D31" i="72"/>
  <c r="H101" i="72"/>
  <c r="K23" i="72"/>
  <c r="I41" i="72"/>
  <c r="K41" i="72" s="1"/>
  <c r="J48" i="72"/>
  <c r="K48" i="72" s="1"/>
  <c r="D55" i="72"/>
  <c r="J55" i="72" s="1"/>
  <c r="J64" i="72"/>
  <c r="K77" i="72"/>
  <c r="K108" i="72"/>
  <c r="I112" i="72"/>
  <c r="C144" i="72"/>
  <c r="I144" i="72" s="1"/>
  <c r="I132" i="72"/>
  <c r="G144" i="72"/>
  <c r="K133" i="72"/>
  <c r="K147" i="72"/>
  <c r="D150" i="72"/>
  <c r="J150" i="72" s="1"/>
  <c r="I37" i="72"/>
  <c r="K37" i="72" s="1"/>
  <c r="D101" i="72" l="1"/>
  <c r="J101" i="72" s="1"/>
  <c r="J31" i="72"/>
  <c r="K31" i="72" s="1"/>
  <c r="K64" i="72"/>
  <c r="C101" i="72"/>
  <c r="I101" i="72" s="1"/>
  <c r="I31" i="72"/>
  <c r="C150" i="72"/>
  <c r="I150" i="72" s="1"/>
  <c r="K55" i="72"/>
  <c r="K150" i="72"/>
  <c r="K144" i="72"/>
  <c r="K101" i="72" l="1"/>
  <c r="F132" i="81" l="1"/>
  <c r="F134" i="81" s="1"/>
  <c r="E132" i="81"/>
  <c r="E134" i="81" s="1"/>
  <c r="D132" i="81"/>
  <c r="D134" i="81" s="1"/>
  <c r="G131" i="81"/>
  <c r="G132" i="81" s="1"/>
  <c r="G134" i="81" s="1"/>
  <c r="F123" i="81"/>
  <c r="E123" i="81"/>
  <c r="D123" i="81"/>
  <c r="G122" i="81"/>
  <c r="G123" i="81" s="1"/>
  <c r="F118" i="81"/>
  <c r="E118" i="81"/>
  <c r="D118" i="81"/>
  <c r="G117" i="81"/>
  <c r="G116" i="81"/>
  <c r="G118" i="81" s="1"/>
  <c r="G115" i="81"/>
  <c r="F111" i="81"/>
  <c r="E111" i="81"/>
  <c r="E125" i="81" s="1"/>
  <c r="D111" i="81"/>
  <c r="G110" i="81"/>
  <c r="G111" i="81" s="1"/>
  <c r="F106" i="81"/>
  <c r="F125" i="81" s="1"/>
  <c r="E106" i="81"/>
  <c r="D106" i="81"/>
  <c r="D125" i="81" s="1"/>
  <c r="G105" i="81"/>
  <c r="G104" i="81"/>
  <c r="G103" i="81"/>
  <c r="G102" i="81"/>
  <c r="G100" i="81"/>
  <c r="G99" i="81"/>
  <c r="G98" i="81"/>
  <c r="G97" i="81"/>
  <c r="G96" i="81"/>
  <c r="G95" i="81"/>
  <c r="G94" i="81"/>
  <c r="G93" i="81"/>
  <c r="G92" i="81"/>
  <c r="G91" i="81"/>
  <c r="G90" i="81"/>
  <c r="G89" i="81"/>
  <c r="G88" i="81"/>
  <c r="G87" i="81"/>
  <c r="G86" i="81"/>
  <c r="G85" i="81"/>
  <c r="G84" i="81"/>
  <c r="G83" i="81"/>
  <c r="G82" i="81"/>
  <c r="G81" i="81"/>
  <c r="G80" i="81"/>
  <c r="G79" i="81"/>
  <c r="G78" i="81"/>
  <c r="G77" i="81"/>
  <c r="G76" i="81"/>
  <c r="G75" i="81"/>
  <c r="G74" i="81"/>
  <c r="G73" i="81"/>
  <c r="G72" i="81"/>
  <c r="G71" i="81"/>
  <c r="G70" i="81"/>
  <c r="G69" i="81"/>
  <c r="G68" i="81"/>
  <c r="G67" i="81"/>
  <c r="G66" i="81"/>
  <c r="G65" i="81"/>
  <c r="G64" i="81"/>
  <c r="G63" i="81"/>
  <c r="G62" i="81"/>
  <c r="G61" i="81"/>
  <c r="G60" i="81"/>
  <c r="G59" i="81"/>
  <c r="G58" i="81"/>
  <c r="G57" i="81"/>
  <c r="G56" i="81"/>
  <c r="G55" i="81"/>
  <c r="G54" i="81"/>
  <c r="G53" i="81"/>
  <c r="G52" i="81"/>
  <c r="G51" i="81"/>
  <c r="G50" i="81"/>
  <c r="G49" i="81"/>
  <c r="G48" i="81"/>
  <c r="G47" i="81"/>
  <c r="G46" i="81"/>
  <c r="G45" i="81"/>
  <c r="G44" i="81"/>
  <c r="G43" i="81"/>
  <c r="G42" i="81"/>
  <c r="G41" i="81"/>
  <c r="G40" i="81"/>
  <c r="G39" i="81"/>
  <c r="G38" i="81"/>
  <c r="G37" i="81"/>
  <c r="G36" i="81"/>
  <c r="G35" i="81"/>
  <c r="G34" i="81"/>
  <c r="G33" i="81"/>
  <c r="G32" i="81"/>
  <c r="G31" i="81"/>
  <c r="G30" i="81"/>
  <c r="G29" i="81"/>
  <c r="G28" i="81"/>
  <c r="G27" i="81"/>
  <c r="G26" i="81"/>
  <c r="G25" i="81"/>
  <c r="G24" i="81"/>
  <c r="G23" i="81"/>
  <c r="G22" i="81"/>
  <c r="G21" i="81"/>
  <c r="G20" i="81"/>
  <c r="G19" i="81"/>
  <c r="G18" i="81"/>
  <c r="G17" i="81"/>
  <c r="G16" i="81"/>
  <c r="G15" i="81"/>
  <c r="G106" i="81" s="1"/>
  <c r="G125" i="81" l="1"/>
  <c r="H64" i="76"/>
  <c r="G64" i="76"/>
  <c r="F64" i="76"/>
  <c r="E64" i="76"/>
  <c r="D64" i="76"/>
  <c r="C64" i="76"/>
  <c r="I61" i="76"/>
  <c r="I59" i="76"/>
  <c r="I57" i="76"/>
  <c r="I54" i="76"/>
  <c r="I64" i="76" s="1"/>
  <c r="H45" i="76"/>
  <c r="G45" i="76"/>
  <c r="F45" i="76"/>
  <c r="E45" i="76"/>
  <c r="D45" i="76"/>
  <c r="C45" i="76"/>
  <c r="I42" i="76"/>
  <c r="I38" i="76"/>
  <c r="I45" i="76" s="1"/>
  <c r="I35" i="76"/>
  <c r="H26" i="76"/>
  <c r="G26" i="76"/>
  <c r="F26" i="76"/>
  <c r="E26" i="76"/>
  <c r="D26" i="76"/>
  <c r="C26" i="76"/>
  <c r="I23" i="76"/>
  <c r="I21" i="76"/>
  <c r="I20" i="76"/>
  <c r="I19" i="76"/>
  <c r="I17" i="76"/>
  <c r="I16" i="76"/>
  <c r="I26" i="76" s="1"/>
  <c r="D78" i="75"/>
  <c r="C78" i="75"/>
  <c r="D74" i="75"/>
  <c r="D79" i="75" s="1"/>
  <c r="D81" i="75" s="1"/>
  <c r="C74" i="75"/>
  <c r="C79" i="75" s="1"/>
  <c r="C81" i="75" s="1"/>
  <c r="D66" i="75"/>
  <c r="C66" i="75"/>
  <c r="D62" i="75"/>
  <c r="D67" i="75" s="1"/>
  <c r="D69" i="75" s="1"/>
  <c r="C62" i="75"/>
  <c r="C67" i="75" s="1"/>
  <c r="C69" i="75" s="1"/>
  <c r="D54" i="75"/>
  <c r="C54" i="75"/>
  <c r="D50" i="75"/>
  <c r="D55" i="75" s="1"/>
  <c r="D57" i="75" s="1"/>
  <c r="C50" i="75"/>
  <c r="C55" i="75" s="1"/>
  <c r="C57" i="75" s="1"/>
  <c r="D42" i="75"/>
  <c r="C42" i="75"/>
  <c r="D38" i="75"/>
  <c r="D43" i="75" s="1"/>
  <c r="D45" i="75" s="1"/>
  <c r="C38" i="75"/>
  <c r="C43" i="75" s="1"/>
  <c r="C45" i="75" s="1"/>
  <c r="D30" i="75"/>
  <c r="C30" i="75"/>
  <c r="D26" i="75"/>
  <c r="D31" i="75" s="1"/>
  <c r="D33" i="75" s="1"/>
  <c r="C26" i="75"/>
  <c r="C31" i="75" s="1"/>
  <c r="C33" i="75" s="1"/>
  <c r="D19" i="75"/>
  <c r="C19" i="75"/>
  <c r="D15" i="75"/>
  <c r="D20" i="75" s="1"/>
  <c r="D22" i="75" s="1"/>
  <c r="C15" i="75"/>
  <c r="C20" i="75" s="1"/>
  <c r="C22" i="75" s="1"/>
  <c r="F95" i="80"/>
  <c r="E95" i="80"/>
  <c r="F87" i="80"/>
  <c r="E87" i="80"/>
  <c r="E65" i="80"/>
  <c r="E89" i="80" s="1"/>
  <c r="F52" i="80"/>
  <c r="F51" i="80"/>
  <c r="F50" i="80"/>
  <c r="F49" i="80"/>
  <c r="F48" i="80"/>
  <c r="F46" i="80"/>
  <c r="F45" i="80"/>
  <c r="F44" i="80"/>
  <c r="F43" i="80"/>
  <c r="F42" i="80"/>
  <c r="F41" i="80"/>
  <c r="F40" i="80"/>
  <c r="F39" i="80"/>
  <c r="F38" i="80"/>
  <c r="F37" i="80"/>
  <c r="F36" i="80"/>
  <c r="F33" i="80"/>
  <c r="F32" i="80"/>
  <c r="F27" i="80"/>
  <c r="F25" i="80"/>
  <c r="F24" i="80"/>
  <c r="F23" i="80"/>
  <c r="F22" i="80"/>
  <c r="F20" i="80"/>
  <c r="F19" i="80"/>
  <c r="F18" i="80"/>
  <c r="F13" i="80"/>
  <c r="F65" i="80" s="1"/>
  <c r="F89" i="80" s="1"/>
  <c r="F97" i="80" s="1"/>
  <c r="F12" i="80"/>
  <c r="F11" i="80"/>
  <c r="E63" i="79"/>
  <c r="D56" i="79"/>
  <c r="D51" i="79"/>
  <c r="D55" i="79" s="1"/>
  <c r="D50" i="79"/>
  <c r="D44" i="79"/>
  <c r="D33" i="79"/>
  <c r="D35" i="79" s="1"/>
  <c r="D32" i="79"/>
  <c r="D30" i="79"/>
  <c r="D21" i="79"/>
  <c r="D23" i="79" s="1"/>
  <c r="E63" i="73"/>
  <c r="D56" i="73"/>
  <c r="D50" i="73"/>
  <c r="D51" i="73" s="1"/>
  <c r="D44" i="73"/>
  <c r="D32" i="73"/>
  <c r="D33" i="73" s="1"/>
  <c r="D35" i="73" s="1"/>
  <c r="D30" i="73"/>
  <c r="D21" i="73"/>
  <c r="D23" i="73" s="1"/>
  <c r="E91" i="80" l="1"/>
  <c r="E97" i="80"/>
  <c r="D63" i="79"/>
  <c r="D57" i="79"/>
  <c r="D53" i="79"/>
  <c r="D55" i="73"/>
  <c r="D53" i="73"/>
  <c r="C52" i="70"/>
  <c r="I51" i="70"/>
  <c r="J51" i="70" s="1"/>
  <c r="I50" i="70"/>
  <c r="J50" i="70" s="1"/>
  <c r="H49" i="70"/>
  <c r="G49" i="70"/>
  <c r="G52" i="70" s="1"/>
  <c r="F49" i="70"/>
  <c r="E49" i="70"/>
  <c r="E52" i="70" s="1"/>
  <c r="D49" i="70"/>
  <c r="J48" i="70"/>
  <c r="I48" i="70"/>
  <c r="J47" i="70"/>
  <c r="I47" i="70"/>
  <c r="H46" i="70"/>
  <c r="H52" i="70" s="1"/>
  <c r="G46" i="70"/>
  <c r="F46" i="70"/>
  <c r="F52" i="70" s="1"/>
  <c r="E46" i="70"/>
  <c r="I46" i="70" s="1"/>
  <c r="J46" i="70" s="1"/>
  <c r="D46" i="70"/>
  <c r="D52" i="70" s="1"/>
  <c r="C46" i="70"/>
  <c r="J45" i="70"/>
  <c r="I45" i="70"/>
  <c r="J44" i="70"/>
  <c r="I44" i="70"/>
  <c r="J43" i="70"/>
  <c r="I43" i="70"/>
  <c r="J41" i="70"/>
  <c r="I41" i="70"/>
  <c r="J40" i="70"/>
  <c r="I40" i="70"/>
  <c r="H39" i="70"/>
  <c r="H42" i="70" s="1"/>
  <c r="H53" i="70" s="1"/>
  <c r="G39" i="70"/>
  <c r="F39" i="70"/>
  <c r="G42" i="70" s="1"/>
  <c r="G53" i="70" s="1"/>
  <c r="E39" i="70"/>
  <c r="I39" i="70" s="1"/>
  <c r="D39" i="70"/>
  <c r="C39" i="70"/>
  <c r="C42" i="70" s="1"/>
  <c r="J38" i="70"/>
  <c r="I38" i="70"/>
  <c r="J37" i="70"/>
  <c r="I37" i="70"/>
  <c r="J36" i="70"/>
  <c r="I36" i="70"/>
  <c r="J35" i="70"/>
  <c r="I35" i="70"/>
  <c r="J33" i="70"/>
  <c r="I33" i="70"/>
  <c r="J32" i="70"/>
  <c r="I32" i="70"/>
  <c r="H31" i="70"/>
  <c r="G31" i="70"/>
  <c r="F31" i="70"/>
  <c r="E31" i="70"/>
  <c r="I31" i="70" s="1"/>
  <c r="D31" i="70"/>
  <c r="C31" i="70"/>
  <c r="J30" i="70"/>
  <c r="I30" i="70"/>
  <c r="J29" i="70"/>
  <c r="I29" i="70"/>
  <c r="J28" i="70"/>
  <c r="I28" i="70"/>
  <c r="H27" i="70"/>
  <c r="G27" i="70"/>
  <c r="F27" i="70"/>
  <c r="E27" i="70"/>
  <c r="I27" i="70" s="1"/>
  <c r="D27" i="70"/>
  <c r="C27" i="70"/>
  <c r="J26" i="70"/>
  <c r="I26" i="70"/>
  <c r="J25" i="70"/>
  <c r="I25" i="70"/>
  <c r="J24" i="70"/>
  <c r="I24" i="70"/>
  <c r="J23" i="70"/>
  <c r="I23" i="70"/>
  <c r="H22" i="70"/>
  <c r="G22" i="70"/>
  <c r="F22" i="70"/>
  <c r="E22" i="70"/>
  <c r="I22" i="70" s="1"/>
  <c r="D22" i="70"/>
  <c r="C22" i="70"/>
  <c r="J21" i="70"/>
  <c r="I21" i="70"/>
  <c r="J20" i="70"/>
  <c r="I20" i="70"/>
  <c r="J19" i="70"/>
  <c r="I19" i="70"/>
  <c r="J18" i="70"/>
  <c r="I18" i="70"/>
  <c r="H17" i="70"/>
  <c r="G17" i="70"/>
  <c r="F17" i="70"/>
  <c r="E17" i="70"/>
  <c r="I17" i="70" s="1"/>
  <c r="D17" i="70"/>
  <c r="C17" i="70"/>
  <c r="J16" i="70"/>
  <c r="I16" i="70"/>
  <c r="J15" i="70"/>
  <c r="I15" i="70"/>
  <c r="H14" i="70"/>
  <c r="H34" i="70" s="1"/>
  <c r="H54" i="70" s="1"/>
  <c r="G14" i="70"/>
  <c r="G34" i="70" s="1"/>
  <c r="G54" i="70" s="1"/>
  <c r="F14" i="70"/>
  <c r="F34" i="70" s="1"/>
  <c r="E14" i="70"/>
  <c r="E34" i="70" s="1"/>
  <c r="D14" i="70"/>
  <c r="D34" i="70" s="1"/>
  <c r="C14" i="70"/>
  <c r="C34" i="70" s="1"/>
  <c r="J13" i="70"/>
  <c r="I13" i="70"/>
  <c r="J12" i="70"/>
  <c r="I12" i="70"/>
  <c r="J11" i="70"/>
  <c r="J14" i="70" s="1"/>
  <c r="I11" i="70"/>
  <c r="I14" i="70" s="1"/>
  <c r="I26" i="69"/>
  <c r="J26" i="69" s="1"/>
  <c r="H23" i="69"/>
  <c r="G23" i="69"/>
  <c r="F23" i="69"/>
  <c r="E23" i="69"/>
  <c r="D23" i="69"/>
  <c r="C23" i="69"/>
  <c r="I22" i="69"/>
  <c r="J22" i="69" s="1"/>
  <c r="I21" i="69"/>
  <c r="I23" i="69" s="1"/>
  <c r="H20" i="69"/>
  <c r="H24" i="69" s="1"/>
  <c r="G20" i="69"/>
  <c r="G24" i="69" s="1"/>
  <c r="F20" i="69"/>
  <c r="F24" i="69" s="1"/>
  <c r="E20" i="69"/>
  <c r="E24" i="69" s="1"/>
  <c r="D20" i="69"/>
  <c r="D24" i="69" s="1"/>
  <c r="C20" i="69"/>
  <c r="C24" i="69" s="1"/>
  <c r="I19" i="69"/>
  <c r="J19" i="69" s="1"/>
  <c r="I18" i="69"/>
  <c r="I20" i="69" s="1"/>
  <c r="I24" i="69" s="1"/>
  <c r="H16" i="69"/>
  <c r="H17" i="69" s="1"/>
  <c r="G16" i="69"/>
  <c r="G17" i="69" s="1"/>
  <c r="F16" i="69"/>
  <c r="E16" i="69"/>
  <c r="E17" i="69" s="1"/>
  <c r="D16" i="69"/>
  <c r="D17" i="69" s="1"/>
  <c r="C16" i="69"/>
  <c r="C17" i="69" s="1"/>
  <c r="J15" i="69"/>
  <c r="I14" i="69"/>
  <c r="I16" i="69" s="1"/>
  <c r="H13" i="69"/>
  <c r="G13" i="69"/>
  <c r="F13" i="69"/>
  <c r="F17" i="69" s="1"/>
  <c r="E13" i="69"/>
  <c r="D13" i="69"/>
  <c r="C13" i="69"/>
  <c r="J12" i="69"/>
  <c r="I12" i="69"/>
  <c r="I11" i="69"/>
  <c r="I13" i="69" s="1"/>
  <c r="D63" i="73" l="1"/>
  <c r="D57" i="73"/>
  <c r="I34" i="70"/>
  <c r="J34" i="70" s="1"/>
  <c r="F54" i="70"/>
  <c r="J17" i="70"/>
  <c r="J27" i="70"/>
  <c r="J31" i="70"/>
  <c r="I52" i="70"/>
  <c r="C53" i="70"/>
  <c r="J22" i="70"/>
  <c r="J39" i="70"/>
  <c r="J52" i="70"/>
  <c r="D42" i="70"/>
  <c r="D53" i="70" s="1"/>
  <c r="D54" i="70" s="1"/>
  <c r="E42" i="70"/>
  <c r="F42" i="70"/>
  <c r="F53" i="70" s="1"/>
  <c r="I49" i="70"/>
  <c r="J49" i="70" s="1"/>
  <c r="F25" i="69"/>
  <c r="F27" i="69"/>
  <c r="F28" i="69"/>
  <c r="F29" i="69" s="1"/>
  <c r="J17" i="69"/>
  <c r="C27" i="69"/>
  <c r="C25" i="69"/>
  <c r="G27" i="69"/>
  <c r="G25" i="69"/>
  <c r="C29" i="69"/>
  <c r="C28" i="69"/>
  <c r="G28" i="69"/>
  <c r="G29" i="69" s="1"/>
  <c r="D27" i="69"/>
  <c r="D25" i="69"/>
  <c r="H27" i="69"/>
  <c r="H25" i="69"/>
  <c r="D29" i="69"/>
  <c r="D28" i="69"/>
  <c r="H28" i="69"/>
  <c r="H29" i="69" s="1"/>
  <c r="E25" i="69"/>
  <c r="I17" i="69"/>
  <c r="E27" i="69"/>
  <c r="I28" i="69"/>
  <c r="I29" i="69" s="1"/>
  <c r="E28" i="69"/>
  <c r="E29" i="69" s="1"/>
  <c r="J18" i="69"/>
  <c r="J20" i="69" s="1"/>
  <c r="J21" i="69"/>
  <c r="J23" i="69" s="1"/>
  <c r="J11" i="69"/>
  <c r="J13" i="69" s="1"/>
  <c r="J14" i="69"/>
  <c r="J16" i="69" s="1"/>
  <c r="G16" i="77"/>
  <c r="E16" i="77"/>
  <c r="D16" i="77"/>
  <c r="C16" i="77"/>
  <c r="B16" i="77"/>
  <c r="F12" i="77"/>
  <c r="F11" i="77"/>
  <c r="F10" i="77"/>
  <c r="F9" i="77"/>
  <c r="F16" i="77" s="1"/>
  <c r="E53" i="70" l="1"/>
  <c r="I42" i="70"/>
  <c r="J42" i="70" s="1"/>
  <c r="C54" i="70"/>
  <c r="J24" i="69"/>
  <c r="J25" i="69"/>
  <c r="J27" i="69"/>
  <c r="I25" i="69"/>
  <c r="I27" i="69"/>
  <c r="F15" i="55"/>
  <c r="E15" i="55"/>
  <c r="D15" i="55"/>
  <c r="C15" i="55"/>
  <c r="G14" i="55"/>
  <c r="G13" i="55"/>
  <c r="G15" i="55" s="1"/>
  <c r="I53" i="70" l="1"/>
  <c r="J53" i="70" s="1"/>
  <c r="E54" i="70"/>
  <c r="I54" i="70" s="1"/>
  <c r="J54" i="70" s="1"/>
  <c r="J28" i="69"/>
  <c r="J29" i="69" s="1"/>
  <c r="O13" i="49"/>
  <c r="O14" i="49"/>
  <c r="O15" i="49"/>
  <c r="O16" i="49"/>
  <c r="O17" i="49"/>
  <c r="N13" i="49"/>
  <c r="N14" i="49"/>
  <c r="N15" i="49"/>
  <c r="N16" i="49"/>
  <c r="N17" i="49"/>
  <c r="O12" i="49"/>
  <c r="N12" i="49"/>
  <c r="G30" i="49"/>
  <c r="F30" i="49"/>
  <c r="G19" i="49"/>
  <c r="F19" i="49"/>
  <c r="G15" i="49"/>
  <c r="G16" i="49"/>
  <c r="F15" i="49"/>
  <c r="F16" i="49"/>
  <c r="G14" i="49"/>
  <c r="F14" i="49"/>
  <c r="G11" i="49"/>
  <c r="F11" i="49"/>
  <c r="O37" i="48"/>
  <c r="N37" i="48"/>
  <c r="F35" i="48"/>
  <c r="G35" i="48"/>
  <c r="F36" i="48"/>
  <c r="G36" i="48"/>
  <c r="F37" i="48"/>
  <c r="G37" i="48"/>
  <c r="G34" i="48"/>
  <c r="F34" i="48"/>
  <c r="P14" i="48"/>
  <c r="O14" i="48"/>
  <c r="O18" i="48"/>
  <c r="O19" i="48"/>
  <c r="O20" i="48"/>
  <c r="N14" i="48"/>
  <c r="N18" i="48"/>
  <c r="N19" i="48"/>
  <c r="N20" i="48"/>
  <c r="O11" i="48"/>
  <c r="O12" i="48"/>
  <c r="N11" i="48"/>
  <c r="N12" i="48"/>
  <c r="O10" i="48"/>
  <c r="N10" i="48"/>
  <c r="G19" i="48"/>
  <c r="F19" i="48"/>
  <c r="G16" i="48"/>
  <c r="F16" i="48"/>
  <c r="F22" i="48" s="1"/>
  <c r="G14" i="48"/>
  <c r="F14" i="48"/>
  <c r="G13" i="48"/>
  <c r="F13" i="48"/>
  <c r="G12" i="48"/>
  <c r="F12" i="48"/>
  <c r="G11" i="48"/>
  <c r="F11" i="48"/>
  <c r="O45" i="47"/>
  <c r="N45" i="47"/>
  <c r="O27" i="47"/>
  <c r="O28" i="47"/>
  <c r="O29" i="47"/>
  <c r="O30" i="47"/>
  <c r="O31" i="47"/>
  <c r="N27" i="47"/>
  <c r="N28" i="47"/>
  <c r="N29" i="47"/>
  <c r="N30" i="47"/>
  <c r="N31" i="47"/>
  <c r="O26" i="47"/>
  <c r="N26" i="47"/>
  <c r="O14" i="47"/>
  <c r="O18" i="47"/>
  <c r="O19" i="47"/>
  <c r="O20" i="47"/>
  <c r="N14" i="47"/>
  <c r="N18" i="47"/>
  <c r="N19" i="47"/>
  <c r="N20" i="47"/>
  <c r="O11" i="47"/>
  <c r="O12" i="47"/>
  <c r="N11" i="47"/>
  <c r="N12" i="47"/>
  <c r="O10" i="47"/>
  <c r="N10" i="47"/>
  <c r="G43" i="47"/>
  <c r="G44" i="47"/>
  <c r="F43" i="47"/>
  <c r="F44" i="47"/>
  <c r="G42" i="47"/>
  <c r="F42" i="47"/>
  <c r="G29" i="47"/>
  <c r="G28" i="47"/>
  <c r="F28" i="47"/>
  <c r="F24" i="47"/>
  <c r="G19" i="47"/>
  <c r="F19" i="47"/>
  <c r="G13" i="47"/>
  <c r="F13" i="47"/>
  <c r="G12" i="47"/>
  <c r="F12" i="47"/>
  <c r="G14" i="47"/>
  <c r="G15" i="47"/>
  <c r="G16" i="47"/>
  <c r="G23" i="47"/>
  <c r="G24" i="47"/>
  <c r="G25" i="47"/>
  <c r="G26" i="47"/>
  <c r="F14" i="47"/>
  <c r="F15" i="47"/>
  <c r="F16" i="47"/>
  <c r="F25" i="47"/>
  <c r="F26" i="47"/>
  <c r="F29" i="47"/>
  <c r="G11" i="47"/>
  <c r="F11" i="47"/>
  <c r="G14" i="46"/>
  <c r="F14" i="46"/>
  <c r="O18" i="46"/>
  <c r="N18" i="46"/>
  <c r="O14" i="46"/>
  <c r="N14" i="46"/>
  <c r="O12" i="46"/>
  <c r="N12" i="46"/>
  <c r="O11" i="46"/>
  <c r="N11" i="46"/>
  <c r="O10" i="46"/>
  <c r="N10" i="46"/>
  <c r="K80" i="15"/>
  <c r="J80" i="15"/>
  <c r="G80" i="15"/>
  <c r="F80" i="15"/>
  <c r="O80" i="15"/>
  <c r="N80" i="15"/>
  <c r="AA80" i="15"/>
  <c r="Z80" i="15"/>
  <c r="AF24" i="15"/>
  <c r="AF25" i="15"/>
  <c r="AF26" i="15"/>
  <c r="AF27" i="15"/>
  <c r="AF28" i="15"/>
  <c r="AF29" i="15"/>
  <c r="AF30" i="15"/>
  <c r="AF31" i="15"/>
  <c r="AF32" i="15"/>
  <c r="AF33" i="15"/>
  <c r="AF34" i="15"/>
  <c r="AF35" i="15"/>
  <c r="AF36" i="15"/>
  <c r="AF37" i="15"/>
  <c r="AF38" i="15"/>
  <c r="AF39" i="15"/>
  <c r="AF40" i="15"/>
  <c r="AF41" i="15"/>
  <c r="AF42" i="15"/>
  <c r="AF43" i="15"/>
  <c r="AF44" i="15"/>
  <c r="AF45" i="15"/>
  <c r="AF46" i="15"/>
  <c r="AF47" i="15"/>
  <c r="AF48" i="15"/>
  <c r="AF49" i="15"/>
  <c r="AF50" i="15"/>
  <c r="AF51" i="15"/>
  <c r="AF52" i="15"/>
  <c r="AF53" i="15"/>
  <c r="AF54" i="15"/>
  <c r="AF55" i="15"/>
  <c r="AF56" i="15"/>
  <c r="AF57" i="15"/>
  <c r="AF58" i="15"/>
  <c r="AF59" i="15"/>
  <c r="AF60" i="15"/>
  <c r="AF61" i="15"/>
  <c r="AF62" i="15"/>
  <c r="AF63" i="15"/>
  <c r="AF64" i="15"/>
  <c r="AF66" i="15"/>
  <c r="AF68" i="15"/>
  <c r="AF69" i="15"/>
  <c r="AF70" i="15"/>
  <c r="AF71" i="15"/>
  <c r="AF72" i="15"/>
  <c r="AF73" i="15"/>
  <c r="AF74" i="15"/>
  <c r="AF75" i="15"/>
  <c r="AF76" i="15"/>
  <c r="AF77" i="15"/>
  <c r="AF78" i="15"/>
  <c r="AF79" i="15"/>
  <c r="AF11" i="15"/>
  <c r="AF12" i="15"/>
  <c r="AF13" i="15"/>
  <c r="AF14" i="15"/>
  <c r="AF15" i="15"/>
  <c r="AF16" i="15"/>
  <c r="AF17" i="15"/>
  <c r="AF18" i="15"/>
  <c r="AF19" i="15"/>
  <c r="AF20" i="15"/>
  <c r="AF21" i="15"/>
  <c r="AF22" i="15"/>
  <c r="AF23" i="15"/>
  <c r="AF10" i="15"/>
  <c r="AG11" i="15"/>
  <c r="AG12" i="15"/>
  <c r="AG13" i="15"/>
  <c r="AG14" i="15"/>
  <c r="AG15" i="15"/>
  <c r="AG16" i="15"/>
  <c r="AG17" i="15"/>
  <c r="AG18" i="15"/>
  <c r="AG19" i="15"/>
  <c r="AG20" i="15"/>
  <c r="AG21" i="15"/>
  <c r="AG22" i="15"/>
  <c r="AG23" i="15"/>
  <c r="AG24" i="15"/>
  <c r="AG25" i="15"/>
  <c r="AG26" i="15"/>
  <c r="AG27" i="15"/>
  <c r="AG28" i="15"/>
  <c r="AG29" i="15"/>
  <c r="AG30" i="15"/>
  <c r="AG31" i="15"/>
  <c r="AG32" i="15"/>
  <c r="AG33" i="15"/>
  <c r="AG34" i="15"/>
  <c r="AG35" i="15"/>
  <c r="AG36" i="15"/>
  <c r="AG37" i="15"/>
  <c r="AG38" i="15"/>
  <c r="AG39" i="15"/>
  <c r="AG40" i="15"/>
  <c r="AG41" i="15"/>
  <c r="AG42" i="15"/>
  <c r="AG43" i="15"/>
  <c r="AG44" i="15"/>
  <c r="AG45" i="15"/>
  <c r="AG46" i="15"/>
  <c r="AG47" i="15"/>
  <c r="AG48" i="15"/>
  <c r="AG49" i="15"/>
  <c r="AG50" i="15"/>
  <c r="AG51" i="15"/>
  <c r="AG52" i="15"/>
  <c r="AG53" i="15"/>
  <c r="AG54" i="15"/>
  <c r="AG55" i="15"/>
  <c r="AG56" i="15"/>
  <c r="AG57" i="15"/>
  <c r="AG58" i="15"/>
  <c r="AG59" i="15"/>
  <c r="AG60" i="15"/>
  <c r="AG61" i="15"/>
  <c r="AG62" i="15"/>
  <c r="AG63" i="15"/>
  <c r="AG64" i="15"/>
  <c r="AG66" i="15"/>
  <c r="AG68" i="15"/>
  <c r="AG69" i="15"/>
  <c r="AG70" i="15"/>
  <c r="AG71" i="15"/>
  <c r="AG72" i="15"/>
  <c r="AG73" i="15"/>
  <c r="AG74" i="15"/>
  <c r="AG75" i="15"/>
  <c r="AG76" i="15"/>
  <c r="AG77" i="15"/>
  <c r="AG78" i="15"/>
  <c r="AG79" i="15"/>
  <c r="AG10" i="15"/>
  <c r="W67" i="15"/>
  <c r="AG67" i="15" s="1"/>
  <c r="V67" i="15"/>
  <c r="AE80" i="15"/>
  <c r="AD80" i="15"/>
  <c r="AE27" i="15"/>
  <c r="AD27" i="15"/>
  <c r="AE26" i="15"/>
  <c r="AD26" i="15"/>
  <c r="AE25" i="15"/>
  <c r="AD25" i="15"/>
  <c r="AE24" i="15"/>
  <c r="AD24" i="15"/>
  <c r="AE23" i="15"/>
  <c r="AD23" i="15"/>
  <c r="AE22" i="15"/>
  <c r="AD22" i="15"/>
  <c r="AE21" i="15"/>
  <c r="AD21" i="15"/>
  <c r="AE20" i="15"/>
  <c r="AD20" i="15"/>
  <c r="AE19" i="15"/>
  <c r="AD19" i="15"/>
  <c r="AE17" i="15"/>
  <c r="AD17" i="15"/>
  <c r="M21" i="63"/>
  <c r="M22" i="63" s="1"/>
  <c r="L22" i="63"/>
  <c r="K22" i="63"/>
  <c r="O16" i="45"/>
  <c r="P16" i="45"/>
  <c r="N16" i="45"/>
  <c r="O30" i="46"/>
  <c r="N30" i="46"/>
  <c r="O29" i="46"/>
  <c r="N29" i="46"/>
  <c r="O26" i="46"/>
  <c r="N26" i="46"/>
  <c r="O27" i="46"/>
  <c r="P27" i="46" s="1"/>
  <c r="N27" i="46"/>
  <c r="G29" i="46"/>
  <c r="H29" i="46"/>
  <c r="F29" i="46"/>
  <c r="G24" i="46"/>
  <c r="H24" i="46"/>
  <c r="F24" i="46"/>
  <c r="G25" i="46"/>
  <c r="H25" i="46"/>
  <c r="F25" i="46"/>
  <c r="G23" i="46"/>
  <c r="H23" i="46"/>
  <c r="F23" i="46"/>
  <c r="G28" i="46"/>
  <c r="H28" i="46"/>
  <c r="F28" i="46"/>
  <c r="G13" i="46"/>
  <c r="H13" i="46"/>
  <c r="F13" i="46"/>
  <c r="G11" i="46"/>
  <c r="H11" i="46"/>
  <c r="F11" i="46"/>
  <c r="K35" i="6"/>
  <c r="L35" i="6"/>
  <c r="L29" i="6"/>
  <c r="K29" i="6"/>
  <c r="G16" i="46"/>
  <c r="F16" i="46"/>
  <c r="J21" i="14"/>
  <c r="H85" i="66" l="1"/>
  <c r="G85" i="66"/>
  <c r="F85" i="66"/>
  <c r="E85" i="66"/>
  <c r="A22" i="66"/>
  <c r="A23" i="66" s="1"/>
  <c r="A24" i="66" s="1"/>
  <c r="A25" i="66" s="1"/>
  <c r="A26" i="66" s="1"/>
  <c r="A27" i="66" s="1"/>
  <c r="A28" i="66" s="1"/>
  <c r="A29" i="66" s="1"/>
  <c r="A30" i="66" s="1"/>
  <c r="A31" i="66" s="1"/>
  <c r="A32" i="66" s="1"/>
  <c r="A33" i="66" s="1"/>
  <c r="A34" i="66" s="1"/>
  <c r="A35" i="66" s="1"/>
  <c r="A36" i="66" s="1"/>
  <c r="A37" i="66" s="1"/>
  <c r="A38" i="66" s="1"/>
  <c r="A39" i="66" s="1"/>
  <c r="A40" i="66" s="1"/>
  <c r="A41" i="66" s="1"/>
  <c r="A42" i="66" s="1"/>
  <c r="A43" i="66" s="1"/>
  <c r="A44" i="66" s="1"/>
  <c r="A45" i="66" s="1"/>
  <c r="A46" i="66" s="1"/>
  <c r="A47" i="66" s="1"/>
  <c r="A48" i="66" s="1"/>
  <c r="A49" i="66" s="1"/>
  <c r="A50" i="66" s="1"/>
  <c r="A51" i="66" s="1"/>
  <c r="A52" i="66" s="1"/>
  <c r="A53" i="66" s="1"/>
  <c r="A54" i="66" s="1"/>
  <c r="A55" i="66" s="1"/>
  <c r="A56" i="66" s="1"/>
  <c r="A57" i="66" s="1"/>
  <c r="A58" i="66" s="1"/>
  <c r="A59" i="66" s="1"/>
  <c r="A60" i="66" s="1"/>
  <c r="A61" i="66" s="1"/>
  <c r="A62" i="66" s="1"/>
  <c r="A63" i="66" s="1"/>
  <c r="A64" i="66" s="1"/>
  <c r="A65" i="66" s="1"/>
  <c r="A66" i="66" s="1"/>
  <c r="A67" i="66" s="1"/>
  <c r="A68" i="66" s="1"/>
  <c r="A69" i="66" s="1"/>
  <c r="A70" i="66" s="1"/>
  <c r="A71" i="66" s="1"/>
  <c r="A72" i="66" s="1"/>
  <c r="A73" i="66" s="1"/>
  <c r="A74" i="66" s="1"/>
  <c r="A76" i="66" s="1"/>
  <c r="P13" i="51" l="1"/>
  <c r="P14" i="51"/>
  <c r="P53" i="42" l="1"/>
  <c r="O53" i="42"/>
  <c r="N53" i="42"/>
  <c r="M53" i="42"/>
  <c r="L53" i="42"/>
  <c r="K53" i="42"/>
  <c r="G53" i="42"/>
  <c r="F53" i="42"/>
  <c r="H49" i="42"/>
  <c r="H48" i="42"/>
  <c r="H53" i="42" s="1"/>
  <c r="I43" i="42"/>
  <c r="H43" i="42"/>
  <c r="E43" i="42"/>
  <c r="N34" i="42"/>
  <c r="N54" i="42" s="1"/>
  <c r="H34" i="42"/>
  <c r="F34" i="42"/>
  <c r="F54" i="42" s="1"/>
  <c r="P33" i="42"/>
  <c r="O33" i="42"/>
  <c r="N33" i="42"/>
  <c r="H33" i="42"/>
  <c r="G33" i="42"/>
  <c r="F33" i="42"/>
  <c r="D33" i="42"/>
  <c r="H32" i="42"/>
  <c r="G32" i="42"/>
  <c r="F32" i="42"/>
  <c r="P27" i="42"/>
  <c r="L27" i="42"/>
  <c r="L33" i="42" s="1"/>
  <c r="D49" i="42" s="1"/>
  <c r="K27" i="42"/>
  <c r="K33" i="42" s="1"/>
  <c r="H25" i="42"/>
  <c r="C25" i="42"/>
  <c r="E25" i="42" s="1"/>
  <c r="E33" i="42" s="1"/>
  <c r="O24" i="42"/>
  <c r="O34" i="42" s="1"/>
  <c r="O54" i="42" s="1"/>
  <c r="N24" i="42"/>
  <c r="L24" i="42"/>
  <c r="K24" i="42"/>
  <c r="H20" i="42"/>
  <c r="I20" i="42" s="1"/>
  <c r="E20" i="42"/>
  <c r="P14" i="42"/>
  <c r="M14" i="42"/>
  <c r="M24" i="42" s="1"/>
  <c r="H14" i="42"/>
  <c r="E14" i="42"/>
  <c r="E32" i="42" s="1"/>
  <c r="D14" i="42"/>
  <c r="D32" i="42" s="1"/>
  <c r="D34" i="42" s="1"/>
  <c r="C14" i="42"/>
  <c r="C32" i="42" s="1"/>
  <c r="P13" i="42"/>
  <c r="Q13" i="42" s="1"/>
  <c r="M13" i="42"/>
  <c r="P12" i="42"/>
  <c r="M12" i="42"/>
  <c r="A12" i="42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34" i="42" s="1"/>
  <c r="A35" i="42" s="1"/>
  <c r="A36" i="42" s="1"/>
  <c r="A37" i="42" s="1"/>
  <c r="A38" i="42" s="1"/>
  <c r="A39" i="42" s="1"/>
  <c r="A40" i="42" s="1"/>
  <c r="A41" i="42" s="1"/>
  <c r="A42" i="42" s="1"/>
  <c r="A43" i="42" s="1"/>
  <c r="A44" i="42" s="1"/>
  <c r="A45" i="42" s="1"/>
  <c r="A46" i="42" s="1"/>
  <c r="A47" i="42" s="1"/>
  <c r="A48" i="42" s="1"/>
  <c r="A49" i="42" s="1"/>
  <c r="A50" i="42" s="1"/>
  <c r="A51" i="42" s="1"/>
  <c r="A52" i="42" s="1"/>
  <c r="A53" i="42" s="1"/>
  <c r="A54" i="42" s="1"/>
  <c r="E48" i="42" l="1"/>
  <c r="M27" i="42"/>
  <c r="M33" i="42" s="1"/>
  <c r="M34" i="42" s="1"/>
  <c r="M54" i="42" s="1"/>
  <c r="D48" i="42"/>
  <c r="D53" i="42" s="1"/>
  <c r="Q33" i="42"/>
  <c r="I14" i="42"/>
  <c r="C48" i="42"/>
  <c r="K34" i="42"/>
  <c r="K54" i="42" s="1"/>
  <c r="C33" i="42"/>
  <c r="C34" i="42" s="1"/>
  <c r="I33" i="42"/>
  <c r="I25" i="42"/>
  <c r="E49" i="42"/>
  <c r="I49" i="42" s="1"/>
  <c r="D54" i="42"/>
  <c r="P24" i="42"/>
  <c r="Q12" i="42"/>
  <c r="Q14" i="42"/>
  <c r="I32" i="42"/>
  <c r="G34" i="42"/>
  <c r="G54" i="42" s="1"/>
  <c r="H54" i="42"/>
  <c r="I48" i="42"/>
  <c r="L34" i="42"/>
  <c r="L54" i="42" s="1"/>
  <c r="Q27" i="42" l="1"/>
  <c r="E53" i="42"/>
  <c r="I53" i="42" s="1"/>
  <c r="E34" i="42"/>
  <c r="C49" i="42"/>
  <c r="C53" i="42" s="1"/>
  <c r="C54" i="42" s="1"/>
  <c r="P34" i="42"/>
  <c r="Q24" i="42"/>
  <c r="P54" i="42" l="1"/>
  <c r="Q54" i="42" s="1"/>
  <c r="Q34" i="42"/>
  <c r="E54" i="42"/>
  <c r="I54" i="42" s="1"/>
  <c r="I34" i="42"/>
  <c r="P53" i="64" l="1"/>
  <c r="O53" i="64"/>
  <c r="N53" i="64"/>
  <c r="M53" i="64"/>
  <c r="L53" i="64"/>
  <c r="K53" i="64"/>
  <c r="G53" i="64"/>
  <c r="F53" i="64"/>
  <c r="H50" i="64"/>
  <c r="H49" i="64"/>
  <c r="H48" i="64"/>
  <c r="H47" i="64"/>
  <c r="H46" i="64"/>
  <c r="H45" i="64"/>
  <c r="H44" i="64"/>
  <c r="I44" i="64" s="1"/>
  <c r="E44" i="64"/>
  <c r="H43" i="64"/>
  <c r="E43" i="64"/>
  <c r="P33" i="64"/>
  <c r="O33" i="64"/>
  <c r="N33" i="64"/>
  <c r="G32" i="64"/>
  <c r="G34" i="64" s="1"/>
  <c r="G54" i="64" s="1"/>
  <c r="F32" i="64"/>
  <c r="F34" i="64" s="1"/>
  <c r="D32" i="64"/>
  <c r="D34" i="64" s="1"/>
  <c r="C32" i="64"/>
  <c r="C34" i="64" s="1"/>
  <c r="I29" i="64"/>
  <c r="H29" i="64"/>
  <c r="E29" i="64"/>
  <c r="E32" i="64" s="1"/>
  <c r="P27" i="64"/>
  <c r="L27" i="64"/>
  <c r="K27" i="64"/>
  <c r="K33" i="64" s="1"/>
  <c r="C49" i="64" s="1"/>
  <c r="O24" i="64"/>
  <c r="O34" i="64" s="1"/>
  <c r="O54" i="64" s="1"/>
  <c r="N24" i="64"/>
  <c r="N34" i="64" s="1"/>
  <c r="N54" i="64" s="1"/>
  <c r="L24" i="64"/>
  <c r="D48" i="64" s="1"/>
  <c r="K24" i="64"/>
  <c r="Q20" i="64"/>
  <c r="P20" i="64"/>
  <c r="M20" i="64"/>
  <c r="H20" i="64"/>
  <c r="E20" i="64"/>
  <c r="E18" i="64"/>
  <c r="E16" i="64"/>
  <c r="A16" i="64"/>
  <c r="A17" i="64" s="1"/>
  <c r="A18" i="64" s="1"/>
  <c r="A19" i="64" s="1"/>
  <c r="A20" i="64" s="1"/>
  <c r="A21" i="64" s="1"/>
  <c r="A22" i="64" s="1"/>
  <c r="A23" i="64" s="1"/>
  <c r="A24" i="64" s="1"/>
  <c r="A25" i="64" s="1"/>
  <c r="A26" i="64" s="1"/>
  <c r="A27" i="64" s="1"/>
  <c r="A28" i="64" s="1"/>
  <c r="A29" i="64" s="1"/>
  <c r="A30" i="64" s="1"/>
  <c r="A31" i="64" s="1"/>
  <c r="A32" i="64" s="1"/>
  <c r="A33" i="64" s="1"/>
  <c r="A34" i="64" s="1"/>
  <c r="A35" i="64" s="1"/>
  <c r="A36" i="64" s="1"/>
  <c r="A37" i="64" s="1"/>
  <c r="A38" i="64" s="1"/>
  <c r="A39" i="64" s="1"/>
  <c r="A40" i="64" s="1"/>
  <c r="A41" i="64" s="1"/>
  <c r="A42" i="64" s="1"/>
  <c r="A43" i="64" s="1"/>
  <c r="A44" i="64" s="1"/>
  <c r="A45" i="64" s="1"/>
  <c r="A46" i="64" s="1"/>
  <c r="A47" i="64" s="1"/>
  <c r="A48" i="64" s="1"/>
  <c r="A49" i="64" s="1"/>
  <c r="A50" i="64" s="1"/>
  <c r="A51" i="64" s="1"/>
  <c r="A52" i="64" s="1"/>
  <c r="A53" i="64" s="1"/>
  <c r="A54" i="64" s="1"/>
  <c r="P14" i="64"/>
  <c r="M14" i="64"/>
  <c r="E14" i="64"/>
  <c r="P13" i="64"/>
  <c r="M13" i="64"/>
  <c r="E13" i="64"/>
  <c r="Q12" i="64"/>
  <c r="P12" i="64"/>
  <c r="M12" i="64"/>
  <c r="E12" i="64"/>
  <c r="A12" i="64"/>
  <c r="A13" i="64" s="1"/>
  <c r="A14" i="64" s="1"/>
  <c r="A15" i="64" s="1"/>
  <c r="K34" i="64" l="1"/>
  <c r="K54" i="64" s="1"/>
  <c r="E34" i="64"/>
  <c r="P24" i="64"/>
  <c r="Q13" i="64"/>
  <c r="H32" i="64"/>
  <c r="I32" i="64" s="1"/>
  <c r="I20" i="64"/>
  <c r="H53" i="64"/>
  <c r="I43" i="64"/>
  <c r="M24" i="64"/>
  <c r="Q14" i="64"/>
  <c r="L33" i="64"/>
  <c r="M27" i="64"/>
  <c r="M33" i="64" s="1"/>
  <c r="E49" i="64" s="1"/>
  <c r="I49" i="64" s="1"/>
  <c r="F54" i="64"/>
  <c r="H34" i="64"/>
  <c r="C48" i="64"/>
  <c r="C53" i="64" s="1"/>
  <c r="C54" i="64" s="1"/>
  <c r="Q27" i="64" l="1"/>
  <c r="Q33" i="64"/>
  <c r="I34" i="64"/>
  <c r="H54" i="64"/>
  <c r="E48" i="64"/>
  <c r="M34" i="64"/>
  <c r="M54" i="64" s="1"/>
  <c r="Q24" i="64"/>
  <c r="P34" i="64"/>
  <c r="L34" i="64"/>
  <c r="L54" i="64" s="1"/>
  <c r="D49" i="64"/>
  <c r="D53" i="64" s="1"/>
  <c r="D54" i="64" s="1"/>
  <c r="E53" i="64" l="1"/>
  <c r="I48" i="64"/>
  <c r="P54" i="64"/>
  <c r="Q54" i="64" s="1"/>
  <c r="Q34" i="64"/>
  <c r="I53" i="64" l="1"/>
  <c r="E54" i="64"/>
  <c r="I54" i="64" s="1"/>
  <c r="P53" i="51" l="1"/>
  <c r="O53" i="51"/>
  <c r="N53" i="51"/>
  <c r="M53" i="51"/>
  <c r="L53" i="51"/>
  <c r="K53" i="51"/>
  <c r="G53" i="51"/>
  <c r="F53" i="51"/>
  <c r="H49" i="51"/>
  <c r="H48" i="51"/>
  <c r="H53" i="51" s="1"/>
  <c r="I43" i="51"/>
  <c r="H43" i="51"/>
  <c r="E43" i="51"/>
  <c r="G34" i="51"/>
  <c r="G54" i="51" s="1"/>
  <c r="D34" i="51"/>
  <c r="D54" i="51" s="1"/>
  <c r="C34" i="51"/>
  <c r="P33" i="51"/>
  <c r="O33" i="51"/>
  <c r="N33" i="51"/>
  <c r="K33" i="51"/>
  <c r="C49" i="51" s="1"/>
  <c r="G32" i="51"/>
  <c r="F32" i="51"/>
  <c r="F34" i="51" s="1"/>
  <c r="F54" i="51" s="1"/>
  <c r="D32" i="51"/>
  <c r="C32" i="51"/>
  <c r="P27" i="51"/>
  <c r="L27" i="51"/>
  <c r="L33" i="51" s="1"/>
  <c r="O24" i="51"/>
  <c r="O34" i="51" s="1"/>
  <c r="O54" i="51" s="1"/>
  <c r="N24" i="51"/>
  <c r="N34" i="51" s="1"/>
  <c r="N54" i="51" s="1"/>
  <c r="L24" i="51"/>
  <c r="D48" i="51" s="1"/>
  <c r="D53" i="51" s="1"/>
  <c r="K24" i="51"/>
  <c r="C48" i="51" s="1"/>
  <c r="H20" i="51"/>
  <c r="E20" i="51"/>
  <c r="H18" i="51"/>
  <c r="E18" i="51"/>
  <c r="H16" i="51"/>
  <c r="E16" i="51"/>
  <c r="M14" i="51"/>
  <c r="Q14" i="51" s="1"/>
  <c r="H14" i="51"/>
  <c r="E14" i="51"/>
  <c r="E32" i="51" s="1"/>
  <c r="Q13" i="51"/>
  <c r="M13" i="51"/>
  <c r="H13" i="51"/>
  <c r="H32" i="51" s="1"/>
  <c r="H34" i="51" s="1"/>
  <c r="H54" i="51" s="1"/>
  <c r="E13" i="51"/>
  <c r="P12" i="51"/>
  <c r="P24" i="51" s="1"/>
  <c r="M12" i="51"/>
  <c r="A12" i="51"/>
  <c r="A13" i="51" s="1"/>
  <c r="A14" i="51" s="1"/>
  <c r="A15" i="51" s="1"/>
  <c r="A16" i="51" s="1"/>
  <c r="A17" i="51" s="1"/>
  <c r="A18" i="51" s="1"/>
  <c r="A19" i="51" s="1"/>
  <c r="A20" i="51" s="1"/>
  <c r="A21" i="51" s="1"/>
  <c r="A22" i="51" s="1"/>
  <c r="A23" i="51" s="1"/>
  <c r="A24" i="51" s="1"/>
  <c r="A25" i="51" s="1"/>
  <c r="A26" i="51" s="1"/>
  <c r="A27" i="51" s="1"/>
  <c r="A28" i="51" s="1"/>
  <c r="A29" i="51" s="1"/>
  <c r="A30" i="51" s="1"/>
  <c r="A31" i="51" s="1"/>
  <c r="A32" i="51" s="1"/>
  <c r="A33" i="51" s="1"/>
  <c r="A34" i="51" s="1"/>
  <c r="A35" i="51" s="1"/>
  <c r="A36" i="51" s="1"/>
  <c r="A37" i="51" s="1"/>
  <c r="A38" i="51" s="1"/>
  <c r="A39" i="51" s="1"/>
  <c r="A40" i="51" s="1"/>
  <c r="A41" i="51" s="1"/>
  <c r="A42" i="51" s="1"/>
  <c r="A43" i="51" s="1"/>
  <c r="A44" i="51" s="1"/>
  <c r="A45" i="51" s="1"/>
  <c r="A46" i="51" s="1"/>
  <c r="A47" i="51" s="1"/>
  <c r="A48" i="51" s="1"/>
  <c r="A49" i="51" s="1"/>
  <c r="A50" i="51" s="1"/>
  <c r="A51" i="51" s="1"/>
  <c r="A52" i="51" s="1"/>
  <c r="A53" i="51" s="1"/>
  <c r="A54" i="51" s="1"/>
  <c r="C53" i="51" l="1"/>
  <c r="P34" i="51"/>
  <c r="Q24" i="51"/>
  <c r="C54" i="51"/>
  <c r="M24" i="51"/>
  <c r="M27" i="51"/>
  <c r="M33" i="51" s="1"/>
  <c r="E49" i="51" s="1"/>
  <c r="I49" i="51" s="1"/>
  <c r="E34" i="51"/>
  <c r="K34" i="51"/>
  <c r="K54" i="51" s="1"/>
  <c r="Q12" i="51"/>
  <c r="L34" i="51"/>
  <c r="L54" i="51" s="1"/>
  <c r="Q27" i="51" l="1"/>
  <c r="Q33" i="51"/>
  <c r="E48" i="51"/>
  <c r="M34" i="51"/>
  <c r="M54" i="51" s="1"/>
  <c r="P54" i="51"/>
  <c r="E53" i="51" l="1"/>
  <c r="I48" i="51"/>
  <c r="Q54" i="51"/>
  <c r="Q34" i="51"/>
  <c r="I53" i="51" l="1"/>
  <c r="E54" i="51"/>
  <c r="I54" i="51" s="1"/>
  <c r="P53" i="44" l="1"/>
  <c r="O53" i="44"/>
  <c r="N53" i="44"/>
  <c r="M53" i="44"/>
  <c r="L53" i="44"/>
  <c r="K53" i="44"/>
  <c r="G53" i="44"/>
  <c r="F53" i="44"/>
  <c r="H49" i="44"/>
  <c r="C49" i="44"/>
  <c r="H48" i="44"/>
  <c r="H53" i="44" s="1"/>
  <c r="I43" i="44"/>
  <c r="H43" i="44"/>
  <c r="E43" i="44"/>
  <c r="H34" i="44"/>
  <c r="H54" i="44" s="1"/>
  <c r="P33" i="44"/>
  <c r="P34" i="44" s="1"/>
  <c r="O33" i="44"/>
  <c r="N33" i="44"/>
  <c r="K33" i="44"/>
  <c r="H33" i="44"/>
  <c r="G33" i="44"/>
  <c r="F33" i="44"/>
  <c r="F34" i="44" s="1"/>
  <c r="F54" i="44" s="1"/>
  <c r="H32" i="44"/>
  <c r="G32" i="44"/>
  <c r="G34" i="44" s="1"/>
  <c r="G54" i="44" s="1"/>
  <c r="F32" i="44"/>
  <c r="P27" i="44"/>
  <c r="L27" i="44"/>
  <c r="L33" i="44" s="1"/>
  <c r="D49" i="44" s="1"/>
  <c r="O24" i="44"/>
  <c r="O34" i="44" s="1"/>
  <c r="O54" i="44" s="1"/>
  <c r="N24" i="44"/>
  <c r="N34" i="44" s="1"/>
  <c r="N54" i="44" s="1"/>
  <c r="L24" i="44"/>
  <c r="K24" i="44"/>
  <c r="I20" i="44"/>
  <c r="H20" i="44"/>
  <c r="E20" i="44"/>
  <c r="H18" i="44"/>
  <c r="E18" i="44"/>
  <c r="H16" i="44"/>
  <c r="E16" i="44"/>
  <c r="P14" i="44"/>
  <c r="Q14" i="44" s="1"/>
  <c r="M14" i="44"/>
  <c r="H14" i="44"/>
  <c r="D14" i="44"/>
  <c r="D32" i="44" s="1"/>
  <c r="D34" i="44" s="1"/>
  <c r="C14" i="44"/>
  <c r="P13" i="44"/>
  <c r="P24" i="44" s="1"/>
  <c r="M13" i="44"/>
  <c r="H13" i="44"/>
  <c r="E13" i="44"/>
  <c r="Q12" i="44"/>
  <c r="P12" i="44"/>
  <c r="M12" i="44"/>
  <c r="M24" i="44" s="1"/>
  <c r="A12" i="44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M27" i="44" l="1"/>
  <c r="M33" i="44" s="1"/>
  <c r="E49" i="44" s="1"/>
  <c r="I49" i="44" s="1"/>
  <c r="E14" i="44"/>
  <c r="E32" i="44" s="1"/>
  <c r="I32" i="44" s="1"/>
  <c r="D48" i="44"/>
  <c r="D53" i="44" s="1"/>
  <c r="D54" i="44" s="1"/>
  <c r="P54" i="44"/>
  <c r="Q24" i="44"/>
  <c r="I14" i="44"/>
  <c r="C32" i="44"/>
  <c r="C34" i="44" s="1"/>
  <c r="Q33" i="44"/>
  <c r="Q13" i="44"/>
  <c r="K34" i="44"/>
  <c r="K54" i="44" s="1"/>
  <c r="L34" i="44"/>
  <c r="L54" i="44" s="1"/>
  <c r="M34" i="44" l="1"/>
  <c r="Q27" i="44"/>
  <c r="E34" i="44"/>
  <c r="C48" i="44"/>
  <c r="C53" i="44" s="1"/>
  <c r="C54" i="44" s="1"/>
  <c r="F23" i="5"/>
  <c r="G23" i="5"/>
  <c r="M54" i="44" l="1"/>
  <c r="Q54" i="44" s="1"/>
  <c r="Q34" i="44"/>
  <c r="E48" i="44"/>
  <c r="I34" i="44"/>
  <c r="G22" i="48"/>
  <c r="I48" i="44" l="1"/>
  <c r="E53" i="44"/>
  <c r="H13" i="18"/>
  <c r="I13" i="18"/>
  <c r="J13" i="18"/>
  <c r="K13" i="18"/>
  <c r="L13" i="18"/>
  <c r="M13" i="18"/>
  <c r="I53" i="44" l="1"/>
  <c r="E54" i="44"/>
  <c r="I54" i="44" s="1"/>
  <c r="M16" i="18"/>
  <c r="L16" i="18"/>
  <c r="N12" i="18"/>
  <c r="N13" i="18"/>
  <c r="N16" i="18" s="1"/>
  <c r="O16" i="18" s="1"/>
  <c r="O13" i="18"/>
  <c r="N11" i="18"/>
  <c r="O11" i="18" s="1"/>
  <c r="M29" i="63"/>
  <c r="M30" i="63" s="1"/>
  <c r="L30" i="63"/>
  <c r="K30" i="63"/>
  <c r="L27" i="63"/>
  <c r="K27" i="63"/>
  <c r="M27" i="63" s="1"/>
  <c r="M26" i="63"/>
  <c r="M25" i="63"/>
  <c r="L31" i="63"/>
  <c r="M31" i="63"/>
  <c r="M13" i="63"/>
  <c r="M14" i="63"/>
  <c r="M15" i="63"/>
  <c r="M16" i="63"/>
  <c r="M17" i="63"/>
  <c r="M18" i="63"/>
  <c r="M19" i="63"/>
  <c r="M20" i="63"/>
  <c r="M12" i="63"/>
  <c r="K31" i="63" l="1"/>
  <c r="AH13" i="15"/>
  <c r="AH19" i="15"/>
  <c r="AH20" i="15"/>
  <c r="AH21" i="15"/>
  <c r="AH30" i="15"/>
  <c r="AH31" i="15"/>
  <c r="AH36" i="15"/>
  <c r="AH44" i="15"/>
  <c r="AH46" i="15"/>
  <c r="AH48" i="15"/>
  <c r="AH49" i="15"/>
  <c r="AH52" i="15"/>
  <c r="AH53" i="15"/>
  <c r="AH54" i="15"/>
  <c r="AH55" i="15"/>
  <c r="AH56" i="15"/>
  <c r="AH57" i="15"/>
  <c r="AH58" i="15"/>
  <c r="AH59" i="15"/>
  <c r="AH61" i="15"/>
  <c r="AH66" i="15"/>
  <c r="AH68" i="15"/>
  <c r="AH69" i="15"/>
  <c r="AH70" i="15"/>
  <c r="AH71" i="15"/>
  <c r="AH72" i="15"/>
  <c r="AH73" i="15"/>
  <c r="AH74" i="15"/>
  <c r="AH75" i="15"/>
  <c r="AH76" i="15"/>
  <c r="AH77" i="15"/>
  <c r="AH78" i="15"/>
  <c r="AH79" i="15"/>
  <c r="H48" i="45"/>
  <c r="H49" i="45"/>
  <c r="H50" i="45"/>
  <c r="H43" i="45"/>
  <c r="N53" i="45"/>
  <c r="O53" i="45"/>
  <c r="P53" i="45"/>
  <c r="O33" i="45"/>
  <c r="N33" i="45"/>
  <c r="P27" i="45"/>
  <c r="P33" i="45" s="1"/>
  <c r="O24" i="45"/>
  <c r="N24" i="45"/>
  <c r="P13" i="45"/>
  <c r="P14" i="45"/>
  <c r="P18" i="45"/>
  <c r="P19" i="45"/>
  <c r="P20" i="45"/>
  <c r="P12" i="45"/>
  <c r="F53" i="45"/>
  <c r="G53" i="45"/>
  <c r="G33" i="45"/>
  <c r="H33" i="45"/>
  <c r="G32" i="45"/>
  <c r="G34" i="45" s="1"/>
  <c r="F33" i="45"/>
  <c r="F32" i="45"/>
  <c r="F34" i="45" s="1"/>
  <c r="F54" i="45" s="1"/>
  <c r="H14" i="45"/>
  <c r="H16" i="45"/>
  <c r="H18" i="45"/>
  <c r="H20" i="45"/>
  <c r="H13" i="45"/>
  <c r="O34" i="45" l="1"/>
  <c r="O54" i="45" s="1"/>
  <c r="N34" i="45"/>
  <c r="N54" i="45" s="1"/>
  <c r="P24" i="45"/>
  <c r="P34" i="45" s="1"/>
  <c r="P54" i="45" s="1"/>
  <c r="G54" i="45"/>
  <c r="H32" i="45"/>
  <c r="H34" i="45" s="1"/>
  <c r="H53" i="45"/>
  <c r="Q45" i="46"/>
  <c r="P47" i="46"/>
  <c r="P48" i="46"/>
  <c r="P45" i="46"/>
  <c r="O32" i="46"/>
  <c r="Q27" i="46"/>
  <c r="P28" i="46"/>
  <c r="P29" i="46"/>
  <c r="Q29" i="46" s="1"/>
  <c r="P30" i="46"/>
  <c r="Q30" i="46" s="1"/>
  <c r="P31" i="46"/>
  <c r="P11" i="46"/>
  <c r="P12" i="46"/>
  <c r="P13" i="46"/>
  <c r="P14" i="46"/>
  <c r="P15" i="46"/>
  <c r="P18" i="46"/>
  <c r="P19" i="46"/>
  <c r="P20" i="46"/>
  <c r="P10" i="46"/>
  <c r="F52" i="46"/>
  <c r="G52" i="46"/>
  <c r="H42" i="46"/>
  <c r="H44" i="46"/>
  <c r="I44" i="46" s="1"/>
  <c r="H39" i="46"/>
  <c r="I39" i="46" s="1"/>
  <c r="I13" i="46"/>
  <c r="I42" i="46"/>
  <c r="G32" i="46"/>
  <c r="F32" i="46"/>
  <c r="G31" i="46"/>
  <c r="F31" i="46"/>
  <c r="H12" i="46"/>
  <c r="I12" i="46" s="1"/>
  <c r="H14" i="46"/>
  <c r="H16" i="46"/>
  <c r="I16" i="46" s="1"/>
  <c r="H19" i="46"/>
  <c r="I19" i="46" s="1"/>
  <c r="I23" i="46"/>
  <c r="I24" i="46"/>
  <c r="I25" i="46"/>
  <c r="I28" i="46"/>
  <c r="I29" i="46"/>
  <c r="I11" i="46"/>
  <c r="N41" i="49"/>
  <c r="O41" i="49"/>
  <c r="P41" i="49"/>
  <c r="O18" i="49"/>
  <c r="O23" i="49" s="1"/>
  <c r="N18" i="49"/>
  <c r="N23" i="49" s="1"/>
  <c r="N42" i="49" s="1"/>
  <c r="P13" i="49"/>
  <c r="P14" i="49"/>
  <c r="P15" i="49"/>
  <c r="P16" i="49"/>
  <c r="P17" i="49"/>
  <c r="P12" i="49"/>
  <c r="G23" i="49"/>
  <c r="G25" i="49" s="1"/>
  <c r="G22" i="49"/>
  <c r="F22" i="49"/>
  <c r="F23" i="49" s="1"/>
  <c r="F42" i="49" s="1"/>
  <c r="H14" i="49"/>
  <c r="H15" i="49"/>
  <c r="H16" i="49"/>
  <c r="H19" i="49"/>
  <c r="H11" i="49"/>
  <c r="O44" i="48"/>
  <c r="N44" i="48"/>
  <c r="P37" i="48"/>
  <c r="P44" i="48" s="1"/>
  <c r="P11" i="48"/>
  <c r="P12" i="48"/>
  <c r="P18" i="48"/>
  <c r="P19" i="48"/>
  <c r="P20" i="48"/>
  <c r="P10" i="48"/>
  <c r="G44" i="48"/>
  <c r="F44" i="48"/>
  <c r="H42" i="48"/>
  <c r="H31" i="48"/>
  <c r="H32" i="48"/>
  <c r="H33" i="48"/>
  <c r="H34" i="48"/>
  <c r="H35" i="48"/>
  <c r="H36" i="48"/>
  <c r="H37" i="48"/>
  <c r="H30" i="48"/>
  <c r="G24" i="48"/>
  <c r="F24" i="48"/>
  <c r="H12" i="48"/>
  <c r="H13" i="48"/>
  <c r="H14" i="48"/>
  <c r="H16" i="48"/>
  <c r="H19" i="48"/>
  <c r="H11" i="48"/>
  <c r="H22" i="48" s="1"/>
  <c r="H24" i="48" s="1"/>
  <c r="O52" i="47"/>
  <c r="N52" i="47"/>
  <c r="P45" i="47"/>
  <c r="P52" i="47" s="1"/>
  <c r="O32" i="47"/>
  <c r="N32" i="47"/>
  <c r="P27" i="47"/>
  <c r="P28" i="47"/>
  <c r="P29" i="47"/>
  <c r="P30" i="47"/>
  <c r="P31" i="47"/>
  <c r="P26" i="47"/>
  <c r="P11" i="47"/>
  <c r="P12" i="47"/>
  <c r="P14" i="47"/>
  <c r="P18" i="47"/>
  <c r="P19" i="47"/>
  <c r="P20" i="47"/>
  <c r="P10" i="47"/>
  <c r="G52" i="47"/>
  <c r="F52" i="47"/>
  <c r="H49" i="47"/>
  <c r="H40" i="47"/>
  <c r="H42" i="47"/>
  <c r="H43" i="47"/>
  <c r="H44" i="47"/>
  <c r="H39" i="47"/>
  <c r="G32" i="47"/>
  <c r="F32" i="47"/>
  <c r="G31" i="47"/>
  <c r="F31" i="47"/>
  <c r="H12" i="47"/>
  <c r="H13" i="47"/>
  <c r="H14" i="47"/>
  <c r="H16" i="47"/>
  <c r="H19" i="47"/>
  <c r="H23" i="47"/>
  <c r="H24" i="47"/>
  <c r="H25" i="47"/>
  <c r="H28" i="47"/>
  <c r="H29" i="47"/>
  <c r="H11" i="47"/>
  <c r="L10" i="14"/>
  <c r="M10" i="14" s="1"/>
  <c r="M11" i="14"/>
  <c r="M12" i="14"/>
  <c r="K32" i="14"/>
  <c r="K30" i="14"/>
  <c r="J30" i="14"/>
  <c r="L25" i="14"/>
  <c r="M25" i="14" s="1"/>
  <c r="L26" i="14"/>
  <c r="M26" i="14" s="1"/>
  <c r="L27" i="14"/>
  <c r="L28" i="14"/>
  <c r="L29" i="14"/>
  <c r="M29" i="14" s="1"/>
  <c r="L24" i="14"/>
  <c r="K21" i="14"/>
  <c r="L20" i="14"/>
  <c r="M20" i="14" s="1"/>
  <c r="L15" i="14"/>
  <c r="M15" i="14" s="1"/>
  <c r="K13" i="14"/>
  <c r="J13" i="14"/>
  <c r="L11" i="14"/>
  <c r="L12" i="14"/>
  <c r="I19" i="5"/>
  <c r="I26" i="5"/>
  <c r="I33" i="5"/>
  <c r="I34" i="5"/>
  <c r="I35" i="5"/>
  <c r="I53" i="5"/>
  <c r="I71" i="5"/>
  <c r="I72" i="5"/>
  <c r="I73" i="5"/>
  <c r="F85" i="5"/>
  <c r="G82" i="5"/>
  <c r="F82" i="5"/>
  <c r="G81" i="5"/>
  <c r="F81" i="5"/>
  <c r="H80" i="5"/>
  <c r="I80" i="5" s="1"/>
  <c r="G76" i="5"/>
  <c r="G77" i="5" s="1"/>
  <c r="F76" i="5"/>
  <c r="F77" i="5" s="1"/>
  <c r="H72" i="5"/>
  <c r="H73" i="5"/>
  <c r="H74" i="5"/>
  <c r="H75" i="5"/>
  <c r="I75" i="5" s="1"/>
  <c r="H71" i="5"/>
  <c r="F67" i="5"/>
  <c r="G66" i="5"/>
  <c r="G67" i="5" s="1"/>
  <c r="F66" i="5"/>
  <c r="H65" i="5"/>
  <c r="H64" i="5"/>
  <c r="H66" i="5" s="1"/>
  <c r="F61" i="5"/>
  <c r="G60" i="5"/>
  <c r="G61" i="5" s="1"/>
  <c r="F60" i="5"/>
  <c r="H59" i="5"/>
  <c r="H60" i="5" s="1"/>
  <c r="G54" i="5"/>
  <c r="G85" i="5" s="1"/>
  <c r="F54" i="5"/>
  <c r="H51" i="5"/>
  <c r="I51" i="5" s="1"/>
  <c r="H52" i="5"/>
  <c r="I52" i="5" s="1"/>
  <c r="H53" i="5"/>
  <c r="H50" i="5"/>
  <c r="I50" i="5" s="1"/>
  <c r="G41" i="5"/>
  <c r="F41" i="5"/>
  <c r="H43" i="5"/>
  <c r="I43" i="5" s="1"/>
  <c r="H44" i="5"/>
  <c r="I44" i="5" s="1"/>
  <c r="H45" i="5"/>
  <c r="I45" i="5" s="1"/>
  <c r="H42" i="5"/>
  <c r="I42" i="5" s="1"/>
  <c r="G37" i="5"/>
  <c r="H37" i="5"/>
  <c r="I37" i="5" s="1"/>
  <c r="F37" i="5"/>
  <c r="H39" i="5"/>
  <c r="H38" i="5"/>
  <c r="I38" i="5" s="1"/>
  <c r="H25" i="5"/>
  <c r="H26" i="5"/>
  <c r="H27" i="5"/>
  <c r="H28" i="5"/>
  <c r="H29" i="5"/>
  <c r="I29" i="5" s="1"/>
  <c r="H30" i="5"/>
  <c r="H31" i="5"/>
  <c r="I31" i="5" s="1"/>
  <c r="H32" i="5"/>
  <c r="I32" i="5" s="1"/>
  <c r="H33" i="5"/>
  <c r="H34" i="5"/>
  <c r="H35" i="5"/>
  <c r="H24" i="5"/>
  <c r="G11" i="5"/>
  <c r="F11" i="5"/>
  <c r="H19" i="5"/>
  <c r="H20" i="5"/>
  <c r="I20" i="5" s="1"/>
  <c r="H13" i="5"/>
  <c r="I13" i="5" s="1"/>
  <c r="H14" i="5"/>
  <c r="I14" i="5" s="1"/>
  <c r="H15" i="5"/>
  <c r="H16" i="5"/>
  <c r="H17" i="5"/>
  <c r="I17" i="5" s="1"/>
  <c r="H18" i="5"/>
  <c r="H12" i="5"/>
  <c r="I12" i="5" s="1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25" i="7"/>
  <c r="I14" i="7"/>
  <c r="I15" i="7"/>
  <c r="I16" i="7"/>
  <c r="I17" i="7"/>
  <c r="I18" i="7"/>
  <c r="I19" i="7"/>
  <c r="I20" i="7"/>
  <c r="I21" i="7"/>
  <c r="I13" i="7"/>
  <c r="K46" i="6"/>
  <c r="L46" i="6"/>
  <c r="J46" i="6"/>
  <c r="L45" i="6"/>
  <c r="K39" i="6"/>
  <c r="L39" i="6"/>
  <c r="J39" i="6"/>
  <c r="L38" i="6"/>
  <c r="K33" i="6"/>
  <c r="L33" i="6"/>
  <c r="J33" i="6"/>
  <c r="L32" i="6"/>
  <c r="J29" i="6"/>
  <c r="J35" i="6" s="1"/>
  <c r="L26" i="6"/>
  <c r="L27" i="6"/>
  <c r="L28" i="6"/>
  <c r="L24" i="6"/>
  <c r="L25" i="6"/>
  <c r="K21" i="6"/>
  <c r="L20" i="6"/>
  <c r="L21" i="6" s="1"/>
  <c r="J21" i="6"/>
  <c r="K17" i="6"/>
  <c r="J17" i="6"/>
  <c r="L14" i="6"/>
  <c r="L15" i="6"/>
  <c r="L13" i="6"/>
  <c r="P18" i="49" l="1"/>
  <c r="P23" i="49" s="1"/>
  <c r="P42" i="49" s="1"/>
  <c r="G45" i="48"/>
  <c r="H44" i="48"/>
  <c r="P32" i="47"/>
  <c r="G33" i="47"/>
  <c r="F33" i="47"/>
  <c r="H52" i="46"/>
  <c r="I52" i="46" s="1"/>
  <c r="G33" i="46"/>
  <c r="G53" i="46" s="1"/>
  <c r="H32" i="46"/>
  <c r="I32" i="46" s="1"/>
  <c r="F33" i="46"/>
  <c r="F53" i="46" s="1"/>
  <c r="J41" i="6"/>
  <c r="J48" i="6" s="1"/>
  <c r="K41" i="6"/>
  <c r="K48" i="6" s="1"/>
  <c r="L17" i="6"/>
  <c r="H81" i="5"/>
  <c r="H76" i="5"/>
  <c r="H77" i="5" s="1"/>
  <c r="I77" i="5" s="1"/>
  <c r="H67" i="5"/>
  <c r="I67" i="5" s="1"/>
  <c r="I66" i="5"/>
  <c r="I64" i="5"/>
  <c r="H61" i="5"/>
  <c r="I61" i="5" s="1"/>
  <c r="I60" i="5"/>
  <c r="I59" i="5"/>
  <c r="H54" i="5"/>
  <c r="H41" i="5"/>
  <c r="I41" i="5" s="1"/>
  <c r="H23" i="5"/>
  <c r="H11" i="5"/>
  <c r="I11" i="5" s="1"/>
  <c r="H31" i="46"/>
  <c r="I31" i="46" s="1"/>
  <c r="J32" i="14"/>
  <c r="L30" i="14"/>
  <c r="M30" i="14" s="1"/>
  <c r="L21" i="14"/>
  <c r="M21" i="14" s="1"/>
  <c r="L13" i="14"/>
  <c r="L32" i="14" s="1"/>
  <c r="M32" i="14" s="1"/>
  <c r="H22" i="49"/>
  <c r="H23" i="49" s="1"/>
  <c r="H42" i="49" s="1"/>
  <c r="G42" i="49"/>
  <c r="O42" i="49"/>
  <c r="F25" i="49"/>
  <c r="H25" i="49"/>
  <c r="F45" i="48"/>
  <c r="H45" i="48"/>
  <c r="H31" i="47"/>
  <c r="H52" i="47"/>
  <c r="I14" i="46"/>
  <c r="H54" i="45"/>
  <c r="H32" i="47"/>
  <c r="M13" i="14"/>
  <c r="J172" i="8"/>
  <c r="K172" i="8"/>
  <c r="I168" i="8"/>
  <c r="I169" i="8"/>
  <c r="I170" i="8"/>
  <c r="I171" i="8"/>
  <c r="I160" i="8"/>
  <c r="I161" i="8"/>
  <c r="I162" i="8"/>
  <c r="I163" i="8"/>
  <c r="I164" i="8"/>
  <c r="I165" i="8"/>
  <c r="I166" i="8"/>
  <c r="I167" i="8"/>
  <c r="I159" i="8"/>
  <c r="J156" i="8"/>
  <c r="K156" i="8"/>
  <c r="I150" i="8"/>
  <c r="I151" i="8"/>
  <c r="I152" i="8"/>
  <c r="I153" i="8"/>
  <c r="I154" i="8"/>
  <c r="I155" i="8"/>
  <c r="I149" i="8"/>
  <c r="L149" i="8" s="1"/>
  <c r="J146" i="8"/>
  <c r="K146" i="8"/>
  <c r="I143" i="8"/>
  <c r="I144" i="8"/>
  <c r="I145" i="8"/>
  <c r="I142" i="8"/>
  <c r="J139" i="8"/>
  <c r="K139" i="8"/>
  <c r="I136" i="8"/>
  <c r="I137" i="8"/>
  <c r="I131" i="8"/>
  <c r="I132" i="8"/>
  <c r="I133" i="8"/>
  <c r="I134" i="8"/>
  <c r="I135" i="8"/>
  <c r="I130" i="8"/>
  <c r="J127" i="8"/>
  <c r="K127" i="8"/>
  <c r="I125" i="8"/>
  <c r="I124" i="8"/>
  <c r="J117" i="8"/>
  <c r="K117" i="8"/>
  <c r="I116" i="8"/>
  <c r="I115" i="8"/>
  <c r="I117" i="8" s="1"/>
  <c r="J112" i="8"/>
  <c r="K112" i="8"/>
  <c r="J96" i="8"/>
  <c r="K96" i="8"/>
  <c r="I93" i="8"/>
  <c r="I94" i="8"/>
  <c r="I88" i="8"/>
  <c r="I89" i="8"/>
  <c r="I90" i="8"/>
  <c r="I91" i="8"/>
  <c r="I92" i="8"/>
  <c r="I87" i="8"/>
  <c r="I83" i="8"/>
  <c r="J78" i="8"/>
  <c r="K78" i="8"/>
  <c r="I67" i="8"/>
  <c r="I68" i="8"/>
  <c r="I69" i="8"/>
  <c r="I70" i="8"/>
  <c r="I71" i="8"/>
  <c r="I72" i="8"/>
  <c r="I73" i="8"/>
  <c r="I74" i="8"/>
  <c r="I75" i="8"/>
  <c r="I76" i="8"/>
  <c r="I77" i="8"/>
  <c r="I66" i="8"/>
  <c r="J62" i="8"/>
  <c r="K62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32" i="8"/>
  <c r="I33" i="8"/>
  <c r="I34" i="8"/>
  <c r="I35" i="8"/>
  <c r="I36" i="8"/>
  <c r="I37" i="8"/>
  <c r="I38" i="8"/>
  <c r="I31" i="8"/>
  <c r="J28" i="8"/>
  <c r="K28" i="8"/>
  <c r="I24" i="8"/>
  <c r="I25" i="8"/>
  <c r="I26" i="8"/>
  <c r="I23" i="8"/>
  <c r="J20" i="8"/>
  <c r="K20" i="8"/>
  <c r="I14" i="8"/>
  <c r="I15" i="8"/>
  <c r="I16" i="8"/>
  <c r="I17" i="8"/>
  <c r="I18" i="8"/>
  <c r="I19" i="8"/>
  <c r="I13" i="8"/>
  <c r="L69" i="8"/>
  <c r="L145" i="8"/>
  <c r="L154" i="8"/>
  <c r="J101" i="8"/>
  <c r="K101" i="8"/>
  <c r="I106" i="8"/>
  <c r="I107" i="8"/>
  <c r="I108" i="8"/>
  <c r="I109" i="8"/>
  <c r="I110" i="8"/>
  <c r="I111" i="8"/>
  <c r="I105" i="8"/>
  <c r="I99" i="8"/>
  <c r="I101" i="8" s="1"/>
  <c r="H60" i="7"/>
  <c r="H63" i="7" s="1"/>
  <c r="I60" i="7"/>
  <c r="G60" i="7"/>
  <c r="G63" i="7" s="1"/>
  <c r="H22" i="7"/>
  <c r="H62" i="7" s="1"/>
  <c r="I22" i="7"/>
  <c r="G22" i="7"/>
  <c r="J38" i="7"/>
  <c r="J39" i="7"/>
  <c r="M14" i="6"/>
  <c r="M20" i="6"/>
  <c r="M21" i="6"/>
  <c r="M25" i="6"/>
  <c r="M26" i="6"/>
  <c r="M27" i="6"/>
  <c r="M28" i="6"/>
  <c r="M32" i="6"/>
  <c r="M33" i="6"/>
  <c r="M38" i="6"/>
  <c r="M39" i="6"/>
  <c r="M45" i="6"/>
  <c r="M46" i="6"/>
  <c r="M13" i="6"/>
  <c r="E19" i="5"/>
  <c r="W65" i="15" l="1"/>
  <c r="W80" i="15" s="1"/>
  <c r="O17" i="46"/>
  <c r="O17" i="47" s="1"/>
  <c r="O17" i="48" s="1"/>
  <c r="O16" i="46"/>
  <c r="O16" i="47" s="1"/>
  <c r="S65" i="15"/>
  <c r="S80" i="15" s="1"/>
  <c r="V65" i="15"/>
  <c r="N17" i="46"/>
  <c r="N17" i="47" s="1"/>
  <c r="G53" i="47"/>
  <c r="F53" i="47"/>
  <c r="I172" i="8"/>
  <c r="I156" i="8"/>
  <c r="I146" i="8"/>
  <c r="I139" i="8"/>
  <c r="K178" i="8"/>
  <c r="J178" i="8"/>
  <c r="J120" i="8"/>
  <c r="G65" i="7"/>
  <c r="H65" i="7"/>
  <c r="G62" i="7"/>
  <c r="M35" i="6"/>
  <c r="L41" i="6"/>
  <c r="M29" i="6"/>
  <c r="M17" i="6"/>
  <c r="I81" i="5"/>
  <c r="H82" i="5"/>
  <c r="I82" i="5" s="1"/>
  <c r="I76" i="5"/>
  <c r="I54" i="5"/>
  <c r="H85" i="5"/>
  <c r="I85" i="5" s="1"/>
  <c r="H33" i="46"/>
  <c r="H53" i="46" s="1"/>
  <c r="I53" i="46" s="1"/>
  <c r="H33" i="47"/>
  <c r="I63" i="7"/>
  <c r="I62" i="7"/>
  <c r="I65" i="7"/>
  <c r="I96" i="8"/>
  <c r="I78" i="8"/>
  <c r="I112" i="8"/>
  <c r="I20" i="8"/>
  <c r="I62" i="8"/>
  <c r="K120" i="8"/>
  <c r="I28" i="8"/>
  <c r="E78" i="8"/>
  <c r="F77" i="8"/>
  <c r="L77" i="8" s="1"/>
  <c r="D78" i="8"/>
  <c r="E62" i="8"/>
  <c r="F61" i="8"/>
  <c r="H61" i="8" s="1"/>
  <c r="P16" i="46" l="1"/>
  <c r="V80" i="15"/>
  <c r="AG65" i="15"/>
  <c r="AG80" i="15" s="1"/>
  <c r="P17" i="46"/>
  <c r="R65" i="15"/>
  <c r="R80" i="15" s="1"/>
  <c r="N16" i="46"/>
  <c r="N16" i="47" s="1"/>
  <c r="O16" i="48"/>
  <c r="O22" i="48" s="1"/>
  <c r="O24" i="48" s="1"/>
  <c r="O45" i="48" s="1"/>
  <c r="G26" i="48" s="1"/>
  <c r="O23" i="47"/>
  <c r="O33" i="47" s="1"/>
  <c r="N17" i="48"/>
  <c r="P17" i="48" s="1"/>
  <c r="P17" i="47"/>
  <c r="L48" i="6"/>
  <c r="M48" i="6" s="1"/>
  <c r="M41" i="6"/>
  <c r="I33" i="46"/>
  <c r="H53" i="47"/>
  <c r="L61" i="8"/>
  <c r="H77" i="8"/>
  <c r="I120" i="8"/>
  <c r="N106" i="68"/>
  <c r="O106" i="68"/>
  <c r="P106" i="68"/>
  <c r="Q106" i="68"/>
  <c r="N16" i="48" l="1"/>
  <c r="N23" i="47"/>
  <c r="N33" i="47" s="1"/>
  <c r="P16" i="47"/>
  <c r="P23" i="47" s="1"/>
  <c r="P33" i="47" s="1"/>
  <c r="O53" i="47"/>
  <c r="G35" i="47"/>
  <c r="BB10" i="68"/>
  <c r="J10" i="68"/>
  <c r="I106" i="68"/>
  <c r="BA10" i="68"/>
  <c r="BA106" i="68" s="1"/>
  <c r="AM106" i="68"/>
  <c r="AY106" i="68"/>
  <c r="AK106" i="68"/>
  <c r="AX40" i="68"/>
  <c r="AX31" i="68"/>
  <c r="AJ41" i="68"/>
  <c r="AJ104" i="68" s="1"/>
  <c r="AJ106" i="68" s="1"/>
  <c r="P16" i="48" l="1"/>
  <c r="P22" i="48" s="1"/>
  <c r="P24" i="48" s="1"/>
  <c r="P45" i="48" s="1"/>
  <c r="H26" i="48" s="1"/>
  <c r="N22" i="48"/>
  <c r="N24" i="48" s="1"/>
  <c r="N45" i="48" s="1"/>
  <c r="F26" i="48" s="1"/>
  <c r="P53" i="47"/>
  <c r="H35" i="47"/>
  <c r="N53" i="47"/>
  <c r="F35" i="47"/>
  <c r="AX41" i="68"/>
  <c r="AX104" i="68" s="1"/>
  <c r="AX106" i="68" s="1"/>
  <c r="E28" i="47" l="1"/>
  <c r="I28" i="47" s="1"/>
  <c r="D28" i="47"/>
  <c r="E85" i="5"/>
  <c r="E84" i="5"/>
  <c r="D85" i="5"/>
  <c r="D84" i="5"/>
  <c r="D44" i="47"/>
  <c r="D37" i="48" s="1"/>
  <c r="C44" i="47"/>
  <c r="C37" i="48" s="1"/>
  <c r="E44" i="46" l="1"/>
  <c r="E44" i="47" s="1"/>
  <c r="E37" i="48" s="1"/>
  <c r="I37" i="48" s="1"/>
  <c r="E30" i="14"/>
  <c r="F30" i="14"/>
  <c r="D30" i="14"/>
  <c r="F29" i="14"/>
  <c r="H172" i="8"/>
  <c r="E172" i="8"/>
  <c r="D172" i="8"/>
  <c r="F160" i="8"/>
  <c r="L160" i="8" s="1"/>
  <c r="F161" i="8"/>
  <c r="L161" i="8" s="1"/>
  <c r="F162" i="8"/>
  <c r="F163" i="8"/>
  <c r="F164" i="8"/>
  <c r="F165" i="8"/>
  <c r="F166" i="8"/>
  <c r="F167" i="8"/>
  <c r="F168" i="8"/>
  <c r="F169" i="8"/>
  <c r="L169" i="8" s="1"/>
  <c r="F170" i="8"/>
  <c r="F171" i="8"/>
  <c r="F159" i="8"/>
  <c r="L159" i="8" s="1"/>
  <c r="F155" i="8"/>
  <c r="H154" i="8"/>
  <c r="F153" i="8"/>
  <c r="H145" i="8"/>
  <c r="F137" i="8"/>
  <c r="F136" i="8"/>
  <c r="F135" i="8"/>
  <c r="F134" i="8"/>
  <c r="D139" i="8"/>
  <c r="E139" i="8"/>
  <c r="E112" i="8"/>
  <c r="F111" i="8"/>
  <c r="I44" i="47" l="1"/>
  <c r="L137" i="8"/>
  <c r="G137" i="8"/>
  <c r="H155" i="8"/>
  <c r="L155" i="8"/>
  <c r="G165" i="8"/>
  <c r="L165" i="8"/>
  <c r="G161" i="8"/>
  <c r="H111" i="8"/>
  <c r="L111" i="8"/>
  <c r="G134" i="8"/>
  <c r="L134" i="8"/>
  <c r="G168" i="8"/>
  <c r="L168" i="8"/>
  <c r="G164" i="8"/>
  <c r="L164" i="8"/>
  <c r="G135" i="8"/>
  <c r="L135" i="8"/>
  <c r="H153" i="8"/>
  <c r="L153" i="8"/>
  <c r="G171" i="8"/>
  <c r="L171" i="8"/>
  <c r="G167" i="8"/>
  <c r="L167" i="8"/>
  <c r="G163" i="8"/>
  <c r="L163" i="8"/>
  <c r="G160" i="8"/>
  <c r="G136" i="8"/>
  <c r="L136" i="8"/>
  <c r="G170" i="8"/>
  <c r="L170" i="8"/>
  <c r="G166" i="8"/>
  <c r="L166" i="8"/>
  <c r="G162" i="8"/>
  <c r="L162" i="8"/>
  <c r="G169" i="8"/>
  <c r="F172" i="8"/>
  <c r="L172" i="8" s="1"/>
  <c r="F94" i="8"/>
  <c r="L94" i="8" s="1"/>
  <c r="G94" i="8"/>
  <c r="F34" i="8"/>
  <c r="E20" i="8"/>
  <c r="F19" i="8"/>
  <c r="L19" i="8" s="1"/>
  <c r="D20" i="8"/>
  <c r="C87" i="5"/>
  <c r="E82" i="5"/>
  <c r="D82" i="5"/>
  <c r="E81" i="5"/>
  <c r="D81" i="5"/>
  <c r="E80" i="5"/>
  <c r="E61" i="5"/>
  <c r="D61" i="5"/>
  <c r="E60" i="5"/>
  <c r="D60" i="5"/>
  <c r="E59" i="5"/>
  <c r="C41" i="5"/>
  <c r="E45" i="5"/>
  <c r="D23" i="5"/>
  <c r="C23" i="5"/>
  <c r="E35" i="5"/>
  <c r="D29" i="6"/>
  <c r="F28" i="6"/>
  <c r="B44" i="6"/>
  <c r="B45" i="6" s="1"/>
  <c r="B46" i="6" s="1"/>
  <c r="U67" i="15"/>
  <c r="AF67" i="15" s="1"/>
  <c r="E60" i="7"/>
  <c r="U65" i="15" s="1"/>
  <c r="U80" i="15" s="1"/>
  <c r="F57" i="7"/>
  <c r="J57" i="7" s="1"/>
  <c r="F58" i="7"/>
  <c r="J58" i="7" s="1"/>
  <c r="F59" i="7"/>
  <c r="J59" i="7" s="1"/>
  <c r="F32" i="7"/>
  <c r="J32" i="7" s="1"/>
  <c r="D80" i="15"/>
  <c r="E80" i="15"/>
  <c r="H80" i="15"/>
  <c r="I80" i="15"/>
  <c r="L80" i="15"/>
  <c r="X80" i="15"/>
  <c r="Y80" i="15"/>
  <c r="M80" i="15"/>
  <c r="AB26" i="15"/>
  <c r="AC26" i="15"/>
  <c r="AC23" i="15"/>
  <c r="AC22" i="15"/>
  <c r="G19" i="63"/>
  <c r="N19" i="63" s="1"/>
  <c r="G172" i="8" l="1"/>
  <c r="H156" i="8"/>
  <c r="G34" i="8"/>
  <c r="L34" i="8"/>
  <c r="H106" i="68"/>
  <c r="G106" i="68"/>
  <c r="F106" i="68"/>
  <c r="AZ104" i="68"/>
  <c r="AV104" i="68"/>
  <c r="AT104" i="68"/>
  <c r="AL104" i="68"/>
  <c r="AL106" i="68" s="1"/>
  <c r="AH104" i="68"/>
  <c r="AH106" i="68" s="1"/>
  <c r="AF104" i="68"/>
  <c r="S104" i="68"/>
  <c r="S106" i="68" s="1"/>
  <c r="R104" i="68"/>
  <c r="R106" i="68" s="1"/>
  <c r="Q104" i="68"/>
  <c r="M104" i="68"/>
  <c r="M106" i="68" s="1"/>
  <c r="J104" i="68"/>
  <c r="C104" i="68"/>
  <c r="C106" i="68" s="1"/>
  <c r="AU101" i="68"/>
  <c r="AT101" i="68"/>
  <c r="AS101" i="68"/>
  <c r="AP101" i="68"/>
  <c r="AO101" i="68"/>
  <c r="AB101" i="68"/>
  <c r="T101" i="68"/>
  <c r="Z101" i="68" s="1"/>
  <c r="BB100" i="68"/>
  <c r="AQ100" i="68"/>
  <c r="Z100" i="68"/>
  <c r="BB99" i="68"/>
  <c r="AQ99" i="68"/>
  <c r="Z99" i="68"/>
  <c r="AC98" i="68"/>
  <c r="AQ98" i="68" s="1"/>
  <c r="Z98" i="68"/>
  <c r="AN98" i="68" s="1"/>
  <c r="BB98" i="68" s="1"/>
  <c r="AP93" i="68"/>
  <c r="AO93" i="68"/>
  <c r="AE93" i="68"/>
  <c r="AC93" i="68"/>
  <c r="AB93" i="68"/>
  <c r="AA93" i="68"/>
  <c r="U93" i="68"/>
  <c r="T93" i="68"/>
  <c r="Z93" i="68" s="1"/>
  <c r="AN93" i="68" s="1"/>
  <c r="AQ92" i="68"/>
  <c r="Z92" i="68"/>
  <c r="AN92" i="68" s="1"/>
  <c r="BB92" i="68" s="1"/>
  <c r="AQ91" i="68"/>
  <c r="Z91" i="68"/>
  <c r="AN91" i="68" s="1"/>
  <c r="BB91" i="68" s="1"/>
  <c r="AQ90" i="68"/>
  <c r="Z90" i="68"/>
  <c r="AN90" i="68" s="1"/>
  <c r="BB90" i="68" s="1"/>
  <c r="AQ88" i="68"/>
  <c r="Z88" i="68"/>
  <c r="AN88" i="68" s="1"/>
  <c r="BB88" i="68" s="1"/>
  <c r="AQ87" i="68"/>
  <c r="Z87" i="68"/>
  <c r="AN87" i="68" s="1"/>
  <c r="BB87" i="68" s="1"/>
  <c r="AQ86" i="68"/>
  <c r="Z86" i="68"/>
  <c r="AN86" i="68" s="1"/>
  <c r="BB86" i="68" s="1"/>
  <c r="AQ85" i="68"/>
  <c r="Z85" i="68"/>
  <c r="AN85" i="68" s="1"/>
  <c r="BB85" i="68" s="1"/>
  <c r="AQ84" i="68"/>
  <c r="Z84" i="68"/>
  <c r="AN84" i="68" s="1"/>
  <c r="BB84" i="68" s="1"/>
  <c r="AQ83" i="68"/>
  <c r="Z83" i="68"/>
  <c r="AN83" i="68" s="1"/>
  <c r="BB83" i="68" s="1"/>
  <c r="AQ82" i="68"/>
  <c r="Z82" i="68"/>
  <c r="AN82" i="68" s="1"/>
  <c r="BB82" i="68" s="1"/>
  <c r="AQ81" i="68"/>
  <c r="Z81" i="68"/>
  <c r="AN81" i="68" s="1"/>
  <c r="BB81" i="68" s="1"/>
  <c r="AQ79" i="68"/>
  <c r="Z79" i="68"/>
  <c r="AN79" i="68" s="1"/>
  <c r="BB79" i="68" s="1"/>
  <c r="AQ78" i="68"/>
  <c r="Z78" i="68"/>
  <c r="AN78" i="68" s="1"/>
  <c r="BB78" i="68" s="1"/>
  <c r="AQ77" i="68"/>
  <c r="Z77" i="68"/>
  <c r="AN77" i="68" s="1"/>
  <c r="BB77" i="68" s="1"/>
  <c r="AQ76" i="68"/>
  <c r="Z76" i="68"/>
  <c r="AN76" i="68" s="1"/>
  <c r="BB76" i="68" s="1"/>
  <c r="AQ75" i="68"/>
  <c r="Z75" i="68"/>
  <c r="AN75" i="68" s="1"/>
  <c r="BB75" i="68" s="1"/>
  <c r="AQ74" i="68"/>
  <c r="Z74" i="68"/>
  <c r="AN74" i="68" s="1"/>
  <c r="BB74" i="68" s="1"/>
  <c r="AQ73" i="68"/>
  <c r="Z73" i="68"/>
  <c r="AN73" i="68" s="1"/>
  <c r="BB73" i="68" s="1"/>
  <c r="AQ72" i="68"/>
  <c r="Z72" i="68"/>
  <c r="AN72" i="68" s="1"/>
  <c r="BB72" i="68" s="1"/>
  <c r="AQ71" i="68"/>
  <c r="Z71" i="68"/>
  <c r="AN71" i="68" s="1"/>
  <c r="BB71" i="68" s="1"/>
  <c r="Z42" i="68"/>
  <c r="AB41" i="68"/>
  <c r="AA41" i="68"/>
  <c r="Y41" i="68"/>
  <c r="Y104" i="68" s="1"/>
  <c r="Y106" i="68" s="1"/>
  <c r="U41" i="68"/>
  <c r="T41" i="68"/>
  <c r="Z40" i="68"/>
  <c r="BB40" i="68" s="1"/>
  <c r="AQ39" i="68"/>
  <c r="Z39" i="68"/>
  <c r="AN39" i="68" s="1"/>
  <c r="AQ38" i="68"/>
  <c r="Z38" i="68"/>
  <c r="AN38" i="68" s="1"/>
  <c r="AQ37" i="68"/>
  <c r="Z37" i="68"/>
  <c r="AN37" i="68" s="1"/>
  <c r="AQ36" i="68"/>
  <c r="Z36" i="68"/>
  <c r="AN36" i="68" s="1"/>
  <c r="AQ35" i="68"/>
  <c r="AC35" i="68"/>
  <c r="Z35" i="68"/>
  <c r="BB35" i="68" s="1"/>
  <c r="AQ34" i="68"/>
  <c r="Z34" i="68"/>
  <c r="BB34" i="68" s="1"/>
  <c r="AQ33" i="68"/>
  <c r="AE33" i="68"/>
  <c r="AS33" i="68" s="1"/>
  <c r="AC33" i="68"/>
  <c r="Z33" i="68"/>
  <c r="BB33" i="68" s="1"/>
  <c r="AQ32" i="68"/>
  <c r="AC32" i="68"/>
  <c r="Z32" i="68"/>
  <c r="AN32" i="68" s="1"/>
  <c r="AQ31" i="68"/>
  <c r="AP31" i="68"/>
  <c r="AO31" i="68"/>
  <c r="Z31" i="68"/>
  <c r="BB31" i="68" s="1"/>
  <c r="AQ30" i="68"/>
  <c r="AC30" i="68"/>
  <c r="Z30" i="68"/>
  <c r="BB30" i="68" s="1"/>
  <c r="AQ29" i="68"/>
  <c r="AC29" i="68"/>
  <c r="Z29" i="68"/>
  <c r="AN29" i="68" s="1"/>
  <c r="X25" i="68"/>
  <c r="X104" i="68" s="1"/>
  <c r="X106" i="68" s="1"/>
  <c r="W25" i="68"/>
  <c r="W104" i="68" s="1"/>
  <c r="W106" i="68" s="1"/>
  <c r="V25" i="68"/>
  <c r="V104" i="68" s="1"/>
  <c r="V106" i="68" s="1"/>
  <c r="U25" i="68"/>
  <c r="T25" i="68"/>
  <c r="AS24" i="68"/>
  <c r="AR24" i="68"/>
  <c r="AI24" i="68"/>
  <c r="AI25" i="68" s="1"/>
  <c r="AI104" i="68" s="1"/>
  <c r="Z24" i="68"/>
  <c r="AN24" i="68" s="1"/>
  <c r="BB24" i="68" s="1"/>
  <c r="AS23" i="68"/>
  <c r="AS25" i="68" s="1"/>
  <c r="AG23" i="68"/>
  <c r="AG25" i="68" s="1"/>
  <c r="AG104" i="68" s="1"/>
  <c r="AE23" i="68"/>
  <c r="AE25" i="68" s="1"/>
  <c r="AD23" i="68"/>
  <c r="AR23" i="68" s="1"/>
  <c r="AC23" i="68"/>
  <c r="AQ23" i="68" s="1"/>
  <c r="Z23" i="68"/>
  <c r="AN23" i="68" s="1"/>
  <c r="BB23" i="68" s="1"/>
  <c r="AR22" i="68"/>
  <c r="AC22" i="68"/>
  <c r="Z22" i="68"/>
  <c r="AN22" i="68" s="1"/>
  <c r="BB22" i="68" s="1"/>
  <c r="AR21" i="68"/>
  <c r="AC21" i="68"/>
  <c r="AQ21" i="68" s="1"/>
  <c r="Z21" i="68"/>
  <c r="AN21" i="68" s="1"/>
  <c r="BB21" i="68" s="1"/>
  <c r="AR20" i="68"/>
  <c r="AC20" i="68"/>
  <c r="AQ20" i="68" s="1"/>
  <c r="Z20" i="68"/>
  <c r="AN20" i="68" s="1"/>
  <c r="BB20" i="68" s="1"/>
  <c r="AR19" i="68"/>
  <c r="AC19" i="68"/>
  <c r="AQ19" i="68" s="1"/>
  <c r="Z19" i="68"/>
  <c r="AN19" i="68" s="1"/>
  <c r="BB19" i="68" s="1"/>
  <c r="AR18" i="68"/>
  <c r="AC18" i="68"/>
  <c r="AQ18" i="68" s="1"/>
  <c r="Z18" i="68"/>
  <c r="AN18" i="68" s="1"/>
  <c r="BB18" i="68" s="1"/>
  <c r="AR17" i="68"/>
  <c r="AC17" i="68"/>
  <c r="AQ17" i="68" s="1"/>
  <c r="Z17" i="68"/>
  <c r="AN17" i="68" s="1"/>
  <c r="BB17" i="68" s="1"/>
  <c r="AD16" i="68"/>
  <c r="AR16" i="68" s="1"/>
  <c r="AC16" i="68"/>
  <c r="AQ16" i="68" s="1"/>
  <c r="Z16" i="68"/>
  <c r="AN16" i="68" s="1"/>
  <c r="AU12" i="68"/>
  <c r="AT12" i="68"/>
  <c r="AI12" i="68"/>
  <c r="AW12" i="68" s="1"/>
  <c r="AG12" i="68"/>
  <c r="AF12" i="68"/>
  <c r="AE12" i="68"/>
  <c r="AS12" i="68" s="1"/>
  <c r="AC12" i="68"/>
  <c r="AQ12" i="68" s="1"/>
  <c r="J12" i="68"/>
  <c r="AZ10" i="68"/>
  <c r="AV10" i="68"/>
  <c r="AA104" i="68" l="1"/>
  <c r="AA106" i="68" s="1"/>
  <c r="AB104" i="68"/>
  <c r="AB106" i="68" s="1"/>
  <c r="BB39" i="68"/>
  <c r="AZ106" i="68"/>
  <c r="BB12" i="68"/>
  <c r="AG106" i="68"/>
  <c r="BB32" i="68"/>
  <c r="AN33" i="68"/>
  <c r="AQ93" i="68"/>
  <c r="AP41" i="68"/>
  <c r="AP104" i="68" s="1"/>
  <c r="AP106" i="68" s="1"/>
  <c r="T104" i="68"/>
  <c r="T106" i="68" s="1"/>
  <c r="BB36" i="68"/>
  <c r="AF106" i="68"/>
  <c r="AC41" i="68"/>
  <c r="AV106" i="68"/>
  <c r="AI106" i="68"/>
  <c r="Z25" i="68"/>
  <c r="AC25" i="68"/>
  <c r="AQ25" i="68" s="1"/>
  <c r="AQ41" i="68"/>
  <c r="AN31" i="68"/>
  <c r="BB38" i="68"/>
  <c r="J106" i="68"/>
  <c r="AE104" i="68"/>
  <c r="AE106" i="68" s="1"/>
  <c r="AN30" i="68"/>
  <c r="BB37" i="68"/>
  <c r="AN40" i="68"/>
  <c r="AO41" i="68"/>
  <c r="AO104" i="68" s="1"/>
  <c r="AO106" i="68" s="1"/>
  <c r="AC101" i="68"/>
  <c r="AQ101" i="68" s="1"/>
  <c r="U104" i="68"/>
  <c r="U106" i="68" s="1"/>
  <c r="AT106" i="68"/>
  <c r="BB16" i="68"/>
  <c r="BB25" i="68" s="1"/>
  <c r="AN25" i="68"/>
  <c r="AC106" i="68"/>
  <c r="AS104" i="68"/>
  <c r="AS106" i="68" s="1"/>
  <c r="BB93" i="68"/>
  <c r="AW24" i="68"/>
  <c r="AW25" i="68" s="1"/>
  <c r="AW104" i="68" s="1"/>
  <c r="AW106" i="68" s="1"/>
  <c r="BB29" i="68"/>
  <c r="AU23" i="68"/>
  <c r="AD25" i="68"/>
  <c r="AN34" i="68"/>
  <c r="Z41" i="68"/>
  <c r="AA42" i="68"/>
  <c r="AN101" i="68"/>
  <c r="BB101" i="68" s="1"/>
  <c r="AN12" i="68"/>
  <c r="AN35" i="68"/>
  <c r="AC104" i="68" l="1"/>
  <c r="AQ104" i="68"/>
  <c r="AQ106" i="68" s="1"/>
  <c r="AR25" i="68"/>
  <c r="AR104" i="68" s="1"/>
  <c r="AR106" i="68" s="1"/>
  <c r="AD104" i="68"/>
  <c r="AD106" i="68" s="1"/>
  <c r="AU25" i="68"/>
  <c r="AU104" i="68"/>
  <c r="AU106" i="68" s="1"/>
  <c r="BB41" i="68"/>
  <c r="BB104" i="68" s="1"/>
  <c r="AN41" i="68"/>
  <c r="AN104" i="68" s="1"/>
  <c r="Z104" i="68"/>
  <c r="Z106" i="68" s="1"/>
  <c r="BB106" i="68" l="1"/>
  <c r="C31" i="48"/>
  <c r="E23" i="10"/>
  <c r="F56" i="7" l="1"/>
  <c r="J56" i="7" s="1"/>
  <c r="F55" i="7"/>
  <c r="J55" i="7" s="1"/>
  <c r="L74" i="15"/>
  <c r="L73" i="15"/>
  <c r="M72" i="15"/>
  <c r="I72" i="15"/>
  <c r="E72" i="15"/>
  <c r="L46" i="15"/>
  <c r="L10" i="15"/>
  <c r="K14" i="45"/>
  <c r="H139" i="8"/>
  <c r="F133" i="8"/>
  <c r="F131" i="8"/>
  <c r="L131" i="8" s="1"/>
  <c r="F132" i="8"/>
  <c r="L132" i="8" s="1"/>
  <c r="E127" i="8"/>
  <c r="D127" i="8"/>
  <c r="F126" i="8"/>
  <c r="G126" i="8" s="1"/>
  <c r="G127" i="8" s="1"/>
  <c r="D107" i="8"/>
  <c r="D112" i="8" s="1"/>
  <c r="F75" i="8"/>
  <c r="F74" i="8"/>
  <c r="L74" i="8" s="1"/>
  <c r="F76" i="8"/>
  <c r="L76" i="8" s="1"/>
  <c r="F60" i="8"/>
  <c r="L60" i="8" s="1"/>
  <c r="F59" i="8"/>
  <c r="F58" i="8"/>
  <c r="L58" i="8" s="1"/>
  <c r="D54" i="8"/>
  <c r="D51" i="8"/>
  <c r="F44" i="8"/>
  <c r="F43" i="8"/>
  <c r="D36" i="8"/>
  <c r="D35" i="8"/>
  <c r="D33" i="8"/>
  <c r="F18" i="8"/>
  <c r="L18" i="8" s="1"/>
  <c r="F17" i="8"/>
  <c r="L17" i="8" s="1"/>
  <c r="F152" i="8"/>
  <c r="E151" i="8"/>
  <c r="E156" i="8" s="1"/>
  <c r="D151" i="8"/>
  <c r="D156" i="8" s="1"/>
  <c r="E29" i="6"/>
  <c r="F27" i="6"/>
  <c r="F26" i="6"/>
  <c r="F25" i="6"/>
  <c r="E42" i="5"/>
  <c r="E43" i="5"/>
  <c r="E50" i="5"/>
  <c r="D54" i="5"/>
  <c r="E52" i="5"/>
  <c r="E51" i="5"/>
  <c r="D44" i="5"/>
  <c r="D41" i="5" s="1"/>
  <c r="E34" i="5"/>
  <c r="E33" i="5"/>
  <c r="E32" i="5"/>
  <c r="E31" i="5"/>
  <c r="F11" i="14"/>
  <c r="G43" i="8" l="1"/>
  <c r="L43" i="8"/>
  <c r="D62" i="8"/>
  <c r="G44" i="8"/>
  <c r="L44" i="8"/>
  <c r="H59" i="8"/>
  <c r="L59" i="8"/>
  <c r="G75" i="8"/>
  <c r="L75" i="8"/>
  <c r="L133" i="8"/>
  <c r="G133" i="8"/>
  <c r="G152" i="8"/>
  <c r="L152" i="8"/>
  <c r="E44" i="5"/>
  <c r="E41" i="5" s="1"/>
  <c r="F57" i="8"/>
  <c r="G57" i="8" l="1"/>
  <c r="L57" i="8"/>
  <c r="E31" i="48" l="1"/>
  <c r="I31" i="48" s="1"/>
  <c r="C42" i="47"/>
  <c r="D42" i="47"/>
  <c r="C43" i="47"/>
  <c r="C35" i="48" s="1"/>
  <c r="D43" i="47"/>
  <c r="D35" i="48" s="1"/>
  <c r="D39" i="47"/>
  <c r="D30" i="49" s="1"/>
  <c r="C39" i="47"/>
  <c r="C30" i="49" s="1"/>
  <c r="D24" i="47"/>
  <c r="C24" i="47"/>
  <c r="F45" i="6"/>
  <c r="F46" i="6" s="1"/>
  <c r="D46" i="6"/>
  <c r="E43" i="47" l="1"/>
  <c r="I43" i="47" s="1"/>
  <c r="D30" i="48"/>
  <c r="C30" i="48"/>
  <c r="E39" i="46"/>
  <c r="E39" i="47" s="1"/>
  <c r="I39" i="47" s="1"/>
  <c r="B12" i="15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11" i="15"/>
  <c r="AH22" i="15"/>
  <c r="AH23" i="15"/>
  <c r="AH33" i="15"/>
  <c r="F109" i="8"/>
  <c r="H109" i="8" s="1"/>
  <c r="F106" i="8"/>
  <c r="E101" i="8"/>
  <c r="D101" i="8"/>
  <c r="G99" i="8"/>
  <c r="G101" i="8" s="1"/>
  <c r="F99" i="8"/>
  <c r="E35" i="48" l="1"/>
  <c r="I35" i="48" s="1"/>
  <c r="F101" i="8"/>
  <c r="L101" i="8" s="1"/>
  <c r="L99" i="8"/>
  <c r="G106" i="8"/>
  <c r="L106" i="8"/>
  <c r="E30" i="48"/>
  <c r="I30" i="48" s="1"/>
  <c r="E30" i="49"/>
  <c r="I30" i="49" s="1"/>
  <c r="H99" i="8"/>
  <c r="H101" i="8" s="1"/>
  <c r="F71" i="8" l="1"/>
  <c r="F72" i="8"/>
  <c r="F73" i="8"/>
  <c r="F70" i="8"/>
  <c r="F55" i="8"/>
  <c r="F56" i="8"/>
  <c r="F54" i="8"/>
  <c r="F53" i="8"/>
  <c r="F32" i="8"/>
  <c r="L32" i="8" s="1"/>
  <c r="F33" i="8"/>
  <c r="L33" i="8" s="1"/>
  <c r="G32" i="8"/>
  <c r="D28" i="8"/>
  <c r="E28" i="8"/>
  <c r="F26" i="8"/>
  <c r="F15" i="8"/>
  <c r="L15" i="8" s="1"/>
  <c r="F16" i="8"/>
  <c r="L16" i="8" s="1"/>
  <c r="E22" i="63"/>
  <c r="H22" i="63"/>
  <c r="H31" i="63" s="1"/>
  <c r="I22" i="63"/>
  <c r="I31" i="63" s="1"/>
  <c r="J22" i="63"/>
  <c r="J31" i="63" s="1"/>
  <c r="F22" i="63"/>
  <c r="G15" i="63"/>
  <c r="N15" i="63" s="1"/>
  <c r="G16" i="63"/>
  <c r="N16" i="63" s="1"/>
  <c r="G17" i="63"/>
  <c r="N17" i="63" s="1"/>
  <c r="G18" i="63"/>
  <c r="N18" i="63" s="1"/>
  <c r="G14" i="63"/>
  <c r="N14" i="63" s="1"/>
  <c r="H26" i="8" l="1"/>
  <c r="L26" i="8"/>
  <c r="G56" i="8"/>
  <c r="L56" i="8"/>
  <c r="H72" i="8"/>
  <c r="L72" i="8"/>
  <c r="G55" i="8"/>
  <c r="L55" i="8"/>
  <c r="H71" i="8"/>
  <c r="L71" i="8"/>
  <c r="H53" i="8"/>
  <c r="L53" i="8"/>
  <c r="H70" i="8"/>
  <c r="L70" i="8"/>
  <c r="H54" i="8"/>
  <c r="L54" i="8"/>
  <c r="G73" i="8"/>
  <c r="G78" i="8" s="1"/>
  <c r="L73" i="8"/>
  <c r="G33" i="8"/>
  <c r="B22" i="10"/>
  <c r="B23" i="10" s="1"/>
  <c r="B24" i="10" s="1"/>
  <c r="B25" i="10" s="1"/>
  <c r="B26" i="10" s="1"/>
  <c r="B27" i="10" s="1"/>
  <c r="B28" i="10" s="1"/>
  <c r="B29" i="10" s="1"/>
  <c r="B30" i="10" s="1"/>
  <c r="B31" i="10" s="1"/>
  <c r="F22" i="10"/>
  <c r="F16" i="10"/>
  <c r="F27" i="7"/>
  <c r="J27" i="7" s="1"/>
  <c r="F54" i="7"/>
  <c r="J54" i="7" s="1"/>
  <c r="F53" i="7"/>
  <c r="J53" i="7" s="1"/>
  <c r="F52" i="7"/>
  <c r="J52" i="7" s="1"/>
  <c r="F51" i="7"/>
  <c r="J51" i="7" s="1"/>
  <c r="F30" i="7"/>
  <c r="J30" i="7" s="1"/>
  <c r="F50" i="7"/>
  <c r="J50" i="7" s="1"/>
  <c r="F49" i="7"/>
  <c r="J49" i="7" s="1"/>
  <c r="F48" i="7"/>
  <c r="J48" i="7" s="1"/>
  <c r="F47" i="7"/>
  <c r="J47" i="7" s="1"/>
  <c r="E22" i="7" l="1"/>
  <c r="D22" i="7"/>
  <c r="F20" i="7"/>
  <c r="J20" i="7" s="1"/>
  <c r="F21" i="7"/>
  <c r="J21" i="7" s="1"/>
  <c r="B38" i="6"/>
  <c r="B32" i="6"/>
  <c r="B33" i="6" s="1"/>
  <c r="E74" i="5"/>
  <c r="E75" i="5"/>
  <c r="C54" i="5"/>
  <c r="E53" i="5"/>
  <c r="E54" i="5" s="1"/>
  <c r="D37" i="5"/>
  <c r="D47" i="5" s="1"/>
  <c r="C37" i="5"/>
  <c r="C47" i="5" s="1"/>
  <c r="E30" i="5"/>
  <c r="E19" i="48" l="1"/>
  <c r="I19" i="48" s="1"/>
  <c r="E28" i="46"/>
  <c r="D19" i="48"/>
  <c r="D28" i="46"/>
  <c r="C28" i="47"/>
  <c r="C19" i="48" s="1"/>
  <c r="C28" i="46"/>
  <c r="C13" i="46"/>
  <c r="E30" i="10" l="1"/>
  <c r="D30" i="10"/>
  <c r="F15" i="14"/>
  <c r="H69" i="8" l="1"/>
  <c r="F19" i="7" l="1"/>
  <c r="J19" i="7" s="1"/>
  <c r="F108" i="8" l="1"/>
  <c r="H108" i="8" l="1"/>
  <c r="L108" i="8"/>
  <c r="E26" i="5"/>
  <c r="F52" i="8"/>
  <c r="L52" i="8" s="1"/>
  <c r="E146" i="8"/>
  <c r="D146" i="8"/>
  <c r="F143" i="8"/>
  <c r="F142" i="8"/>
  <c r="H142" i="8" l="1"/>
  <c r="L142" i="8"/>
  <c r="G143" i="8"/>
  <c r="G146" i="8" s="1"/>
  <c r="L143" i="8"/>
  <c r="G52" i="8"/>
  <c r="F14" i="8"/>
  <c r="H14" i="8" s="1"/>
  <c r="H20" i="8" s="1"/>
  <c r="AH67" i="15"/>
  <c r="F46" i="7"/>
  <c r="J46" i="7" s="1"/>
  <c r="F91" i="8" l="1"/>
  <c r="G91" i="8" s="1"/>
  <c r="F92" i="8"/>
  <c r="F93" i="8"/>
  <c r="F25" i="8"/>
  <c r="G92" i="8" l="1"/>
  <c r="L92" i="8"/>
  <c r="G25" i="8"/>
  <c r="L25" i="8"/>
  <c r="G93" i="8"/>
  <c r="L93" i="8"/>
  <c r="F51" i="8"/>
  <c r="F50" i="8"/>
  <c r="F49" i="8"/>
  <c r="G49" i="8" l="1"/>
  <c r="L49" i="8"/>
  <c r="G50" i="8"/>
  <c r="L50" i="8"/>
  <c r="G51" i="8"/>
  <c r="L51" i="8"/>
  <c r="F150" i="8"/>
  <c r="L150" i="8" s="1"/>
  <c r="G150" i="8" l="1"/>
  <c r="G149" i="8"/>
  <c r="G156" i="8" s="1"/>
  <c r="K20" i="46"/>
  <c r="F94" i="67" l="1"/>
  <c r="F45" i="7" l="1"/>
  <c r="J45" i="7" s="1"/>
  <c r="F44" i="7" l="1"/>
  <c r="J44" i="7" s="1"/>
  <c r="A10" i="48" l="1"/>
  <c r="A11" i="48" s="1"/>
  <c r="A12" i="48" s="1"/>
  <c r="A13" i="48" s="1"/>
  <c r="A14" i="48" s="1"/>
  <c r="A15" i="48" s="1"/>
  <c r="A16" i="48" s="1"/>
  <c r="A17" i="48" s="1"/>
  <c r="A18" i="48" s="1"/>
  <c r="A19" i="48" s="1"/>
  <c r="A20" i="48" s="1"/>
  <c r="A21" i="48" s="1"/>
  <c r="A22" i="48" s="1"/>
  <c r="A23" i="48" s="1"/>
  <c r="A24" i="48" s="1"/>
  <c r="A25" i="48" s="1"/>
  <c r="A26" i="48" s="1"/>
  <c r="A27" i="48" s="1"/>
  <c r="A28" i="48" s="1"/>
  <c r="A29" i="48" s="1"/>
  <c r="A30" i="48" s="1"/>
  <c r="A31" i="48" s="1"/>
  <c r="A32" i="48" s="1"/>
  <c r="A33" i="48" s="1"/>
  <c r="A34" i="48" s="1"/>
  <c r="A35" i="48" s="1"/>
  <c r="A36" i="48" s="1"/>
  <c r="A37" i="48" s="1"/>
  <c r="A38" i="48" s="1"/>
  <c r="A39" i="48" s="1"/>
  <c r="A40" i="48" s="1"/>
  <c r="A41" i="48" s="1"/>
  <c r="A42" i="48" s="1"/>
  <c r="A43" i="48" s="1"/>
  <c r="A44" i="48" s="1"/>
  <c r="A45" i="48" s="1"/>
  <c r="F16" i="18" l="1"/>
  <c r="AC24" i="15"/>
  <c r="G26" i="63"/>
  <c r="F30" i="63"/>
  <c r="E30" i="63"/>
  <c r="F27" i="63"/>
  <c r="G21" i="63"/>
  <c r="N21" i="63" s="1"/>
  <c r="F31" i="63" l="1"/>
  <c r="E27" i="63"/>
  <c r="AB29" i="15"/>
  <c r="G12" i="63" l="1"/>
  <c r="N12" i="63" s="1"/>
  <c r="G25" i="63"/>
  <c r="G27" i="63" s="1"/>
  <c r="E31" i="63"/>
  <c r="K92" i="67" l="1"/>
  <c r="L87" i="67"/>
  <c r="I84" i="67"/>
  <c r="K86" i="67"/>
  <c r="I81" i="67"/>
  <c r="I80" i="67"/>
  <c r="I78" i="67"/>
  <c r="E78" i="67"/>
  <c r="I75" i="67"/>
  <c r="E75" i="67"/>
  <c r="I73" i="67"/>
  <c r="E73" i="67"/>
  <c r="I70" i="67"/>
  <c r="E70" i="67"/>
  <c r="I69" i="67"/>
  <c r="I68" i="67"/>
  <c r="E67" i="67"/>
  <c r="I66" i="67"/>
  <c r="E66" i="67"/>
  <c r="I65" i="67"/>
  <c r="E62" i="67"/>
  <c r="I54" i="67"/>
  <c r="I53" i="67"/>
  <c r="I50" i="67"/>
  <c r="E50" i="67"/>
  <c r="I48" i="67"/>
  <c r="E48" i="67"/>
  <c r="I46" i="67"/>
  <c r="P45" i="67"/>
  <c r="Q45" i="67" s="1"/>
  <c r="I45" i="67"/>
  <c r="I44" i="67"/>
  <c r="E44" i="67"/>
  <c r="I43" i="67"/>
  <c r="I42" i="67"/>
  <c r="E42" i="67"/>
  <c r="I41" i="67"/>
  <c r="E41" i="67"/>
  <c r="I40" i="67"/>
  <c r="E40" i="67"/>
  <c r="I39" i="67"/>
  <c r="E39" i="67"/>
  <c r="I32" i="67"/>
  <c r="I34" i="67" s="1"/>
  <c r="E32" i="67"/>
  <c r="E34" i="67" s="1"/>
  <c r="I31" i="67"/>
  <c r="I26" i="67"/>
  <c r="I28" i="67" s="1"/>
  <c r="E26" i="67"/>
  <c r="E28" i="67" s="1"/>
  <c r="I25" i="67"/>
  <c r="I22" i="67"/>
  <c r="I19" i="67"/>
  <c r="I16" i="67"/>
  <c r="I12" i="67"/>
  <c r="E12" i="67"/>
  <c r="C19" i="54"/>
  <c r="K10" i="46"/>
  <c r="K10" i="47" s="1"/>
  <c r="K11" i="46"/>
  <c r="L11" i="46"/>
  <c r="K18" i="46"/>
  <c r="L18" i="46"/>
  <c r="K12" i="46"/>
  <c r="K12" i="47" s="1"/>
  <c r="AH16" i="15"/>
  <c r="AH10" i="15"/>
  <c r="AH11" i="15"/>
  <c r="AH15" i="15"/>
  <c r="AH29" i="15"/>
  <c r="F48" i="8"/>
  <c r="G48" i="8" s="1"/>
  <c r="F47" i="8"/>
  <c r="F46" i="8"/>
  <c r="F45" i="8"/>
  <c r="H45" i="8" s="1"/>
  <c r="F42" i="8"/>
  <c r="F41" i="8"/>
  <c r="G41" i="8" s="1"/>
  <c r="F40" i="8"/>
  <c r="F39" i="8"/>
  <c r="F35" i="8"/>
  <c r="L35" i="8" s="1"/>
  <c r="F36" i="8"/>
  <c r="F37" i="8"/>
  <c r="F38" i="8"/>
  <c r="F24" i="8"/>
  <c r="F23" i="8"/>
  <c r="L23" i="8" s="1"/>
  <c r="F13" i="8"/>
  <c r="F107" i="8"/>
  <c r="F27" i="10"/>
  <c r="F30" i="10" s="1"/>
  <c r="E12" i="58"/>
  <c r="I12" i="58"/>
  <c r="I16" i="58"/>
  <c r="I19" i="58"/>
  <c r="I22" i="58"/>
  <c r="I25" i="58"/>
  <c r="E26" i="58"/>
  <c r="E28" i="58"/>
  <c r="I26" i="58"/>
  <c r="I28" i="58"/>
  <c r="I31" i="58"/>
  <c r="E32" i="58"/>
  <c r="E34" i="58" s="1"/>
  <c r="I32" i="58"/>
  <c r="I34" i="58"/>
  <c r="E39" i="58"/>
  <c r="I39" i="58"/>
  <c r="E40" i="58"/>
  <c r="I40" i="58"/>
  <c r="E41" i="58"/>
  <c r="I41" i="58"/>
  <c r="E42" i="58"/>
  <c r="I42" i="58"/>
  <c r="I43" i="58"/>
  <c r="E44" i="58"/>
  <c r="I44" i="58"/>
  <c r="I45" i="58"/>
  <c r="I46" i="58"/>
  <c r="I48" i="58"/>
  <c r="E49" i="58"/>
  <c r="I49" i="58"/>
  <c r="I50" i="58"/>
  <c r="E51" i="58"/>
  <c r="I51" i="58"/>
  <c r="I54" i="58"/>
  <c r="I55" i="58"/>
  <c r="E63" i="58"/>
  <c r="I66" i="58"/>
  <c r="E67" i="58"/>
  <c r="I67" i="58"/>
  <c r="E68" i="58"/>
  <c r="I68" i="58"/>
  <c r="E69" i="58"/>
  <c r="I69" i="58"/>
  <c r="E72" i="58"/>
  <c r="I72" i="58"/>
  <c r="E74" i="58"/>
  <c r="I74" i="58"/>
  <c r="E77" i="58"/>
  <c r="I77" i="58"/>
  <c r="I79" i="58"/>
  <c r="I84" i="58"/>
  <c r="C34" i="48"/>
  <c r="E33" i="24"/>
  <c r="F33" i="24"/>
  <c r="G33" i="24"/>
  <c r="H33" i="24"/>
  <c r="I33" i="24"/>
  <c r="J33" i="24"/>
  <c r="J44" i="24"/>
  <c r="K33" i="24"/>
  <c r="L33" i="24"/>
  <c r="M33" i="24"/>
  <c r="N33" i="24"/>
  <c r="N44" i="24" s="1"/>
  <c r="D33" i="24"/>
  <c r="D42" i="24"/>
  <c r="D44" i="24" s="1"/>
  <c r="O28" i="24"/>
  <c r="C28" i="24" s="1"/>
  <c r="F19" i="24"/>
  <c r="G19" i="24"/>
  <c r="G22" i="24" s="1"/>
  <c r="H19" i="24"/>
  <c r="I19" i="24"/>
  <c r="J19" i="24"/>
  <c r="K19" i="24"/>
  <c r="K22" i="24" s="1"/>
  <c r="L19" i="24"/>
  <c r="M19" i="24"/>
  <c r="F14" i="24"/>
  <c r="F22" i="24"/>
  <c r="I14" i="24"/>
  <c r="J14" i="24"/>
  <c r="J22" i="24" s="1"/>
  <c r="K14" i="24"/>
  <c r="E14" i="24"/>
  <c r="L14" i="24"/>
  <c r="D14" i="24"/>
  <c r="G14" i="24"/>
  <c r="M14" i="24"/>
  <c r="H41" i="65"/>
  <c r="G41" i="65"/>
  <c r="F41" i="65"/>
  <c r="D11" i="5"/>
  <c r="D56" i="5" s="1"/>
  <c r="D87" i="5" s="1"/>
  <c r="C11" i="5"/>
  <c r="K33" i="45"/>
  <c r="C49" i="45" s="1"/>
  <c r="D23" i="46"/>
  <c r="E23" i="46" s="1"/>
  <c r="C24" i="46"/>
  <c r="D24" i="46"/>
  <c r="D15" i="49" s="1"/>
  <c r="C12" i="47"/>
  <c r="K14" i="49"/>
  <c r="C49" i="47"/>
  <c r="C42" i="48" s="1"/>
  <c r="F29" i="13"/>
  <c r="L14" i="49"/>
  <c r="D49" i="47"/>
  <c r="D42" i="48" s="1"/>
  <c r="N52" i="46"/>
  <c r="E41" i="24"/>
  <c r="D41" i="24"/>
  <c r="C41" i="24"/>
  <c r="O52" i="46"/>
  <c r="N23" i="46"/>
  <c r="O23" i="46"/>
  <c r="O33" i="46" s="1"/>
  <c r="P23" i="46"/>
  <c r="K45" i="47"/>
  <c r="K52" i="47" s="1"/>
  <c r="L45" i="47"/>
  <c r="L52" i="47" s="1"/>
  <c r="K19" i="48"/>
  <c r="D17" i="10"/>
  <c r="K31" i="46" s="1"/>
  <c r="AC28" i="15"/>
  <c r="AC25" i="15"/>
  <c r="AH25" i="15" s="1"/>
  <c r="AC18" i="15"/>
  <c r="AH24" i="15"/>
  <c r="AC17" i="15"/>
  <c r="AB28" i="15"/>
  <c r="AB80" i="15" s="1"/>
  <c r="AC27" i="15"/>
  <c r="AH27" i="15" s="1"/>
  <c r="E30" i="13"/>
  <c r="K30" i="13" s="1"/>
  <c r="E29" i="13"/>
  <c r="K29" i="13" s="1"/>
  <c r="E28" i="13"/>
  <c r="K28" i="13" s="1"/>
  <c r="E11" i="13"/>
  <c r="K11" i="13" s="1"/>
  <c r="F25" i="7"/>
  <c r="E13" i="18"/>
  <c r="E16" i="18" s="1"/>
  <c r="K16" i="45" s="1"/>
  <c r="F12" i="18"/>
  <c r="G12" i="18" s="1"/>
  <c r="F26" i="14"/>
  <c r="E42" i="46"/>
  <c r="F18" i="7"/>
  <c r="J18" i="7" s="1"/>
  <c r="AH26" i="15"/>
  <c r="G20" i="63"/>
  <c r="N20" i="63" s="1"/>
  <c r="G29" i="63"/>
  <c r="G13" i="63"/>
  <c r="G22" i="63" s="1"/>
  <c r="N22" i="63" s="1"/>
  <c r="K79" i="13"/>
  <c r="K78" i="13"/>
  <c r="D80" i="13"/>
  <c r="D20" i="45" s="1"/>
  <c r="D32" i="45" s="1"/>
  <c r="D34" i="45" s="1"/>
  <c r="K76" i="13"/>
  <c r="K77" i="13"/>
  <c r="E38" i="5"/>
  <c r="E39" i="5"/>
  <c r="E24" i="5"/>
  <c r="E15" i="5"/>
  <c r="B15" i="10"/>
  <c r="F88" i="8"/>
  <c r="F87" i="8"/>
  <c r="L87" i="8" s="1"/>
  <c r="F20" i="10"/>
  <c r="F29" i="7"/>
  <c r="J29" i="7" s="1"/>
  <c r="F28" i="7"/>
  <c r="J28" i="7" s="1"/>
  <c r="L20" i="46"/>
  <c r="L20" i="47" s="1"/>
  <c r="L20" i="48" s="1"/>
  <c r="F116" i="8"/>
  <c r="L10" i="46"/>
  <c r="L10" i="47" s="1"/>
  <c r="L10" i="48" s="1"/>
  <c r="E13" i="14"/>
  <c r="C17" i="47"/>
  <c r="C14" i="49" s="1"/>
  <c r="F13" i="6"/>
  <c r="F13" i="7"/>
  <c r="J13" i="7" s="1"/>
  <c r="F14" i="7"/>
  <c r="J14" i="7" s="1"/>
  <c r="K24" i="13"/>
  <c r="H23" i="13"/>
  <c r="K23" i="13" s="1"/>
  <c r="G22" i="13"/>
  <c r="K22" i="13" s="1"/>
  <c r="G19" i="13"/>
  <c r="K19" i="13" s="1"/>
  <c r="E17" i="10"/>
  <c r="E24" i="10" s="1"/>
  <c r="E31" i="10" s="1"/>
  <c r="F89" i="8"/>
  <c r="F90" i="8"/>
  <c r="F151" i="8"/>
  <c r="F156" i="8" s="1"/>
  <c r="L156" i="8" s="1"/>
  <c r="F43" i="7"/>
  <c r="J43" i="7" s="1"/>
  <c r="F42" i="7"/>
  <c r="J42" i="7" s="1"/>
  <c r="G41" i="6"/>
  <c r="H41" i="6"/>
  <c r="I41" i="6"/>
  <c r="B20" i="6"/>
  <c r="B21" i="6" s="1"/>
  <c r="E21" i="6"/>
  <c r="D25" i="46" s="1"/>
  <c r="D25" i="47" s="1"/>
  <c r="D16" i="49" s="1"/>
  <c r="D21" i="6"/>
  <c r="C25" i="46" s="1"/>
  <c r="F20" i="6"/>
  <c r="F21" i="6" s="1"/>
  <c r="E25" i="46" s="1"/>
  <c r="F14" i="6"/>
  <c r="E24" i="47" s="1"/>
  <c r="I24" i="47" s="1"/>
  <c r="E20" i="5"/>
  <c r="AH43" i="15"/>
  <c r="AH37" i="15"/>
  <c r="I40" i="13"/>
  <c r="J40" i="13"/>
  <c r="D12" i="47" s="1"/>
  <c r="K32" i="13"/>
  <c r="K31" i="13"/>
  <c r="K20" i="13"/>
  <c r="K25" i="13"/>
  <c r="K27" i="13"/>
  <c r="K33" i="13"/>
  <c r="K34" i="13"/>
  <c r="K35" i="13"/>
  <c r="K36" i="13"/>
  <c r="K37" i="13"/>
  <c r="K38" i="13"/>
  <c r="K39" i="13"/>
  <c r="K10" i="13"/>
  <c r="K12" i="13"/>
  <c r="K13" i="13"/>
  <c r="K14" i="13"/>
  <c r="K15" i="13"/>
  <c r="K16" i="13"/>
  <c r="K17" i="13"/>
  <c r="K18" i="13"/>
  <c r="M45" i="46"/>
  <c r="M45" i="47" s="1"/>
  <c r="Q45" i="47" s="1"/>
  <c r="M20" i="45"/>
  <c r="E43" i="45"/>
  <c r="I43" i="45" s="1"/>
  <c r="F125" i="8"/>
  <c r="F68" i="8"/>
  <c r="D76" i="5"/>
  <c r="D77" i="5" s="1"/>
  <c r="C76" i="5"/>
  <c r="K20" i="47"/>
  <c r="K20" i="48" s="1"/>
  <c r="D23" i="10"/>
  <c r="F23" i="10" s="1"/>
  <c r="F29" i="10"/>
  <c r="F21" i="10"/>
  <c r="F15" i="10"/>
  <c r="F14" i="10"/>
  <c r="D96" i="8"/>
  <c r="F41" i="7"/>
  <c r="J41" i="7" s="1"/>
  <c r="F40" i="7"/>
  <c r="J40" i="7" s="1"/>
  <c r="E33" i="6"/>
  <c r="F32" i="6"/>
  <c r="F33" i="6" s="1"/>
  <c r="D66" i="5"/>
  <c r="C66" i="5"/>
  <c r="E65" i="5"/>
  <c r="E64" i="5"/>
  <c r="E13" i="5"/>
  <c r="E14" i="5"/>
  <c r="E16" i="5"/>
  <c r="E17" i="5"/>
  <c r="E12" i="5"/>
  <c r="E29" i="5"/>
  <c r="E28" i="5"/>
  <c r="E25" i="5"/>
  <c r="D60" i="7"/>
  <c r="D63" i="7" s="1"/>
  <c r="I71" i="56"/>
  <c r="H71" i="56"/>
  <c r="G71" i="56"/>
  <c r="F71" i="56"/>
  <c r="E71" i="56"/>
  <c r="E63" i="7"/>
  <c r="F37" i="7"/>
  <c r="J37" i="7" s="1"/>
  <c r="G83" i="8"/>
  <c r="E83" i="8"/>
  <c r="E117" i="8"/>
  <c r="F67" i="8"/>
  <c r="F36" i="7"/>
  <c r="J36" i="7" s="1"/>
  <c r="F35" i="7"/>
  <c r="J35" i="7" s="1"/>
  <c r="F34" i="7"/>
  <c r="J34" i="7" s="1"/>
  <c r="D62" i="7"/>
  <c r="F33" i="7"/>
  <c r="J33" i="7" s="1"/>
  <c r="D117" i="8"/>
  <c r="E17" i="6"/>
  <c r="D17" i="6"/>
  <c r="C15" i="49" s="1"/>
  <c r="C16" i="49"/>
  <c r="C17" i="49"/>
  <c r="C19" i="49"/>
  <c r="C18" i="49"/>
  <c r="K13" i="48"/>
  <c r="K15" i="48"/>
  <c r="O12" i="24"/>
  <c r="O13" i="24"/>
  <c r="H14" i="24"/>
  <c r="N14" i="24"/>
  <c r="O18" i="24"/>
  <c r="N19" i="24"/>
  <c r="O20" i="24"/>
  <c r="G42" i="24"/>
  <c r="G44" i="24" s="1"/>
  <c r="K42" i="24"/>
  <c r="F42" i="24"/>
  <c r="H42" i="24"/>
  <c r="H44" i="24" s="1"/>
  <c r="I42" i="24"/>
  <c r="I44" i="24" s="1"/>
  <c r="J42" i="24"/>
  <c r="L42" i="24"/>
  <c r="L44" i="24" s="1"/>
  <c r="M42" i="24"/>
  <c r="N42" i="24"/>
  <c r="O43" i="24"/>
  <c r="L16" i="45"/>
  <c r="L24" i="45" s="1"/>
  <c r="G11" i="18"/>
  <c r="G13" i="18" s="1"/>
  <c r="G16" i="18" s="1"/>
  <c r="M14" i="45"/>
  <c r="Q14" i="45" s="1"/>
  <c r="AH41" i="15"/>
  <c r="F10" i="14"/>
  <c r="F12" i="14"/>
  <c r="D13" i="14"/>
  <c r="F14" i="14"/>
  <c r="F16" i="14"/>
  <c r="F17" i="14"/>
  <c r="F18" i="14"/>
  <c r="F19" i="14"/>
  <c r="F20" i="14"/>
  <c r="D21" i="14"/>
  <c r="F21" i="14" s="1"/>
  <c r="F24" i="14"/>
  <c r="F25" i="14"/>
  <c r="F27" i="14"/>
  <c r="F28" i="14"/>
  <c r="F31" i="14"/>
  <c r="C40" i="13"/>
  <c r="D40" i="13"/>
  <c r="K75" i="13"/>
  <c r="R75" i="13"/>
  <c r="C80" i="13"/>
  <c r="E80" i="13"/>
  <c r="F80" i="13"/>
  <c r="G80" i="13"/>
  <c r="H80" i="13"/>
  <c r="L80" i="13"/>
  <c r="R80" i="13" s="1"/>
  <c r="M80" i="13"/>
  <c r="A12" i="45"/>
  <c r="A13" i="45" s="1"/>
  <c r="A14" i="45" s="1"/>
  <c r="A15" i="45" s="1"/>
  <c r="A16" i="45" s="1"/>
  <c r="A17" i="45" s="1"/>
  <c r="A18" i="45" s="1"/>
  <c r="A19" i="45" s="1"/>
  <c r="A20" i="45" s="1"/>
  <c r="A21" i="45" s="1"/>
  <c r="A22" i="45" s="1"/>
  <c r="A23" i="45" s="1"/>
  <c r="A24" i="45" s="1"/>
  <c r="A25" i="45" s="1"/>
  <c r="A26" i="45" s="1"/>
  <c r="A27" i="45" s="1"/>
  <c r="A28" i="45" s="1"/>
  <c r="A29" i="45" s="1"/>
  <c r="A30" i="45" s="1"/>
  <c r="A31" i="45" s="1"/>
  <c r="A32" i="45" s="1"/>
  <c r="A33" i="45" s="1"/>
  <c r="A34" i="45" s="1"/>
  <c r="A35" i="45" s="1"/>
  <c r="A36" i="45" s="1"/>
  <c r="A37" i="45" s="1"/>
  <c r="A38" i="45" s="1"/>
  <c r="A39" i="45" s="1"/>
  <c r="A40" i="45" s="1"/>
  <c r="A41" i="45" s="1"/>
  <c r="A42" i="45" s="1"/>
  <c r="A43" i="45" s="1"/>
  <c r="A44" i="45" s="1"/>
  <c r="A45" i="45" s="1"/>
  <c r="A46" i="45" s="1"/>
  <c r="A47" i="45" s="1"/>
  <c r="A48" i="45" s="1"/>
  <c r="A49" i="45" s="1"/>
  <c r="A50" i="45" s="1"/>
  <c r="A51" i="45" s="1"/>
  <c r="A52" i="45" s="1"/>
  <c r="A53" i="45" s="1"/>
  <c r="A54" i="45" s="1"/>
  <c r="E13" i="45"/>
  <c r="E14" i="45"/>
  <c r="I14" i="45" s="1"/>
  <c r="E16" i="45"/>
  <c r="E18" i="45"/>
  <c r="K53" i="45"/>
  <c r="L53" i="45"/>
  <c r="M53" i="45"/>
  <c r="A10" i="46"/>
  <c r="A11" i="46" s="1"/>
  <c r="A12" i="46" s="1"/>
  <c r="A13" i="46" s="1"/>
  <c r="A14" i="46" s="1"/>
  <c r="A15" i="46" s="1"/>
  <c r="A16" i="46" s="1"/>
  <c r="A17" i="46" s="1"/>
  <c r="E10" i="46"/>
  <c r="M28" i="46"/>
  <c r="E40" i="46"/>
  <c r="E49" i="46"/>
  <c r="F83" i="8"/>
  <c r="D83" i="8"/>
  <c r="H83" i="8"/>
  <c r="F105" i="8"/>
  <c r="F115" i="8"/>
  <c r="L115" i="8" s="1"/>
  <c r="G117" i="8"/>
  <c r="F130" i="8"/>
  <c r="F15" i="7"/>
  <c r="F16" i="7"/>
  <c r="J16" i="7" s="1"/>
  <c r="F17" i="7"/>
  <c r="J17" i="7" s="1"/>
  <c r="F26" i="7"/>
  <c r="J26" i="7" s="1"/>
  <c r="F31" i="7"/>
  <c r="J31" i="7" s="1"/>
  <c r="B12" i="6"/>
  <c r="B13" i="6" s="1"/>
  <c r="B14" i="6" s="1"/>
  <c r="B15" i="6" s="1"/>
  <c r="B16" i="6" s="1"/>
  <c r="B17" i="6" s="1"/>
  <c r="B24" i="6"/>
  <c r="B25" i="6" s="1"/>
  <c r="B26" i="6" s="1"/>
  <c r="B27" i="6" s="1"/>
  <c r="B28" i="6" s="1"/>
  <c r="B29" i="6" s="1"/>
  <c r="B39" i="6"/>
  <c r="F15" i="6"/>
  <c r="F24" i="6"/>
  <c r="F29" i="6" s="1"/>
  <c r="C14" i="46"/>
  <c r="F38" i="6"/>
  <c r="F39" i="6" s="1"/>
  <c r="D39" i="6"/>
  <c r="C29" i="47" s="1"/>
  <c r="C29" i="46"/>
  <c r="E39" i="6"/>
  <c r="E10" i="5"/>
  <c r="D13" i="46"/>
  <c r="E27" i="5"/>
  <c r="E71" i="5"/>
  <c r="E72" i="5"/>
  <c r="E73" i="5"/>
  <c r="A10" i="49"/>
  <c r="A11" i="49" s="1"/>
  <c r="A12" i="49" s="1"/>
  <c r="A13" i="49" s="1"/>
  <c r="A14" i="49" s="1"/>
  <c r="A15" i="49" s="1"/>
  <c r="A16" i="49" s="1"/>
  <c r="A17" i="49" s="1"/>
  <c r="A18" i="49" s="1"/>
  <c r="A19" i="49" s="1"/>
  <c r="A20" i="49" s="1"/>
  <c r="A21" i="49" s="1"/>
  <c r="A22" i="49" s="1"/>
  <c r="A23" i="49" s="1"/>
  <c r="A24" i="49" s="1"/>
  <c r="A25" i="49" s="1"/>
  <c r="E31" i="49"/>
  <c r="K41" i="49"/>
  <c r="L41" i="49"/>
  <c r="M41" i="49"/>
  <c r="E10" i="48"/>
  <c r="E32" i="48"/>
  <c r="A10" i="47"/>
  <c r="A11" i="47"/>
  <c r="A12" i="47" s="1"/>
  <c r="A13" i="47" s="1"/>
  <c r="A14" i="47" s="1"/>
  <c r="A15" i="47" s="1"/>
  <c r="A16" i="47" s="1"/>
  <c r="A17" i="47" s="1"/>
  <c r="A18" i="47" s="1"/>
  <c r="A19" i="47" s="1"/>
  <c r="A20" i="47" s="1"/>
  <c r="A21" i="47" s="1"/>
  <c r="A22" i="47" s="1"/>
  <c r="A23" i="47" s="1"/>
  <c r="A24" i="47" s="1"/>
  <c r="A25" i="47" s="1"/>
  <c r="A26" i="47" s="1"/>
  <c r="A27" i="47" s="1"/>
  <c r="A28" i="47" s="1"/>
  <c r="A29" i="47" s="1"/>
  <c r="A30" i="47" s="1"/>
  <c r="A31" i="47" s="1"/>
  <c r="A32" i="47" s="1"/>
  <c r="A33" i="47" s="1"/>
  <c r="A34" i="47" s="1"/>
  <c r="A35" i="47" s="1"/>
  <c r="A36" i="47" s="1"/>
  <c r="A37" i="47" s="1"/>
  <c r="A38" i="47" s="1"/>
  <c r="A39" i="47" s="1"/>
  <c r="A40" i="47" s="1"/>
  <c r="A41" i="47" s="1"/>
  <c r="A42" i="47" s="1"/>
  <c r="A43" i="47" s="1"/>
  <c r="A44" i="47" s="1"/>
  <c r="A45" i="47" s="1"/>
  <c r="A46" i="47" s="1"/>
  <c r="A47" i="47" s="1"/>
  <c r="A48" i="47" s="1"/>
  <c r="A49" i="47" s="1"/>
  <c r="A50" i="47" s="1"/>
  <c r="A51" i="47" s="1"/>
  <c r="A52" i="47" s="1"/>
  <c r="A53" i="47" s="1"/>
  <c r="E10" i="47"/>
  <c r="M28" i="47"/>
  <c r="O36" i="24" s="1"/>
  <c r="C36" i="24" s="1"/>
  <c r="D40" i="47"/>
  <c r="E40" i="47" s="1"/>
  <c r="M12" i="45"/>
  <c r="Q12" i="45" s="1"/>
  <c r="D34" i="48"/>
  <c r="D52" i="46"/>
  <c r="C52" i="46"/>
  <c r="P52" i="46"/>
  <c r="D14" i="46"/>
  <c r="K80" i="13"/>
  <c r="E19" i="24"/>
  <c r="D19" i="24"/>
  <c r="D14" i="47"/>
  <c r="K44" i="24"/>
  <c r="E42" i="24"/>
  <c r="E44" i="24" s="1"/>
  <c r="L22" i="24"/>
  <c r="I22" i="24"/>
  <c r="M22" i="24"/>
  <c r="N22" i="24"/>
  <c r="D22" i="24"/>
  <c r="E22" i="24"/>
  <c r="F144" i="8"/>
  <c r="L144" i="8" s="1"/>
  <c r="E89" i="58"/>
  <c r="F89" i="58"/>
  <c r="M13" i="45"/>
  <c r="Q13" i="45" s="1"/>
  <c r="J25" i="7" l="1"/>
  <c r="F60" i="7"/>
  <c r="K19" i="46"/>
  <c r="E42" i="47"/>
  <c r="I42" i="47" s="1"/>
  <c r="G30" i="63"/>
  <c r="N30" i="63" s="1"/>
  <c r="N29" i="63"/>
  <c r="AC80" i="15"/>
  <c r="O53" i="46"/>
  <c r="G35" i="46"/>
  <c r="F139" i="8"/>
  <c r="L139" i="8" s="1"/>
  <c r="L130" i="8"/>
  <c r="G130" i="8"/>
  <c r="G139" i="8" s="1"/>
  <c r="H116" i="8"/>
  <c r="L116" i="8"/>
  <c r="F20" i="8"/>
  <c r="L20" i="8" s="1"/>
  <c r="L13" i="8"/>
  <c r="G37" i="8"/>
  <c r="L37" i="8"/>
  <c r="G40" i="8"/>
  <c r="L40" i="8"/>
  <c r="G46" i="8"/>
  <c r="L46" i="8"/>
  <c r="H67" i="8"/>
  <c r="L67" i="8"/>
  <c r="H68" i="8"/>
  <c r="L68" i="8"/>
  <c r="G36" i="8"/>
  <c r="L36" i="8"/>
  <c r="G47" i="8"/>
  <c r="L47" i="8"/>
  <c r="G90" i="8"/>
  <c r="G96" i="8" s="1"/>
  <c r="L90" i="8"/>
  <c r="H88" i="8"/>
  <c r="L88" i="8"/>
  <c r="H24" i="8"/>
  <c r="H28" i="8" s="1"/>
  <c r="L27" i="47" s="1"/>
  <c r="L13" i="49" s="1"/>
  <c r="L24" i="8"/>
  <c r="G42" i="8"/>
  <c r="L42" i="8"/>
  <c r="F112" i="8"/>
  <c r="L112" i="8" s="1"/>
  <c r="L105" i="8"/>
  <c r="H89" i="8"/>
  <c r="L89" i="8"/>
  <c r="H107" i="8"/>
  <c r="H112" i="8" s="1"/>
  <c r="L107" i="8"/>
  <c r="H38" i="8"/>
  <c r="H62" i="8" s="1"/>
  <c r="L38" i="8"/>
  <c r="G39" i="8"/>
  <c r="L39" i="8"/>
  <c r="F62" i="8"/>
  <c r="L62" i="8" s="1"/>
  <c r="F146" i="8"/>
  <c r="L146" i="8" s="1"/>
  <c r="H144" i="8"/>
  <c r="H146" i="8" s="1"/>
  <c r="E23" i="5"/>
  <c r="D11" i="47"/>
  <c r="D11" i="48" s="1"/>
  <c r="D11" i="46"/>
  <c r="C11" i="47"/>
  <c r="C11" i="48" s="1"/>
  <c r="C11" i="46"/>
  <c r="H127" i="8"/>
  <c r="G105" i="8"/>
  <c r="G112" i="8" s="1"/>
  <c r="K30" i="46" s="1"/>
  <c r="K30" i="47" s="1"/>
  <c r="E29" i="47"/>
  <c r="I29" i="47" s="1"/>
  <c r="D29" i="47"/>
  <c r="D19" i="49" s="1"/>
  <c r="C67" i="5"/>
  <c r="C13" i="47"/>
  <c r="D67" i="5"/>
  <c r="C56" i="5"/>
  <c r="F28" i="8"/>
  <c r="L28" i="8" s="1"/>
  <c r="G35" i="8"/>
  <c r="M20" i="46"/>
  <c r="Q20" i="46" s="1"/>
  <c r="L19" i="46"/>
  <c r="L19" i="47" s="1"/>
  <c r="L19" i="48" s="1"/>
  <c r="D24" i="10"/>
  <c r="F22" i="7"/>
  <c r="J22" i="7" s="1"/>
  <c r="E29" i="46"/>
  <c r="D29" i="46"/>
  <c r="E35" i="6"/>
  <c r="E41" i="6" s="1"/>
  <c r="E48" i="6" s="1"/>
  <c r="E24" i="46"/>
  <c r="C32" i="46"/>
  <c r="F17" i="6"/>
  <c r="D35" i="6"/>
  <c r="D41" i="6" s="1"/>
  <c r="D48" i="6" s="1"/>
  <c r="F35" i="6"/>
  <c r="E37" i="5"/>
  <c r="E66" i="5"/>
  <c r="E67" i="5" s="1"/>
  <c r="H21" i="13"/>
  <c r="H40" i="13" s="1"/>
  <c r="E11" i="5"/>
  <c r="D19" i="47"/>
  <c r="D16" i="48" s="1"/>
  <c r="D48" i="45"/>
  <c r="L37" i="48"/>
  <c r="L44" i="48" s="1"/>
  <c r="A18" i="46"/>
  <c r="A19" i="46" s="1"/>
  <c r="A20" i="46" s="1"/>
  <c r="A21" i="46" s="1"/>
  <c r="A22" i="46" s="1"/>
  <c r="A23" i="46" s="1"/>
  <c r="A24" i="46" s="1"/>
  <c r="A25" i="46" s="1"/>
  <c r="A26" i="46" s="1"/>
  <c r="A27" i="46" s="1"/>
  <c r="A28" i="46" s="1"/>
  <c r="A29" i="46" s="1"/>
  <c r="A30" i="46" s="1"/>
  <c r="A31" i="46" s="1"/>
  <c r="A32" i="46" s="1"/>
  <c r="A33" i="46" s="1"/>
  <c r="A34" i="46" s="1"/>
  <c r="A35" i="46" s="1"/>
  <c r="A36" i="46" s="1"/>
  <c r="A37" i="46" s="1"/>
  <c r="A38" i="46" s="1"/>
  <c r="A39" i="46" s="1"/>
  <c r="A40" i="46" s="1"/>
  <c r="A41" i="46" s="1"/>
  <c r="A42" i="46" s="1"/>
  <c r="A43" i="46" s="1"/>
  <c r="A44" i="46" s="1"/>
  <c r="A45" i="46" s="1"/>
  <c r="A46" i="46" s="1"/>
  <c r="A47" i="46" s="1"/>
  <c r="A48" i="46" s="1"/>
  <c r="A49" i="46" s="1"/>
  <c r="A50" i="46" s="1"/>
  <c r="A51" i="46" s="1"/>
  <c r="A52" i="46" s="1"/>
  <c r="A53" i="46" s="1"/>
  <c r="D23" i="47"/>
  <c r="E23" i="47" s="1"/>
  <c r="I23" i="47" s="1"/>
  <c r="D32" i="46"/>
  <c r="M14" i="49"/>
  <c r="E25" i="47"/>
  <c r="E49" i="47"/>
  <c r="E42" i="48" s="1"/>
  <c r="K16" i="46"/>
  <c r="K16" i="47" s="1"/>
  <c r="K16" i="48" s="1"/>
  <c r="P65" i="15"/>
  <c r="F66" i="8"/>
  <c r="K17" i="46"/>
  <c r="K17" i="47" s="1"/>
  <c r="K17" i="48" s="1"/>
  <c r="C12" i="48"/>
  <c r="E15" i="49"/>
  <c r="I15" i="49" s="1"/>
  <c r="K37" i="48"/>
  <c r="K44" i="48" s="1"/>
  <c r="D52" i="47"/>
  <c r="AH17" i="15"/>
  <c r="A26" i="49"/>
  <c r="A27" i="49" s="1"/>
  <c r="A28" i="49" s="1"/>
  <c r="A29" i="49" s="1"/>
  <c r="A30" i="49" s="1"/>
  <c r="A31" i="49" s="1"/>
  <c r="A32" i="49" s="1"/>
  <c r="A33" i="49" s="1"/>
  <c r="A34" i="49" s="1"/>
  <c r="A35" i="49" s="1"/>
  <c r="A36" i="49" s="1"/>
  <c r="A37" i="49" s="1"/>
  <c r="A38" i="49" s="1"/>
  <c r="A39" i="49" s="1"/>
  <c r="A40" i="49" s="1"/>
  <c r="A41" i="49" s="1"/>
  <c r="A42" i="49" s="1"/>
  <c r="C52" i="47"/>
  <c r="E96" i="8"/>
  <c r="E120" i="8" s="1"/>
  <c r="D120" i="8"/>
  <c r="G13" i="8"/>
  <c r="G20" i="8" s="1"/>
  <c r="F124" i="8"/>
  <c r="G23" i="8"/>
  <c r="G28" i="8" s="1"/>
  <c r="K18" i="47"/>
  <c r="K18" i="48" s="1"/>
  <c r="M18" i="46"/>
  <c r="L18" i="47"/>
  <c r="L18" i="48" s="1"/>
  <c r="M10" i="47"/>
  <c r="M20" i="47"/>
  <c r="G21" i="13"/>
  <c r="L45" i="67"/>
  <c r="K81" i="67"/>
  <c r="F63" i="7"/>
  <c r="J63" i="7" s="1"/>
  <c r="L17" i="46"/>
  <c r="L17" i="47" s="1"/>
  <c r="L17" i="48" s="1"/>
  <c r="M10" i="46"/>
  <c r="Q10" i="46" s="1"/>
  <c r="E34" i="48"/>
  <c r="I34" i="48" s="1"/>
  <c r="E52" i="46"/>
  <c r="G31" i="63"/>
  <c r="N31" i="63" s="1"/>
  <c r="L14" i="46"/>
  <c r="E76" i="5"/>
  <c r="E77" i="5" s="1"/>
  <c r="C77" i="5"/>
  <c r="T65" i="15"/>
  <c r="T80" i="15" s="1"/>
  <c r="D65" i="7"/>
  <c r="K10" i="48"/>
  <c r="K29" i="47"/>
  <c r="K29" i="46"/>
  <c r="F117" i="8"/>
  <c r="L117" i="8" s="1"/>
  <c r="H115" i="8"/>
  <c r="M52" i="47"/>
  <c r="Q52" i="47" s="1"/>
  <c r="M37" i="48"/>
  <c r="H87" i="8"/>
  <c r="F96" i="8"/>
  <c r="L96" i="8" s="1"/>
  <c r="K11" i="47"/>
  <c r="M11" i="46"/>
  <c r="Q11" i="46" s="1"/>
  <c r="D178" i="8"/>
  <c r="L29" i="47"/>
  <c r="L15" i="49" s="1"/>
  <c r="L29" i="46"/>
  <c r="K14" i="46"/>
  <c r="AH28" i="15"/>
  <c r="K31" i="47"/>
  <c r="K17" i="49" s="1"/>
  <c r="F17" i="10"/>
  <c r="D11" i="49"/>
  <c r="E32" i="14"/>
  <c r="D16" i="46" s="1"/>
  <c r="F26" i="13"/>
  <c r="F40" i="13" s="1"/>
  <c r="D16" i="47" s="1"/>
  <c r="K12" i="48"/>
  <c r="D12" i="48"/>
  <c r="E19" i="46"/>
  <c r="C19" i="47"/>
  <c r="E20" i="45"/>
  <c r="C32" i="45"/>
  <c r="C34" i="45" s="1"/>
  <c r="D32" i="14"/>
  <c r="E26" i="13"/>
  <c r="F13" i="14"/>
  <c r="E12" i="46"/>
  <c r="E12" i="47" s="1"/>
  <c r="H22" i="24"/>
  <c r="L31" i="47"/>
  <c r="L17" i="49" s="1"/>
  <c r="L31" i="46"/>
  <c r="C14" i="47"/>
  <c r="E14" i="46"/>
  <c r="E94" i="67"/>
  <c r="K35" i="67"/>
  <c r="M44" i="24"/>
  <c r="G31" i="8"/>
  <c r="L11" i="47"/>
  <c r="F44" i="24"/>
  <c r="K54" i="67"/>
  <c r="J60" i="7" l="1"/>
  <c r="M17" i="46"/>
  <c r="Q17" i="46" s="1"/>
  <c r="P80" i="15"/>
  <c r="M18" i="47"/>
  <c r="Q18" i="47" s="1"/>
  <c r="Q18" i="46"/>
  <c r="E32" i="45"/>
  <c r="I20" i="45"/>
  <c r="D13" i="47"/>
  <c r="D13" i="48" s="1"/>
  <c r="M44" i="48"/>
  <c r="Q44" i="48" s="1"/>
  <c r="Q37" i="48"/>
  <c r="M20" i="48"/>
  <c r="Q20" i="48" s="1"/>
  <c r="Q20" i="47"/>
  <c r="E12" i="48"/>
  <c r="I12" i="48" s="1"/>
  <c r="I12" i="47"/>
  <c r="M10" i="48"/>
  <c r="Q10" i="48" s="1"/>
  <c r="Q10" i="47"/>
  <c r="E16" i="49"/>
  <c r="I16" i="49" s="1"/>
  <c r="I25" i="47"/>
  <c r="H117" i="8"/>
  <c r="H96" i="8"/>
  <c r="G62" i="8"/>
  <c r="H78" i="8"/>
  <c r="L26" i="46" s="1"/>
  <c r="F78" i="8"/>
  <c r="L78" i="8" s="1"/>
  <c r="L66" i="8"/>
  <c r="L30" i="46"/>
  <c r="L30" i="47" s="1"/>
  <c r="L16" i="49" s="1"/>
  <c r="L27" i="46"/>
  <c r="F41" i="6"/>
  <c r="F48" i="6" s="1"/>
  <c r="E47" i="5"/>
  <c r="E13" i="46" s="1"/>
  <c r="E56" i="5"/>
  <c r="E87" i="5" s="1"/>
  <c r="E11" i="46"/>
  <c r="E11" i="47"/>
  <c r="F127" i="8"/>
  <c r="G120" i="8"/>
  <c r="D31" i="46"/>
  <c r="D33" i="46" s="1"/>
  <c r="D53" i="46" s="1"/>
  <c r="D14" i="48"/>
  <c r="M19" i="47"/>
  <c r="M19" i="46"/>
  <c r="Q19" i="46" s="1"/>
  <c r="D31" i="10"/>
  <c r="F24" i="10"/>
  <c r="F31" i="10" s="1"/>
  <c r="E32" i="46"/>
  <c r="K21" i="13"/>
  <c r="D14" i="49"/>
  <c r="D22" i="49" s="1"/>
  <c r="D23" i="49" s="1"/>
  <c r="O15" i="24"/>
  <c r="E14" i="49"/>
  <c r="I14" i="49" s="1"/>
  <c r="D32" i="47"/>
  <c r="E52" i="47"/>
  <c r="E178" i="8"/>
  <c r="K23" i="46"/>
  <c r="O25" i="24"/>
  <c r="C25" i="24" s="1"/>
  <c r="K27" i="47"/>
  <c r="K48" i="46"/>
  <c r="M29" i="46"/>
  <c r="G40" i="13"/>
  <c r="K94" i="67"/>
  <c r="M17" i="47"/>
  <c r="K24" i="45"/>
  <c r="K34" i="45" s="1"/>
  <c r="K54" i="45" s="1"/>
  <c r="M16" i="45"/>
  <c r="L14" i="47"/>
  <c r="L14" i="48" s="1"/>
  <c r="L33" i="45"/>
  <c r="M27" i="45"/>
  <c r="C16" i="48"/>
  <c r="E19" i="47"/>
  <c r="I19" i="47" s="1"/>
  <c r="C32" i="47"/>
  <c r="E14" i="47"/>
  <c r="I14" i="47" s="1"/>
  <c r="C11" i="49"/>
  <c r="C22" i="49" s="1"/>
  <c r="C23" i="49" s="1"/>
  <c r="C16" i="46"/>
  <c r="F32" i="14"/>
  <c r="E16" i="46" s="1"/>
  <c r="K16" i="49"/>
  <c r="H178" i="8"/>
  <c r="M14" i="46"/>
  <c r="Q14" i="46" s="1"/>
  <c r="K14" i="47"/>
  <c r="K14" i="48" s="1"/>
  <c r="K11" i="48"/>
  <c r="M11" i="47"/>
  <c r="Q11" i="47" s="1"/>
  <c r="K15" i="49"/>
  <c r="M15" i="49" s="1"/>
  <c r="Q15" i="49" s="1"/>
  <c r="M29" i="47"/>
  <c r="E40" i="13"/>
  <c r="K26" i="13"/>
  <c r="L11" i="48"/>
  <c r="O17" i="24"/>
  <c r="E19" i="49"/>
  <c r="I19" i="49" s="1"/>
  <c r="F62" i="7"/>
  <c r="M16" i="46"/>
  <c r="M31" i="46"/>
  <c r="Q31" i="46" s="1"/>
  <c r="M31" i="47"/>
  <c r="Q31" i="47" s="1"/>
  <c r="C84" i="5"/>
  <c r="C13" i="48"/>
  <c r="F65" i="7" l="1"/>
  <c r="J65" i="7" s="1"/>
  <c r="J62" i="7"/>
  <c r="M16" i="47"/>
  <c r="Q16" i="47" s="1"/>
  <c r="Q16" i="46"/>
  <c r="M18" i="48"/>
  <c r="Q18" i="48" s="1"/>
  <c r="O37" i="24"/>
  <c r="C37" i="24" s="1"/>
  <c r="Q29" i="47"/>
  <c r="M33" i="45"/>
  <c r="Q27" i="45"/>
  <c r="E34" i="45"/>
  <c r="I34" i="45" s="1"/>
  <c r="I32" i="45"/>
  <c r="E13" i="47"/>
  <c r="I13" i="47" s="1"/>
  <c r="M24" i="45"/>
  <c r="Q24" i="45" s="1"/>
  <c r="Q16" i="45"/>
  <c r="M17" i="48"/>
  <c r="Q17" i="48" s="1"/>
  <c r="Q17" i="47"/>
  <c r="M19" i="48"/>
  <c r="Q19" i="48" s="1"/>
  <c r="Q19" i="47"/>
  <c r="E11" i="48"/>
  <c r="I11" i="48" s="1"/>
  <c r="I11" i="47"/>
  <c r="O21" i="24"/>
  <c r="C21" i="24" s="1"/>
  <c r="I52" i="47"/>
  <c r="H120" i="8"/>
  <c r="M30" i="46"/>
  <c r="M30" i="47"/>
  <c r="F178" i="8"/>
  <c r="F120" i="8"/>
  <c r="L120" i="8" s="1"/>
  <c r="D22" i="48"/>
  <c r="D24" i="48" s="1"/>
  <c r="K26" i="46"/>
  <c r="K26" i="47" s="1"/>
  <c r="O8" i="24"/>
  <c r="C8" i="24" s="1"/>
  <c r="E31" i="46"/>
  <c r="D31" i="47"/>
  <c r="D33" i="47" s="1"/>
  <c r="D53" i="47" s="1"/>
  <c r="O32" i="24"/>
  <c r="C32" i="24" s="1"/>
  <c r="L47" i="46"/>
  <c r="K27" i="46"/>
  <c r="M27" i="46" s="1"/>
  <c r="K13" i="49"/>
  <c r="M13" i="49" s="1"/>
  <c r="Q13" i="49" s="1"/>
  <c r="M27" i="47"/>
  <c r="L26" i="47"/>
  <c r="L12" i="49" s="1"/>
  <c r="L18" i="49" s="1"/>
  <c r="L23" i="49" s="1"/>
  <c r="G178" i="8"/>
  <c r="L32" i="46"/>
  <c r="M34" i="45"/>
  <c r="K40" i="13"/>
  <c r="O31" i="24"/>
  <c r="C31" i="24" s="1"/>
  <c r="C48" i="45"/>
  <c r="C53" i="45" s="1"/>
  <c r="C54" i="45" s="1"/>
  <c r="M14" i="47"/>
  <c r="K22" i="48"/>
  <c r="K24" i="48" s="1"/>
  <c r="K45" i="48" s="1"/>
  <c r="K23" i="47"/>
  <c r="O39" i="24"/>
  <c r="C39" i="24" s="1"/>
  <c r="M17" i="49"/>
  <c r="Q17" i="49" s="1"/>
  <c r="C16" i="47"/>
  <c r="C31" i="47" s="1"/>
  <c r="C31" i="46"/>
  <c r="C33" i="46" s="1"/>
  <c r="D49" i="45"/>
  <c r="L34" i="45"/>
  <c r="L54" i="45" s="1"/>
  <c r="O26" i="24"/>
  <c r="M11" i="48"/>
  <c r="Q11" i="48" s="1"/>
  <c r="O11" i="24"/>
  <c r="C11" i="24" s="1"/>
  <c r="E16" i="48"/>
  <c r="I16" i="48" s="1"/>
  <c r="E32" i="47"/>
  <c r="I32" i="47" s="1"/>
  <c r="E11" i="49"/>
  <c r="M16" i="48"/>
  <c r="Q16" i="48" s="1"/>
  <c r="O30" i="24"/>
  <c r="C30" i="24" s="1"/>
  <c r="C17" i="24"/>
  <c r="C19" i="24" s="1"/>
  <c r="O19" i="24"/>
  <c r="O35" i="24" l="1"/>
  <c r="C35" i="24" s="1"/>
  <c r="Q27" i="47"/>
  <c r="E48" i="45"/>
  <c r="E49" i="45"/>
  <c r="I49" i="45" s="1"/>
  <c r="Q33" i="45"/>
  <c r="E13" i="48"/>
  <c r="I13" i="48" s="1"/>
  <c r="I48" i="45"/>
  <c r="M54" i="45"/>
  <c r="Q54" i="45" s="1"/>
  <c r="Q34" i="45"/>
  <c r="M14" i="48"/>
  <c r="Q14" i="48" s="1"/>
  <c r="Q14" i="47"/>
  <c r="E22" i="49"/>
  <c r="I11" i="49"/>
  <c r="M16" i="49"/>
  <c r="Q16" i="49" s="1"/>
  <c r="Q30" i="47"/>
  <c r="O38" i="24"/>
  <c r="C38" i="24" s="1"/>
  <c r="L48" i="46"/>
  <c r="L52" i="46" s="1"/>
  <c r="M26" i="46"/>
  <c r="M32" i="46" s="1"/>
  <c r="O9" i="24"/>
  <c r="C9" i="24" s="1"/>
  <c r="K32" i="46"/>
  <c r="K33" i="46" s="1"/>
  <c r="C35" i="46" s="1"/>
  <c r="L32" i="47"/>
  <c r="K47" i="46"/>
  <c r="K52" i="46" s="1"/>
  <c r="O29" i="24"/>
  <c r="C29" i="24" s="1"/>
  <c r="C26" i="24"/>
  <c r="E16" i="47"/>
  <c r="C14" i="48"/>
  <c r="C22" i="48" s="1"/>
  <c r="C24" i="48" s="1"/>
  <c r="C33" i="47"/>
  <c r="L42" i="49"/>
  <c r="D25" i="49"/>
  <c r="C53" i="46"/>
  <c r="E33" i="46"/>
  <c r="D53" i="45"/>
  <c r="D54" i="45" s="1"/>
  <c r="K12" i="49"/>
  <c r="K18" i="49" s="1"/>
  <c r="K23" i="49" s="1"/>
  <c r="M26" i="47"/>
  <c r="Q26" i="47" s="1"/>
  <c r="K32" i="47"/>
  <c r="K33" i="47" s="1"/>
  <c r="E53" i="45" l="1"/>
  <c r="E54" i="45"/>
  <c r="I54" i="45" s="1"/>
  <c r="I53" i="45"/>
  <c r="E23" i="49"/>
  <c r="I23" i="49" s="1"/>
  <c r="I22" i="49"/>
  <c r="E31" i="47"/>
  <c r="I31" i="47" s="1"/>
  <c r="I16" i="47"/>
  <c r="D33" i="49"/>
  <c r="D36" i="48" s="1"/>
  <c r="D44" i="48" s="1"/>
  <c r="D45" i="48" s="1"/>
  <c r="K53" i="46"/>
  <c r="M48" i="46"/>
  <c r="Q48" i="46" s="1"/>
  <c r="K53" i="47"/>
  <c r="C35" i="47"/>
  <c r="M47" i="46"/>
  <c r="Q47" i="46" s="1"/>
  <c r="C53" i="47"/>
  <c r="E33" i="47"/>
  <c r="M12" i="49"/>
  <c r="O34" i="24"/>
  <c r="M32" i="47"/>
  <c r="Q32" i="47" s="1"/>
  <c r="C26" i="48"/>
  <c r="K42" i="49"/>
  <c r="C25" i="49"/>
  <c r="E53" i="46"/>
  <c r="E14" i="48"/>
  <c r="O10" i="24"/>
  <c r="M18" i="49" l="1"/>
  <c r="Q18" i="49" s="1"/>
  <c r="Q12" i="49"/>
  <c r="E22" i="48"/>
  <c r="I14" i="48"/>
  <c r="E53" i="47"/>
  <c r="I53" i="47" s="1"/>
  <c r="I33" i="47"/>
  <c r="D41" i="49"/>
  <c r="D42" i="49" s="1"/>
  <c r="C33" i="49"/>
  <c r="C36" i="48" s="1"/>
  <c r="M52" i="46"/>
  <c r="Q52" i="46" s="1"/>
  <c r="C10" i="24"/>
  <c r="C14" i="24" s="1"/>
  <c r="C22" i="24" s="1"/>
  <c r="O14" i="24"/>
  <c r="O22" i="24" s="1"/>
  <c r="O42" i="24"/>
  <c r="C34" i="24"/>
  <c r="C42" i="24" s="1"/>
  <c r="M23" i="49" l="1"/>
  <c r="Q23" i="49" s="1"/>
  <c r="E24" i="48"/>
  <c r="I24" i="48" s="1"/>
  <c r="I22" i="48"/>
  <c r="M42" i="49" l="1"/>
  <c r="Q42" i="49" s="1"/>
  <c r="E25" i="49"/>
  <c r="I25" i="49" s="1"/>
  <c r="C41" i="49"/>
  <c r="C42" i="49" s="1"/>
  <c r="E33" i="49" l="1"/>
  <c r="I33" i="49" s="1"/>
  <c r="C44" i="48"/>
  <c r="C45" i="48" s="1"/>
  <c r="E41" i="49" l="1"/>
  <c r="I41" i="49" s="1"/>
  <c r="E36" i="48"/>
  <c r="I36" i="48" s="1"/>
  <c r="E62" i="7"/>
  <c r="E65" i="7" s="1"/>
  <c r="L16" i="46"/>
  <c r="L16" i="47" s="1"/>
  <c r="E42" i="49" l="1"/>
  <c r="I42" i="49" s="1"/>
  <c r="E44" i="48"/>
  <c r="E45" i="48" s="1"/>
  <c r="I45" i="48" s="1"/>
  <c r="Q65" i="15"/>
  <c r="L16" i="48"/>
  <c r="Q80" i="15" l="1"/>
  <c r="AF65" i="15"/>
  <c r="I44" i="48"/>
  <c r="L12" i="46"/>
  <c r="L12" i="47" s="1"/>
  <c r="AF80" i="15" l="1"/>
  <c r="AH80" i="15" s="1"/>
  <c r="AH65" i="15"/>
  <c r="L23" i="47"/>
  <c r="L33" i="47" s="1"/>
  <c r="M12" i="47"/>
  <c r="Q12" i="47" s="1"/>
  <c r="L12" i="48"/>
  <c r="L22" i="48" s="1"/>
  <c r="L24" i="48" s="1"/>
  <c r="L45" i="48" s="1"/>
  <c r="D26" i="48" s="1"/>
  <c r="L23" i="46"/>
  <c r="L33" i="46" s="1"/>
  <c r="M12" i="46"/>
  <c r="M23" i="46" l="1"/>
  <c r="M33" i="46" s="1"/>
  <c r="M53" i="46" s="1"/>
  <c r="Q12" i="46"/>
  <c r="D35" i="46"/>
  <c r="L53" i="46"/>
  <c r="M23" i="47"/>
  <c r="O27" i="24"/>
  <c r="M12" i="48"/>
  <c r="D35" i="47"/>
  <c r="L53" i="47"/>
  <c r="Q23" i="46" l="1"/>
  <c r="E35" i="46"/>
  <c r="M22" i="48"/>
  <c r="Q22" i="48" s="1"/>
  <c r="Q12" i="48"/>
  <c r="M33" i="47"/>
  <c r="Q33" i="47" s="1"/>
  <c r="Q23" i="47"/>
  <c r="C27" i="24"/>
  <c r="C33" i="24" s="1"/>
  <c r="C44" i="24" s="1"/>
  <c r="O44" i="24" s="1"/>
  <c r="O33" i="24"/>
  <c r="L124" i="8"/>
  <c r="L125" i="8"/>
  <c r="I126" i="8"/>
  <c r="M24" i="48" l="1"/>
  <c r="M45" i="48" s="1"/>
  <c r="E35" i="47"/>
  <c r="I35" i="47" s="1"/>
  <c r="M53" i="47"/>
  <c r="E55" i="47" s="1"/>
  <c r="L126" i="8"/>
  <c r="I127" i="8"/>
  <c r="Q24" i="48" l="1"/>
  <c r="L127" i="8"/>
  <c r="I178" i="8"/>
  <c r="L178" i="8" s="1"/>
  <c r="Q53" i="47"/>
  <c r="E26" i="48"/>
  <c r="I26" i="48" s="1"/>
  <c r="Q45" i="48"/>
  <c r="N32" i="46"/>
  <c r="N33" i="46" s="1"/>
  <c r="P26" i="46"/>
  <c r="Q26" i="46" s="1"/>
  <c r="P32" i="46" l="1"/>
  <c r="Q32" i="46" s="1"/>
  <c r="F35" i="46"/>
  <c r="N53" i="46"/>
  <c r="I23" i="5"/>
  <c r="H47" i="5"/>
  <c r="H56" i="5" s="1"/>
  <c r="P33" i="46" l="1"/>
  <c r="P53" i="46" s="1"/>
  <c r="Q53" i="46" s="1"/>
  <c r="H84" i="5"/>
  <c r="I84" i="5" s="1"/>
  <c r="H87" i="5"/>
  <c r="I87" i="5" s="1"/>
  <c r="I56" i="5"/>
  <c r="I47" i="5"/>
  <c r="G47" i="5"/>
  <c r="G56" i="5" s="1"/>
  <c r="G87" i="5" s="1"/>
  <c r="H35" i="46" l="1"/>
  <c r="I35" i="46" s="1"/>
  <c r="Q33" i="46"/>
  <c r="G84" i="5"/>
  <c r="F47" i="5"/>
  <c r="F84" i="5" s="1"/>
  <c r="F56" i="5"/>
  <c r="F87" i="5" s="1"/>
</calcChain>
</file>

<file path=xl/comments1.xml><?xml version="1.0" encoding="utf-8"?>
<comments xmlns="http://schemas.openxmlformats.org/spreadsheetml/2006/main">
  <authors>
    <author>Szerző</author>
  </authors>
  <commentList>
    <comment ref="G6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Szerző:
</t>
        </r>
      </text>
    </comment>
  </commentList>
</comments>
</file>

<file path=xl/comments2.xml><?xml version="1.0" encoding="utf-8"?>
<comments xmlns="http://schemas.openxmlformats.org/spreadsheetml/2006/main">
  <authors>
    <author>Szerző</author>
  </authors>
  <commentList>
    <comment ref="G6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Szerző:
</t>
        </r>
      </text>
    </comment>
  </commentList>
</comments>
</file>

<file path=xl/sharedStrings.xml><?xml version="1.0" encoding="utf-8"?>
<sst xmlns="http://schemas.openxmlformats.org/spreadsheetml/2006/main" count="4911" uniqueCount="2162">
  <si>
    <t xml:space="preserve">         8.1.6.2. Központi, irányító szervi támogatás felhalmozási </t>
  </si>
  <si>
    <t xml:space="preserve">      8.1.7. Betétek megszüntetése </t>
  </si>
  <si>
    <t xml:space="preserve">      8.1.8. Központi költségvetés sajátos finanszírozási bevételei </t>
  </si>
  <si>
    <t xml:space="preserve">      9.1.1. Hitel-, kölcsön törlesztés államháztartáson kívülre</t>
  </si>
  <si>
    <t xml:space="preserve">      9.1. Belföldi finanszírozás kiadásai </t>
  </si>
  <si>
    <t xml:space="preserve">      9.1.2. Belföldi értékpapírok kiadásai </t>
  </si>
  <si>
    <t xml:space="preserve">         9.1.2.3. Befektetési célú belföldi értékpapírok vásárlása </t>
  </si>
  <si>
    <t xml:space="preserve">         9.1.2.4. Befektetési célú belföldi értékpapírok beváltása </t>
  </si>
  <si>
    <t xml:space="preserve">      9.1.3. Államháztartáson belüli megelőlegezések folyósítása</t>
  </si>
  <si>
    <t xml:space="preserve">      9.1.4. Államháztartáson belüli megelőlegezések visszafizetése </t>
  </si>
  <si>
    <t xml:space="preserve">      9.1.5. Központi, irányító szervi támogatás folyósítása</t>
  </si>
  <si>
    <t xml:space="preserve">         9.1.5.1. Központi, irányító szervi támogatás működési </t>
  </si>
  <si>
    <t xml:space="preserve">         9.1.5.2. Központi, irányító szervi támogatás felhalmozási </t>
  </si>
  <si>
    <t xml:space="preserve">      9.1.6. Pénzeszközök betétként elhelyezése </t>
  </si>
  <si>
    <t xml:space="preserve">      9.1.7. Pénzügyi lízing kiadásai </t>
  </si>
  <si>
    <t xml:space="preserve">      9.1.8. Központi költségvetés sajátos finanszírozási kiadásai </t>
  </si>
  <si>
    <t xml:space="preserve">Teréz Anya Szociális Integrált Intézmény összesen </t>
  </si>
  <si>
    <t xml:space="preserve">Egyéb működési célú támogatások bevételei államháztartáson belülről </t>
  </si>
  <si>
    <t xml:space="preserve">Egyéb működési célú támogatások bevételei államháztartáson belülről össz. </t>
  </si>
  <si>
    <t>Egyéb működési célú támogatás bevétele áht-én belülről  összesen:</t>
  </si>
  <si>
    <t xml:space="preserve">adatok Ft-ban </t>
  </si>
  <si>
    <t xml:space="preserve">Munkaadót terhelő járulékok és szoc. hozzájár adó </t>
  </si>
  <si>
    <t xml:space="preserve">Működési célú támogatások államháztartáson belülről </t>
  </si>
  <si>
    <t>Költségvetési egyenleg (hiány - , többlet +)</t>
  </si>
  <si>
    <t xml:space="preserve">Költségvetési bevételek </t>
  </si>
  <si>
    <t>Költségvetési kiadás</t>
  </si>
  <si>
    <t xml:space="preserve">   1. Személyi juttatások</t>
  </si>
  <si>
    <t xml:space="preserve">   2. Munkaadót terhelő járulékok és szociális hozzájárulási adó </t>
  </si>
  <si>
    <t xml:space="preserve">    4. Ellátottak pénzbeli juttatásai</t>
  </si>
  <si>
    <t xml:space="preserve">   3. Dologi kiadások </t>
  </si>
  <si>
    <t xml:space="preserve">    5.  Egyéb működési célú kiadások </t>
  </si>
  <si>
    <t xml:space="preserve">    7. Felújítások </t>
  </si>
  <si>
    <t xml:space="preserve">    8. Egyéb  felhalmozási célú kiadások </t>
  </si>
  <si>
    <t>9. Finanszírozási célú kiadások</t>
  </si>
  <si>
    <t>Felhalmozási kiadás</t>
  </si>
  <si>
    <t xml:space="preserve">    1. Működési célú támogatások államháztartáson belülről </t>
  </si>
  <si>
    <t xml:space="preserve">       1.1. Önkormányzatok működési támogatásai </t>
  </si>
  <si>
    <t xml:space="preserve">       1.6 Egyéb működési célú támogatások bevételei államh. belül </t>
  </si>
  <si>
    <t xml:space="preserve">    2. Felhalmozási célú támogatások államháztartáson belülről </t>
  </si>
  <si>
    <t xml:space="preserve">    3. Közhatalmi bevételek </t>
  </si>
  <si>
    <t xml:space="preserve">     </t>
  </si>
  <si>
    <t xml:space="preserve">     4. Működési bevételek </t>
  </si>
  <si>
    <t xml:space="preserve">      5. Felhalmozási bevételek </t>
  </si>
  <si>
    <t xml:space="preserve">         5.1. Immateriális javak értékesítése </t>
  </si>
  <si>
    <t xml:space="preserve">         5.2. Ingatlanok értékesítése </t>
  </si>
  <si>
    <t xml:space="preserve">         5.3. Egyéb tárgyi eszközök értékesítése </t>
  </si>
  <si>
    <t xml:space="preserve">         5.4. Részesedések értékesítése </t>
  </si>
  <si>
    <t xml:space="preserve">         5.5. Részesedések megszűnéséhez kapcsolódó bevételek </t>
  </si>
  <si>
    <t xml:space="preserve">       7. Felhalmozási célú átvett pénzeszközök </t>
  </si>
  <si>
    <t xml:space="preserve">Felhalmozási tartalék összesen </t>
  </si>
  <si>
    <t xml:space="preserve">       6. Működési célú átvett pénzeszközök </t>
  </si>
  <si>
    <t xml:space="preserve"> Költségvetési bevételek összesen:</t>
  </si>
  <si>
    <t xml:space="preserve">Működési pénzforgalmi bevétel összesen : </t>
  </si>
  <si>
    <t xml:space="preserve">      8. Finanszírozási célú bevételek</t>
  </si>
  <si>
    <t>Hévíz Város Önkormányzat és intézményei</t>
  </si>
  <si>
    <t>e Ft</t>
  </si>
  <si>
    <t>Sor- szám</t>
  </si>
  <si>
    <t>A</t>
  </si>
  <si>
    <t>B</t>
  </si>
  <si>
    <t>C</t>
  </si>
  <si>
    <t>D</t>
  </si>
  <si>
    <t>Bevételek</t>
  </si>
  <si>
    <t xml:space="preserve">Kötelező feladat </t>
  </si>
  <si>
    <t xml:space="preserve">Nem kötelező feladat </t>
  </si>
  <si>
    <t xml:space="preserve">Előirányzat összesen </t>
  </si>
  <si>
    <t>Kiadások</t>
  </si>
  <si>
    <t>Működési pénzforgalmi kiadás összesen:</t>
  </si>
  <si>
    <t>Felhalmozási pénzforgalmi bevétel összesen:</t>
  </si>
  <si>
    <t>Felhalmozási pénzforgalmi kiadás összesen:</t>
  </si>
  <si>
    <t>Költségvetési kiadások összesen:</t>
  </si>
  <si>
    <t xml:space="preserve">Sorszám </t>
  </si>
  <si>
    <t>Önkormányzatoktól támogatás működési célra:</t>
  </si>
  <si>
    <t xml:space="preserve">Hévíz Balaton Airport Kft </t>
  </si>
  <si>
    <t xml:space="preserve">Támogatás értékű felhalmozási pénzeszköz átadás ÁHT-én belül </t>
  </si>
  <si>
    <t xml:space="preserve">Hévíz Sportkör TAO önkormányzati önrésze </t>
  </si>
  <si>
    <t xml:space="preserve">Gazdasági, Műszaki Ellátó Szervezet összesen </t>
  </si>
  <si>
    <t xml:space="preserve">1. Gazdasági, Műszaki Ellátó Szervezet </t>
  </si>
  <si>
    <t>Sor-szám</t>
  </si>
  <si>
    <t>Hévíz Város Önkormányzat</t>
  </si>
  <si>
    <t>Támogatás  jogcíme</t>
  </si>
  <si>
    <t>létszám</t>
  </si>
  <si>
    <t>mutató</t>
  </si>
  <si>
    <t>Hozzájárulás  Ft-ban</t>
  </si>
  <si>
    <t>I. Helyi önkormányzatok működésének általános támogatása</t>
  </si>
  <si>
    <t>II. Települési önkormányzatok egyes köznevelési feladatainak támogatása</t>
  </si>
  <si>
    <t>III. Települési önkormányzatok szociális és gyermekjóléti feladatainak támogatása</t>
  </si>
  <si>
    <t>Megnevezés</t>
  </si>
  <si>
    <t xml:space="preserve">Hévíz Város Önkormányzat </t>
  </si>
  <si>
    <t>Állami támogatás</t>
  </si>
  <si>
    <t>Fejezeti kezelési pénzeszköz átvétel:</t>
  </si>
  <si>
    <t>VI.</t>
  </si>
  <si>
    <t xml:space="preserve">VII. </t>
  </si>
  <si>
    <t>VIII</t>
  </si>
  <si>
    <t xml:space="preserve">Szociálpolitikai juttatások állami támogatása </t>
  </si>
  <si>
    <t xml:space="preserve">     Társult önkormányzatok orvosi ügyeleti kiadásokhoz hozzájárulás</t>
  </si>
  <si>
    <t xml:space="preserve">     Társult önkormányzatok gyepmesteri tevékenység kiadásaihoz hozzájár.</t>
  </si>
  <si>
    <t>Hévíz Város Önkormányzat támogatás, végleges pénzeszk. átvétel összesen:</t>
  </si>
  <si>
    <t>Társadalombiztosítási alap támogatása orvosi ügyeletre</t>
  </si>
  <si>
    <t>Teréz Anya  Szociális Integrált Intézmény</t>
  </si>
  <si>
    <t>Teréz Anya Szociális Integrált Int. mindösszesen:</t>
  </si>
  <si>
    <t>Mindösszesen ÁHT-n kívüli működési pénzeszköz átvétel</t>
  </si>
  <si>
    <t>3</t>
  </si>
  <si>
    <t>Támogatás, végleges pénzeszköz átvétel összesen:</t>
  </si>
  <si>
    <t>Felhalmozási és tőkejellegű bevétel</t>
  </si>
  <si>
    <t>Tárgyi eszközök értékesítése</t>
  </si>
  <si>
    <t>Ingatlanértékesítés</t>
  </si>
  <si>
    <t xml:space="preserve">Gépkocsiértékesítés </t>
  </si>
  <si>
    <t>Gépjármű várakozóhely megváltás</t>
  </si>
  <si>
    <t>Tárgyi eszközök, immateriális javak értékesítése össz.:</t>
  </si>
  <si>
    <t>Támogatás értékű felhalmozási pénzeszköz átvétel összesen:</t>
  </si>
  <si>
    <t>Felhalmozási célú kölcsön-visszatérülés</t>
  </si>
  <si>
    <t>Lakásépítési kölcsön visszatérülés</t>
  </si>
  <si>
    <t>Felhalmozási célú kölcsön-visszatérülés összesen:</t>
  </si>
  <si>
    <t>Hévíz Város Önkormányzat  mindösszesen:</t>
  </si>
  <si>
    <t>óvodáztatási támogatás</t>
  </si>
  <si>
    <t>Szabálysértési bírság</t>
  </si>
  <si>
    <t>2015. évi várható bevétel</t>
  </si>
  <si>
    <t>KGO/168/2014</t>
  </si>
  <si>
    <t>BURSA</t>
  </si>
  <si>
    <t>HTO/31-19/2013</t>
  </si>
  <si>
    <t>Fogászati ügyeleti ellátás</t>
  </si>
  <si>
    <t>SZO/417- /2010</t>
  </si>
  <si>
    <t>Parkoló iroda bérleti díja</t>
  </si>
  <si>
    <t>1709/2012</t>
  </si>
  <si>
    <t>Miniform Parkolóm iroda programkarb.</t>
  </si>
  <si>
    <t>39.</t>
  </si>
  <si>
    <t>VFO/208-10/2014</t>
  </si>
  <si>
    <t>Zalaispa Hulladékgazd. Kapcsolatos szerződés</t>
  </si>
  <si>
    <t>42.</t>
  </si>
  <si>
    <t>43.</t>
  </si>
  <si>
    <t>44.</t>
  </si>
  <si>
    <t>SZO/358-3/2014</t>
  </si>
  <si>
    <t>Gamesz kormányablak takarítása</t>
  </si>
  <si>
    <t>45.</t>
  </si>
  <si>
    <t>KGO/266-3/2014</t>
  </si>
  <si>
    <t>tűzjelzőrendszer távfelügyelet Kormányablak</t>
  </si>
  <si>
    <t>46.</t>
  </si>
  <si>
    <t>47.</t>
  </si>
  <si>
    <t>48.</t>
  </si>
  <si>
    <t>49.</t>
  </si>
  <si>
    <t>SZO/17-11/2014</t>
  </si>
  <si>
    <t>Dr. Farkas és T. ügyvédi szolg</t>
  </si>
  <si>
    <t>50.</t>
  </si>
  <si>
    <t>sZO/18-2/2014</t>
  </si>
  <si>
    <t>Dr. Gelencsér Anita ügyvédi szolg.</t>
  </si>
  <si>
    <t>51.</t>
  </si>
  <si>
    <t>SZO/281-2/2013</t>
  </si>
  <si>
    <t>Állateü. Szolg.</t>
  </si>
  <si>
    <t>52.</t>
  </si>
  <si>
    <t>53.</t>
  </si>
  <si>
    <t>28/2007</t>
  </si>
  <si>
    <t>B-Modem közterület figyelő rendszer karbant.</t>
  </si>
  <si>
    <t>54.</t>
  </si>
  <si>
    <t>55.</t>
  </si>
  <si>
    <t>56.</t>
  </si>
  <si>
    <t>57.</t>
  </si>
  <si>
    <t>58.</t>
  </si>
  <si>
    <t>Magyar telekom internetdíj (reptér)</t>
  </si>
  <si>
    <t>59.</t>
  </si>
  <si>
    <t>KGO/261-1014</t>
  </si>
  <si>
    <t>Hebi biztosítási díj</t>
  </si>
  <si>
    <t>60.</t>
  </si>
  <si>
    <t>magyar telekom internetdíj heviz.hu</t>
  </si>
  <si>
    <t>61.</t>
  </si>
  <si>
    <t>62.</t>
  </si>
  <si>
    <t>63.</t>
  </si>
  <si>
    <t>2016.</t>
  </si>
  <si>
    <t>Felhalmozási kiadásai</t>
  </si>
  <si>
    <t>Felhalmozási pénzeszköz átvétel összesen:</t>
  </si>
  <si>
    <t>Gyermekvédelmi kedvezmény</t>
  </si>
  <si>
    <t>Hévíz Város Önkormányzat Áht-n belüli végleges pénzeszk. átvétel összesen:</t>
  </si>
  <si>
    <t>6. melléklet a  3 /2015. (II.17.) rendelethez</t>
  </si>
  <si>
    <t xml:space="preserve">  Helyi önkormányzatok működésének általános támogatásai</t>
  </si>
  <si>
    <t xml:space="preserve">  Települési önkormányzatok egyes köznevelési feladatainak támogatása</t>
  </si>
  <si>
    <t xml:space="preserve">  T. önk. szociális, gyermekjóléti és gyermekétkeztetési feladatainak tám. </t>
  </si>
  <si>
    <t xml:space="preserve">    Pénzbeli szociális ellátások kiegészítése</t>
  </si>
  <si>
    <t xml:space="preserve">Helyi önkorm. általános  működésének és ágazati feladatainak támogatása </t>
  </si>
  <si>
    <t>Egyéb központi támogatás</t>
  </si>
  <si>
    <t>Zm-i Kormányhivatal Munkaügyi Központ</t>
  </si>
  <si>
    <t>Nemzeti Rehabilitációs és Szociális Hivatal</t>
  </si>
  <si>
    <t>GAMESZ mindösszesen:</t>
  </si>
  <si>
    <t>Felhalmozási pénzegyköz átvétel Áht-n kívülről:</t>
  </si>
  <si>
    <t>Felhalmozási pénzegyköz átvétel Áht-n kívülről összesen:</t>
  </si>
  <si>
    <t>Református Egyházkerület Pápa</t>
  </si>
  <si>
    <t>Tapolcai Honvéd Kulturális Egyesület</t>
  </si>
  <si>
    <t>Hévízi Önkéntes Tűzoltó Egyesület</t>
  </si>
  <si>
    <t>Értékhatár alatti eszközbeszerzés</t>
  </si>
  <si>
    <t>Számítástechnikai eszközök</t>
  </si>
  <si>
    <t>Számítástechnikai eszközök összesen:</t>
  </si>
  <si>
    <t>Önkormányzat mindösszesen:</t>
  </si>
  <si>
    <t>XI.</t>
  </si>
  <si>
    <t>Kötelező</t>
  </si>
  <si>
    <t>Nem kötelező</t>
  </si>
  <si>
    <t>Előirányzat összesen</t>
  </si>
  <si>
    <t xml:space="preserve">  Települési önkormányzatok kulturális feladatainak támogatása</t>
  </si>
  <si>
    <t>Musica Antiqua Együttes Baráti Köre</t>
  </si>
  <si>
    <t xml:space="preserve">Naperőmű telepítés előkészítése  </t>
  </si>
  <si>
    <t>I. Hévízi Polgármesteri Hivatal</t>
  </si>
  <si>
    <t xml:space="preserve">II. Hévíz Város Önkormányzat Gazdasági, Műszaki Ellátó Szervezet </t>
  </si>
  <si>
    <t>III. Brunszvik Teréz Napközi Otthonos Óvoda</t>
  </si>
  <si>
    <t>Kisértékű tárgyi eszközök</t>
  </si>
  <si>
    <t>4. Brunszvik Teréz Napközi Otthonos Óvoda</t>
  </si>
  <si>
    <t xml:space="preserve"> Brunszvik Teréz Napközi Otthonos Óvoda összesen</t>
  </si>
  <si>
    <t>Kötelezettségek a tartalék terhére:</t>
  </si>
  <si>
    <t>Működési célú költségvetési támogatás és kiegészítőtámogatás</t>
  </si>
  <si>
    <t xml:space="preserve">       1.2 Elvonások, befizetések bevételei ( B12)</t>
  </si>
  <si>
    <t xml:space="preserve">       1.2 Elvonások , befizetések bevételei (B12)</t>
  </si>
  <si>
    <t xml:space="preserve">                   elvonások, befizetések</t>
  </si>
  <si>
    <t xml:space="preserve">       1.1. Önkormányzatok működési támogatásai (B11)</t>
  </si>
  <si>
    <t xml:space="preserve">       1.6 Egyéb működési célú támogatások bevételei államh. belül (B16)</t>
  </si>
  <si>
    <t xml:space="preserve">    2. Felhalmozási célú támogatások államháztartáson belülről (B25)</t>
  </si>
  <si>
    <t xml:space="preserve">    3. Közhatalmi bevételek (B3)</t>
  </si>
  <si>
    <t xml:space="preserve">     4. Működési bevételek (B4)</t>
  </si>
  <si>
    <t xml:space="preserve">         5.1. Immateriális javak értékesítése (B51)</t>
  </si>
  <si>
    <t xml:space="preserve">      5. Felhalmozási bevételek (B5)</t>
  </si>
  <si>
    <t xml:space="preserve">    1. Működési célú támogatások államháztartáson belülről (B1)</t>
  </si>
  <si>
    <t xml:space="preserve">         5.2. Ingatlanok értékesítése (B52)</t>
  </si>
  <si>
    <t xml:space="preserve">         5.3. Egyéb tárgyi eszközök értékesítése (B53)</t>
  </si>
  <si>
    <t xml:space="preserve">         5.4. Részesedések értékesítése (B54)</t>
  </si>
  <si>
    <t xml:space="preserve">         5.5. Részesedések megszűnéséhez kapcsolódó bevételek (B55)</t>
  </si>
  <si>
    <t xml:space="preserve">       6. Működési célú átvett pénzeszközök (B6)</t>
  </si>
  <si>
    <t xml:space="preserve">       7. Felhalmozási célú átvett pénzeszközök (B7) </t>
  </si>
  <si>
    <t xml:space="preserve">      8. Finanszírozási célú bevételek (B8)</t>
  </si>
  <si>
    <t xml:space="preserve">      8.1. Belföldi finanszírozás bevételei (B81)</t>
  </si>
  <si>
    <t xml:space="preserve">      8.1.2. Belföldi értékpapírok bevételei (B12)</t>
  </si>
  <si>
    <t xml:space="preserve">      8.1.3. Maradvány igénybevétele (B813)</t>
  </si>
  <si>
    <t xml:space="preserve">         8.1.3.1.  előző évi költségvetési maradvány igénybevétele (B8131)</t>
  </si>
  <si>
    <t xml:space="preserve">      8.1.4. Államháztartáson belüli megelőlegezések (B814)</t>
  </si>
  <si>
    <t xml:space="preserve">      8.1.5. Államháztartáson belüli megelőlegezések törlesztése (B815)</t>
  </si>
  <si>
    <t xml:space="preserve">      8.1.6. Központi, irányító szervi támogatás (B816)</t>
  </si>
  <si>
    <t xml:space="preserve">         8.1.6.1. Központi, irányító szervi támogatás működési (B816)</t>
  </si>
  <si>
    <t xml:space="preserve">         8.1.6.2. Központi, irányító szervi támogatás felhalmozási (B816)</t>
  </si>
  <si>
    <t xml:space="preserve">      8.1.7. Betétek megszüntetése (B817)</t>
  </si>
  <si>
    <t xml:space="preserve">   1. Személyi juttatások (K1)</t>
  </si>
  <si>
    <t xml:space="preserve">   2. Munkaadót terhelő járulékok és szociális hozzájárulási adó (K2)</t>
  </si>
  <si>
    <t xml:space="preserve">   3. Dologi kiadások (K3)</t>
  </si>
  <si>
    <t xml:space="preserve">    4. Ellátottak pénzbeli juttatásai (K4)</t>
  </si>
  <si>
    <t xml:space="preserve">    5.  Egyéb működési célú kiadások (K5)</t>
  </si>
  <si>
    <t xml:space="preserve">       ebből: működési célú támog. államháztartáson belülre (K506)</t>
  </si>
  <si>
    <t xml:space="preserve">                   működési célú támog. államháztartáson kívülre (K512)</t>
  </si>
  <si>
    <t xml:space="preserve">                   elvonások, befizetések (K502)</t>
  </si>
  <si>
    <t xml:space="preserve">                    működési célú tartalék (K513)</t>
  </si>
  <si>
    <t xml:space="preserve">                    általános tartalék (K513)</t>
  </si>
  <si>
    <t xml:space="preserve">Felhalmozási kiadás </t>
  </si>
  <si>
    <t xml:space="preserve">    6. Beruházások (K6)</t>
  </si>
  <si>
    <t xml:space="preserve">    7. Felújítások (K7)</t>
  </si>
  <si>
    <t xml:space="preserve">    8. Egyéb  felhalmozási célú kiadások (K8)</t>
  </si>
  <si>
    <t xml:space="preserve">                   felhalmozásci célú támog. államháztartáson kívülre (K89)</t>
  </si>
  <si>
    <t xml:space="preserve">       ebből: felhalmozási célú  támog. államháztartáson belülre (K84)</t>
  </si>
  <si>
    <t>9. Finanszírozási célú kiadások (K9)</t>
  </si>
  <si>
    <t xml:space="preserve">      9.1. Belföldi finanszírozás kiadásai (K91)</t>
  </si>
  <si>
    <t xml:space="preserve">      9.1.2. Belföldi értékpapírok kiadásai (K912)</t>
  </si>
  <si>
    <t xml:space="preserve">         9.1.2.3. Forgatási célú belföldi értékpapírok vásárlása (K9121)</t>
  </si>
  <si>
    <t xml:space="preserve">         9.1.2.4. Befektetési célú belföldi értékpapírok beváltása (K9122)</t>
  </si>
  <si>
    <t xml:space="preserve">      9.1.3. Államháztartáson belüli megelőlegezések folyósítása (K913)</t>
  </si>
  <si>
    <t xml:space="preserve">      9.1.4. Államháztartáson belüli megelőlegezések visszafizetése (K914)</t>
  </si>
  <si>
    <t xml:space="preserve">      9.1.5. Központi, irányító szervi támogatás folyósítása (K915)</t>
  </si>
  <si>
    <t xml:space="preserve">         9.1.5.1. Központi, irányító szervi támogatás működési (K915)</t>
  </si>
  <si>
    <t xml:space="preserve">         9.1.5.2. Központi, irányító szervi támogatás felhalmozási (K915)</t>
  </si>
  <si>
    <t xml:space="preserve">      9.1.6. Pénzeszközök lekötött bankbetétként elhelyezése (K916)</t>
  </si>
  <si>
    <t xml:space="preserve">      9.1.7. Pénzügyi lízing kiadásai (K917)</t>
  </si>
  <si>
    <t xml:space="preserve">      9.1.8. Központi költségvetés sajátos finanszírozási kiadásai (K918)</t>
  </si>
  <si>
    <t xml:space="preserve"> 108999 / 052020 Szennyvízelvezetés- és kezelés</t>
  </si>
  <si>
    <t xml:space="preserve"> 108995/045170 Parkoló, garázs üzemeltetése, fenntartása</t>
  </si>
  <si>
    <t>108707 Folyóirat, időszaki kiadvány kiadása</t>
  </si>
  <si>
    <t>1072 Lakóingatlan bérbeadása, üzemeltetése</t>
  </si>
  <si>
    <t xml:space="preserve"> Nem lakóingatlanok bérbeadása üzemeltetése:</t>
  </si>
  <si>
    <t>1073 Közterületből sz. bevétel</t>
  </si>
  <si>
    <t>1074 Ingatlanhasznosításból sz. bevétel</t>
  </si>
  <si>
    <t xml:space="preserve">1076 Közüzemi díjak továbbszla </t>
  </si>
  <si>
    <t>108914 Állategészségügyi feladatok</t>
  </si>
  <si>
    <t>108999 Igazgatási tevékenység.</t>
  </si>
  <si>
    <t>Elvonások, befizetések bevételei</t>
  </si>
  <si>
    <t>108906  Helyi adók</t>
  </si>
  <si>
    <t xml:space="preserve">  108906  egyéb bevétel ( helyi adópótlék, birság)</t>
  </si>
  <si>
    <t>1083 Közterület rendjének fenntartása</t>
  </si>
  <si>
    <t>102287 Hévíz közösségi közlekedés fejlesztése</t>
  </si>
  <si>
    <t>108929 Önkormányzati vagyonnal való gazdálkodás</t>
  </si>
  <si>
    <t>108932 Háziorvosi szolgálat (orvosi ügyelet)</t>
  </si>
  <si>
    <t>103301 Rendszeres gyermekv. Támogatás</t>
  </si>
  <si>
    <t>108927Gyermekjóléti feladatok(nyári gyermekétkeztetés)</t>
  </si>
  <si>
    <t xml:space="preserve">108999 Házi segítségnyújtás, </t>
  </si>
  <si>
    <t>103508 Jelzőrendszeres házi segítségnyújtás</t>
  </si>
  <si>
    <t xml:space="preserve">1089096 Önként vállalt </t>
  </si>
  <si>
    <t>Működési célú és egyéb bevétel összesen:</t>
  </si>
  <si>
    <t>Elvonások, befizetések</t>
  </si>
  <si>
    <t xml:space="preserve">       7. Felhalmozási célú átvett pénzeszközök (B7)</t>
  </si>
  <si>
    <t xml:space="preserve">                   elvonások , befizetések (K502)</t>
  </si>
  <si>
    <t xml:space="preserve">                    általános tartalék  (K513)</t>
  </si>
  <si>
    <t xml:space="preserve">                    felhalmozási célú tartalék  (K513)</t>
  </si>
  <si>
    <t xml:space="preserve">    6. Beruházások  (K6)</t>
  </si>
  <si>
    <t xml:space="preserve">      9.1.4. Államháztartáson belüli megelőlegezések visszafizetése (914)</t>
  </si>
  <si>
    <t xml:space="preserve">         8.1.3.1.  előző évi költségvetési maradvány igénybevétele  (B8131)</t>
  </si>
  <si>
    <t xml:space="preserve">    6. Beruházsok (K6)</t>
  </si>
  <si>
    <t>108706 Város és községgazd. (gyepmesteri feladat)</t>
  </si>
  <si>
    <t>103107 Normatív állami támogatás</t>
  </si>
  <si>
    <t>103107 Működési célú ktgvetési és kiegészítő támogatás</t>
  </si>
  <si>
    <t>108931 Támogatás értékű bevétel</t>
  </si>
  <si>
    <t xml:space="preserve">  108906 Gépjárműadó</t>
  </si>
  <si>
    <t xml:space="preserve">                felhalmozásci célú támog. államháztartáson kívülre (K89)</t>
  </si>
  <si>
    <t xml:space="preserve">                felhalmozási célú tartalék (K513)</t>
  </si>
  <si>
    <t xml:space="preserve">          </t>
  </si>
  <si>
    <t xml:space="preserve">    Szociális ágazati pótlék és kiegészítő pótlék</t>
  </si>
  <si>
    <t>Elszámolásból származóbevételek</t>
  </si>
  <si>
    <t>Egyéb tárgyi eszköz értékesítés</t>
  </si>
  <si>
    <t>Részesedések érétkesítése</t>
  </si>
  <si>
    <t>Részesedések érétkesítése összesen:</t>
  </si>
  <si>
    <t>Polgárőr Egyesület Alsópáhok</t>
  </si>
  <si>
    <t>Hévízi Római Katolikus Egyházközösség</t>
  </si>
  <si>
    <t>103107 Elszámolásból származó bevétel</t>
  </si>
  <si>
    <t>103107 Rendszeres gyermekvéd-i kedv ( tám. Áht-n bel-ről)</t>
  </si>
  <si>
    <t>Buszpályaudvar áttelepítése a város dél-nyugati részébe</t>
  </si>
  <si>
    <t>Gyógyhelyi főtér kialakítás</t>
  </si>
  <si>
    <t xml:space="preserve">2016. évi előirányzat </t>
  </si>
  <si>
    <t xml:space="preserve">2016. évi működési célú és egyéb bevételek  </t>
  </si>
  <si>
    <t>500,- Ft/fő/éjszaka</t>
  </si>
  <si>
    <t xml:space="preserve"> /2015. (.) önkormányzati rendelet 2/2. melléklete</t>
  </si>
  <si>
    <t>Turisztikai színvonal emelés pályázat</t>
  </si>
  <si>
    <t>1/3. melléklet a.../201... (…...)  rendelethez</t>
  </si>
  <si>
    <t>22.300 Ft/ha</t>
  </si>
  <si>
    <t>320.000 Ft/km</t>
  </si>
  <si>
    <t>320000 Ft/km</t>
  </si>
  <si>
    <t>2 550 Ft/fő</t>
  </si>
  <si>
    <t>352.000 Ft/11 hó</t>
  </si>
  <si>
    <t xml:space="preserve">Társadalombizt.alap tám. Csecsemő védőnői ellátás </t>
  </si>
  <si>
    <t>Társadalombizt alap iskolaegészségügy</t>
  </si>
  <si>
    <t>ÁHT-n kívüli felhalmozási pénzeszköz átadás</t>
  </si>
  <si>
    <t>ezer forintban</t>
  </si>
  <si>
    <t>4</t>
  </si>
  <si>
    <t>Pályázati Alap a városfejlesztési feladatok finanszírozására</t>
  </si>
  <si>
    <t>Tartalék mindösszesen:</t>
  </si>
  <si>
    <t>ezer forint</t>
  </si>
  <si>
    <t xml:space="preserve">ezer forint </t>
  </si>
  <si>
    <t xml:space="preserve">új induló </t>
  </si>
  <si>
    <t xml:space="preserve">Zala Megyei Önkormányzat Zalavári park működési támogatása </t>
  </si>
  <si>
    <t xml:space="preserve">Beruházásokra </t>
  </si>
  <si>
    <t>új induló</t>
  </si>
  <si>
    <t>Hévízi Turisztikai Nonprofit Kft</t>
  </si>
  <si>
    <t xml:space="preserve">Új Színpad Kulturális Egyesület </t>
  </si>
  <si>
    <t xml:space="preserve">Hévízi Szobakiadók Szövetsége </t>
  </si>
  <si>
    <t>Hévíz Sportkör TAO pályázat működési célú önrésze</t>
  </si>
  <si>
    <t xml:space="preserve">Hévízi Tiszta Forrás Dalkör </t>
  </si>
  <si>
    <t>Csokonai Vitéz Mihály Irodalmi és Művészeti  Társaság</t>
  </si>
  <si>
    <t xml:space="preserve">Magyar Máltai Szeretetszolgálat támogató szolgálat támogatása </t>
  </si>
  <si>
    <t>ezer Ft</t>
  </si>
  <si>
    <t>KIMUTATÁS</t>
  </si>
  <si>
    <t>a több éves kihatással járó döntésekből származó kötelezettségek célok szerint, évenkénti bontásban</t>
  </si>
  <si>
    <t>Kötelezettségvállalás módja</t>
  </si>
  <si>
    <t>Kötelezettségvállalás megnevezése</t>
  </si>
  <si>
    <t>Időtartam</t>
  </si>
  <si>
    <t>Kötelezettségvállalás</t>
  </si>
  <si>
    <t>2012.</t>
  </si>
  <si>
    <t>2013.</t>
  </si>
  <si>
    <t>2014.</t>
  </si>
  <si>
    <t>2015.</t>
  </si>
  <si>
    <t>Működési kiadás</t>
  </si>
  <si>
    <t>Polgármesteri Hivatal</t>
  </si>
  <si>
    <t xml:space="preserve">70/ikt. 1911. jk. 3. sz. </t>
  </si>
  <si>
    <t xml:space="preserve">Balatoni Szövetség tagdíj </t>
  </si>
  <si>
    <t xml:space="preserve">70/ikt. 1911. jk. 4. sz. </t>
  </si>
  <si>
    <t>(Hévízszentandrás, Egregy)</t>
  </si>
  <si>
    <t>határozatlan</t>
  </si>
  <si>
    <t>20/1990. (XI. 06.) KT. hat.</t>
  </si>
  <si>
    <t>Települési Önkorm. Országos Szövetsége</t>
  </si>
  <si>
    <t>1991.09.13-án aláírt megáll.</t>
  </si>
  <si>
    <t xml:space="preserve">Hévíz-Keszthely között helyi adóból  </t>
  </si>
  <si>
    <t>125/1991. (X.15.) KT. hat.</t>
  </si>
  <si>
    <t>plussz állami támogatásból 15 % pe-átad.</t>
  </si>
  <si>
    <t>16/1991. (X. 22.) Ökt. rend.</t>
  </si>
  <si>
    <t>hrsz: 0203/3, 0203/4. területről szárm. bev.</t>
  </si>
  <si>
    <t>1991.10.29-én aláírt megáll.</t>
  </si>
  <si>
    <t>Hévíz-Alsópáhok között helyi adóból</t>
  </si>
  <si>
    <t>plussz állami támogatásból 20 % pe-átad.</t>
  </si>
  <si>
    <t>hrsz: 038/2, 040/1, 040/3, ter. szárm. bev.</t>
  </si>
  <si>
    <t>43/1993. (III. 04.) KT. hat.</t>
  </si>
  <si>
    <t xml:space="preserve">Magyar Urbanisztikai Társaság </t>
  </si>
  <si>
    <t>187/1993. (III. 4.) KT. hat.</t>
  </si>
  <si>
    <t xml:space="preserve">Magyar Turisztikai Egyesület </t>
  </si>
  <si>
    <t>255/1999.</t>
  </si>
  <si>
    <t xml:space="preserve">Közterületfigyelő rendszer karbantartása </t>
  </si>
  <si>
    <t>1819/2000</t>
  </si>
  <si>
    <t>Tüzelőberendezések átalánydíjas karbantartása (kazán)</t>
  </si>
  <si>
    <t xml:space="preserve">Schindler Kft. lift karbantartás </t>
  </si>
  <si>
    <t xml:space="preserve">Telefonos zeneszolgáltatás (Artisjus) </t>
  </si>
  <si>
    <t>32/2001. (XII. 1.) Ökt. rend.</t>
  </si>
  <si>
    <t>Bibó István és Illyés Gyula díj és emlékplakett</t>
  </si>
  <si>
    <t>2644/2001.</t>
  </si>
  <si>
    <t>Víz-, szennyvíz üzemeltetése</t>
  </si>
  <si>
    <t>3060/2003.</t>
  </si>
  <si>
    <t>Lakcímnyilvántartó szoftver (Rendszerfelügyeleti díj)</t>
  </si>
  <si>
    <t>6/2004. (II. 28.) Ökt. rend.</t>
  </si>
  <si>
    <t>Helyi kitüntető cím és kitünetési díjak alapításáról</t>
  </si>
  <si>
    <t>404/2004</t>
  </si>
  <si>
    <t xml:space="preserve">Foglalkozás-egészségügyi szolgáltatás </t>
  </si>
  <si>
    <t xml:space="preserve">298/2011 (XI.29.) </t>
  </si>
  <si>
    <t>Vagyonbiztosítás CIG Pannónia MABIT Zrt biztosító</t>
  </si>
  <si>
    <t>három évre</t>
  </si>
  <si>
    <t>584/2005. ikt. sz.</t>
  </si>
  <si>
    <t>Térfigyelő rendszer üzemeltetése (Hévíz, Keszthely, Felsőpáhok)</t>
  </si>
  <si>
    <t>KGO/172-6/2010</t>
  </si>
  <si>
    <t>Könyvvizsgálat (Karanta AUDIT Zrt.)</t>
  </si>
  <si>
    <t>műszaki költségvetés készítő szoftver követés</t>
  </si>
  <si>
    <t>150-4/2006. ikt. sz.</t>
  </si>
  <si>
    <t>Hévíz Turizmus Marketing Egyesület tagdíj</t>
  </si>
  <si>
    <t>6968/2009</t>
  </si>
  <si>
    <t>IRKA iratkezelő rendszer karbantartás</t>
  </si>
  <si>
    <t>7477/2009</t>
  </si>
  <si>
    <t>OrganP rendszerkövetés, karbantartás</t>
  </si>
  <si>
    <t>1815-3/2006</t>
  </si>
  <si>
    <t>Postafiók bérleti szerződés</t>
  </si>
  <si>
    <t>631-5/2007</t>
  </si>
  <si>
    <t>Kisvárosi Önkormányzatok Országos Szövetsége - tagdíj</t>
  </si>
  <si>
    <t>7077/2007</t>
  </si>
  <si>
    <t xml:space="preserve">Hévízi Kistérség Önkormányzatainak Többcélú Társulása - tagdíj </t>
  </si>
  <si>
    <t>SZO/112-2/2010</t>
  </si>
  <si>
    <t>Társasház közös ktg, és biztosítási díj Kossuth út 7</t>
  </si>
  <si>
    <t>SZO/200-2/2010</t>
  </si>
  <si>
    <t>Társasház Közös ktg. Kossuth út 5</t>
  </si>
  <si>
    <t>KGO/190-3/2010</t>
  </si>
  <si>
    <t>Deák téri üzletház üzemeltetési ktg</t>
  </si>
  <si>
    <t xml:space="preserve">78/2011 (IV) 12. </t>
  </si>
  <si>
    <t xml:space="preserve">Főépítészi tevékenység Karsádi és fia Bt. </t>
  </si>
  <si>
    <t>HTO/674/2010</t>
  </si>
  <si>
    <t>Integrált közszolgálati szoftvercsomag karbantartása</t>
  </si>
  <si>
    <t>833/2008</t>
  </si>
  <si>
    <t>Tűzvédelmi berendezések karbant.és ellenőrzése (Custodia 96Bt)</t>
  </si>
  <si>
    <t>5458/2008</t>
  </si>
  <si>
    <t xml:space="preserve">Széfbérlet </t>
  </si>
  <si>
    <t>94/2008.(V.27.) KT. hat.</t>
  </si>
  <si>
    <t>Zala Termálvölgye Egyesület tagdíj</t>
  </si>
  <si>
    <t>SZO/232-/2010</t>
  </si>
  <si>
    <t>GTS internet szolgáltatás</t>
  </si>
  <si>
    <t>637-2/2009</t>
  </si>
  <si>
    <t>1621,1622,1623 Hrsz-ú ingatlanok bérlete (DRV Zrt területe)</t>
  </si>
  <si>
    <t>5487/2009</t>
  </si>
  <si>
    <t>Digitális térkép adatfrissítése és adathasználati díj (ZM. Földhivatal)</t>
  </si>
  <si>
    <t>SZO/75-10</t>
  </si>
  <si>
    <t>tűzjelző rendszer távfelügyeleti kommunikációs díja (Vagyonvill)</t>
  </si>
  <si>
    <t>tűzjelző rendszer távfelügyeleti  díja (Vagyonvill)</t>
  </si>
  <si>
    <t>PMK/110-4/2010</t>
  </si>
  <si>
    <t>tűzjelző berendezés karbantartási szerződés (Vagyonvill)</t>
  </si>
  <si>
    <t>146-2/2009.</t>
  </si>
  <si>
    <t xml:space="preserve">Vasi Nyugalom Személy- és Vagyonvédelmi Szolg. Kft </t>
  </si>
  <si>
    <t>1643/2006. ikt. szám</t>
  </si>
  <si>
    <t xml:space="preserve">Z-ROX Nyugat Kft </t>
  </si>
  <si>
    <t>Működési kiadás összesen:</t>
  </si>
  <si>
    <t>közvetett támogatás</t>
  </si>
  <si>
    <t>Az adózás rendjéről szóló 2003. évi XCII. tv. figyelembe vételével méltányosságból származó kedvezmény</t>
  </si>
  <si>
    <t>Összes közvetett támogatás</t>
  </si>
  <si>
    <t>önkormányzat által nyújtott hitel és kölcsön alakulása, lejárat és eszközök alakulása szerinti bontásban</t>
  </si>
  <si>
    <t>Adott hitel összege</t>
  </si>
  <si>
    <t>Futamidő</t>
  </si>
  <si>
    <t>Felvétel éve</t>
  </si>
  <si>
    <t>Lejárat</t>
  </si>
  <si>
    <t>Kamat</t>
  </si>
  <si>
    <t>Mértéke</t>
  </si>
  <si>
    <t>Összege</t>
  </si>
  <si>
    <t>Felhalmozási célú hitel</t>
  </si>
  <si>
    <t>Hosszúlejáratú fejlesztési hitel</t>
  </si>
  <si>
    <t xml:space="preserve">   lakossági lakásép. kölcsön</t>
  </si>
  <si>
    <t>10 év</t>
  </si>
  <si>
    <t>folyamatos</t>
  </si>
  <si>
    <t>-</t>
  </si>
  <si>
    <t xml:space="preserve">   munkált. lakásép. kölcsön</t>
  </si>
  <si>
    <t>Felhalmozási célú hitel össz.:</t>
  </si>
  <si>
    <t>ezer  Ft</t>
  </si>
  <si>
    <t xml:space="preserve">Hévíz Város Önkormányzata </t>
  </si>
  <si>
    <t>Dorint Rogner Lótusz Therme Szálloda</t>
  </si>
  <si>
    <t>Hévízí Rendőrörs mozgóőri szolgálatra</t>
  </si>
  <si>
    <t xml:space="preserve">Bursa Hungarica ösztöndij </t>
  </si>
  <si>
    <t xml:space="preserve">                    működési célú tartalék </t>
  </si>
  <si>
    <t xml:space="preserve">                    általános tartalék </t>
  </si>
  <si>
    <t xml:space="preserve">                    felhalmozási célú tartalék </t>
  </si>
  <si>
    <t xml:space="preserve">Finanszírozási kiadások összesen </t>
  </si>
  <si>
    <t xml:space="preserve">Kiadások összesen </t>
  </si>
  <si>
    <t>Bevételek összesen</t>
  </si>
  <si>
    <t xml:space="preserve">                   felhalmozásci célú támog. államháztartáson kívülre </t>
  </si>
  <si>
    <t xml:space="preserve">                   működési célú támog. államháztartáson kívülre </t>
  </si>
  <si>
    <t xml:space="preserve">       ebből: máködési célú támog. államháztartáson belülre </t>
  </si>
  <si>
    <t xml:space="preserve">       ebből: felhalmozási célú  támog. államháztartáson belülre </t>
  </si>
  <si>
    <t>Finanszírozási  bevétel összesen</t>
  </si>
  <si>
    <t xml:space="preserve">Dologi kiadások </t>
  </si>
  <si>
    <t xml:space="preserve">Ellátottak pénzbeli juttatásai </t>
  </si>
  <si>
    <t xml:space="preserve">Személyi juttatás </t>
  </si>
  <si>
    <t>Működési bevételek</t>
  </si>
  <si>
    <t xml:space="preserve">Közhatalmi bevételek </t>
  </si>
  <si>
    <t xml:space="preserve">Működési célú támogatások államháztartáson belülre </t>
  </si>
  <si>
    <t>Működési célú támogatások államháztartáson belülre összesen</t>
  </si>
  <si>
    <t xml:space="preserve">Működési célú támogatások államháztartáson kívülre </t>
  </si>
  <si>
    <t>Működési célú támogatások államháztartáson kívülre összesen</t>
  </si>
  <si>
    <t>Működési célú támogatások államháztartáson belülre  mindösszesen</t>
  </si>
  <si>
    <t>Működési célú támogatások államháztartáson kívülre mindösszesen</t>
  </si>
  <si>
    <t xml:space="preserve">Működési célú támogatás ÁHT-én kívülre </t>
  </si>
  <si>
    <t xml:space="preserve">Működési célú támogatás ÁHT-én belülre </t>
  </si>
  <si>
    <t xml:space="preserve">Hévíz Város Önkormányzat  
</t>
  </si>
  <si>
    <t xml:space="preserve">Finanszírozási célú bevételek </t>
  </si>
  <si>
    <t>Személyi juttatások</t>
  </si>
  <si>
    <t>Munkaadót terhelő járulékok és szoc. h. adó</t>
  </si>
  <si>
    <t>Dologi kiadások</t>
  </si>
  <si>
    <t xml:space="preserve">  működési célú támog. ÁHT-án belül </t>
  </si>
  <si>
    <t xml:space="preserve">  működési célú támog. ÁHT-án kívül </t>
  </si>
  <si>
    <t xml:space="preserve">Egyéb felhalmozási célú kiadások </t>
  </si>
  <si>
    <t xml:space="preserve">Keszthely és Környéke Többcélú Kistérségi Társulásnak belső ellenőrzésre </t>
  </si>
  <si>
    <t xml:space="preserve">Hévíz Sportkör </t>
  </si>
  <si>
    <t>Sorszám</t>
  </si>
  <si>
    <t>E</t>
  </si>
  <si>
    <t>F</t>
  </si>
  <si>
    <t>G</t>
  </si>
  <si>
    <t>fejlesztés státusza</t>
  </si>
  <si>
    <t>Nettó</t>
  </si>
  <si>
    <t>ÁFA</t>
  </si>
  <si>
    <t>Bruttó</t>
  </si>
  <si>
    <t xml:space="preserve">I. </t>
  </si>
  <si>
    <t xml:space="preserve">Immateriális javak </t>
  </si>
  <si>
    <t>1.</t>
  </si>
  <si>
    <t>áthúzódó</t>
  </si>
  <si>
    <t xml:space="preserve">Immateriális javak összesen </t>
  </si>
  <si>
    <t>II.</t>
  </si>
  <si>
    <t>Felújítás</t>
  </si>
  <si>
    <t xml:space="preserve">Felújítás összesen </t>
  </si>
  <si>
    <t xml:space="preserve">III. </t>
  </si>
  <si>
    <t xml:space="preserve">Ingatlan beruházások </t>
  </si>
  <si>
    <t>2.</t>
  </si>
  <si>
    <t>3.</t>
  </si>
  <si>
    <t>4.</t>
  </si>
  <si>
    <t>5.</t>
  </si>
  <si>
    <t>6.</t>
  </si>
  <si>
    <t>7.</t>
  </si>
  <si>
    <t>8.</t>
  </si>
  <si>
    <t>9.</t>
  </si>
  <si>
    <t xml:space="preserve">Ingatlan beruházások összesen </t>
  </si>
  <si>
    <t xml:space="preserve">IV. </t>
  </si>
  <si>
    <t xml:space="preserve">Gépek berendezések és felszerelések </t>
  </si>
  <si>
    <t>1</t>
  </si>
  <si>
    <t xml:space="preserve">Gépek berendezések és felszerelések összesen </t>
  </si>
  <si>
    <t>V.</t>
  </si>
  <si>
    <t xml:space="preserve">Járművek </t>
  </si>
  <si>
    <t xml:space="preserve">Járművek összesen </t>
  </si>
  <si>
    <t xml:space="preserve">Támogatás értékű felhalmozási pénzeszköz átadás összesen </t>
  </si>
  <si>
    <t>ÁHT-n kívüli fejlesztési pénzeszköz  átadás összesen:</t>
  </si>
  <si>
    <t>Felhalmozási kölcsön nyújtása lakosságnak</t>
  </si>
  <si>
    <t>Felhalmozási kölcsön nyújtása önkormányzati dolgozóknak</t>
  </si>
  <si>
    <t>Felhalmozási kölcsön nyújtása összesen:</t>
  </si>
  <si>
    <t>IX.</t>
  </si>
  <si>
    <t>Hévízi Polgármesteri Hivatal</t>
  </si>
  <si>
    <t>Polgármesteri Hivatal felhalmozási kiadás összesen:</t>
  </si>
  <si>
    <t>X.</t>
  </si>
  <si>
    <t>XII.</t>
  </si>
  <si>
    <t>Pénzügyi befektetések:</t>
  </si>
  <si>
    <t>Pénzügyi befektetések összesen:</t>
  </si>
  <si>
    <t>Felhalmozási kiadások mindösszesen:</t>
  </si>
  <si>
    <t>2015. évi előirányzat  I-III. hónap</t>
  </si>
  <si>
    <t>Brunszvik Teréz Napközi Otthonos Óvoda</t>
  </si>
  <si>
    <t>Takarítónő orv. Rendelő</t>
  </si>
  <si>
    <t>Bölcsődei gyermek gondozó</t>
  </si>
  <si>
    <t>Bölcsődei kisegítő személyzet</t>
  </si>
  <si>
    <t>Óvónő</t>
  </si>
  <si>
    <t>Kisegítő személyzet</t>
  </si>
  <si>
    <t>3 fő kisegítő személyzet 2013. szept.1-től</t>
  </si>
  <si>
    <t>Brunszvik Teréz Napközi Otthonos Óvoda össz:</t>
  </si>
  <si>
    <t>kiadási tartalék</t>
  </si>
  <si>
    <t>Céltartalék</t>
  </si>
  <si>
    <t>Önkormányzati kinevezett dolgozók juttatása</t>
  </si>
  <si>
    <t>Polgármesteri hatáskörben felhasználható</t>
  </si>
  <si>
    <t>Céltartalék összesen:</t>
  </si>
  <si>
    <t>Általános tartalék</t>
  </si>
  <si>
    <t>Testületi hatáskörben felhasználható</t>
  </si>
  <si>
    <t>Általános tartalék összesen:</t>
  </si>
  <si>
    <t xml:space="preserve">Hévízi Polgármesteri Hivatal </t>
  </si>
  <si>
    <t xml:space="preserve">Megnevezés </t>
  </si>
  <si>
    <t>Összesen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</si>
  <si>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</si>
  <si>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</si>
  <si>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</si>
  <si>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</si>
  <si>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</si>
  <si>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</si>
  <si>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</si>
  <si>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</si>
  <si>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    Átengedett központi adók</t>
  </si>
  <si>
    <t>18.</t>
  </si>
  <si>
    <t>19.</t>
  </si>
  <si>
    <t>20.</t>
  </si>
  <si>
    <t>21.</t>
  </si>
  <si>
    <t>22.</t>
  </si>
  <si>
    <t>23.</t>
  </si>
  <si>
    <t>24.</t>
  </si>
  <si>
    <t>25.</t>
  </si>
  <si>
    <t>Egyéb közhatalmi bírság</t>
  </si>
  <si>
    <t>Egyéb tárgyi eszköz beszerzés</t>
  </si>
  <si>
    <t>Eszközbeszerzés</t>
  </si>
  <si>
    <t xml:space="preserve">Informatikai eszközök cseréje </t>
  </si>
  <si>
    <t>Tüzifa támogatás</t>
  </si>
  <si>
    <t>103301 Rendszeres pénzbeli ellátások/ szociális tüzifa</t>
  </si>
  <si>
    <t>/2015. (.) számú  rendelet 2/2/1.melléklete</t>
  </si>
  <si>
    <t xml:space="preserve">2016. évi előirányzat  </t>
  </si>
  <si>
    <t>Kiszámlázott Általános Forgalmi Adó (B406)</t>
  </si>
  <si>
    <t>Közvetített szolgáltatások ellenértéke (B403)</t>
  </si>
  <si>
    <t>Szolgáltatások ellenértéke (B402)</t>
  </si>
  <si>
    <t>Kamatbevételek (B408)</t>
  </si>
  <si>
    <t>Egyéb működési bevételek (B411)</t>
  </si>
  <si>
    <t>Gyógyszertámogatás</t>
  </si>
  <si>
    <t>Lakhatási támogatás</t>
  </si>
  <si>
    <t>Nyári gyermekétkeztetés</t>
  </si>
  <si>
    <t>Diferenciált 600-1000,- Ft/m2/év</t>
  </si>
  <si>
    <t>Települési támogatás</t>
  </si>
  <si>
    <t>0</t>
  </si>
  <si>
    <t xml:space="preserve">2017 évi bevételi terv  </t>
  </si>
  <si>
    <t>Felhalmozási célú átvett pénzeszköz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</si>
  <si>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</si>
  <si>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</si>
  <si>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</si>
  <si>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</si>
  <si>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</si>
  <si>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</si>
  <si>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</si>
  <si>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</si>
  <si>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</si>
  <si>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Működési célú és egyéb bev. összesen:</t>
  </si>
  <si>
    <t>1.) Helyi adók</t>
  </si>
  <si>
    <t>Építményadó</t>
  </si>
  <si>
    <t xml:space="preserve">Idegenforgalmi adó </t>
  </si>
  <si>
    <t>Iparűzési adó</t>
  </si>
  <si>
    <t>2%,</t>
  </si>
  <si>
    <t>Helyi adók összesen:</t>
  </si>
  <si>
    <t>2.) Pótlék, bírság</t>
  </si>
  <si>
    <t>3.) Átengedett központi adók</t>
  </si>
  <si>
    <t>Gépjárműadó</t>
  </si>
  <si>
    <t>3 évig 345 Ft/KW, 4-7 évig 300 Ft/KW, 8-11 évig 230 Ft/KW, 12-15. évig 185 Ft/KW, 16. és felette 140 Ft/KW</t>
  </si>
  <si>
    <t>Átengedett központi adók összesen:</t>
  </si>
  <si>
    <t>4.) Egyéb sajátos bevétel</t>
  </si>
  <si>
    <t>Építésügyi bírság</t>
  </si>
  <si>
    <t>Talajterhelési díjbevétel</t>
  </si>
  <si>
    <t>Környezetvédelmi bírság</t>
  </si>
  <si>
    <t>Egyéb sajátos bevétel összesen:</t>
  </si>
  <si>
    <t>Sajátos közhatalmi bevételek mindösszesen:</t>
  </si>
  <si>
    <t>H</t>
  </si>
  <si>
    <t>Köztemetés</t>
  </si>
  <si>
    <t>Házi segítségnyújtás</t>
  </si>
  <si>
    <t>Működési c. kiadások össz.:</t>
  </si>
  <si>
    <t>Szociálpolitikai juttatások</t>
  </si>
  <si>
    <t>Összesen:</t>
  </si>
  <si>
    <t>Rászorultságtól függő term.  ellátások</t>
  </si>
  <si>
    <t>Nyári gyerekétkeztetés</t>
  </si>
  <si>
    <t>Mindösszesen:</t>
  </si>
  <si>
    <t>Hévíz Hazavár Ösztöndíj 1/2011.(I.26.) Ör.alapján</t>
  </si>
  <si>
    <t>Rendszeres gyermekvédelmi pénzbeli ellátás</t>
  </si>
  <si>
    <t>I</t>
  </si>
  <si>
    <t>J</t>
  </si>
  <si>
    <t>K</t>
  </si>
  <si>
    <t>L</t>
  </si>
  <si>
    <t>M</t>
  </si>
  <si>
    <t>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</si>
  <si>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</si>
  <si>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</si>
  <si>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</si>
  <si>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</si>
  <si>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</si>
  <si>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</si>
  <si>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</si>
  <si>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</si>
  <si>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</si>
  <si>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</si>
  <si>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</si>
  <si>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</si>
  <si>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Működéci c. bev. össz.</t>
  </si>
  <si>
    <t>Felhalmozási c. bev. össz.</t>
  </si>
  <si>
    <t>Bevételek  mindösszesen:</t>
  </si>
  <si>
    <t>Ellátottak pénzbeli juttatása</t>
  </si>
  <si>
    <t>Működ. c. kiadás össz.:</t>
  </si>
  <si>
    <t>Beruházás</t>
  </si>
  <si>
    <t>35.</t>
  </si>
  <si>
    <t>36.</t>
  </si>
  <si>
    <t>37.</t>
  </si>
  <si>
    <t>38.</t>
  </si>
  <si>
    <t xml:space="preserve">    6. Beruházások </t>
  </si>
  <si>
    <t>Működési költségvetési egyenleg (hiány - , többlet +)</t>
  </si>
  <si>
    <t xml:space="preserve">Működési célú támogatások mindösszesen </t>
  </si>
  <si>
    <t xml:space="preserve">Felhalmozási tartalék </t>
  </si>
  <si>
    <t>Működési tartalék</t>
  </si>
  <si>
    <t>Működési tartalék összesen</t>
  </si>
  <si>
    <t xml:space="preserve">    5. Felhalmozási bevételek </t>
  </si>
  <si>
    <t xml:space="preserve">    7. Felhalmozási célú átvett pénzeszközök </t>
  </si>
  <si>
    <t>Felhalmozási költségvetési egyenleg (hiány - , többlet +)</t>
  </si>
  <si>
    <t xml:space="preserve">      8.1.2. Belföldi értékpapírok bevételei működési </t>
  </si>
  <si>
    <t xml:space="preserve">         előző évi kv. maradvány terhére felhalmozás finanszírozása </t>
  </si>
  <si>
    <t xml:space="preserve">         8.1.3.1.  előző évi működési kv. maradvány igénybevétele </t>
  </si>
  <si>
    <t xml:space="preserve">Egyéb felhalmozási tartalék </t>
  </si>
  <si>
    <t xml:space="preserve">Önkormányzatok műk. Támogatása </t>
  </si>
  <si>
    <t xml:space="preserve">Egyéb működési célú támogatások áht. belül </t>
  </si>
  <si>
    <t xml:space="preserve">Működési bevételek </t>
  </si>
  <si>
    <t xml:space="preserve">Felhalmozási célú támog. áht-én belül </t>
  </si>
  <si>
    <t xml:space="preserve">Felhalmozási bevételek </t>
  </si>
  <si>
    <t xml:space="preserve">Fininaszírozási célú bevételek </t>
  </si>
  <si>
    <t>Költségvetési bevételek</t>
  </si>
  <si>
    <t xml:space="preserve">  felhalmozási célú támog. ÁHT-án belül </t>
  </si>
  <si>
    <t xml:space="preserve">  felhalmozási célú támog. ÁHT-án kívül </t>
  </si>
  <si>
    <t xml:space="preserve">   működési tartalékok</t>
  </si>
  <si>
    <t xml:space="preserve">   felhalmozási tartalékok</t>
  </si>
  <si>
    <t>Felhalm. c. kiadás össz.:</t>
  </si>
  <si>
    <t>40.</t>
  </si>
  <si>
    <t>41.</t>
  </si>
  <si>
    <t>Kiadások összesen:</t>
  </si>
  <si>
    <t>fő</t>
  </si>
  <si>
    <t>Intézmény</t>
  </si>
  <si>
    <t xml:space="preserve">Munkaviszonyban foglalk. </t>
  </si>
  <si>
    <t xml:space="preserve"> köztisztviselő</t>
  </si>
  <si>
    <t>Közalkalmazott</t>
  </si>
  <si>
    <t>Létszámkeret</t>
  </si>
  <si>
    <t>Főfoglalkozású</t>
  </si>
  <si>
    <t>rész-foglalkozású</t>
  </si>
  <si>
    <t>főfoglalkozású</t>
  </si>
  <si>
    <t>részfoglalkozású</t>
  </si>
  <si>
    <t>5</t>
  </si>
  <si>
    <t>2</t>
  </si>
  <si>
    <t>Polgármesteri Hivatal összesen:</t>
  </si>
  <si>
    <t>GAMESZ</t>
  </si>
  <si>
    <t>Konyha</t>
  </si>
  <si>
    <t>Köztemető</t>
  </si>
  <si>
    <t>Köztisztasági tevékenység</t>
  </si>
  <si>
    <t>Orvosi ügyeleti szolgálat</t>
  </si>
  <si>
    <t>Takarítónő, mosónő</t>
  </si>
  <si>
    <t>GAMESZ összesen:</t>
  </si>
  <si>
    <t xml:space="preserve">Teréz Anya Szociális Integrált Intézmény**  </t>
  </si>
  <si>
    <t>Nappali szociális ellátás</t>
  </si>
  <si>
    <t>Védőnő</t>
  </si>
  <si>
    <t>Szociális étkeztetés</t>
  </si>
  <si>
    <t>Központi igazgatás</t>
  </si>
  <si>
    <t>Teréz A. Szoc. Integr. Int. össz.:</t>
  </si>
  <si>
    <t>GAMESZ és intézmények összesen:</t>
  </si>
  <si>
    <r>
      <t>Felhalmozási kölcsön nyújtás</t>
    </r>
    <r>
      <rPr>
        <sz val="8"/>
        <color indexed="8"/>
        <rFont val="Times New Roman"/>
        <family val="1"/>
        <charset val="238"/>
      </rPr>
      <t>a</t>
    </r>
  </si>
  <si>
    <t xml:space="preserve">Fajlagos összeg     Ft/fő </t>
  </si>
  <si>
    <t>69 Ft/m2</t>
  </si>
  <si>
    <t>227 000 Ft/km</t>
  </si>
  <si>
    <t xml:space="preserve">működési célú támogatások államháztartáson belülről </t>
  </si>
  <si>
    <t xml:space="preserve">      8.1. Belföldi finanszírozás bevételei </t>
  </si>
  <si>
    <t xml:space="preserve">      8.1.3. Maradvány igénybevétele </t>
  </si>
  <si>
    <t xml:space="preserve">      8.1.2. Belföldi értékpapírok bevételei </t>
  </si>
  <si>
    <t xml:space="preserve">      8.1.4. Államháztartáson belüli megelőlegezések</t>
  </si>
  <si>
    <t xml:space="preserve">      8.1.5. Államháztartáson belüli megelőlegezések törlesztése </t>
  </si>
  <si>
    <t xml:space="preserve">      8.1.6. Központi, irányító szervi támogatás </t>
  </si>
  <si>
    <t xml:space="preserve">         8.1.6.1. Központi, irányító szervi támogatás működési </t>
  </si>
  <si>
    <t xml:space="preserve">Hévíz Turizmus Marketing Egyesület </t>
  </si>
  <si>
    <t>Család- és Gyermekjóléti Szolgálat</t>
  </si>
  <si>
    <t xml:space="preserve">IV. Gróf I. Festetics György Művelődési Központ, Városi Könyvtár és Muzeális Gyűjtemény </t>
  </si>
  <si>
    <t xml:space="preserve">3. Teréz Anya Szociális Integrált Intézmény </t>
  </si>
  <si>
    <t>Festetics György Művelődési Központ</t>
  </si>
  <si>
    <t>Művelődési Központ</t>
  </si>
  <si>
    <t>művelődésszervező (igazgatói feladat)</t>
  </si>
  <si>
    <t xml:space="preserve">művelődésszervező (igazgató helyettes) </t>
  </si>
  <si>
    <t>programszervező</t>
  </si>
  <si>
    <t>programszervező, informatikus</t>
  </si>
  <si>
    <t xml:space="preserve">közművelődési munkatárs </t>
  </si>
  <si>
    <t xml:space="preserve">Rendezvények gazdasági ügyintézője </t>
  </si>
  <si>
    <t>Gazdasági ügyintéző</t>
  </si>
  <si>
    <t>műszaki kisegítő</t>
  </si>
  <si>
    <t xml:space="preserve">takarító </t>
  </si>
  <si>
    <t>Városi könyvtár</t>
  </si>
  <si>
    <t>vezető könyvtáros</t>
  </si>
  <si>
    <t>könyvtáros</t>
  </si>
  <si>
    <t>gyermek könyvtáros</t>
  </si>
  <si>
    <t>Muzeális  Gyűjtemény</t>
  </si>
  <si>
    <t>kiállítás tervező (művészeti vezető)</t>
  </si>
  <si>
    <t>múzeumőr</t>
  </si>
  <si>
    <t>Egregyi Múzeum</t>
  </si>
  <si>
    <t>Fontana Filmszínház</t>
  </si>
  <si>
    <t>szakmai vezető, pénztáros</t>
  </si>
  <si>
    <t>mozigépész</t>
  </si>
  <si>
    <t>takarítónő</t>
  </si>
  <si>
    <t>Festetics György Művelődési Kp. össz:</t>
  </si>
  <si>
    <t xml:space="preserve">V. Teréz Anya Szociális Integrált Intézmény </t>
  </si>
  <si>
    <t>2017.</t>
  </si>
  <si>
    <t>2018.</t>
  </si>
  <si>
    <t>Hévíz-Keszthely között helyi adóból  (15%)</t>
  </si>
  <si>
    <t>Hévíz-Alsópáhok között helyi adóból (20%)</t>
  </si>
  <si>
    <t>20-00/35/99</t>
  </si>
  <si>
    <t>Artisjus - Telefonos zeneszolgáltatás</t>
  </si>
  <si>
    <t>16/2012. (III.28.) önk.r.</t>
  </si>
  <si>
    <t>Helyi díjak és kitüntetések</t>
  </si>
  <si>
    <t>32/2014.(IX.25.) önk.r.</t>
  </si>
  <si>
    <t>Közoktatásért díjak, kitüntetések</t>
  </si>
  <si>
    <t>DRV - Víz-, szennyvíz üzemeltetése</t>
  </si>
  <si>
    <t>HTO/2439-1/2012</t>
  </si>
  <si>
    <t xml:space="preserve">Work Med 2000 Bt-Foglalkozás-egészségügyi szolgáltatás </t>
  </si>
  <si>
    <t>Aegon Biztosító Zrt - Vagyonbiztosítás</t>
  </si>
  <si>
    <t>B-Modem Kft - közterületfigyelő rendszer üzemeltetése</t>
  </si>
  <si>
    <t>Társasház - Közös ktg, és biztosítási díj Kossuth u. 7.</t>
  </si>
  <si>
    <t>Társasház - Közös ktg. Kossuth u. 5.</t>
  </si>
  <si>
    <t xml:space="preserve">Karsádi és Fia Bt - Főépítészi tevékenység </t>
  </si>
  <si>
    <t xml:space="preserve">K&amp;H Bank - Széfbérlet </t>
  </si>
  <si>
    <t>Kerékpárosbarát Települések Országos Szövetsége</t>
  </si>
  <si>
    <t>PMK/22-3/2012</t>
  </si>
  <si>
    <t>Cserna-Szabó András - Hévíz Folyóirat főszerkesztői helyettesi feladatok ellátása</t>
  </si>
  <si>
    <t>Szálinger Balázs - Hévíz Folyóirat főszerkesztői feladatok ellátása</t>
  </si>
  <si>
    <t>SZO/281-1/2012</t>
  </si>
  <si>
    <t>Dr Babocsay László - hatósági állatorvosi tevékenység</t>
  </si>
  <si>
    <t>VFO/280-14/2014</t>
  </si>
  <si>
    <t>Hévízgyógyfürdő és Szt. András Reumakórház-terület bérlet</t>
  </si>
  <si>
    <t>VFO/385-2/2014</t>
  </si>
  <si>
    <t>Talajerőgazdálkodási Kft - szennyvíz közszolg.</t>
  </si>
  <si>
    <t>VFO/1002-5/2014</t>
  </si>
  <si>
    <t>Mobiltoalett Kft - bérleti szerződés</t>
  </si>
  <si>
    <t>KGO/266-2/2014</t>
  </si>
  <si>
    <t>KGO/263-4/2014</t>
  </si>
  <si>
    <t>CIG Pannónia Biztosító Zrt - HEBI biztosítása</t>
  </si>
  <si>
    <t>GAMESZ Hévíz - Kormányablak takarítása</t>
  </si>
  <si>
    <t>SZO/18-4/2014</t>
  </si>
  <si>
    <t>dr Gelencsér Anita - Parkolási Iroda bírságbehajtás</t>
  </si>
  <si>
    <t>VFO/522-15/2015</t>
  </si>
  <si>
    <t>LI-MAX Ingatlanhasznosító KFT-Bérleti szerződés (Hévíz, 1627/1/A/33. hrsz és 1627/1/A/56. hrsz.)</t>
  </si>
  <si>
    <t>Flavius Üzletház Társasház - közös ktg.</t>
  </si>
  <si>
    <t>KGO/99-33/2015</t>
  </si>
  <si>
    <t>Nordest Energy Kft - gázdíj (Önkormányzat)</t>
  </si>
  <si>
    <t>KGO/173-12/2015</t>
  </si>
  <si>
    <t>Webmark Europe Kft - honlapok(3db) üzemeltetése</t>
  </si>
  <si>
    <t>KGO/99-3/2015</t>
  </si>
  <si>
    <t>Sourcing Hungary Szolg. Kft - földgáz közbeszerzési eljárás lefolytatőása</t>
  </si>
  <si>
    <t>KGO/25-26/2015</t>
  </si>
  <si>
    <t>Maraton Lapcsoport - Hévíz Forrás időszaki lap előállítása</t>
  </si>
  <si>
    <t>SZO/189-1/2015</t>
  </si>
  <si>
    <t>BMA Tanácsadó és Szolg. Bt - pénzügyi-számviteli tanácsadás</t>
  </si>
  <si>
    <t>SZO/131-2/2015</t>
  </si>
  <si>
    <t>Dr Farkas és Társai Ügyvédi Iroda - jogi szolg.</t>
  </si>
  <si>
    <t>SZO/131-1/2012</t>
  </si>
  <si>
    <t>IV Dental Kft - fogorvosi ügyelet</t>
  </si>
  <si>
    <t>SZO/8/2011</t>
  </si>
  <si>
    <t>Miniform Kft - Minipark programcsomag karbantartása (parkolási iroda)</t>
  </si>
  <si>
    <t>VFO/31-138/2015</t>
  </si>
  <si>
    <t>Vagyonvill Keszthely - jelzőrendszer jelzéseinek fogadása d.központban (ROMKERT)</t>
  </si>
  <si>
    <t>ZNET Telekom Zrt - internet szolg. (ROMKERT)</t>
  </si>
  <si>
    <t>PMK/110-2/2015</t>
  </si>
  <si>
    <t>NetStandard Informatikai Kft - szerver üzemeltetés (hevizairport.hu)</t>
  </si>
  <si>
    <t>PMK/110-1/2014</t>
  </si>
  <si>
    <t>NetStandard Informatikai Kft - szerver üzemeltetés (heviz.hu)</t>
  </si>
  <si>
    <t>KGO/153-8/2015</t>
  </si>
  <si>
    <t>Kovácsné Peszmeg Zsuzsanna - nyomtatási kellékanyagok</t>
  </si>
  <si>
    <t>KGO/201-9/2015</t>
  </si>
  <si>
    <t>Németh Ferenc - műanyag pohár vásárlása</t>
  </si>
  <si>
    <t>Euro-Inford Iroda Kft - Parkoló Irodával kapcsolatos kötelezttségek</t>
  </si>
  <si>
    <t>KGO/210-5/2015</t>
  </si>
  <si>
    <t>Creativon Kft - Hévíz Folyóirat nyomdai előkészítő munkái</t>
  </si>
  <si>
    <t>KGO/210-12/2015</t>
  </si>
  <si>
    <t>Ziegler Nyomda Kft - Hévíz Folyóirat nyomdai munkái</t>
  </si>
  <si>
    <t>Öko-Grill Kft - Víz vásárlása</t>
  </si>
  <si>
    <t>Tavirózsa 38 Gyógyszertár - Társasházi vízdíj</t>
  </si>
  <si>
    <t>TDM Egyesület</t>
  </si>
  <si>
    <t>K&amp;H Biztosító - Kötelező felelősségbiztosítás (NKD-199)</t>
  </si>
  <si>
    <t>Uniqa Biztosító - Kötelező felelősségbiztosítás (BIT-869)</t>
  </si>
  <si>
    <t>Generali Biztosító - Casco biztosítás (NKD-199)</t>
  </si>
  <si>
    <t>Generali Biztosító - Casco biztosítás (BIT-869)</t>
  </si>
  <si>
    <t>Generali Biztosító - Casco biztosítás (MRU-493)</t>
  </si>
  <si>
    <t>Aegon Biztosító Zrt - Kötelező felelősségbiztosítás (MRU-493)</t>
  </si>
  <si>
    <t>Kötelezettségvállalás azonosítója</t>
  </si>
  <si>
    <t>82508/2005</t>
  </si>
  <si>
    <t xml:space="preserve">ÉMI-TÜV SÜD KFT - Lift időszakos felülvizsgálata </t>
  </si>
  <si>
    <t>KGO/134/2005</t>
  </si>
  <si>
    <t xml:space="preserve">Schindler Hungária Kft. - Lift karbantartás </t>
  </si>
  <si>
    <t>HTO/2501-1/2012</t>
  </si>
  <si>
    <t>Zalaszám Informatika Kft - IRKA iratkezelő program karbantartása</t>
  </si>
  <si>
    <t>Zalaszám Informatika Kft - Költségvetési program karbantartása</t>
  </si>
  <si>
    <t>PMK/48-1/2011</t>
  </si>
  <si>
    <t>Zalaszám Informatika Kft - Hatósági program karbantartása</t>
  </si>
  <si>
    <t>Custodia '96 Bt - Munka- és tűzvédelmi tev. Ellátása</t>
  </si>
  <si>
    <t>7622-3/2008</t>
  </si>
  <si>
    <t xml:space="preserve">Magyar Telekom Nyrt - BDSL szolgáltatás </t>
  </si>
  <si>
    <t>GTS Hungary Kft - Internet szolgáltatás</t>
  </si>
  <si>
    <t>Vasi Nyugalom Személy- és Vagyonvédelmi Szolg. Kft - Portaszolgálat</t>
  </si>
  <si>
    <t>Z-ROX Nyugat Kft  - Fénymásoló karbantartás</t>
  </si>
  <si>
    <t>HTO/2162-5/2013</t>
  </si>
  <si>
    <t>eKÖZIG Reg. Informatikai Szolg. Központ Zrt - Önkorm-i alapnyilv-i rendszer felhasználói jog</t>
  </si>
  <si>
    <t>PMK/27-77/2014</t>
  </si>
  <si>
    <t>TC Informatika Kft - IT rendszergazdai tev.</t>
  </si>
  <si>
    <t>VFO/166-4/2014</t>
  </si>
  <si>
    <t>Graphisoft SE - ArchiCAD program</t>
  </si>
  <si>
    <t>KGO/99-34/2015</t>
  </si>
  <si>
    <t>Nordest Energy Kft - Gázdíj (Polgármesteri Hivatal)</t>
  </si>
  <si>
    <t>HTO/1004-15/2013</t>
  </si>
  <si>
    <t>Jakabnet Szoftverház Kft - Szociálpolitikai program karbantartása</t>
  </si>
  <si>
    <t>SZO/75-10/2010</t>
  </si>
  <si>
    <t>Keszthelyi Vagyonvill Kft - Tűzjelző távfelügyeleti díja</t>
  </si>
  <si>
    <t>PMK/110-3/2010</t>
  </si>
  <si>
    <t>Keszthelyi Vagyonvill Kft - Riasztó távfelügyeleti díja</t>
  </si>
  <si>
    <t>Terc Kft - Építőipari költségvetés készítő program karbantartása</t>
  </si>
  <si>
    <t>KGO/202-9/2015</t>
  </si>
  <si>
    <t>Klíma Duó Bt - Klíma és légtechnikai berendezések karbantartása</t>
  </si>
  <si>
    <t>Németh Ferenc - Fénymásolópapír és háztartási papíráru</t>
  </si>
  <si>
    <t>Kovácsné Peszmeg Zsuzsanna - Nyomtatási kellékanyagok</t>
  </si>
  <si>
    <t>KGO/253-1/2015</t>
  </si>
  <si>
    <t>KÖZ-PÉNZKft - Számviteli szaktanácsadási tev.</t>
  </si>
  <si>
    <t>Clearwater Kft - Víz vásárlása</t>
  </si>
  <si>
    <t>Öko-Grill Kft</t>
  </si>
  <si>
    <t>Lindström Kft - szőnyeg bérleti díj</t>
  </si>
  <si>
    <t>I.1. A települési önkormányzatok működésének támogatása</t>
  </si>
  <si>
    <t xml:space="preserve">I.1.a) önkormányzati hivatal működésénak támogatása </t>
  </si>
  <si>
    <t>I.1.b) település-üzemeltetéshez kapcsolódó feladataellátás támogatása</t>
  </si>
  <si>
    <t xml:space="preserve">     I.1.ba) zöldterület gazdálkodással kapcsolatos feladatok ellátásának támogatása </t>
  </si>
  <si>
    <t xml:space="preserve">     V. beszámítás</t>
  </si>
  <si>
    <t xml:space="preserve">    I.1.ba) - V. zöldterület gazdálkodással kapcsolatos feladatok ellátásának támogatása  beszámítás után</t>
  </si>
  <si>
    <t xml:space="preserve">    I.1. bb) közvilágítás fenntartásának támogatása </t>
  </si>
  <si>
    <t xml:space="preserve">     I.1.bb) - V. közvilágítás fenntartásának támogatása beszámítás után </t>
  </si>
  <si>
    <t xml:space="preserve">     I.1.bc) köztemető fenntartással kapcsolatos feladatok támogatása </t>
  </si>
  <si>
    <r>
      <t>19,638  m</t>
    </r>
    <r>
      <rPr>
        <vertAlign val="superscript"/>
        <sz val="8"/>
        <color indexed="10"/>
        <rFont val="Times New Roman"/>
        <family val="1"/>
        <charset val="238"/>
      </rPr>
      <t>2</t>
    </r>
  </si>
  <si>
    <t xml:space="preserve">      V. beszámítás</t>
  </si>
  <si>
    <t xml:space="preserve">      I.1.bc) - V. köztemető fenntartással kapcsolatos feladatok támogatása beszámítás után </t>
  </si>
  <si>
    <t xml:space="preserve">     I.1.bd) közutak fenntartásának támogatása </t>
  </si>
  <si>
    <t xml:space="preserve">       I.1.bd) - V. közutak fenntartásának támogatása beszámítás után </t>
  </si>
  <si>
    <t xml:space="preserve">I.1.c) egyéb önkormányzati feladatok </t>
  </si>
  <si>
    <t xml:space="preserve">    V. beszámítás</t>
  </si>
  <si>
    <t xml:space="preserve">     I.1.c) - V. egyéb önkormányzati feladatok támogatása beszámítás után</t>
  </si>
  <si>
    <t xml:space="preserve">I.1.d) lakott külterülettel kapcsolatos feladatok </t>
  </si>
  <si>
    <t xml:space="preserve">     V. beszámítás </t>
  </si>
  <si>
    <t xml:space="preserve">     I.1.d) - V. lakott külterülettel kapcsolatos feladatok támogatása beszámítás után</t>
  </si>
  <si>
    <t>I.1.e) üdülőhelyi feladatok támogatása  (2014. évben befolyt tény IFA alapján)</t>
  </si>
  <si>
    <t xml:space="preserve">    I.1.e) - V. üdülőhelyi feladatok támogatás beszámítás után</t>
  </si>
  <si>
    <t>I.1.6. 2015.évról áthúzódó (decemberi) bérkompenzáció</t>
  </si>
  <si>
    <t>II.1. Óvodapedagógusok és az óvodapedagógusok nevelő munkáját közvetlenül segítők bértámogatása</t>
  </si>
  <si>
    <t xml:space="preserve">  II.1. (1)1 óvodapedagógusok átlagbérének és közterheinek elismert összege 8 hó</t>
  </si>
  <si>
    <t xml:space="preserve">  II.1.(1)2 óvodapedagógusok átlagbérének és közterheinek elismert összege 4 hó</t>
  </si>
  <si>
    <t xml:space="preserve"> II.1.(2)1 óvodapedagógusok nevelő munkáját közvetlenük segítők átlagbérének és közterheinek elismert összege pedagógus végzettség 8 hó</t>
  </si>
  <si>
    <r>
      <t xml:space="preserve"> </t>
    </r>
    <r>
      <rPr>
        <sz val="9"/>
        <rFont val="Times New Roman"/>
        <family val="1"/>
        <charset val="238"/>
      </rPr>
      <t>II.1.(3)1 óvodapedagógusok nevelő munkáját közvetlenük segítők átlagbérének és közterheinek elismert összege pedagógus végzettséggel  8 hó</t>
    </r>
  </si>
  <si>
    <t xml:space="preserve"> II.1.(2)2 óvodapedagógusok nevelő munkáját közvetlenük segítők átlagbérének és közterheinek elismert összege 4 hó</t>
  </si>
  <si>
    <t xml:space="preserve"> II.1.(3)2 óvodapedagógusok nevelő munkáját közvetlenük segítők átlagbérének és közterheinek elismert összege  pedagógus végzettséggel 4 hó</t>
  </si>
  <si>
    <t xml:space="preserve">  II.1.(5)2 pedagógusok szakképzettséggel rendelkező, óvodapedagógusok nevelő munkáját közvetlenük segítők  pótlólagos támogatása</t>
  </si>
  <si>
    <t xml:space="preserve">II.2. Óvodaműködtetési támogatás </t>
  </si>
  <si>
    <t xml:space="preserve"> II.2.(1) 1 óvodaműködtetési támogatás 8 hó (gyermekek nevelése a napi 8 órát  nem éri el)</t>
  </si>
  <si>
    <t xml:space="preserve"> II.2.(2) 1 óvodaműködtetési támogatás 8 hó (gyermekek nevelése a napi 8 órát eléri vagy meghaladja)</t>
  </si>
  <si>
    <t xml:space="preserve"> II.2.(1) 2 óvodaműködtetési támogatás 4 hó (gyermekek nevelése a napi 8 órát  nem éri el)</t>
  </si>
  <si>
    <t xml:space="preserve"> II.2.(2) 1 óvodaműködtetési támogatás 4 hó (gyermekek nevelése a napi 8 órát eléri vagy meghaladja)</t>
  </si>
  <si>
    <t xml:space="preserve">II.4. Köznevelési intézmények működéséhez kapcsolódó támogatás </t>
  </si>
  <si>
    <t>II.5.a Kiegészítő támogatás az óvodapedagógusok minősítéséből adódó többletkiadásokhoz</t>
  </si>
  <si>
    <t xml:space="preserve">    II.5.a (1).  Alapfokozatú végzettségű pedagógus II. kategóriába sorolt ov.ped.kiegészítő támogatása, akik a képesítést  2014.dec.31-ig szerezték</t>
  </si>
  <si>
    <t xml:space="preserve">    II.5.b (1).  Alapfokozatú végzettségű pedagógus II. kategóriába sorolt ov.ped.kiegészítő támogatása, akik a képesítést  2015. évben szerezték szerezték</t>
  </si>
  <si>
    <t>III.1. Pénzbeli szociális ellátások kiegészítése (évközi igénylés alapján)</t>
  </si>
  <si>
    <t>III. 2. Települési önkormányzatok szociális feladatok egyéb támogatása 32.000 Ft/fő alatti adóerőképesség esetén differenciáltan jár</t>
  </si>
  <si>
    <t>III. 3. Egyes szociális és gyermekjóléti feladatok támogatása</t>
  </si>
  <si>
    <t xml:space="preserve"> III. 3. a) Család- és gyermekjóléti szolgálat</t>
  </si>
  <si>
    <t xml:space="preserve">   III.3. aa) Számított szakmai létszám meghatározása</t>
  </si>
  <si>
    <t xml:space="preserve">   III. 3. aaa) Számított alaplétszám 2014. 01.01-i lakosságszám szerint (Cserszegtomaj 3079 fő + Hévíz 4837 fő)</t>
  </si>
  <si>
    <r>
      <t xml:space="preserve">   </t>
    </r>
    <r>
      <rPr>
        <sz val="9"/>
        <rFont val="Times New Roman"/>
        <family val="1"/>
        <charset val="238"/>
      </rPr>
      <t>III. 3 aab) Számított kiegészítő létszám meghatározása közös hivatal esetén KLSZ= közöshivatal település szám szerint:0</t>
    </r>
  </si>
  <si>
    <r>
      <t xml:space="preserve">  </t>
    </r>
    <r>
      <rPr>
        <sz val="9"/>
        <rFont val="Times New Roman"/>
        <family val="1"/>
        <charset val="238"/>
      </rPr>
      <t xml:space="preserve"> III. 3. aac) Számított alaplétszám korrekciója (minden más önkormányzat:1)</t>
    </r>
  </si>
  <si>
    <t xml:space="preserve">   III. 3. ab) Támogatás  összege Hévíz 1; Cserszegtomaj 1</t>
  </si>
  <si>
    <t xml:space="preserve">   III. 3. c). Szociális étkeztetés</t>
  </si>
  <si>
    <t xml:space="preserve">   III. 3. d) Házi segítségnyújtás  </t>
  </si>
  <si>
    <r>
      <t xml:space="preserve">  </t>
    </r>
    <r>
      <rPr>
        <sz val="9"/>
        <rFont val="Times New Roman"/>
        <family val="1"/>
        <charset val="238"/>
      </rPr>
      <t xml:space="preserve"> III. 3. f) Időskorúak nappali intézményi  ellátása</t>
    </r>
  </si>
  <si>
    <t xml:space="preserve">   III. 3. j) Gyermekek napközbeni ellátása</t>
  </si>
  <si>
    <r>
      <t xml:space="preserve">   </t>
    </r>
    <r>
      <rPr>
        <sz val="9"/>
        <rFont val="Times New Roman"/>
        <family val="1"/>
        <charset val="238"/>
      </rPr>
      <t>III. 3. ja) Bölcsődei ellátás</t>
    </r>
  </si>
  <si>
    <t xml:space="preserve">      III. 3. ja) 1 Bölcsődei ellátás </t>
  </si>
  <si>
    <t xml:space="preserve">III. 4. települési önk. által nyújtott egyes szociális szakosított ellátások, valamint a                 gyermekek átmeneti gondozásával kapcsolatos feladatok támogatása támogatás </t>
  </si>
  <si>
    <t xml:space="preserve">   III. 4. a) kötelezően foglalkoztatott szakmai dolgozók bértámogatása                                               51+6 demens=14,55</t>
  </si>
  <si>
    <t xml:space="preserve">   III. 4. b)  intézmény üzemeltetési támogatás </t>
  </si>
  <si>
    <t>III. 5. Gyermek étkeztetés támogatása</t>
  </si>
  <si>
    <t xml:space="preserve">   III. 5. a) Finanszírozás szempontjából elismert dolgozók bértámogatása</t>
  </si>
  <si>
    <t xml:space="preserve">   III. 5. b) Gyermekétkeztetés üzemeltetési támogatása  </t>
  </si>
  <si>
    <t xml:space="preserve">   III. 5. c) rászoruló gyermekek intézményen kívüli szünidei étkeztetésének támogatása  összege </t>
  </si>
  <si>
    <t>III. 6. Szociális ágazati pótlék (évközi igénylés alapján)</t>
  </si>
  <si>
    <t>IV. Települési önkormányzatok kulturális feladatainak támogatása</t>
  </si>
  <si>
    <t>IV. 1. Könyvtári, közművelődési és múzeumi feladatok támogatása</t>
  </si>
  <si>
    <t xml:space="preserve">  IV.1. d) Települési önkormányzatok nyilvános könyvtári és közművelődési fa támogatása </t>
  </si>
  <si>
    <t xml:space="preserve">   i) Települési önormányzatok könyvtári célú érdekeltségnövelő támogatása évközi megállapítás szerint </t>
  </si>
  <si>
    <t>Információ: Beszámítás összesen: =20223224779*0,55/100*1,05=116789124</t>
  </si>
  <si>
    <t>Költségvetési tv 2. sz melléklete alapján igényelt állami támogatás összesen:</t>
  </si>
  <si>
    <t>KGO/33-18/2015</t>
  </si>
  <si>
    <t>Hévízi TV Nonprofit Kft - Városi televíziós műsorok készítése és közvetítése</t>
  </si>
  <si>
    <t>VFO/208-10/14</t>
  </si>
  <si>
    <t>Zalaispa Zrt - Hulladék gyűjtés díja</t>
  </si>
  <si>
    <t>Magyar Posta - Postaköltség</t>
  </si>
  <si>
    <t>052/2006</t>
  </si>
  <si>
    <t>New Konstruktív Kft - Tüzeléstechnikai szolgáltatás</t>
  </si>
  <si>
    <t>KGO/259-6/2014</t>
  </si>
  <si>
    <t>TC Informatika Kft - Információs rendszer biztonsági feladatok, szabályzatok elkészítése</t>
  </si>
  <si>
    <t>Németh Ferenc - Tisztítószer beszerzés</t>
  </si>
  <si>
    <t>2017. évi várható önkormányzatok működési támogatásai</t>
  </si>
  <si>
    <t>Hévízi népességnyilvántartás adata: 4774 fő</t>
  </si>
  <si>
    <t xml:space="preserve">  II.1.(4)2 óvodapedagógusok átlagbérének és közterheinek pótlólagos összege 2017/2018. tanévre</t>
  </si>
  <si>
    <t xml:space="preserve"> II.2.a(2) 1 óvodaműködtetési támogatás 4 hó (gyermekek nevelése a napi 8 órát eléri vagy meghaladja)</t>
  </si>
  <si>
    <t>II.4.a Kiegészítő támogatás az óvodapedagógusok minősítéséből adódó többletkiadásokhoz</t>
  </si>
  <si>
    <t xml:space="preserve">    II.4.a (1).  Alapfokozatú végzettségű pedagógus II. kategóriába sorolt ov.ped.kiegészítő támogatása, akik a képesítést  2015. dec.31-ig szerezték</t>
  </si>
  <si>
    <t xml:space="preserve">   III. 3 aab) Számított kiegészítő létszám meghatározása közös hivatal esetén KLSZ= közöshivatal település szám szerint:0</t>
  </si>
  <si>
    <t xml:space="preserve">   III. 3. aac) Számított alaplétszám korrekciója (minden más önkormányzat:1)</t>
  </si>
  <si>
    <t xml:space="preserve">       III. 3. da) Szociális segítés</t>
  </si>
  <si>
    <t xml:space="preserve">       III. 3. db) Személyi gondozás</t>
  </si>
  <si>
    <t xml:space="preserve">   III. 3. f) Időskorúak nappali intézményi  ellátása</t>
  </si>
  <si>
    <t xml:space="preserve">   III. 3. ja) Bölcsődei ellátás</t>
  </si>
  <si>
    <t>III. 6. Rászoruló gyermekek intézményen kívüli szünidei étkeztetésének támogatása összege (Ft/étkezési adag, adóerőképeswség szerint differenciálva)</t>
  </si>
  <si>
    <t>III 7. Kiegészítő támogatás a bölcsődében foglalkoztatott, felsőfokú végzettségű kisgyermeknevelők és szakemberek béréhez</t>
  </si>
  <si>
    <t xml:space="preserve">                          Szolidaritási hozzájárulás: (124698738 - 596.177.655)*70%=0</t>
  </si>
  <si>
    <t xml:space="preserve">VI. Teljesítési adatokhoz kapcsolódó korrekciós támogatás </t>
  </si>
  <si>
    <r>
      <t xml:space="preserve">  </t>
    </r>
    <r>
      <rPr>
        <sz val="9"/>
        <rFont val="Times New Roman"/>
        <family val="1"/>
        <charset val="238"/>
      </rPr>
      <t>VI.a) I.1.bb)-bd) pontok szerintri feladatokra</t>
    </r>
  </si>
  <si>
    <t xml:space="preserve">  VI.b) 2015. évi adóerő-képesség ismeretében a miniszreri módosítása szerint</t>
  </si>
  <si>
    <t xml:space="preserve">2017. évi pénzügyi mérleg </t>
  </si>
  <si>
    <t xml:space="preserve">2017. évi előirányzat </t>
  </si>
  <si>
    <t xml:space="preserve">2017. évi működési pénzügyi mérleg </t>
  </si>
  <si>
    <t xml:space="preserve">2017. évi felhalmozási pénzügyi mérleg </t>
  </si>
  <si>
    <t>2017. évi várható bevétel</t>
  </si>
  <si>
    <t xml:space="preserve">  II.1.(4)2 óvodapedagógusok átlagbérének és közterheinek pótlólagos összege 2017/2017. tanévre</t>
  </si>
  <si>
    <t xml:space="preserve">2017. évi bevételi előirányzat </t>
  </si>
  <si>
    <t>2017.  egyéb működési célú támogatások ÁHT-én beülre és  és működési támogatások ÁHT-n kívülre</t>
  </si>
  <si>
    <t>2017. évi költségvetési rendelet</t>
  </si>
  <si>
    <t>2017. évi terv</t>
  </si>
  <si>
    <t xml:space="preserve">2017. évi pénzügyi mérlege </t>
  </si>
  <si>
    <t xml:space="preserve">2017. évi Pénzügyi mérleg </t>
  </si>
  <si>
    <t>Mérték  (2017. évi január 1. napjától)</t>
  </si>
  <si>
    <t xml:space="preserve">2017. évi előirányzat összesen </t>
  </si>
  <si>
    <t xml:space="preserve">2017.  évi működési célú és egyéb kiadások feladatonként </t>
  </si>
  <si>
    <t>Megnevezés (a  nyugdíjminimum mértéke a 2017. évre vonatkozik)</t>
  </si>
  <si>
    <t xml:space="preserve">2017.  évi előirányzat </t>
  </si>
  <si>
    <t xml:space="preserve">  .../2017. (……..) önkormányzati rendelet 5. melléklete</t>
  </si>
  <si>
    <t>2017. évi  engedélyezett létszámkeret</t>
  </si>
  <si>
    <t>Tárgyi eszköz beszerzés</t>
  </si>
  <si>
    <t>2017. évi pénzügyi mérleg</t>
  </si>
  <si>
    <t>Peres esetekre kötelezettségvállalás I.</t>
  </si>
  <si>
    <t>Peres esetekre kötelezettségvállalás II.</t>
  </si>
  <si>
    <t>Térfigyelő kamerarendszer működtetés</t>
  </si>
  <si>
    <t>Egyéb szálláshelyek minőségfejlesztési támogatása Hévíz Turizmus Marketing Egyesület 315/2015. (XI. 26.) Kt hat.</t>
  </si>
  <si>
    <t>6</t>
  </si>
  <si>
    <t>Romkert gondnok</t>
  </si>
  <si>
    <t xml:space="preserve">1. </t>
  </si>
  <si>
    <t>Hévíz város HÉSZ (Hübner)</t>
  </si>
  <si>
    <t>Hévíz Tv épületének felújítása</t>
  </si>
  <si>
    <t>Egregyi temetőkápolna állagmegóvási munkái</t>
  </si>
  <si>
    <t>Egészségügyi Központ fejlesztése TOP-4.1.15</t>
  </si>
  <si>
    <t>Lőtér területének fejlesztése (Barna mező) TOP-2.1.1-15</t>
  </si>
  <si>
    <t>Illyés Gyula Ált Iskola gondnoki lakás fűtéskorszerűsítés</t>
  </si>
  <si>
    <t>Sport infrastuktúra fejlesztési program önerő</t>
  </si>
  <si>
    <r>
      <t>19,638  m</t>
    </r>
    <r>
      <rPr>
        <vertAlign val="superscript"/>
        <sz val="8"/>
        <color indexed="10"/>
        <rFont val="Times New Roman"/>
        <family val="1"/>
        <charset val="238"/>
      </rPr>
      <t>2</t>
    </r>
  </si>
  <si>
    <t>I. összesen</t>
  </si>
  <si>
    <t>Beszámítás alapja:</t>
  </si>
  <si>
    <t>Beszámítás:2015. évi IPA alap szerint</t>
  </si>
  <si>
    <t>(I.1.e) sort terhelő összeg)</t>
  </si>
  <si>
    <t>II . Összesen</t>
  </si>
  <si>
    <r>
      <rPr>
        <sz val="9"/>
        <rFont val="Times New Roman"/>
        <family val="1"/>
        <charset val="238"/>
      </rPr>
      <t xml:space="preserve">   III. 3. aaa) Számított alaplétszám</t>
    </r>
    <r>
      <rPr>
        <sz val="9"/>
        <color indexed="10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(2016. 01.01-i lakosságszám szerint Cserszegtomaj 3141 fő) +(Hévíz népességnyilvántartó adata szerint 2016. 01.01: 4774 fő)</t>
    </r>
  </si>
  <si>
    <r>
      <t xml:space="preserve"> </t>
    </r>
    <r>
      <rPr>
        <sz val="9"/>
        <rFont val="Times New Roman"/>
        <family val="1"/>
        <charset val="238"/>
      </rPr>
      <t xml:space="preserve">  III. 4. a) kötelezően foglalkoztatott szakmai dolgozók bértámogatása                                               47+10 demens=14,75</t>
    </r>
  </si>
  <si>
    <t>III. összesen</t>
  </si>
  <si>
    <t>IV. összesen</t>
  </si>
  <si>
    <t>V. összesen</t>
  </si>
  <si>
    <t>VI. összesen</t>
  </si>
  <si>
    <t>I-VI mindösszesen</t>
  </si>
  <si>
    <t xml:space="preserve">Költségvetési  szerveknél foglalkoztatottak 2016. dec. bérkompenzációja </t>
  </si>
  <si>
    <t>Hitelállomány 2017. 01. 01. napján</t>
  </si>
  <si>
    <t>Törlesztés</t>
  </si>
  <si>
    <t>Ápolási támogatás</t>
  </si>
  <si>
    <t>Települési támogatás összesen:</t>
  </si>
  <si>
    <t>Természetbeni ellátások összesen:</t>
  </si>
  <si>
    <t>Ellátottak támogatása mindösszesen:</t>
  </si>
  <si>
    <t xml:space="preserve">Rendszeres gyermekvédelmi támogatás </t>
  </si>
  <si>
    <t xml:space="preserve">                    elvonások befizetések</t>
  </si>
  <si>
    <t xml:space="preserve">                    elvonások, befizetések</t>
  </si>
  <si>
    <r>
      <t xml:space="preserve">                   </t>
    </r>
    <r>
      <rPr>
        <sz val="7"/>
        <color indexed="8"/>
        <rFont val="Times New Roman"/>
        <family val="1"/>
        <charset val="238"/>
      </rPr>
      <t>elvonások, befizetések</t>
    </r>
  </si>
  <si>
    <t xml:space="preserve">                   működési célú tartalék </t>
  </si>
  <si>
    <t xml:space="preserve">                   általános tartalék </t>
  </si>
  <si>
    <t xml:space="preserve">         5.2. Ingatlanok értékesítése (B51)</t>
  </si>
  <si>
    <t xml:space="preserve">         5.1. Immateriális javak értékesítése (B5)</t>
  </si>
  <si>
    <t xml:space="preserve">       1.2 Elvonások, befizetések bevételei </t>
  </si>
  <si>
    <t xml:space="preserve">           8.1.3.1.  előző évi költségvetési maradvány igénybevétele </t>
  </si>
  <si>
    <t xml:space="preserve">         8.1.3.1.  előző évi költségvetési maradvány  igénybevétele (B8131) </t>
  </si>
  <si>
    <t xml:space="preserve">Technikai személyzet </t>
  </si>
  <si>
    <t>Vagyonvill Keszthely Kft - Kormányablak tűzjelző rendszer távfelügyeleti  díja + karbantartás</t>
  </si>
  <si>
    <t xml:space="preserve">előirányzat felhasználási ütemterv a 2017. évi  költségvetési rendelethez </t>
  </si>
  <si>
    <t>2019.</t>
  </si>
  <si>
    <t>Aegon Biztosító Zrt -Önkormányzati Vagyonbiztosítás</t>
  </si>
  <si>
    <t xml:space="preserve">Heappy Dixieland Band Baráti Kör Egyesület </t>
  </si>
  <si>
    <t>Hévízi Térségi Zonta Klub Egyesület</t>
  </si>
  <si>
    <r>
      <rPr>
        <sz val="9"/>
        <rFont val="Times New Roman"/>
        <family val="1"/>
        <charset val="238"/>
      </rPr>
      <t>I.1.e) üdülőhelyi feladatok támogatása</t>
    </r>
    <r>
      <rPr>
        <sz val="9"/>
        <color rgb="FF00B0F0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 </t>
    </r>
  </si>
  <si>
    <t>126+2*3=132 fő</t>
  </si>
  <si>
    <t xml:space="preserve"> II.1.(3)1 óvodapedagógusok nevelő munkáját közvetlenük segítők átlagbérének és közterheinek elismert összege pedagógus szakképzettséggel  8 hó</t>
  </si>
  <si>
    <t xml:space="preserve"> II.1.(3)2 óvodapedagógusok nevelő munkáját közvetlenük segítők átlagbérének és közterheinek elismert összege  pedagógus szakképzettséggel 4 hó</t>
  </si>
  <si>
    <t>126+2*3+2*2=136 fő</t>
  </si>
  <si>
    <t xml:space="preserve"> II.2. (1) 1 óvodaműködtetési támogatás 8 hó (gyermekek nevelése a napi 8 órát eléri vagy meghaladja)</t>
  </si>
  <si>
    <t xml:space="preserve"> II.2. (8) 1 óvodaműködtetési támogatás 8 hó (gyermekek nevelése a napi 8 órát  nem éri el, de eléri a 6 órát)</t>
  </si>
  <si>
    <t xml:space="preserve"> II.2. (6) 2 óvodaműködtetési támogatás 4 hó (gyermekek nevelése a napi 8 órát  nem éri el, de eléri a 6 órát)</t>
  </si>
  <si>
    <t xml:space="preserve">    II.4.a (1).  Alapfokozatú végzettségű pedagógus II. kategóriába sorolt ov.ped.kiegészítő támogatása, akik a képesítést  2016. évben szerezték</t>
  </si>
  <si>
    <r>
      <rPr>
        <sz val="9"/>
        <rFont val="Times New Roman"/>
        <family val="1"/>
        <charset val="238"/>
      </rPr>
      <t>I.1.6. 2016. évról áthúzódó (decemberi) bérkompenzáció</t>
    </r>
    <r>
      <rPr>
        <sz val="9"/>
        <color indexed="10"/>
        <rFont val="Times New Roman"/>
        <family val="1"/>
        <charset val="238"/>
      </rPr>
      <t xml:space="preserve"> </t>
    </r>
    <r>
      <rPr>
        <sz val="9"/>
        <color rgb="FFFF33CC"/>
        <rFont val="Times New Roman"/>
        <family val="1"/>
        <charset val="238"/>
      </rPr>
      <t>(évközi adat lesz)</t>
    </r>
  </si>
  <si>
    <r>
      <rPr>
        <sz val="9"/>
        <rFont val="Times New Roman"/>
        <family val="1"/>
        <charset val="238"/>
      </rPr>
      <t>III.1. Szociális ágazati összevont pótlék</t>
    </r>
    <r>
      <rPr>
        <sz val="9"/>
        <color rgb="FFFF0000"/>
        <rFont val="Times New Roman"/>
        <family val="1"/>
        <charset val="238"/>
      </rPr>
      <t xml:space="preserve"> </t>
    </r>
    <r>
      <rPr>
        <sz val="9"/>
        <color rgb="FFFF33CC"/>
        <rFont val="Times New Roman"/>
        <family val="1"/>
        <charset val="238"/>
      </rPr>
      <t>(évközi igénylés alapján)</t>
    </r>
  </si>
  <si>
    <t>(évközi igénylés alapján megítélhető támogatás)</t>
  </si>
  <si>
    <t>Információ: V. Beszámítás szerinti támogatás csökkentés összesen: = 20.611.361.704*0,55/100*1,05=124.698.740</t>
  </si>
  <si>
    <t>Fogorvosi szék beszerzés</t>
  </si>
  <si>
    <t>Személygépjármű beszerzés (2017. évben fizetendő 5% arány)</t>
  </si>
  <si>
    <t>Közép-keleti város rész csapadékelvezetés tervezése (Dr Babocsay - Szabó Lőrinc - Zrínyi u )</t>
  </si>
  <si>
    <t>Új parkoló helyek megvalósításához terv készítés</t>
  </si>
  <si>
    <t>új beruházás</t>
  </si>
  <si>
    <t xml:space="preserve">ASP csatlakozás: 4 db nyomtató </t>
  </si>
  <si>
    <t>ASP csatlakozás: multifunkciós nyomatkészítő</t>
  </si>
  <si>
    <t>ASP csatlakozás: kisértékűeszköz beszerzés (43 db kártyaolvasó)</t>
  </si>
  <si>
    <t>7</t>
  </si>
  <si>
    <t xml:space="preserve">TASZII Vörösmarty u 38. </t>
  </si>
  <si>
    <t>Nyírfa utcai projekt (adósságkonsz)</t>
  </si>
  <si>
    <t>Nagyparkoló T jelű belterületi út építáése, forgalomtechnika (adósságkonsz)</t>
  </si>
  <si>
    <t xml:space="preserve">"Európa a polgárokért" pályázat társ települések nek átadandó összeg </t>
  </si>
  <si>
    <t xml:space="preserve"> Óvodai nevelés ellátás</t>
  </si>
  <si>
    <t xml:space="preserve"> Települési Támogatás (születési, temetési, méltányossági)</t>
  </si>
  <si>
    <t xml:space="preserve"> Jelzőrendszeres házi segíts.</t>
  </si>
  <si>
    <t xml:space="preserve"> Ingatlanhasznosítás - köztezrület</t>
  </si>
  <si>
    <t xml:space="preserve"> Ingatlanhasznosítás egyéb</t>
  </si>
  <si>
    <t xml:space="preserve"> Lakóingatlan bérbeadás ü.</t>
  </si>
  <si>
    <t xml:space="preserve"> Közterület rend. fennta.</t>
  </si>
  <si>
    <t xml:space="preserve"> Építményüzemeltetés</t>
  </si>
  <si>
    <t xml:space="preserve"> Önkormányzati igazgatás</t>
  </si>
  <si>
    <t xml:space="preserve"> Sport létesít.működtetése</t>
  </si>
  <si>
    <t xml:space="preserve"> Mindenféle m.n.s.szabadi.tev.</t>
  </si>
  <si>
    <t xml:space="preserve"> Közfoglalkoztatás </t>
  </si>
  <si>
    <t xml:space="preserve"> Állat-eü feladatok</t>
  </si>
  <si>
    <t xml:space="preserve"> Önként vállalt feladatok</t>
  </si>
  <si>
    <t xml:space="preserve"> Igazgatási tevékenység.</t>
  </si>
  <si>
    <t xml:space="preserve">2. </t>
  </si>
  <si>
    <t>Gazdasági honlap</t>
  </si>
  <si>
    <t>Mozi szék</t>
  </si>
  <si>
    <t>Gondnok</t>
  </si>
  <si>
    <t>Zrínyi utca külterületi szakasz közmű és zöldfelület tervezés</t>
  </si>
  <si>
    <t>"Hévíz - Gyógytó kifolyó víz hőszivattyús energiahasznosítása"</t>
  </si>
  <si>
    <t xml:space="preserve"> Hévíz Tv működtetése</t>
  </si>
  <si>
    <t xml:space="preserve"> Hévíz könyv</t>
  </si>
  <si>
    <t>Gr.  I. Festetics György Művelődési Központ összesen:</t>
  </si>
  <si>
    <t>2. Gróf  I. Festetics György Művelődési Központ</t>
  </si>
  <si>
    <t>Zöldterület-kezelés</t>
  </si>
  <si>
    <t xml:space="preserve">Gazdasági szervezet </t>
  </si>
  <si>
    <t xml:space="preserve">Karbantartók </t>
  </si>
  <si>
    <t xml:space="preserve">Helyi önkormányzatok működésének és ágazati feléadatainak 2017. évi támogatása </t>
  </si>
  <si>
    <r>
      <rPr>
        <b/>
        <sz val="9"/>
        <color indexed="8"/>
        <rFont val="Times New Roman"/>
        <family val="1"/>
        <charset val="238"/>
      </rPr>
      <t>2017. évi  állami támogatásból származó bevétel</t>
    </r>
    <r>
      <rPr>
        <b/>
        <i/>
        <sz val="9"/>
        <color indexed="8"/>
        <rFont val="Times New Roman"/>
        <family val="1"/>
        <charset val="238"/>
      </rPr>
      <t/>
    </r>
  </si>
  <si>
    <t xml:space="preserve"> Eszközbeszerzés</t>
  </si>
  <si>
    <t>Illyés Gyula kazáncsere, Sportcsarnok gázalmérő beépítése</t>
  </si>
  <si>
    <t>ASP csatlakozás: 4 db laptop</t>
  </si>
  <si>
    <t>TC Informatika Kft - közterületfigyelő rendszer üzemeltetése</t>
  </si>
  <si>
    <t>SZO/181-28/2016</t>
  </si>
  <si>
    <t>255/1999</t>
  </si>
  <si>
    <t>Gazdasági Ellátó Szervezet Keszthely - gyepmesteri és állatorvosi tev</t>
  </si>
  <si>
    <t>PMK/18-2/2017</t>
  </si>
  <si>
    <r>
      <t xml:space="preserve">     </t>
    </r>
    <r>
      <rPr>
        <sz val="7"/>
        <rFont val="Times New Roman"/>
        <family val="1"/>
        <charset val="238"/>
      </rPr>
      <t xml:space="preserve"> 9.1.1. Hitel-, kölcsön törlesztés államháztartáson kívülre (K911)</t>
    </r>
  </si>
  <si>
    <t>Térségi Sport és rendezvénycsarnok építéséhez infrastuktúra tervezés (+ földkábeles villamos energia ellátás biztosítása )</t>
  </si>
  <si>
    <t>4/2017. (II.13.)önkormányzati rendelet 1/3. melléklete</t>
  </si>
  <si>
    <t>4/2017. (II.13.)önkormányzati rendelet 4. melléklete</t>
  </si>
  <si>
    <t xml:space="preserve">         8.1.3.2. előző évi vállalkozási maradvány igénybevétele (B8132)</t>
  </si>
  <si>
    <t>2017. évi közhatalmi bevételek</t>
  </si>
  <si>
    <t>-1</t>
  </si>
  <si>
    <t>Bölcsődei gyógypedagógiai asszisztens</t>
  </si>
  <si>
    <r>
      <t xml:space="preserve">      </t>
    </r>
    <r>
      <rPr>
        <sz val="7"/>
        <color indexed="8"/>
        <rFont val="Times New Roman"/>
        <family val="1"/>
        <charset val="238"/>
      </rPr>
      <t>8.1.1. Hitel-, kölcsön felvétel pü-i vállalkozásoktól</t>
    </r>
  </si>
  <si>
    <t xml:space="preserve">      8.1.1. Hitel-, kölcsön felvétel pü-i vállalkozásoktól</t>
  </si>
  <si>
    <t xml:space="preserve">      8.1.1. Hitel-, kölcsön felvétel  pü-i vállalkozásoktól</t>
  </si>
  <si>
    <r>
      <t xml:space="preserve">      </t>
    </r>
    <r>
      <rPr>
        <sz val="7"/>
        <color indexed="8"/>
        <rFont val="Times New Roman"/>
        <family val="1"/>
        <charset val="238"/>
      </rPr>
      <t>8.1.1. Hitel-, kölcsön felvétel  pü-i vállalkozásoktól</t>
    </r>
  </si>
  <si>
    <t>" Fenntartható közlekedés" TOP-3.1.1.-15-ZA1-2016-00007</t>
  </si>
  <si>
    <t>Központi költségvetési szervektől működési célra átvett peszk.:</t>
  </si>
  <si>
    <t>Zm-i Rendőr-Főkapitányság 2016. évi fel nem használt tám. Visszafiz.</t>
  </si>
  <si>
    <t>Zm-i Kormány Hivatal Munkaügyi Központja</t>
  </si>
  <si>
    <t>Működési célú pénzeszköz átvétel Áht-n kívülről:</t>
  </si>
  <si>
    <t>"Transzforming your  city"</t>
  </si>
  <si>
    <t>MVM OVIT Zrt. részvényeinek értékesítése</t>
  </si>
  <si>
    <t>Felhalmozási célú támoghatás Áht-n belülről:</t>
  </si>
  <si>
    <t xml:space="preserve">"Fenntartható közlekedés" TOP-3.1.1-15-ZA1-2016-00007 </t>
  </si>
  <si>
    <t>Hévíz Tv Nonprofit Kft. 2016. évi fel nem használt támogatás visszafiz.</t>
  </si>
  <si>
    <t>Karmacs Község Önkormányzat</t>
  </si>
  <si>
    <t>Nagykanizsai Tankerületi Központ</t>
  </si>
  <si>
    <t>Helikon Kórus és Baráti Köre Közhasznú Egyesület</t>
  </si>
  <si>
    <t>Hévíz és Térsége KamaraiTagok Kultúrális Alapítványa</t>
  </si>
  <si>
    <t xml:space="preserve">Magyar Máltai Szeretetszolgálat </t>
  </si>
  <si>
    <t>Hévízi Turisztikai Nonprofit Kft Szakács olimpia</t>
  </si>
  <si>
    <t>Szentlélek Római Katolikus Egyházközösség</t>
  </si>
  <si>
    <t>Magyar-Izraeli Baráti Társaság</t>
  </si>
  <si>
    <t>Keszthelyi Mentők Alapítvány</t>
  </si>
  <si>
    <t>Hévízi Kulturális Központ Nonprofit Kft.</t>
  </si>
  <si>
    <r>
      <t xml:space="preserve">Kötelezettségek a tartalék terhére </t>
    </r>
    <r>
      <rPr>
        <sz val="12"/>
        <color indexed="8"/>
        <rFont val="Times New Roman"/>
        <family val="1"/>
        <charset val="238"/>
      </rPr>
      <t>(Buszpályaudvar áttelepítés)</t>
    </r>
  </si>
  <si>
    <t>Kötelezettséggel terhelt PM hatáskörben felhasználható    Ovi-Sport Pálya pályázat önrész</t>
  </si>
  <si>
    <t>Temetési támogatás</t>
  </si>
  <si>
    <t>Iskolakezdési támogatás</t>
  </si>
  <si>
    <t>Születési támogatás</t>
  </si>
  <si>
    <t>Méltányossági támogatás</t>
  </si>
  <si>
    <t>Rendkívüli támogatás</t>
  </si>
  <si>
    <t xml:space="preserve">3. </t>
  </si>
  <si>
    <t xml:space="preserve">4. </t>
  </si>
  <si>
    <t>Arculati kézikönyv</t>
  </si>
  <si>
    <t>hevizfejlödik.heviz.hu weboldal</t>
  </si>
  <si>
    <t>2 db tárgyaló felújítás</t>
  </si>
  <si>
    <t>Festetics sétány kialakítására vonatkozó tervek</t>
  </si>
  <si>
    <t>1/1.</t>
  </si>
  <si>
    <t>2016. június 5-i vis maior esemény miatti felújítások önrész</t>
  </si>
  <si>
    <t xml:space="preserve">Zrínyi utca  99-179. házszám közötti szakasz út, közmű és zöldfelületi felújítás ( terv készítés) </t>
  </si>
  <si>
    <t>Fenntartható közlekedés TOP-3.1.1-15-ZA1-2016-00007</t>
  </si>
  <si>
    <t xml:space="preserve">új beruházás </t>
  </si>
  <si>
    <t>Polgármesteri Hivatal biztonsági kamerarendszer kiépítése</t>
  </si>
  <si>
    <t>2001. hrsz-ú telekvásárlás</t>
  </si>
  <si>
    <r>
      <t xml:space="preserve">Hévíz Város térfigyelő kamerarendszerének kiépítése </t>
    </r>
    <r>
      <rPr>
        <b/>
        <sz val="8"/>
        <color rgb="FF0070C0"/>
        <rFont val="Times New Roman"/>
        <family val="1"/>
        <charset val="238"/>
      </rPr>
      <t>(Kormányzati döntés szükséges!)</t>
    </r>
  </si>
  <si>
    <t>Árpád-kori templom biztonsági kamera</t>
  </si>
  <si>
    <t xml:space="preserve">Hévíz, Dombföldi u. és Egregyi u. (Hévíz, 304. hrsz.) HEBI buszváró területén biztonsági kamerarendszer </t>
  </si>
  <si>
    <t>Sebességmérő</t>
  </si>
  <si>
    <t>Zala Megyei Önkormányzat</t>
  </si>
  <si>
    <t>Hévíz Sortkör felhalmozási támogatás (weboldal fejlesztés)</t>
  </si>
  <si>
    <t>Hévízi Evangélikis és Református Templomépítő és Fenntartó Alapítvány</t>
  </si>
  <si>
    <t>Mobil színpad</t>
  </si>
  <si>
    <t xml:space="preserve">Informatikai eszközök </t>
  </si>
  <si>
    <t>502208 Térségi Sport és rendezvénycsarnok ép.</t>
  </si>
  <si>
    <t xml:space="preserve">502211Nagyparkoló megújítás "Zöld város kialakítása" TOP-2.1.2-15 </t>
  </si>
  <si>
    <t xml:space="preserve"> 502212Lőtér (Egregyi szabadidőtér - Barnamező TOP-2.1.1-15)</t>
  </si>
  <si>
    <t>502219 Termelői piac fejlesztés TOP-1.1.3-15</t>
  </si>
  <si>
    <t>502220 Kálvária ("Kultúrbarangolás Hévízen") TOP-1.2.1-15</t>
  </si>
  <si>
    <t xml:space="preserve"> 502301 ASP rendszer bevezetése </t>
  </si>
  <si>
    <t xml:space="preserve"> 503201 Működési célú pénzeszköz átadás</t>
  </si>
  <si>
    <t xml:space="preserve"> 503304 Gyógyszertámogatás</t>
  </si>
  <si>
    <t xml:space="preserve"> 503306 Lakhatási támogatás</t>
  </si>
  <si>
    <t xml:space="preserve"> 503401 Munkáltatói kölcsön kiadásai </t>
  </si>
  <si>
    <t xml:space="preserve"> 503402 Lakossági kölcsön kiadásai</t>
  </si>
  <si>
    <t xml:space="preserve"> 504201 Továbbszámlázások</t>
  </si>
  <si>
    <t xml:space="preserve"> 505101 Önkormány.jogalk.</t>
  </si>
  <si>
    <t>505102 Nemzetközi kapcsolatok</t>
  </si>
  <si>
    <t>505102 Nagyköveti program</t>
  </si>
  <si>
    <t xml:space="preserve"> 505103 Reprezentáció</t>
  </si>
  <si>
    <t xml:space="preserve"> 505201 Hévíz folyóirat</t>
  </si>
  <si>
    <t>505202 Forrás újság</t>
  </si>
  <si>
    <t xml:space="preserve"> 505301 Főépítészi feladatok ellátása</t>
  </si>
  <si>
    <t xml:space="preserve"> 505302 Gyepmesteri és állatorvosi feladatok</t>
  </si>
  <si>
    <t>505401 Parkolási tevékenység</t>
  </si>
  <si>
    <t xml:space="preserve"> 505402  HeBi üzemeltetés</t>
  </si>
  <si>
    <t xml:space="preserve"> 505501 Közvilágítás</t>
  </si>
  <si>
    <t xml:space="preserve"> 505502 Város- és községgazdálkodás</t>
  </si>
  <si>
    <t xml:space="preserve">505601 Nyári napközi </t>
  </si>
  <si>
    <t xml:space="preserve"> 505701 Vagyongazdálkodás kiadásai</t>
  </si>
  <si>
    <t>505702 "Hévíz - Gyógytó kifolyó víz hőszivattyús energiahasznosítása"</t>
  </si>
  <si>
    <t>505801 "Európa a polgárokért" program</t>
  </si>
  <si>
    <t xml:space="preserve"> 503301 Áplolási támogatás</t>
  </si>
  <si>
    <t>503301 Köztemetés</t>
  </si>
  <si>
    <t>503301 Szociális célú tüzifa</t>
  </si>
  <si>
    <t xml:space="preserve">Méltányossági támogatás </t>
  </si>
  <si>
    <t xml:space="preserve">503302 Hévíz Hazavár ösztöndíj </t>
  </si>
  <si>
    <t>504101 Ingatlanhasznosítás</t>
  </si>
  <si>
    <t>505403 Történelmi helyek (egregyi romkert)</t>
  </si>
  <si>
    <t>503106 Állami tám-mal kapcsolatos kiadások</t>
  </si>
  <si>
    <t>502205 Egregyi temetőkápolna, temetőkert</t>
  </si>
  <si>
    <t>505802 "Transforming your city"</t>
  </si>
  <si>
    <t>505803 "SporOverBorder - Hévíz"</t>
  </si>
  <si>
    <t xml:space="preserve"> Gépjármű üzemeltetés (2017. 07. 01 napjától)</t>
  </si>
  <si>
    <t>502206 Buszpályaudvar áttelepítése</t>
  </si>
  <si>
    <t>502201 Széchenyi utca fejlesztése</t>
  </si>
  <si>
    <t>505901 Egyéb ki nem emelt</t>
  </si>
  <si>
    <r>
      <t xml:space="preserve">     </t>
    </r>
    <r>
      <rPr>
        <sz val="7"/>
        <color indexed="8"/>
        <rFont val="Times New Roman"/>
        <family val="1"/>
        <charset val="238"/>
      </rPr>
      <t xml:space="preserve"> 8.1.1. Hitel-, kölcsön felvétel pü-i vállalkozásoktól</t>
    </r>
    <r>
      <rPr>
        <b/>
        <sz val="7"/>
        <color rgb="FF0070C0"/>
        <rFont val="Times New Roman"/>
        <family val="1"/>
        <charset val="238"/>
      </rPr>
      <t xml:space="preserve"> (Kormányzati döntés szükséges!)</t>
    </r>
  </si>
  <si>
    <t>Teréz Anya Szociális Integrált Intézmény</t>
  </si>
  <si>
    <t>TASZII  mindösszesen:</t>
  </si>
  <si>
    <t>Hévíz Város Önkormányzat  és intézményei mindösszesen:</t>
  </si>
  <si>
    <t xml:space="preserve">                Hitel felhasználása felhalmozásra </t>
  </si>
  <si>
    <r>
      <t xml:space="preserve">      </t>
    </r>
    <r>
      <rPr>
        <sz val="7"/>
        <color indexed="8"/>
        <rFont val="Times New Roman"/>
        <family val="1"/>
        <charset val="238"/>
      </rPr>
      <t xml:space="preserve">8.1.1. Hitel-, kölcsön felvétel pü-i vállalkozásoktól (B811) </t>
    </r>
    <r>
      <rPr>
        <b/>
        <sz val="7"/>
        <color rgb="FF0070C0"/>
        <rFont val="Times New Roman"/>
        <family val="1"/>
        <charset val="238"/>
      </rPr>
      <t>(Kormányzati döntés szükséges!)</t>
    </r>
  </si>
  <si>
    <r>
      <t xml:space="preserve">      </t>
    </r>
    <r>
      <rPr>
        <sz val="7"/>
        <rFont val="Times New Roman"/>
        <family val="1"/>
        <charset val="238"/>
      </rPr>
      <t xml:space="preserve">8.1.1. Hitel-, kölcsön felvétel  pü-i vállalkozásoktól  </t>
    </r>
    <r>
      <rPr>
        <b/>
        <sz val="7"/>
        <color rgb="FF0070C0"/>
        <rFont val="Times New Roman"/>
        <family val="1"/>
        <charset val="238"/>
      </rPr>
      <t>(Kormányzati döntés szükséges!)</t>
    </r>
  </si>
  <si>
    <r>
      <t xml:space="preserve">  </t>
    </r>
    <r>
      <rPr>
        <sz val="7"/>
        <color indexed="8"/>
        <rFont val="Times New Roman"/>
        <family val="1"/>
        <charset val="238"/>
      </rPr>
      <t xml:space="preserve">    8.1.1. Hitel-, kölcsön felhasználása felhalmozási célra</t>
    </r>
  </si>
  <si>
    <r>
      <t xml:space="preserve">Széchenyi utca fejlesztése  tervezés+kivitelezés </t>
    </r>
    <r>
      <rPr>
        <b/>
        <sz val="8"/>
        <color rgb="FF0070C0"/>
        <rFont val="Times New Roman"/>
        <family val="1"/>
        <charset val="238"/>
      </rPr>
      <t>(665.000 ezer Ft-hoz Kormányzati döntés szükséges!)</t>
    </r>
  </si>
  <si>
    <r>
      <t>Buszpályaudvar- terület vásárlás</t>
    </r>
    <r>
      <rPr>
        <b/>
        <sz val="8"/>
        <rFont val="Times New Roman"/>
        <family val="1"/>
        <charset val="238"/>
      </rPr>
      <t/>
    </r>
  </si>
  <si>
    <t>"Zala két keréken" TOP 3.1.1-15-ZA1-2016-00005</t>
  </si>
  <si>
    <t>"Hévíz Városának fenntartható közlekedésfejlesztése" TOP-3.1.1-15-ZA1-2016-00007</t>
  </si>
  <si>
    <t>"Hévíz Termelői piac megújulása" TOP-1.1.3-15-ZA1-2016-00005</t>
  </si>
  <si>
    <t>EEM Szociális és Gyermekvédelmi Főigazgatóság</t>
  </si>
  <si>
    <t>Dunántúli Református Egyházkerület</t>
  </si>
  <si>
    <t>Rosszcsont Alapítvány</t>
  </si>
  <si>
    <t>Német Evangélikus Egyház</t>
  </si>
  <si>
    <t>Zala Megyei Kormányhivatal Családtámogatási és TB. Főosztálya</t>
  </si>
  <si>
    <t>Vis Maior eszköz</t>
  </si>
  <si>
    <t>"SportOverBorders" weblapfejlesztés</t>
  </si>
  <si>
    <t>"SportOverBorders" arculattervezés</t>
  </si>
  <si>
    <t>1/2.</t>
  </si>
  <si>
    <t>9/1.</t>
  </si>
  <si>
    <t>9/2.</t>
  </si>
  <si>
    <t>9/3.</t>
  </si>
  <si>
    <t>Hévíz 022/14 hrsz-ú (Hévíz Egregyi Szőlőhegy 106.) ingatlan vásárlás</t>
  </si>
  <si>
    <t>HEBI dokk létesítés (Fenntartható közlekedés TOP-3.1.1-15-ZA1-00007)</t>
  </si>
  <si>
    <t xml:space="preserve">Informatikai eszközök beszerzése </t>
  </si>
  <si>
    <t>Információ átadási szabályzat, ütemterv az elektronikus ügyintézéshez</t>
  </si>
  <si>
    <t>4 db lézer nyomtató</t>
  </si>
  <si>
    <t>1db sószórógép</t>
  </si>
  <si>
    <t>2 db gránit urnafal</t>
  </si>
  <si>
    <t>Egyéb  tárgyi eszköz beszerzés</t>
  </si>
  <si>
    <t>502207 "Gyógyhelyi főtér" GINOP-7.1.9-17</t>
  </si>
  <si>
    <t>Keszthelyi Kiscápák Egyesület</t>
  </si>
  <si>
    <t>Megafilm Service Kft.</t>
  </si>
  <si>
    <t>DRV Széchenyi u. visszaaszfaltozása</t>
  </si>
  <si>
    <t>Ápolás, gondozás, otthoni ellátás+mentalhigiénés munkatárs</t>
  </si>
  <si>
    <t>502224 RefurbCulture Pócza villa energetikai.</t>
  </si>
  <si>
    <t>502202 Naperőmű telepítés előkészítése</t>
  </si>
  <si>
    <t>502221 Festetics Sétány kialakítása</t>
  </si>
  <si>
    <t>Hévíz Sportkör visszatérítendő támogatás  (2018. 06.30.)</t>
  </si>
  <si>
    <t>Hévíz Balaton Airport Kft visszatérítendő támogatás</t>
  </si>
  <si>
    <t>Keszthely és Környéke Egészségéért Közhasznú Alapítvány</t>
  </si>
  <si>
    <t>Rákóczi Szövetség</t>
  </si>
  <si>
    <t>Keszthely és Környéke Evangélikus Egyház</t>
  </si>
  <si>
    <t>"Nagyparkoló tér zöldfelületeinek fejl.és gyalogos közl.." TOP-2.1.1-15-ZA1-2016-00004</t>
  </si>
  <si>
    <t>64.</t>
  </si>
  <si>
    <t>65.</t>
  </si>
  <si>
    <t>66.</t>
  </si>
  <si>
    <t>67.</t>
  </si>
  <si>
    <t>"Nagyparkoló tér zöldfelületeinek fejl.és gyalogos közl.." TOP-2.1.2.-15-ZA1-2016-00004</t>
  </si>
  <si>
    <t>Emberi Erőforrások Támogatáskezelő</t>
  </si>
  <si>
    <t>Keszthelyi Járás Bíróság</t>
  </si>
  <si>
    <t>Gróf I. Festetics György Művelődési Központ</t>
  </si>
  <si>
    <t>Háztartásoktól átvett tám.</t>
  </si>
  <si>
    <t>Gróf I. Festetics György Művelődési Központ összesen: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</si>
  <si>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</si>
  <si>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</si>
  <si>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</si>
  <si>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</si>
  <si>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</si>
  <si>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</si>
  <si>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</si>
  <si>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</si>
  <si>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</si>
  <si>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</si>
  <si>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</si>
  <si>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 xml:space="preserve">                                                                        2017. évi bérkompenzáció</t>
  </si>
  <si>
    <t>Hévízi termelői piac megújulása TOP-1.1.3-15-ZA1-2016-00005</t>
  </si>
  <si>
    <t>1/3.</t>
  </si>
  <si>
    <t>"Kerékpárbarát környezet és kapcs. Buszpályudvar kialakítása.." (kerékp. Hálózati terv+engedélyezési tervdok.)</t>
  </si>
  <si>
    <t>Hévíz 2102. hrsz-ú terület kisajátítás út és parkoló céljára (+kisajítási terv)</t>
  </si>
  <si>
    <r>
      <rPr>
        <sz val="8"/>
        <rFont val="Times New Roman"/>
        <family val="1"/>
        <charset val="238"/>
      </rPr>
      <t xml:space="preserve">Nagyparkoló átalakítása </t>
    </r>
    <r>
      <rPr>
        <sz val="8"/>
        <color rgb="FF0070C0"/>
        <rFont val="Times New Roman"/>
        <family val="1"/>
        <charset val="238"/>
      </rPr>
      <t xml:space="preserve"> (Kormányzati döntés szükséges!)</t>
    </r>
  </si>
  <si>
    <t>Nagyparkoló zöldterületének és közlekedési ter. megújítása (Zöldváros) TOP-2.1.2-15-ZA-2016-0004</t>
  </si>
  <si>
    <t>8</t>
  </si>
  <si>
    <t>SportOverBorders pályázat informatikai eszközbeszerzés</t>
  </si>
  <si>
    <t>Egyéb szálláshelyek minőségfejlesztési támogatása Hévíz Turizmus Marketing Egyesület 2018. év</t>
  </si>
  <si>
    <t>1 db mezőgazdasági ráfutós pótkocsi</t>
  </si>
  <si>
    <t>1 db pótkocsira szerelhető lombporszívó</t>
  </si>
  <si>
    <t>1 db szárítógép</t>
  </si>
  <si>
    <t>2 db 18 urnafülkés urnafal</t>
  </si>
  <si>
    <t>Informatikai eszközök</t>
  </si>
  <si>
    <t xml:space="preserve">Dacia Dokker </t>
  </si>
  <si>
    <t>Multifunkcionális eszköz</t>
  </si>
  <si>
    <t>Elhasznált, elavult eszközök pótlása</t>
  </si>
  <si>
    <t>2 db Notebook</t>
  </si>
  <si>
    <t>2 db Asztali számítógép</t>
  </si>
  <si>
    <t>2 db Monitor</t>
  </si>
  <si>
    <t>4 db Windows 10 professional</t>
  </si>
  <si>
    <t>4 db MS Office Home and Busines</t>
  </si>
  <si>
    <t>2 db Nyomtató</t>
  </si>
  <si>
    <t>1 db Kültéri hangosító</t>
  </si>
  <si>
    <t>2 db Gáztűzhely</t>
  </si>
  <si>
    <t>2 db Mosógép</t>
  </si>
  <si>
    <t>2 db Hűtőszekrény</t>
  </si>
  <si>
    <t>Óvodai fektetők</t>
  </si>
  <si>
    <t>Szőnyegek</t>
  </si>
  <si>
    <t>Eljárási bírság</t>
  </si>
  <si>
    <t>236,5</t>
  </si>
  <si>
    <t>2 db tárgyaló</t>
  </si>
  <si>
    <t xml:space="preserve"> 2 db tárgyaló berendezése</t>
  </si>
  <si>
    <t>2017. évi teljesítés</t>
  </si>
  <si>
    <t>Teljesítés %-a</t>
  </si>
  <si>
    <t>2017 évi zárszámadás</t>
  </si>
  <si>
    <t>2017. évi zárszámadás felhalmozási bevételek</t>
  </si>
  <si>
    <t>Teljesítés</t>
  </si>
  <si>
    <t xml:space="preserve"> ellátottak 2017. évi pénzbeli juttatásai </t>
  </si>
  <si>
    <t xml:space="preserve">ellátottak 2017. évi pénzbeli juttatásai </t>
  </si>
  <si>
    <t>2017. évi zárszámadási rendelet</t>
  </si>
  <si>
    <t>2017. évi előirányzat</t>
  </si>
  <si>
    <t>502225 "Zala két keréken" TOP-3.1.1-15-ZA-2016-00005</t>
  </si>
  <si>
    <r>
      <t xml:space="preserve">Építményadó: </t>
    </r>
    <r>
      <rPr>
        <sz val="11"/>
        <rFont val="Times New Roman"/>
        <family val="1"/>
        <charset val="238"/>
      </rPr>
      <t>lakás, üdülő, egyéb építmény, 100 %-os adókedvezmény az állandó lakóhellyel rendelkező magánszemély részére, 3.123 adótárgy, 243.507 m</t>
    </r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>-re vonatkozóan</t>
    </r>
  </si>
  <si>
    <r>
      <t>Iparűzési adó</t>
    </r>
    <r>
      <rPr>
        <sz val="12"/>
        <rFont val="Times New Roman"/>
        <family val="1"/>
        <charset val="238"/>
      </rPr>
      <t>:    Az adóalany vállalkozó szintú adóalapja legfeljebb 2.500 e Ft, kedvezmény: 25%</t>
    </r>
  </si>
  <si>
    <t>SZO/492-1/2017</t>
  </si>
  <si>
    <t>Lukács Péter Dániel - városi rendezvényekről sajtó fotó készités</t>
  </si>
  <si>
    <t>…/2017.07.12</t>
  </si>
  <si>
    <t>ZNET Telekom Zrt - internet szolg. (Rózsakert)</t>
  </si>
  <si>
    <t>…/2017.07.02.28</t>
  </si>
  <si>
    <t>ZNET Telekom Zrt - interneet szolg. (Zrinyi 130/b.)</t>
  </si>
  <si>
    <t>SZO/4-13/2017</t>
  </si>
  <si>
    <t>Dr. Farkas Ügyvédi Iroda</t>
  </si>
  <si>
    <t>KGO/208-1/2017</t>
  </si>
  <si>
    <t>EmoGÁ Kft</t>
  </si>
  <si>
    <t>SZO/486-11/2017</t>
  </si>
  <si>
    <t>Minerva Kft - bérleti szerződés  (könyvesbolt)</t>
  </si>
  <si>
    <r>
      <rPr>
        <b/>
        <sz val="8"/>
        <rFont val="Times New Roman"/>
        <family val="1"/>
        <charset val="238"/>
      </rPr>
      <t>Hévíz, Zrinyí utca fejlesztés</t>
    </r>
    <r>
      <rPr>
        <b/>
        <sz val="8"/>
        <color rgb="FF0070C0"/>
        <rFont val="Times New Roman"/>
        <family val="1"/>
        <charset val="238"/>
      </rPr>
      <t xml:space="preserve"> (Kormányzati döntés szükséges!)</t>
    </r>
  </si>
  <si>
    <t>ASP csatlakozás egyéb gép</t>
  </si>
  <si>
    <t>Számítógép szerverek váratlan meghibásodása miatti beszerzés</t>
  </si>
  <si>
    <t xml:space="preserve">  ... /2018. (…....) önkormányzati rendelet .... melléklete </t>
  </si>
  <si>
    <t>2017. december 31.</t>
  </si>
  <si>
    <t>Nyújtott hitel</t>
  </si>
  <si>
    <t>Záróállomány 2017. 12.31. napján</t>
  </si>
  <si>
    <t>Befejezetlen beruházások állománya</t>
  </si>
  <si>
    <t>Ft</t>
  </si>
  <si>
    <t>Ssz.</t>
  </si>
  <si>
    <t>Főkönyvi/nytsz.</t>
  </si>
  <si>
    <t>Nyitó</t>
  </si>
  <si>
    <t>Növekedés</t>
  </si>
  <si>
    <t>Csökkenés</t>
  </si>
  <si>
    <t>Záró</t>
  </si>
  <si>
    <t>Önkormányzat:</t>
  </si>
  <si>
    <t>Befejezetlen ingatlan beruházások</t>
  </si>
  <si>
    <t>Előző évekről áthúzódó</t>
  </si>
  <si>
    <t>1511/000003</t>
  </si>
  <si>
    <t>Árpádkori templom állagmegóvása</t>
  </si>
  <si>
    <t>1511/000004</t>
  </si>
  <si>
    <t>Autóbuszpályaudvar építés eng. és kiviteli terv</t>
  </si>
  <si>
    <t>1511/000005</t>
  </si>
  <si>
    <t>Büki u. szennyvízátemelő átfordítás eng. terve</t>
  </si>
  <si>
    <t>1511/000006</t>
  </si>
  <si>
    <t>Nagyparkoló rekonstrukció engedélyezési terve</t>
  </si>
  <si>
    <t>1511/000007</t>
  </si>
  <si>
    <t>Dr. Babócsay u. szennyvíz - tereprendezés</t>
  </si>
  <si>
    <t>1511/000008</t>
  </si>
  <si>
    <t>Csokonai u. szennyvíz</t>
  </si>
  <si>
    <t>1511/000009</t>
  </si>
  <si>
    <t>Bibó AGSZ kollégium építés eng. és kivit. terv</t>
  </si>
  <si>
    <t>1511/000010</t>
  </si>
  <si>
    <t>Bibó AGSZ akadálymentesítése</t>
  </si>
  <si>
    <t>1511/000011</t>
  </si>
  <si>
    <t>I.Gy. Általános és Művészeti Iskola akadálymentesítése</t>
  </si>
  <si>
    <t>1511/000012</t>
  </si>
  <si>
    <t>I.Gy. Ált. és Műv. Iskola tornacsarnok akadálymentesítése</t>
  </si>
  <si>
    <t>1511/000017</t>
  </si>
  <si>
    <t>Élményfürdő tanulmányterv</t>
  </si>
  <si>
    <t>1511/000018</t>
  </si>
  <si>
    <t>Aquamarin élményfürdő eng. és kivitelezési terv</t>
  </si>
  <si>
    <t>1511/000019</t>
  </si>
  <si>
    <t>Autóbusz-pályaudvar útép. eng. eljárási díj</t>
  </si>
  <si>
    <t>1511/000020</t>
  </si>
  <si>
    <t>Autóbusz-pályaudvar csap.csat. lét. eng. eljárási díj</t>
  </si>
  <si>
    <t>1511/000024</t>
  </si>
  <si>
    <t>Park u. csapadékcsatorna eng. és kiviteli terv</t>
  </si>
  <si>
    <t>1511/000025</t>
  </si>
  <si>
    <t>Ady E. u. körforgalom engedélyezési terv</t>
  </si>
  <si>
    <t>1511/000026</t>
  </si>
  <si>
    <t>Petőfi S. u. csapadékcsatorna eng. és kivit. terv</t>
  </si>
  <si>
    <t>1511/000027</t>
  </si>
  <si>
    <t>Sugár-köz tűzoltószertárhoz  út engedélyezési terv</t>
  </si>
  <si>
    <t>1511/000028</t>
  </si>
  <si>
    <t>Gyalogos átkelőhely (Ady u.) létesítésének eng. terve</t>
  </si>
  <si>
    <t>1511/000029</t>
  </si>
  <si>
    <t>Óberekre csatlakozó csap.csat. eng. és kivit. terv</t>
  </si>
  <si>
    <t>1511/000030</t>
  </si>
  <si>
    <t>Park u. útburkolat felújítás engedélyezési terv</t>
  </si>
  <si>
    <t>1511/000032</t>
  </si>
  <si>
    <t>Nagyparkoló csapadékvíz elvezet. enged.</t>
  </si>
  <si>
    <t>1511/000033</t>
  </si>
  <si>
    <t>Dózsa Gy. u. járda engedélyterv, hatósági díj</t>
  </si>
  <si>
    <t>1511/000034</t>
  </si>
  <si>
    <t>Veres Péter u. járda engedélyterv, hatósági díj</t>
  </si>
  <si>
    <t>1511/000035</t>
  </si>
  <si>
    <t>Akác u. járda engedélyterv, hatósági díj</t>
  </si>
  <si>
    <t>1511/000036</t>
  </si>
  <si>
    <t>Budai N. A. u. járda engedélyterv, hatósági díj</t>
  </si>
  <si>
    <t>1511/000037</t>
  </si>
  <si>
    <t>565 Hrsz névtelen u. csapadékcsatorna</t>
  </si>
  <si>
    <t>1511/000038</t>
  </si>
  <si>
    <t>Bem József u. csapadékcsatorna</t>
  </si>
  <si>
    <t>1511/000039</t>
  </si>
  <si>
    <t>Fecske u. csapadékcsatorna</t>
  </si>
  <si>
    <t>1511/000040</t>
  </si>
  <si>
    <t>Vörösmarty u. csapadékcsatorna tervezési díja</t>
  </si>
  <si>
    <t>1511/000041</t>
  </si>
  <si>
    <t>Arany J. u. csapadékcsatorna tervezési díja</t>
  </si>
  <si>
    <t>1511/000042</t>
  </si>
  <si>
    <t>Árpád u. csapadékcsatorna tervezési díja</t>
  </si>
  <si>
    <t>1511/000043</t>
  </si>
  <si>
    <t>071 Hrsz közút csapadékcsatorna tervezési díja</t>
  </si>
  <si>
    <t>1511/000044</t>
  </si>
  <si>
    <t>Büki u. járda csapadékcsatornája - igazg.szolg. díj</t>
  </si>
  <si>
    <t>1511/000045</t>
  </si>
  <si>
    <t>Római u. járda beruházása</t>
  </si>
  <si>
    <t>1511/000047</t>
  </si>
  <si>
    <t>Vajda Á. utca  felújítása</t>
  </si>
  <si>
    <t>1511/000048</t>
  </si>
  <si>
    <t>Szabó L. utca felújítása</t>
  </si>
  <si>
    <t>1511/000049</t>
  </si>
  <si>
    <t xml:space="preserve">O21/2 Hrsz-ú külterületi út </t>
  </si>
  <si>
    <t>1511/000050</t>
  </si>
  <si>
    <t>2062 Hrsz-ú külterületi út</t>
  </si>
  <si>
    <t>1511/000051</t>
  </si>
  <si>
    <t>Földutak felújítása</t>
  </si>
  <si>
    <t>1511/000052</t>
  </si>
  <si>
    <t>Budai N. A. utca felújítása</t>
  </si>
  <si>
    <t>1511/000053</t>
  </si>
  <si>
    <t>Gersei-Pethő utca felújítása</t>
  </si>
  <si>
    <t>1511/000054</t>
  </si>
  <si>
    <t>Veres Péter utca felújítása</t>
  </si>
  <si>
    <t>1511/000056</t>
  </si>
  <si>
    <t>Kisfaludy S. utca felújítása</t>
  </si>
  <si>
    <t>1511/000057</t>
  </si>
  <si>
    <t>Dózsa Gy. utca felújítása</t>
  </si>
  <si>
    <t>1511/000059</t>
  </si>
  <si>
    <t>Déli elkerülő út</t>
  </si>
  <si>
    <t>1511/000064</t>
  </si>
  <si>
    <t>1295/4 Hrsz-ú közút megvásárlása</t>
  </si>
  <si>
    <t>1511/000001</t>
  </si>
  <si>
    <t>Nemesbüki bekötőút</t>
  </si>
  <si>
    <t>1511/000002</t>
  </si>
  <si>
    <t>Ady utcai körforgalom</t>
  </si>
  <si>
    <t>Polgármesteri Hivatal felújítása</t>
  </si>
  <si>
    <t>Árpád, Móricz Zs., Nagy I. és Vörösmarty utcák - közmű</t>
  </si>
  <si>
    <t>1511/000015</t>
  </si>
  <si>
    <t>Kerékpár forgalmi hálózat (Vörösmarty, Kossuth stb. utcák)</t>
  </si>
  <si>
    <t>1511/000016</t>
  </si>
  <si>
    <t>Illyés Gyula Általános Iskola tetőszerkezetének felújítása</t>
  </si>
  <si>
    <t>Sugár úti óvoda bővítés II. ütem</t>
  </si>
  <si>
    <t>Hosszúföldek külterület 022/53 felmérés</t>
  </si>
  <si>
    <t>1511/000014</t>
  </si>
  <si>
    <t>Tavirózsa utcai sétány és lelátó</t>
  </si>
  <si>
    <t>Kölcsey utcai járda és zöldfelület rendezés</t>
  </si>
  <si>
    <t>Turisztikai attrakciók és szolgáltatások fejlesztése Egregyen</t>
  </si>
  <si>
    <t>Vörösmarty-Csokonai u. sarokingatlanon parkolók kialakítása</t>
  </si>
  <si>
    <t>MLSZ pályák környezetének rendezése</t>
  </si>
  <si>
    <t>Fortuna utca felújítása</t>
  </si>
  <si>
    <t>Dombi sétány útfelújítási terv</t>
  </si>
  <si>
    <t>Nagyparkoló forgalmi rendjének áttervezése</t>
  </si>
  <si>
    <t>Árpád utca út- és járdafelújítás</t>
  </si>
  <si>
    <t>Vörösmarty utca járda és útfelújítás</t>
  </si>
  <si>
    <t>Sugár úti óvoda és bölcsőde csoportszoba bővítés terv</t>
  </si>
  <si>
    <t>1511/000021</t>
  </si>
  <si>
    <t>Fecske utca tervezése</t>
  </si>
  <si>
    <t>1511/000022</t>
  </si>
  <si>
    <t>Bem utca tervezése</t>
  </si>
  <si>
    <t>1511/000023</t>
  </si>
  <si>
    <t>Derűs utca tervezése</t>
  </si>
  <si>
    <t>Effinger K. utca tervezése</t>
  </si>
  <si>
    <t>Tölgyfa utca tervezése</t>
  </si>
  <si>
    <t>Deák téri üzletház tervrajza</t>
  </si>
  <si>
    <t>Észak-nyugati városrész felújítása, csapadékvízelvezetés tervezése</t>
  </si>
  <si>
    <t>Csokonai utca csapadék-, szennyvíz, út, járda és zöldfelület tervezése</t>
  </si>
  <si>
    <t>Honvéd utcai lépcsősor felújítási terve</t>
  </si>
  <si>
    <t>79.</t>
  </si>
  <si>
    <t>Fontana Filmszínház és Múzeum épületenergetikai korszerűsítése</t>
  </si>
  <si>
    <t>80.</t>
  </si>
  <si>
    <t>Kiserőművi napelemes rendszer tervezése, engedélyezése</t>
  </si>
  <si>
    <t>81.</t>
  </si>
  <si>
    <t>Nyírfa utca felújítása</t>
  </si>
  <si>
    <t>82.</t>
  </si>
  <si>
    <t>Gyógyhelyi főtér kialakítása</t>
  </si>
  <si>
    <t>83.</t>
  </si>
  <si>
    <t>Közlekedés fejlesztése, buszpályaudvar</t>
  </si>
  <si>
    <t>84.</t>
  </si>
  <si>
    <t>Orvosi rendelő, ügyelet átalakítása</t>
  </si>
  <si>
    <t>85.</t>
  </si>
  <si>
    <t>Nagyparkoló zöldterületi rekonstrukciója</t>
  </si>
  <si>
    <t>86.</t>
  </si>
  <si>
    <t>Gondnoki lakás korszerűsítése</t>
  </si>
  <si>
    <t>87.</t>
  </si>
  <si>
    <t>Termelői piac fejlesztése</t>
  </si>
  <si>
    <t>88.</t>
  </si>
  <si>
    <t>Egregyi lőtér fejlesztése</t>
  </si>
  <si>
    <t>89.</t>
  </si>
  <si>
    <t>Turizmus fejlesztés, kultúrbarangolás</t>
  </si>
  <si>
    <t>90.</t>
  </si>
  <si>
    <t>2017. évi</t>
  </si>
  <si>
    <t>91.</t>
  </si>
  <si>
    <t>022/53 hrsz külterületi ingatlan tereprendezése</t>
  </si>
  <si>
    <t>92.</t>
  </si>
  <si>
    <t>Festetics sétány kialakítása</t>
  </si>
  <si>
    <t>93.</t>
  </si>
  <si>
    <t>Széchenyi utca fejlesztése</t>
  </si>
  <si>
    <t>94.</t>
  </si>
  <si>
    <t>Zrínyi utca külterület 022/1 hrsz.</t>
  </si>
  <si>
    <t>95.</t>
  </si>
  <si>
    <t>Befejezetlen ingatlan beruházások összesen:</t>
  </si>
  <si>
    <t>96.</t>
  </si>
  <si>
    <t>Befejezetlen gép, berendezés, felszerelés beruházások</t>
  </si>
  <si>
    <t>97.</t>
  </si>
  <si>
    <t>98.</t>
  </si>
  <si>
    <t>1512/000007</t>
  </si>
  <si>
    <t>Térfigyelő kamerarendszer kialakítása</t>
  </si>
  <si>
    <t>99.</t>
  </si>
  <si>
    <t>Befejezetlen gép, berendezés, felszerelés beruházások összesen</t>
  </si>
  <si>
    <t>100.</t>
  </si>
  <si>
    <t>Befejezetlen egyéb beruházások</t>
  </si>
  <si>
    <t>101.</t>
  </si>
  <si>
    <t>102.</t>
  </si>
  <si>
    <t>1519/000002</t>
  </si>
  <si>
    <t>Hévíz város településrendezési terv módosítása</t>
  </si>
  <si>
    <t>103.</t>
  </si>
  <si>
    <t>1519/000010</t>
  </si>
  <si>
    <t>Polgármesteri Hivatal előtti kertépítészeti terv</t>
  </si>
  <si>
    <t>104.</t>
  </si>
  <si>
    <t>1519/000001</t>
  </si>
  <si>
    <t>065 hrszú külterületi hévízi ingatlan tervezése</t>
  </si>
  <si>
    <t>105.</t>
  </si>
  <si>
    <t>Befejezetlen egyéb beruházások összesen</t>
  </si>
  <si>
    <t>106.</t>
  </si>
  <si>
    <t>Befejezetlen ingatlan fejújítások</t>
  </si>
  <si>
    <t>107.</t>
  </si>
  <si>
    <t>108.</t>
  </si>
  <si>
    <t>Zrínyi utca belterület (300 hrsz.) felújítása</t>
  </si>
  <si>
    <t>109.</t>
  </si>
  <si>
    <t>Befejezetlen ingatlan felújítások összesen</t>
  </si>
  <si>
    <t>110.</t>
  </si>
  <si>
    <t>Önkormányzat befejezetlen beruházások, felújítások mindösszesen:</t>
  </si>
  <si>
    <t>111.</t>
  </si>
  <si>
    <t>Teréz Anya Szociális Integrált Intézmény (TASZII):</t>
  </si>
  <si>
    <t>112.</t>
  </si>
  <si>
    <t>Befejezetlen jármű beruházások</t>
  </si>
  <si>
    <t>113.</t>
  </si>
  <si>
    <t>114.</t>
  </si>
  <si>
    <t>15114/000001</t>
  </si>
  <si>
    <t>Dacia Dokker Arctic 1.6</t>
  </si>
  <si>
    <t>115.</t>
  </si>
  <si>
    <t>Befejezetlen jármű beruházások összesen:</t>
  </si>
  <si>
    <t>116.</t>
  </si>
  <si>
    <t>TASZII befejezetlen beruházások mindösszesen:</t>
  </si>
  <si>
    <t>tartós részesedések</t>
  </si>
  <si>
    <t>Bekerülési érték (névérték) (Ft)</t>
  </si>
  <si>
    <t>Előző években elszámolt értékvesztés</t>
  </si>
  <si>
    <t>Állományváltozás (+/-)</t>
  </si>
  <si>
    <t>Tárgyévben kivezetett értékvesztés</t>
  </si>
  <si>
    <t>Könyvszerinti érték (Ft)</t>
  </si>
  <si>
    <t>Összeg (e Ft)</t>
  </si>
  <si>
    <t>MVM OVIT Zrt.</t>
  </si>
  <si>
    <t>NHSZ ZÖLDFOK Zrt.</t>
  </si>
  <si>
    <t>Aquamarin Szállodaipari Kft. üzletrész (100 %)</t>
  </si>
  <si>
    <t>Hévízi Televízió Nonprofit Kft. üzletrész (100 %)</t>
  </si>
  <si>
    <t>Hévízi Turisztikai Nonprofit Kft. üzletrész (51 %)</t>
  </si>
  <si>
    <t>Hévíz-Balaton Airport Kft. üzletrész (100 %)</t>
  </si>
  <si>
    <t>Hévízi Kulturális Központ Nonprofit Kft. üzletrész (100 %)</t>
  </si>
  <si>
    <t>Önkormányzat, Polgármesteri Hivatal és intézményenkénti maradvány kimutatása</t>
  </si>
  <si>
    <t>Eszközök</t>
  </si>
  <si>
    <t xml:space="preserve">Hévíz Város Önkormány-zata </t>
  </si>
  <si>
    <t>Polgármest. Hivatal</t>
  </si>
  <si>
    <t>Brunszvik</t>
  </si>
  <si>
    <t>Festetics Művelődési Központ</t>
  </si>
  <si>
    <t>TASZII</t>
  </si>
  <si>
    <t>GAMESZ és int. ö.:</t>
  </si>
  <si>
    <t>Mindössz.</t>
  </si>
  <si>
    <t>01. Alaptevékenység költségvetési bevételei</t>
  </si>
  <si>
    <t>02. Alaptevékenység költségvetési kiadásai</t>
  </si>
  <si>
    <t>I. Alaptevékenység költségvetési egyenlege (=01-02)</t>
  </si>
  <si>
    <t>03. Alaptevékenység finanszírozási bevételei</t>
  </si>
  <si>
    <t>04. Alaptevékenység finanszírozási kiadásai</t>
  </si>
  <si>
    <t>II. Alaptevékenység finanszírozási egyenlege (=03-04)</t>
  </si>
  <si>
    <t>A) Alaptevékenység maradványa (=±I±II)</t>
  </si>
  <si>
    <t>05 Vállalkozási tevékenység költségvetési bevételei</t>
  </si>
  <si>
    <t>06 Vállalkozási tevékenység költségvetési kiadásai</t>
  </si>
  <si>
    <t>III. Vállalkozási tevékenység költségvetési egyenlege (=05-06)</t>
  </si>
  <si>
    <t>07 Vállalkozási tevékenység finanszírozási bevételei</t>
  </si>
  <si>
    <t>08 Vállalkozási tevékenység finanszírozási kiadásai</t>
  </si>
  <si>
    <t>IV. Vállalkozási tevékenység finanszírozási egyenlege (=07-08)</t>
  </si>
  <si>
    <t>B) Vállalkozási tevékenység maradványa (=±III±IV)</t>
  </si>
  <si>
    <t>C) Összes maradvány (=A+B)</t>
  </si>
  <si>
    <t>D) Alaptevékenység kötelezettségvállalással terhelt maradványa</t>
  </si>
  <si>
    <t>E) Alaptevékenység szabad maradványa (=A-D)</t>
  </si>
  <si>
    <t>F) Vállalkozási tevékenységet terhelő befizetési kötelezettség (=B*0,09)</t>
  </si>
  <si>
    <t>G) Vállalkozási tevékenység felhasználható maradványa (=B-F)</t>
  </si>
  <si>
    <t>Önkormányzat, Polgármesteri Hivatal és intézményenkénti eredménykimutatása</t>
  </si>
  <si>
    <t>01. Közhatalmi eredményszemléletű bevételek</t>
  </si>
  <si>
    <t>02. Eszközök és szolgáltatások értékesítése nettó eredményszemléletű bevételei</t>
  </si>
  <si>
    <t>03 Tevékenység egyéb nettó eredményszemléletű bevételei</t>
  </si>
  <si>
    <t>I.  Tevékenység nettó eredményszemléletű bevétele (01+02+03)</t>
  </si>
  <si>
    <t>04. Saját termelésű készletek állományváltozása</t>
  </si>
  <si>
    <t>05. Saját előállítású eszközök aktivált értéke</t>
  </si>
  <si>
    <t>II. Aktivált saját teljesítmények értéke (=±04+05)</t>
  </si>
  <si>
    <t>06. Központi működési célú támogatások eredményszemléletű bevételei</t>
  </si>
  <si>
    <t>07. Egyéb működési célú támogatások eredményszemléletű bevételei</t>
  </si>
  <si>
    <t>08. Felhalmozási célú támogatások eredményszemléletű bevételei</t>
  </si>
  <si>
    <t>09. Különféle egyéb eredményszemléletű bevételek</t>
  </si>
  <si>
    <t>III. Egyéb eredményszemléletű bevételek (=06+07+08+09)</t>
  </si>
  <si>
    <t>10. Anyagköltség</t>
  </si>
  <si>
    <t>11. Igénybe vett szolgáltatások értéke</t>
  </si>
  <si>
    <t>12. Eladott áruk beszerzési értéke</t>
  </si>
  <si>
    <t>13. Eladott (közvetített) szolgáltatások értéke</t>
  </si>
  <si>
    <t>IV. Anyagjellegű ráfordítások (=10+11+12+13)</t>
  </si>
  <si>
    <t>14. Bérköltség</t>
  </si>
  <si>
    <t>15. Személyi jellegű egyéb kifizetések</t>
  </si>
  <si>
    <t>16. Bérjárulékok</t>
  </si>
  <si>
    <t>V. Személyi jellegű ráfordítások (=14+15+16)</t>
  </si>
  <si>
    <t>VI. Értékcsökkenési leírás</t>
  </si>
  <si>
    <t>VII. Egyéb ráfordítások</t>
  </si>
  <si>
    <t>A) TEVÉKENYSÉGEK EREDMÉNYE (=I±II+III-IV-V-VI-VII)</t>
  </si>
  <si>
    <t>17. Kapott (járó) osztalék és részesedés</t>
  </si>
  <si>
    <t>18. Részesedésekből származó eredményszemléletű bevételek, árfolyamnyereségek</t>
  </si>
  <si>
    <t>19. Befektetett pénzügyi eszközökből származó eredményszemléletű bevételek, árfolyamnyereségek</t>
  </si>
  <si>
    <t>20. Egyéb kapott (járó) kamatok és kamatjellegű eredményszemléletű bevételek</t>
  </si>
  <si>
    <t>21. Pénzügyi műveletek egyéb eredményszemléletű bevételei (&gt;=21a+21b)</t>
  </si>
  <si>
    <t>21a - ebből: lekötött bankbetétek mérlegfordulónapi értékelése során megállapított (nem realizált) árfolyamnyeresége</t>
  </si>
  <si>
    <t>21b - ebből: egyéb pénzeszközök és sajátos elszámolások mérlegfordulónapi értékelése során megállapított (nem realizált) árfolyamnyeresége</t>
  </si>
  <si>
    <t>VIII. Pénzügyi műveletek eredményszemléletű bevételei (=17+18+19+20+21)</t>
  </si>
  <si>
    <t>22. Részesedésekből származó ráfordítások, árfolyamveszteségek</t>
  </si>
  <si>
    <t>23. Befektetett pénzügyi eszközökből (értékpapírokból, kölcsönökből) származó ráfordítások, árfolyamveszteségek</t>
  </si>
  <si>
    <t>24. Fizetendő kamatok és kamatjellegű ráfordítások</t>
  </si>
  <si>
    <t>25. Részesedések, értékpapírok, pénzeszközök értékvesztése (&gt;=25a+25b)</t>
  </si>
  <si>
    <t>25a - ebből: lekötött bankbetétek értékvesztése</t>
  </si>
  <si>
    <t>25b - ebből: Kincstáron kívüli forint- és devizaszámlák értékvesztése</t>
  </si>
  <si>
    <t>26. Pénzügyi műveletek egyéb ráfordításai (&gt;=26a+26b)</t>
  </si>
  <si>
    <t>26a - ebből: lekötött bankbetétek mérlegfordulónapi értékelése során megállapított (nem realizált) árfolyamvesztesége</t>
  </si>
  <si>
    <t>26b - ebből: egyéb pénzeszközök és sajátos elszámolások mérlegfordulónapi értékelése során megállapított (nem realizált) árfolyamvesztesége</t>
  </si>
  <si>
    <t>IX. Pénzügyi műveletek ráfordításai (=22+23+24+25+26)</t>
  </si>
  <si>
    <t>B) PÉNZÜGYI MŰVELETEK EREDMÉNYE (=VIII-IX)</t>
  </si>
  <si>
    <t>C) MÉRLEG SZERINTI EREDMÉNY (=±A±B)</t>
  </si>
  <si>
    <t>Ingatlanok és kapcsolódó vagyoni értékű jogok és üzemeltetésre átadott ingatlanok kimutatása</t>
  </si>
  <si>
    <t xml:space="preserve">Főkönyvi szám </t>
  </si>
  <si>
    <t>Bruttó érték (Ft)</t>
  </si>
  <si>
    <t>Nettó érték (Ft)</t>
  </si>
  <si>
    <t>Önkormányzat</t>
  </si>
  <si>
    <t>Kizárólagos önkormányzati tulajdonban lévő</t>
  </si>
  <si>
    <t xml:space="preserve">Földterületek  </t>
  </si>
  <si>
    <t>Telkek</t>
  </si>
  <si>
    <t>Épületek</t>
  </si>
  <si>
    <t>Egyéb építmények</t>
  </si>
  <si>
    <t>Épületek - műemlék jellegű</t>
  </si>
  <si>
    <t>Ingatlanhoz kapcsolódó vagyoni értékű jogok</t>
  </si>
  <si>
    <t>Nemzetgazdasági szempontból kiemelt jelentőségű</t>
  </si>
  <si>
    <t>Forgalomképtelen ingatlanok</t>
  </si>
  <si>
    <t>Ingatlan vagyonkataszter</t>
  </si>
  <si>
    <t>Eltérés</t>
  </si>
  <si>
    <t xml:space="preserve">Földterületek (korlátozottan forgalomképes) </t>
  </si>
  <si>
    <t>Telkek (korlátozottan forgalomképes)</t>
  </si>
  <si>
    <t xml:space="preserve">Épületek (korlátozottan forgalomképes) </t>
  </si>
  <si>
    <t>Egyéb építmények (korlátozottan forgalomképes)</t>
  </si>
  <si>
    <t>Korl.fk. ingatlanhoz kapcsolódó vagyoni értékű jogok</t>
  </si>
  <si>
    <t>Korlátozottan forgalomképes ingatlanok</t>
  </si>
  <si>
    <t>Üzemeltetésre, kezelésre átadott ingatlanok (épületek)</t>
  </si>
  <si>
    <t>Üzemeltetésre, kezelésre átadott ingatlanok</t>
  </si>
  <si>
    <t>Korlátozottan forgalomképes ingatlanok összesen:</t>
  </si>
  <si>
    <t>Földterületek (forgalomképes)</t>
  </si>
  <si>
    <t>Telkek (forgalomképes)</t>
  </si>
  <si>
    <t xml:space="preserve">Épületek (forgalomképes) </t>
  </si>
  <si>
    <t>Egyéb építmények (forgalomképes)</t>
  </si>
  <si>
    <t>Erdő (forgalomképes)</t>
  </si>
  <si>
    <t>Épületek - Idegen tulajdon</t>
  </si>
  <si>
    <t>Egyéb építmények - Idegen tulajdon</t>
  </si>
  <si>
    <t>Forgalomképes ingatlanok</t>
  </si>
  <si>
    <t>Földterületek (forgalomképes) - stratégiai vagyon</t>
  </si>
  <si>
    <t>Telkek (forgalomképes) - stratégia vagyon</t>
  </si>
  <si>
    <t>Épületek (forgalomképes) - stratégiai vagyon</t>
  </si>
  <si>
    <t>Egyéb építmények (forgalomképes) - stratégiai vagyon</t>
  </si>
  <si>
    <t>Ingatlanhoz kapcsolódó vagyoni értékű jogok (forgalomképes) -stratégiai vagyon</t>
  </si>
  <si>
    <t>Stratégiai vagyon</t>
  </si>
  <si>
    <t>Forgalomképes ingatlanok összesen</t>
  </si>
  <si>
    <t>Önkormányzat ingatlanok és kapcsolódó vagyoni értékű jogok és üzemeltetésre átadott ingatlanok összesen:</t>
  </si>
  <si>
    <t>Dr. Moll K. téri öntözőrendszer</t>
  </si>
  <si>
    <t>Ingatlanvagyon kataszter</t>
  </si>
  <si>
    <t>Hévíz Város Önkormányzat ingatlanok és kapcsolódó vagyoni értékű jogok és üzemeltetésre átadott ingatlanok összesen:</t>
  </si>
  <si>
    <t>forgalomképes és stratégiai ingatlan vagyon és kapcsolódó vagyoni értékű jogok</t>
  </si>
  <si>
    <t>e Ft-ban</t>
  </si>
  <si>
    <t>Hrsz.</t>
  </si>
  <si>
    <t>Utca, hsz</t>
  </si>
  <si>
    <t>Bruttó érték</t>
  </si>
  <si>
    <t>Nettó érték</t>
  </si>
  <si>
    <t xml:space="preserve">Forgalomképes vagyon </t>
  </si>
  <si>
    <t>016/34</t>
  </si>
  <si>
    <t>Szántó</t>
  </si>
  <si>
    <t>külterület</t>
  </si>
  <si>
    <t>018/10</t>
  </si>
  <si>
    <t>018/9</t>
  </si>
  <si>
    <t>022/13</t>
  </si>
  <si>
    <t>022/4</t>
  </si>
  <si>
    <t>022/52</t>
  </si>
  <si>
    <t>022/53</t>
  </si>
  <si>
    <t>022/9</t>
  </si>
  <si>
    <t>033</t>
  </si>
  <si>
    <t>041</t>
  </si>
  <si>
    <t>062/1</t>
  </si>
  <si>
    <t>Erdő</t>
  </si>
  <si>
    <t>064/7</t>
  </si>
  <si>
    <t>07/2</t>
  </si>
  <si>
    <t>Széchenyi u.</t>
  </si>
  <si>
    <t>070/112</t>
  </si>
  <si>
    <t>Hévízi gyep</t>
  </si>
  <si>
    <t>072/188</t>
  </si>
  <si>
    <t>072/3</t>
  </si>
  <si>
    <t>1055/38</t>
  </si>
  <si>
    <t>Beépített terület</t>
  </si>
  <si>
    <t>Tavirózsa u. 2/a</t>
  </si>
  <si>
    <t>1069/2/A</t>
  </si>
  <si>
    <t>Társasház 2 db lakás</t>
  </si>
  <si>
    <t>Kossuth L. u. 7.</t>
  </si>
  <si>
    <t>1069/5/A/1</t>
  </si>
  <si>
    <t xml:space="preserve">Lakás </t>
  </si>
  <si>
    <t>Kossuth L. u. 5.</t>
  </si>
  <si>
    <t>1069/5/A/2</t>
  </si>
  <si>
    <t>Üzlet</t>
  </si>
  <si>
    <t>1069/5/A/3</t>
  </si>
  <si>
    <t>110/2</t>
  </si>
  <si>
    <t>Beépítetlen terület</t>
  </si>
  <si>
    <t>Attila u.</t>
  </si>
  <si>
    <t>1391/1</t>
  </si>
  <si>
    <t>Ady E. u.</t>
  </si>
  <si>
    <t>1403/1</t>
  </si>
  <si>
    <t>Bibó I. iskola épülete</t>
  </si>
  <si>
    <t>Vörösmarty u. 25.</t>
  </si>
  <si>
    <t>Bibó I. iskola épület alatti földterület</t>
  </si>
  <si>
    <t>1455/52</t>
  </si>
  <si>
    <t>Semmelweis u.</t>
  </si>
  <si>
    <t>1455/54</t>
  </si>
  <si>
    <t>1455/72</t>
  </si>
  <si>
    <t>Dr. Korányi u.</t>
  </si>
  <si>
    <t>1455/87</t>
  </si>
  <si>
    <t>Közterület</t>
  </si>
  <si>
    <t>Névtelen u.</t>
  </si>
  <si>
    <t>1455/88</t>
  </si>
  <si>
    <t>1455/89</t>
  </si>
  <si>
    <t>1455/90</t>
  </si>
  <si>
    <t>1455/91</t>
  </si>
  <si>
    <t>1455/92</t>
  </si>
  <si>
    <t>2063</t>
  </si>
  <si>
    <t>Gyep</t>
  </si>
  <si>
    <t>265/4</t>
  </si>
  <si>
    <t>Bartók B. u.</t>
  </si>
  <si>
    <t>492/6</t>
  </si>
  <si>
    <t xml:space="preserve">Effinger K. u. </t>
  </si>
  <si>
    <t>495/3</t>
  </si>
  <si>
    <t>Fecske u.</t>
  </si>
  <si>
    <t>57/2</t>
  </si>
  <si>
    <t>Zrínyi u. 148.</t>
  </si>
  <si>
    <t>904/2</t>
  </si>
  <si>
    <t>Attila u. 8.</t>
  </si>
  <si>
    <t>904/3</t>
  </si>
  <si>
    <t>Jókai u.</t>
  </si>
  <si>
    <t>904/4</t>
  </si>
  <si>
    <t>492</t>
  </si>
  <si>
    <t>Móricz Zs. u. parkoló</t>
  </si>
  <si>
    <t>Móricz Zs. u.</t>
  </si>
  <si>
    <t>934/3</t>
  </si>
  <si>
    <t>Kerékpárút</t>
  </si>
  <si>
    <t>999</t>
  </si>
  <si>
    <t>Rendőrörs</t>
  </si>
  <si>
    <t>Erzsébet k.né u. 5.</t>
  </si>
  <si>
    <t>Ady u. gyalogátkelőhely (Tó D-i bejárat)</t>
  </si>
  <si>
    <t>Ady u. gyalogátkelőhely (Vörösmarty u.)</t>
  </si>
  <si>
    <t>Piac térburkolata</t>
  </si>
  <si>
    <t>Piac - tolókapu</t>
  </si>
  <si>
    <t>Piac - főkapu</t>
  </si>
  <si>
    <t>Piac - járdaburkolat</t>
  </si>
  <si>
    <t>Piac épülete</t>
  </si>
  <si>
    <t>Terminál épületen takarófal (Reptér)</t>
  </si>
  <si>
    <t>Kerékpáros dokkoló rendszer (HEBI)</t>
  </si>
  <si>
    <t>Forgalomképes vagyon összesen:</t>
  </si>
  <si>
    <t>011</t>
  </si>
  <si>
    <t>Gamesz kertészet</t>
  </si>
  <si>
    <t>1006</t>
  </si>
  <si>
    <t>Lakóház, udvar, gazdi ép.</t>
  </si>
  <si>
    <t>Rákóczi u. 2.</t>
  </si>
  <si>
    <t>1070</t>
  </si>
  <si>
    <t>Bibó AGSZ kollégiuma</t>
  </si>
  <si>
    <t>Rózsa-köz 7.</t>
  </si>
  <si>
    <t>1091</t>
  </si>
  <si>
    <t>Víztorony</t>
  </si>
  <si>
    <t>Széchenyi u. 27.</t>
  </si>
  <si>
    <t>1093/A</t>
  </si>
  <si>
    <t>Hévízi Televízió</t>
  </si>
  <si>
    <t>Széchenyi u. 29.</t>
  </si>
  <si>
    <t>118/2</t>
  </si>
  <si>
    <t>É-i szabadidőkp.</t>
  </si>
  <si>
    <t>1300</t>
  </si>
  <si>
    <t>Sziráky-ház</t>
  </si>
  <si>
    <t>Vörösmarty u. 38.</t>
  </si>
  <si>
    <t>1455/94</t>
  </si>
  <si>
    <t>Kossuth L. utcai foghíj</t>
  </si>
  <si>
    <t xml:space="preserve">Kossuth L. u. </t>
  </si>
  <si>
    <t>1455/97</t>
  </si>
  <si>
    <t xml:space="preserve">Tavirózsa u. </t>
  </si>
  <si>
    <t>1517</t>
  </si>
  <si>
    <t>Beépítetlen terület (Honvéd szanatórium)</t>
  </si>
  <si>
    <t>Ifj. Reischl V.u.</t>
  </si>
  <si>
    <t>1627/5</t>
  </si>
  <si>
    <t>Rudi-köz</t>
  </si>
  <si>
    <t>1627/7</t>
  </si>
  <si>
    <t>1627/8</t>
  </si>
  <si>
    <t>67/11</t>
  </si>
  <si>
    <t>Egregyi múzeum</t>
  </si>
  <si>
    <t>Attila u. 123.</t>
  </si>
  <si>
    <t>67/13</t>
  </si>
  <si>
    <t>Beépítetlen terület (Jézus szíve templom)</t>
  </si>
  <si>
    <t>67/15</t>
  </si>
  <si>
    <t>Dísz tér</t>
  </si>
  <si>
    <t>Zrínyi u. 130/B</t>
  </si>
  <si>
    <t>67/16</t>
  </si>
  <si>
    <t>Gamesz telephely</t>
  </si>
  <si>
    <t>964/9</t>
  </si>
  <si>
    <t>Nyilvános WC</t>
  </si>
  <si>
    <t>Kölcsey u.</t>
  </si>
  <si>
    <t>978</t>
  </si>
  <si>
    <t>Rózsakert</t>
  </si>
  <si>
    <t>Rákóczi u. 17.</t>
  </si>
  <si>
    <t>984</t>
  </si>
  <si>
    <t>Deák téri Galéria földje</t>
  </si>
  <si>
    <t>Rákóczi u. 17-19.</t>
  </si>
  <si>
    <t>Stratégiai vagyon összesen:</t>
  </si>
  <si>
    <t>Forgalomképes és stratégiai ingatlanvagyon összesen:</t>
  </si>
  <si>
    <t>Ingatlanv.-kataszter nyilvántartása szerinti forgalomképes vagyon:</t>
  </si>
  <si>
    <t>Ingatlanvagyon-katasztertől való eltérés:</t>
  </si>
  <si>
    <t>Öntözőrendszer</t>
  </si>
  <si>
    <t>Dr. Moll Károly tér</t>
  </si>
  <si>
    <t>Gamesz és önállóan gazdálkodó intézmények összesen:</t>
  </si>
  <si>
    <t>Önkormányzat forgalomképes és stratégiai ingatlanvagyon összesen:</t>
  </si>
  <si>
    <t>0-ra leírt, de még használatban lévő eszközök állománya</t>
  </si>
  <si>
    <t>Mennyiség (db)</t>
  </si>
  <si>
    <t>Vagyoni értékű jogok</t>
  </si>
  <si>
    <t xml:space="preserve">Szellemi termékek </t>
  </si>
  <si>
    <t>Immateriális javak összesen:</t>
  </si>
  <si>
    <t>Ingatlanok és kapcsolódó vagyoni értékű jogok</t>
  </si>
  <si>
    <t>Gépek, berendezések, felszerelések, járművek</t>
  </si>
  <si>
    <t>Beruházások, felújítások</t>
  </si>
  <si>
    <t>Tárgyi eszközök összesen:</t>
  </si>
  <si>
    <r>
      <t xml:space="preserve">Önkormányzat 0-ra leírt, de még használatban lévő </t>
    </r>
    <r>
      <rPr>
        <b/>
        <u/>
        <sz val="10"/>
        <rFont val="Times New Roman"/>
        <family val="1"/>
        <charset val="238"/>
      </rPr>
      <t>eszközök bruttó értéke</t>
    </r>
    <r>
      <rPr>
        <b/>
        <sz val="10"/>
        <rFont val="Times New Roman"/>
        <family val="1"/>
        <charset val="238"/>
      </rPr>
      <t xml:space="preserve"> összesen:</t>
    </r>
  </si>
  <si>
    <r>
      <t>Önkormányzat 0-ra leírt, de még használatban lévő eszközök</t>
    </r>
    <r>
      <rPr>
        <b/>
        <u/>
        <sz val="10"/>
        <rFont val="Times New Roman"/>
        <family val="1"/>
        <charset val="238"/>
      </rPr>
      <t xml:space="preserve"> elszámolt értékcsökkenése</t>
    </r>
    <r>
      <rPr>
        <b/>
        <sz val="10"/>
        <rFont val="Times New Roman"/>
        <family val="1"/>
        <charset val="238"/>
      </rPr>
      <t xml:space="preserve"> összesen:</t>
    </r>
  </si>
  <si>
    <r>
      <t>Önkormányzat 0-ra leírt, de még használatban lévő eszközök</t>
    </r>
    <r>
      <rPr>
        <b/>
        <u/>
        <sz val="10"/>
        <rFont val="Times New Roman"/>
        <family val="1"/>
        <charset val="238"/>
      </rPr>
      <t xml:space="preserve"> nettó értéke</t>
    </r>
    <r>
      <rPr>
        <b/>
        <sz val="10"/>
        <rFont val="Times New Roman"/>
        <family val="1"/>
        <charset val="238"/>
      </rPr>
      <t xml:space="preserve"> összesen:</t>
    </r>
  </si>
  <si>
    <r>
      <t xml:space="preserve">Polgármesteri Hivatal 0-ra leírt, de még használatban lévő </t>
    </r>
    <r>
      <rPr>
        <b/>
        <u/>
        <sz val="10"/>
        <rFont val="Times New Roman"/>
        <family val="1"/>
        <charset val="238"/>
      </rPr>
      <t>eszközök bruttó értéke</t>
    </r>
    <r>
      <rPr>
        <b/>
        <sz val="10"/>
        <rFont val="Times New Roman"/>
        <family val="1"/>
        <charset val="238"/>
      </rPr>
      <t xml:space="preserve"> összesen:</t>
    </r>
  </si>
  <si>
    <r>
      <t>Polgármesteri Hivatal 0-ra leírt, de még használatban lévő eszközök</t>
    </r>
    <r>
      <rPr>
        <b/>
        <u/>
        <sz val="10"/>
        <rFont val="Times New Roman"/>
        <family val="1"/>
        <charset val="238"/>
      </rPr>
      <t xml:space="preserve"> elszámolt értékcsökkenése</t>
    </r>
    <r>
      <rPr>
        <b/>
        <sz val="10"/>
        <rFont val="Times New Roman"/>
        <family val="1"/>
        <charset val="238"/>
      </rPr>
      <t xml:space="preserve"> összesen:</t>
    </r>
  </si>
  <si>
    <r>
      <t>Polgármesteri Hivatal 0-ra leírt, de még használatban lévő eszközök</t>
    </r>
    <r>
      <rPr>
        <b/>
        <u/>
        <sz val="10"/>
        <rFont val="Times New Roman"/>
        <family val="1"/>
        <charset val="238"/>
      </rPr>
      <t xml:space="preserve"> nettó értéke</t>
    </r>
    <r>
      <rPr>
        <b/>
        <sz val="10"/>
        <rFont val="Times New Roman"/>
        <family val="1"/>
        <charset val="238"/>
      </rPr>
      <t xml:space="preserve"> összesen:</t>
    </r>
  </si>
  <si>
    <r>
      <t xml:space="preserve">GAMESZ  0-ra leírt, de még használatban lévő </t>
    </r>
    <r>
      <rPr>
        <b/>
        <u/>
        <sz val="10"/>
        <rFont val="Times New Roman"/>
        <family val="1"/>
        <charset val="238"/>
      </rPr>
      <t>eszközök bruttó értéke</t>
    </r>
    <r>
      <rPr>
        <b/>
        <sz val="10"/>
        <rFont val="Times New Roman"/>
        <family val="1"/>
        <charset val="238"/>
      </rPr>
      <t xml:space="preserve"> összesen:</t>
    </r>
  </si>
  <si>
    <r>
      <t xml:space="preserve">GAMESZ  0-ra leírt, de még használatban lévő eszközök </t>
    </r>
    <r>
      <rPr>
        <b/>
        <u/>
        <sz val="10"/>
        <rFont val="Times New Roman"/>
        <family val="1"/>
        <charset val="238"/>
      </rPr>
      <t>elszámolt értékcsökkenése</t>
    </r>
    <r>
      <rPr>
        <b/>
        <sz val="10"/>
        <rFont val="Times New Roman"/>
        <family val="1"/>
        <charset val="238"/>
      </rPr>
      <t xml:space="preserve"> összesen:</t>
    </r>
  </si>
  <si>
    <r>
      <t xml:space="preserve">GAMESZ  0-ra leírt, de még használatban lévő eszközök </t>
    </r>
    <r>
      <rPr>
        <b/>
        <u/>
        <sz val="10"/>
        <rFont val="Times New Roman"/>
        <family val="1"/>
        <charset val="238"/>
      </rPr>
      <t>nettó értéke</t>
    </r>
    <r>
      <rPr>
        <b/>
        <sz val="10"/>
        <rFont val="Times New Roman"/>
        <family val="1"/>
        <charset val="238"/>
      </rPr>
      <t xml:space="preserve"> összesen:</t>
    </r>
  </si>
  <si>
    <r>
      <t xml:space="preserve">TASZII  0-ra leírt, de még használatban lévő </t>
    </r>
    <r>
      <rPr>
        <b/>
        <u/>
        <sz val="10"/>
        <rFont val="Times New Roman"/>
        <family val="1"/>
        <charset val="238"/>
      </rPr>
      <t>eszközök bruttó értéke</t>
    </r>
    <r>
      <rPr>
        <b/>
        <sz val="10"/>
        <rFont val="Times New Roman"/>
        <family val="1"/>
        <charset val="238"/>
      </rPr>
      <t xml:space="preserve"> összesen:</t>
    </r>
  </si>
  <si>
    <r>
      <t xml:space="preserve">TASZII  0-ra leírt, de még használatban lévő </t>
    </r>
    <r>
      <rPr>
        <b/>
        <u/>
        <sz val="10"/>
        <rFont val="Times New Roman"/>
        <family val="1"/>
        <charset val="238"/>
      </rPr>
      <t xml:space="preserve">eszközök elszámolt értékcsökkenése </t>
    </r>
    <r>
      <rPr>
        <b/>
        <sz val="10"/>
        <rFont val="Times New Roman"/>
        <family val="1"/>
        <charset val="238"/>
      </rPr>
      <t>összesen:</t>
    </r>
  </si>
  <si>
    <r>
      <t xml:space="preserve">TASZII  0-ra leírt, de még használatban lévő </t>
    </r>
    <r>
      <rPr>
        <b/>
        <u/>
        <sz val="10"/>
        <rFont val="Times New Roman"/>
        <family val="1"/>
        <charset val="238"/>
      </rPr>
      <t>eszközök nettó értéke</t>
    </r>
    <r>
      <rPr>
        <b/>
        <sz val="10"/>
        <rFont val="Times New Roman"/>
        <family val="1"/>
        <charset val="238"/>
      </rPr>
      <t xml:space="preserve"> összesen:</t>
    </r>
  </si>
  <si>
    <t>Brunszvik Teréz Napköziotthonos Óvoda</t>
  </si>
  <si>
    <r>
      <t xml:space="preserve">Brunszvik Óvoda  0-ra leírt, de még használatban lévő </t>
    </r>
    <r>
      <rPr>
        <b/>
        <u/>
        <sz val="10"/>
        <rFont val="Times New Roman"/>
        <family val="1"/>
        <charset val="238"/>
      </rPr>
      <t>eszközök bruttó értéke</t>
    </r>
    <r>
      <rPr>
        <b/>
        <sz val="10"/>
        <rFont val="Times New Roman"/>
        <family val="1"/>
        <charset val="238"/>
      </rPr>
      <t xml:space="preserve"> összesen:</t>
    </r>
  </si>
  <si>
    <r>
      <t xml:space="preserve">Brunszvik Óvoda  0-ra leírt, de még használatban lévő </t>
    </r>
    <r>
      <rPr>
        <b/>
        <u/>
        <sz val="10"/>
        <rFont val="Times New Roman"/>
        <family val="1"/>
        <charset val="238"/>
      </rPr>
      <t>eszközök elszámolt értékcsökkenése</t>
    </r>
    <r>
      <rPr>
        <b/>
        <sz val="10"/>
        <rFont val="Times New Roman"/>
        <family val="1"/>
        <charset val="238"/>
      </rPr>
      <t xml:space="preserve"> összesen:</t>
    </r>
  </si>
  <si>
    <r>
      <t xml:space="preserve">Brunszvik Óvoda  0-ra leírt, de még használatban lévő </t>
    </r>
    <r>
      <rPr>
        <b/>
        <u/>
        <sz val="10"/>
        <rFont val="Times New Roman"/>
        <family val="1"/>
        <charset val="238"/>
      </rPr>
      <t>eszközök nettó értéke</t>
    </r>
    <r>
      <rPr>
        <b/>
        <sz val="10"/>
        <rFont val="Times New Roman"/>
        <family val="1"/>
        <charset val="238"/>
      </rPr>
      <t xml:space="preserve"> összesen:</t>
    </r>
  </si>
  <si>
    <r>
      <t xml:space="preserve">Gróf I. Festetics Gy. M. Kp.  0-ra leírt, de még használatban lévő </t>
    </r>
    <r>
      <rPr>
        <b/>
        <u/>
        <sz val="10"/>
        <rFont val="Times New Roman"/>
        <family val="1"/>
        <charset val="238"/>
      </rPr>
      <t>eszközök bruttó értéke</t>
    </r>
    <r>
      <rPr>
        <b/>
        <sz val="10"/>
        <rFont val="Times New Roman"/>
        <family val="1"/>
        <charset val="238"/>
      </rPr>
      <t xml:space="preserve"> összesen:</t>
    </r>
  </si>
  <si>
    <r>
      <t xml:space="preserve">Gróf I. Festetics Gy. M. Kp.  0-ra leírt, de még használatban lévő eszközök </t>
    </r>
    <r>
      <rPr>
        <b/>
        <u/>
        <sz val="10"/>
        <rFont val="Times New Roman"/>
        <family val="1"/>
        <charset val="238"/>
      </rPr>
      <t>elszámolt értékcsökkenése</t>
    </r>
    <r>
      <rPr>
        <b/>
        <sz val="10"/>
        <rFont val="Times New Roman"/>
        <family val="1"/>
        <charset val="238"/>
      </rPr>
      <t xml:space="preserve"> összesen:</t>
    </r>
  </si>
  <si>
    <r>
      <t xml:space="preserve">Gróf I. Festetics Gy. M. Kp.  0-ra leírt, de még használatban lévő eszközök </t>
    </r>
    <r>
      <rPr>
        <b/>
        <u/>
        <sz val="10"/>
        <rFont val="Times New Roman"/>
        <family val="1"/>
        <charset val="238"/>
      </rPr>
      <t>nettó értéke</t>
    </r>
    <r>
      <rPr>
        <b/>
        <sz val="10"/>
        <rFont val="Times New Roman"/>
        <family val="1"/>
        <charset val="238"/>
      </rPr>
      <t xml:space="preserve"> összesen:</t>
    </r>
  </si>
  <si>
    <t>befektetett pénzügyi eszközök, készletek, követelések és értékpapírok állományának és</t>
  </si>
  <si>
    <t>értékvesztésének alakulása</t>
  </si>
  <si>
    <t>Nyitó adatok</t>
  </si>
  <si>
    <t>Tárgyévben elszámolt értékvesztés</t>
  </si>
  <si>
    <t>Záró adatok</t>
  </si>
  <si>
    <t>Bekerülési érték</t>
  </si>
  <si>
    <t>Elszámolt értékvesztés nyitó értéke</t>
  </si>
  <si>
    <t>Értékvesztés záró értéke</t>
  </si>
  <si>
    <t>Könyv szerinti érték</t>
  </si>
  <si>
    <t>Adott előlegek</t>
  </si>
  <si>
    <t>Tartós részesedések</t>
  </si>
  <si>
    <t>Tartós hitelviszonyt megtestesítő értékpapírok</t>
  </si>
  <si>
    <t>Készletek</t>
  </si>
  <si>
    <t>Lekötött bankbetétek</t>
  </si>
  <si>
    <t>Kincstáron kívüli forintszámlák</t>
  </si>
  <si>
    <t>Kincstáron kívüli devizaszámlák</t>
  </si>
  <si>
    <t>Követelések a követelés jellegű sajátos elszámolások kivételével</t>
  </si>
  <si>
    <t>Nem tartós részesedések</t>
  </si>
  <si>
    <t>Forgatási célú hitelviszonyt megtestesítő értékpapírok</t>
  </si>
  <si>
    <t xml:space="preserve">vagyonmérlege </t>
  </si>
  <si>
    <t xml:space="preserve">                                                                                                      e Ft                                                                                                </t>
  </si>
  <si>
    <t>GAMESZ és intézményei</t>
  </si>
  <si>
    <t>Változás %-ban</t>
  </si>
  <si>
    <t>Előző év</t>
  </si>
  <si>
    <t>Tárgy év</t>
  </si>
  <si>
    <t>ESZKÖZÖK</t>
  </si>
  <si>
    <t>A/I/1 Vagyoni értékű jogok</t>
  </si>
  <si>
    <t>A/I/2 Szellemi termékek</t>
  </si>
  <si>
    <t>A/I/3 Immateriális javak értékhelyesbítése</t>
  </si>
  <si>
    <t>A/I Immateriális javak (=A/I/1+A/I/2+A/I/3)</t>
  </si>
  <si>
    <t>A/II/1 Ingatlanok és a kapcsolódó vagyoni értékű jogok</t>
  </si>
  <si>
    <t>A/II/2 Gépek, berendezések, felszerelések, járművek</t>
  </si>
  <si>
    <t>A/II/3 Tenyészállatok</t>
  </si>
  <si>
    <t>A/II/4 Beruházások, felújítások</t>
  </si>
  <si>
    <t>A/II/5 Tárgyi eszközök értékhelyesbítése</t>
  </si>
  <si>
    <t>A/II Tárgyi eszközök (=A/II/1+...+A/II/5)</t>
  </si>
  <si>
    <t>A/III/1 Tartós részesedések</t>
  </si>
  <si>
    <t>A/III/2 Tartós hitelviszonyt megtestesítő értékpapírok</t>
  </si>
  <si>
    <t>A/III/3 Befektetett pénzügyi eszközök értékhelyesbítése</t>
  </si>
  <si>
    <t>A/III Befektetett pénzügyi eszközök (=A/III/1+A/III/2+A/III/3)</t>
  </si>
  <si>
    <t>A/IV/1 Koncesszióba, vagyonkezelésbe adott eszközök</t>
  </si>
  <si>
    <t>A/IV/2 Koncesszióba, vagyonkezelésbe adott eszközök értékhelyesbítése</t>
  </si>
  <si>
    <t>A/IV Koncesszióba, vagyonkezelésbe adott eszközök (=A/IV/1+A/IV/2)</t>
  </si>
  <si>
    <t>A) NEMZETI VAGYONBA TARTOZÓ BEFEKTETETT ESZKÖZÖK (=A/I+A/II+A/III+A/IV)</t>
  </si>
  <si>
    <t>B/I/1 Vásárolt készletek</t>
  </si>
  <si>
    <t>B/I/2 Átsorolt, követelés fejében átvett készletek</t>
  </si>
  <si>
    <t>B/I/3 Egyéb készletek</t>
  </si>
  <si>
    <t>B/I/4 Befejezetlen termelés, félkész termékek, késztermékek</t>
  </si>
  <si>
    <t>B/I/5 Növendék-, hízó és egyéb állatok</t>
  </si>
  <si>
    <t>B/I Készletek (=B/I/1+…+B/I/5)</t>
  </si>
  <si>
    <t>B/II/1 Nem tartós részesedések</t>
  </si>
  <si>
    <t>B/II/2 Forgatási célú hitelviszonyt megtestesítő értékpapírok</t>
  </si>
  <si>
    <t>B/II Értékpapírok (=B/II/1+B/II/2)</t>
  </si>
  <si>
    <t>B) NEMZETI VAGYONBA TARTOZÓ FORGÓESZKÖZÖK (= B/I+B/II)</t>
  </si>
  <si>
    <t>C/I/1 Éven túli lejáratú forint lekötött bankbetétek</t>
  </si>
  <si>
    <t>C/I/2 Éven túli lejáratú deviza lekötött bankbetétek</t>
  </si>
  <si>
    <t>C/I Lekötött bankbetétek (=C/I/1+C/I/2)</t>
  </si>
  <si>
    <t>C/II/1 Forintpénztár</t>
  </si>
  <si>
    <t>C/II/2 Valutapénztár</t>
  </si>
  <si>
    <t>C/II/3 Betétkönyvek, csekkek, elektonikus pénzeszközök</t>
  </si>
  <si>
    <t>C/II Pénztárak, csekkek, betétkönyvek  (=C/II/1+C/II/2+C/II/3)</t>
  </si>
  <si>
    <t>C/III/1 Kincstáron kívüli forintszámlák</t>
  </si>
  <si>
    <t>C/III/2 Kincstárban vezetett forintszámlák</t>
  </si>
  <si>
    <t>C/III Forintszámlák (=C/III/1+C/III/2)</t>
  </si>
  <si>
    <t>C/IV/1 Kincstáron kívüli devizaszámlák</t>
  </si>
  <si>
    <t>C/IV/2 Kincstárban vezetett devizaszámlák</t>
  </si>
  <si>
    <t>C/IV Devizaszámlák (=CIV/1+C/IV/2)</t>
  </si>
  <si>
    <t>C) PÉNZESZKÖZÖK (=C/I+…+C/IV)</t>
  </si>
  <si>
    <t>D/I/1 Költségvetési évben esedékes követelések működési célú támogatások bevételeire államháztartáson belülről</t>
  </si>
  <si>
    <t>D/I/2 Költségvetési évben esedékes követelések felhalmozási célú támogatások bevételeire államháztartáson belülről</t>
  </si>
  <si>
    <t>D/I/3 Költségvetési évben esedékes követelések közhatalmi bevételre</t>
  </si>
  <si>
    <t>D/I/4 Költségvetési évben esedékes követelések működési bevételre</t>
  </si>
  <si>
    <t>D/I/5 Költségvetési évben esedékes követelések felhalmozási bevételre</t>
  </si>
  <si>
    <t xml:space="preserve">D/I/6 Költségvetési évben esedékes követelések működési célú átvett pénzeszközre </t>
  </si>
  <si>
    <t xml:space="preserve">D/I/7 Költségvetési évben esedékes követelések felhalmozási célú átvett pénzeszközre </t>
  </si>
  <si>
    <t>D/I/8 Költségvetési évben esedékes követelések finanszírozási bevételekre</t>
  </si>
  <si>
    <t>D/I Költségvetési évben esedékes követelések (=D/I/1+…+D/I/8)</t>
  </si>
  <si>
    <t>D/II/1 Költségvetési évet követően esedékes követelések működési célú támogatások bevételeire államháztartáson belülről</t>
  </si>
  <si>
    <t>D/II/2 Költségvetési évet követően esedékes követelések felhalmozási célú támogatások bevételeire államháztartáson belülről</t>
  </si>
  <si>
    <t>D/II/3 Költségvetési évet követően esedékes követelések közhatalmi bevételre</t>
  </si>
  <si>
    <t>D/II/4 Költségvetési évet követően esedékes követelések működési bevételre</t>
  </si>
  <si>
    <t>D/II/5 Költségvetési évet követően esedékes követelések felhalmozási bevételre</t>
  </si>
  <si>
    <t>D/II/6 Költségvetési évet követően esedékes követelések működési célú átvett pénzeszközre</t>
  </si>
  <si>
    <t xml:space="preserve">D/II/7 Költségvetési évet követően esedékes követelések felhalmozási célú átvett pénzeszközre </t>
  </si>
  <si>
    <t>D/II/8 Költségvetési évet követően esedékes követelések finanszírozási bevételekre</t>
  </si>
  <si>
    <t>D/II Költségvetési évet követően esedékes követelések (=D/II/1+…+D/II/8)</t>
  </si>
  <si>
    <t>D/III/1 Adott előlegek</t>
  </si>
  <si>
    <t>D/III/2 Továbbadási célból folyósított támogatások, ellátások elszámolása</t>
  </si>
  <si>
    <t>D/III/3 Más által beszedett bevételek elszámolása</t>
  </si>
  <si>
    <t>D/III/4 Forgótőke elszámolása</t>
  </si>
  <si>
    <t>D/III/5 Vagyonkezelésbe adott eszközökkel kapcsolatos visszapótlási követelés elszámolása</t>
  </si>
  <si>
    <t>D/III/6 Nem társadalombiztosítás pénzügyi alapjait terhelő kifizetett ellátások megtérítésének elszámolása</t>
  </si>
  <si>
    <t>D/III/7 Folyósított, megelőlegezett társadalombiztosítási és családtámogatási ellátások elszámolása</t>
  </si>
  <si>
    <t>D/III/8 Részesedésszerzés esetén átadott eszközök</t>
  </si>
  <si>
    <t>D/III/9 Letétre, megőrzésre, fedezetkezelésre átadott pénzeszközök, biztosítékok</t>
  </si>
  <si>
    <t>D/III Követelés jellegű sajátos elszámolások (=D/III/1+…+D/III/9)</t>
  </si>
  <si>
    <t>D) KÖVETELÉSEK (=D/I+D/II+D/III)</t>
  </si>
  <si>
    <t>E/I/1 Adott előleghez kapcsolódó előzetesen felszámított levonható általános forgalmi adó</t>
  </si>
  <si>
    <t>E/I/2 Más előzetesen felszámított levonható általános forgalmi adó</t>
  </si>
  <si>
    <t>E/I/3 Adott előleghez kapcsolódó előzetesen felszámított nem levonható általános forgalmi adó</t>
  </si>
  <si>
    <t>E/I/4 Más előzetesen felszámított nem levonható általános forgalmi adó</t>
  </si>
  <si>
    <t>E/I Előzetesen felszámított általános forgalmi adó elszámolása (=E/I/1+…+E/I/4)</t>
  </si>
  <si>
    <t>E/II/1 Kapott előleghez kapcsolódó fizetendő általános forgalmi adó</t>
  </si>
  <si>
    <t>E/II/2 Más fizetendő általános forgalmi adó</t>
  </si>
  <si>
    <t>E/II Fizetendő általános forgalmi adó elszámolása (=E/II/1+E/II/2)</t>
  </si>
  <si>
    <t>E/III/1 December havi illetmények, munkabérek elszámolása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</si>
  <si>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</si>
  <si>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</si>
  <si>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E) EGYÉB SAJÁTOS ELSZÁMOLÁSOK (=E/I+E/II+E/III)</t>
  </si>
  <si>
    <t>F/1 Eredményszemléletű bevételek aktív időbeli elhatárolása</t>
  </si>
  <si>
    <t>F/2 Költségek, ráfordítások aktív időbeli elhatárolása</t>
  </si>
  <si>
    <t>F/3 Halasztott ráfordítások</t>
  </si>
  <si>
    <t>F) AKTÍV IDŐBELI ELHATÁROLÁSOK (=F/1+F/2+F/3)</t>
  </si>
  <si>
    <t>ESZKÖZÖK ÖSSZESEN (=A+B+C+D+E+F)</t>
  </si>
  <si>
    <t>FORRÁSOK</t>
  </si>
  <si>
    <t>G/I Nemzeti vagyon induláskori értéke</t>
  </si>
  <si>
    <t>G/II Nemzeti vagyon változásai</t>
  </si>
  <si>
    <t>G/III/1 Megszűnés miatt átvett lekötött betétek könyv szerinti értéke és változása</t>
  </si>
  <si>
    <t>G/III/2 Megszűnés miatt átvett egyéb pénzeszközök könyv szerinti értéke és változása</t>
  </si>
  <si>
    <t>G/III/3 Pénzeszközön kívüli egyéb eszközök induláskori értéke és változásai</t>
  </si>
  <si>
    <t>G/III Egyéb eszközök induláskori értéke és változásai (=G/III/1+G/III/2+G/III/3)</t>
  </si>
  <si>
    <t>G/IV Felhalmozott eredmény</t>
  </si>
  <si>
    <t>G/V Eszközök értékhelyesbítésének forrása</t>
  </si>
  <si>
    <t>G/VI Mérleg szerinti eredmény</t>
  </si>
  <si>
    <t>G) SAJÁT TŐKE (=G/I+…+G/VI)</t>
  </si>
  <si>
    <t>H/I/1 Költségvetési évben esedékes kötelezettségek személyi juttatásokra</t>
  </si>
  <si>
    <t>H/I/2 Költségvetési évben esedékes kötelezettségek munkaadókat terhelő járulékokra és szociális hozzájárulási adóra</t>
  </si>
  <si>
    <t>H/I/3 Költségvetési évben esedékes kötelezettségek dologi kiadásokra</t>
  </si>
  <si>
    <t>H/I/4 Költségvetési évben esedékes kötelezettségek ellátottak pénzbeli juttatásaira</t>
  </si>
  <si>
    <t xml:space="preserve">H/I/5 Költségvetési évben esedékes kötelezettségek egyéb működési célú kiadásokra </t>
  </si>
  <si>
    <t>H/I/6 Költségvetési évben esedékes kötelezettségek beruházásokra</t>
  </si>
  <si>
    <t>H/I/7 Költségvetési évben esedékes kötelezettségek felújításokra</t>
  </si>
  <si>
    <t>H/I/8 Költségvetési évben esedékes kötelezettségek egyéb felhalmozási célú kiadásokra</t>
  </si>
  <si>
    <t>H/I/9 Költségvetési évben esedékes kötelezettségek finanszírozási kiadásokra</t>
  </si>
  <si>
    <t>H/I Költségvetési évben esedékes kötelezettségek (=H/I/1+…H/I/9)</t>
  </si>
  <si>
    <t>H/II/1 Költségvetési évet követően esedékes kötelezettségek személyi juttatásokra</t>
  </si>
  <si>
    <t>H/II/2 Költségvetési évet követően esedékes kötelezettségek munkaadókat terhelő járulékokra és szociális hozzájárulási adóra</t>
  </si>
  <si>
    <t>H/II/3 Költségvetési évet követően esedékes kötelezettségek dologi kiadásokra</t>
  </si>
  <si>
    <t>H/II/4 Költségvetési évet követően esedékes kötelezettségek ellátottak pénzbeli juttatásaira</t>
  </si>
  <si>
    <t>H/II/5 Költségvetési évet követően esedékes kötelezettségek egyéb működési célú kiadásokra</t>
  </si>
  <si>
    <t>H/II/6 Költségvetési évet követően esedékes kötelezettségek beruházásokra</t>
  </si>
  <si>
    <t>117.</t>
  </si>
  <si>
    <t>H/II/7 Költségvetési évet követően esedékes kötelezettségek felújításokra</t>
  </si>
  <si>
    <t>118.</t>
  </si>
  <si>
    <t>H/II/8 Költségvetési évet követően esedékes kötelezettségek egyéb felhalmozási célú kiadásokra</t>
  </si>
  <si>
    <t>119.</t>
  </si>
  <si>
    <t xml:space="preserve">H/II/9 Költségvetési évet követően esedékes kötelezettségek finanszírozási kiadásokra </t>
  </si>
  <si>
    <t>120.</t>
  </si>
  <si>
    <t>H/II Költségvetési évet követően esedékes kötelezettségek (=H/II/1+…H/II/9)</t>
  </si>
  <si>
    <t>121.</t>
  </si>
  <si>
    <t>H/III/1 Kapott előlegek</t>
  </si>
  <si>
    <t>122.</t>
  </si>
  <si>
    <t>H/III/2 Továbbadási célból folyósított támogatások, ellátások elszámolása</t>
  </si>
  <si>
    <t>123.</t>
  </si>
  <si>
    <t>H/III/3 Más szervezetet megillető bevételek elszámolása</t>
  </si>
  <si>
    <t>124.</t>
  </si>
  <si>
    <t>H/III/4 Forgótőke elszámolása (Kincstár)</t>
  </si>
  <si>
    <t>125.</t>
  </si>
  <si>
    <t>H/III/5 Nemzeti vagyonba tartozó befektetett eszközökkel  kapcsolatos egyes kötelezettség jellegű sajátos elszámolások</t>
  </si>
  <si>
    <t>126.</t>
  </si>
  <si>
    <t>H/III/6 Nem társadalombiztosítás pénzügyi alapjait terhelő kifizetett ellátások megtérítésének elszámolása</t>
  </si>
  <si>
    <t>127.</t>
  </si>
  <si>
    <t>H/III/7 Munkáltató által korengedményes nyugdíjhoz megfizetett hozzájárulás elszámolása</t>
  </si>
  <si>
    <t>128.</t>
  </si>
  <si>
    <t>H/III/8 Letétre, megőrzésre, fedezetkezelésre átvett pénzeszközök, biztosítékok</t>
  </si>
  <si>
    <t>129.</t>
  </si>
  <si>
    <t>H/III/9 Nemzetközi támogatási programok pénzeszközei</t>
  </si>
  <si>
    <t>130.</t>
  </si>
  <si>
    <t>H/III/10 Államadósság Kezelő Központ Zrt.-nél elhelyezett fedezeti betétek</t>
  </si>
  <si>
    <t>131.</t>
  </si>
  <si>
    <t>H/III Kötelezettség jellegű sajátos elszámolások (=H)/III/1+…+H)/III/10)</t>
  </si>
  <si>
    <t>132.</t>
  </si>
  <si>
    <t>H) KÖTELEZETTSÉGEK (=H/I+H/II+H/III)</t>
  </si>
  <si>
    <t>133.</t>
  </si>
  <si>
    <t>I) KINCSTÁRI SZÁMLAVEZETÉSSEL KAPCSOLATOS ELSZÁMOLÁSOK</t>
  </si>
  <si>
    <t>134.</t>
  </si>
  <si>
    <t>J/1 Eredményszemléletű bevételek passzív időbeli elhatárolása</t>
  </si>
  <si>
    <t>135.</t>
  </si>
  <si>
    <t>J/2 Költségek, ráfordítások passzív időbeli elhatárolása</t>
  </si>
  <si>
    <t>136.</t>
  </si>
  <si>
    <t>J/3 Halasztott eredményszemléletű bevételek</t>
  </si>
  <si>
    <t>137.</t>
  </si>
  <si>
    <t>J) PASSZÍV IDŐBELI ELHATÁROLÁSOK (=J/1+J/2+J/3)</t>
  </si>
  <si>
    <t>138.</t>
  </si>
  <si>
    <t>FORRÁSOK ÖSSZESEN (=G+H+I+J+K)</t>
  </si>
  <si>
    <t>2016. évi tény</t>
  </si>
  <si>
    <t>2017. évi tény</t>
  </si>
  <si>
    <t>Társadalmi szervek támogatása polgármesteri keret terhére</t>
  </si>
  <si>
    <t>ezer Ft-ban</t>
  </si>
  <si>
    <t>Eredeti előirányzat</t>
  </si>
  <si>
    <t>Előirányzat maradvány</t>
  </si>
  <si>
    <t>Támogatott megnevezése ill. számlakibocsátó megnevezése</t>
  </si>
  <si>
    <t>Támogatás célja</t>
  </si>
  <si>
    <t>Támogatás összege</t>
  </si>
  <si>
    <t>Zalavári Történelmi Emlékpark 2017. évi nyitvatartásának biztosításához, karbantartásához hozzájárulás, csúcsdísz felújítása</t>
  </si>
  <si>
    <t>Immánuel Magyar-Izraeli Baráti Társaság</t>
  </si>
  <si>
    <t>könyvkiadás költségeihez hozzájárulás</t>
  </si>
  <si>
    <t>Kökösi Virág kiskorú</t>
  </si>
  <si>
    <t>2016. évi tüzifa támogatáshoz hozzájárulás</t>
  </si>
  <si>
    <t>Szociális tüzifa támogatás önerőből történő kiegészítése</t>
  </si>
  <si>
    <t>Ritecz Klaudia kiskorú támogatása</t>
  </si>
  <si>
    <t xml:space="preserve">Keszthelyi Mentők Alapítvány </t>
  </si>
  <si>
    <t>Csíksomlyói pünkösdi búcsún mentési tevékenység, eü-i felügyelet biztosításához hozzájárulás</t>
  </si>
  <si>
    <t>Polianna Bt</t>
  </si>
  <si>
    <t>GFX Design Kft.</t>
  </si>
  <si>
    <t>Étkeztetés vásárlása a református gyülekezet táborozóinak (járulékos kiadásaival együtt)</t>
  </si>
  <si>
    <t xml:space="preserve">Márkusné Piszter Emese </t>
  </si>
  <si>
    <t xml:space="preserve">Keszthely és Környéke Eü. Kh. Alapítvány </t>
  </si>
  <si>
    <t>Keszthelyi kórház dolgozóinak Semmelweis napi ünnepségen tartandó kulturális előadás költségeihez hozzájárulás</t>
  </si>
  <si>
    <t>Sárközi Írisz Judit</t>
  </si>
  <si>
    <t>rendezvényszervezéssel kapcsolatos számla</t>
  </si>
  <si>
    <t>Kardos József</t>
  </si>
  <si>
    <t>Felvidéki magyar iskolába beiratott gyermekek családjainak támogatása</t>
  </si>
  <si>
    <t>"Pannon hangulatok" című könyvének megjelentetéséhez hozzájárulás (járulékos kiadásaival együtt)</t>
  </si>
  <si>
    <t>Gönye András</t>
  </si>
  <si>
    <t>számla, Kardos Laura kötetének nyomdai előkészítése</t>
  </si>
  <si>
    <t>Geo-Grafit Bt.</t>
  </si>
  <si>
    <t>"Barátság"című könyv nyomdai előkészítő munkája</t>
  </si>
  <si>
    <t>Yeloprint Kft.</t>
  </si>
  <si>
    <t>számla 200 db "Barátság" című könyvről</t>
  </si>
  <si>
    <t xml:space="preserve">Müller Ervin </t>
  </si>
  <si>
    <t>Dr Bokor József</t>
  </si>
  <si>
    <t>Keszthely és Környéke Evangélikus Egyházközség</t>
  </si>
  <si>
    <t>Támogatás a Reformáció 500. évfordulójára</t>
  </si>
  <si>
    <t>Polgármesteri keretből felhasznál összeg</t>
  </si>
  <si>
    <t>Számla ajándéktárgy vásárlásról (járulékos kiadásaival együtt)</t>
  </si>
  <si>
    <t>Rocky Gold Spaci Merita</t>
  </si>
  <si>
    <t>Tényleges felhasználás</t>
  </si>
  <si>
    <t>Kőszegi nemzetközi kvalifikációs tornára, valamint diákolimpiára való felkészülés támogatása (járulékos kiadásokkal együtt)</t>
  </si>
  <si>
    <t>Botka Mihály Zala vármegye első alispánja karmacsi temettőben található siremlékének helyreállításához hozzájárulás</t>
  </si>
  <si>
    <t>Szegedi Bendegúz Akadémia által rendezett nyelvész verseny országos döntőjén való részvételhez utazási költség biztosítása (járulékos kiadásaival együtt)</t>
  </si>
  <si>
    <t>Magyarország barcelónai főkonzulátus Kubala László születésének 90. évfordulóján megemlékezés szervezése</t>
  </si>
  <si>
    <t>"Várak, kastélyok múzeumok Magyarországon" című kiadványból  2 db váasárlás</t>
  </si>
  <si>
    <t>Filmgyári tevékenység- hévízi forgatás szállás költségéhez hozzájárulás</t>
  </si>
  <si>
    <r>
      <t>számla 36 m</t>
    </r>
    <r>
      <rPr>
        <vertAlign val="superscript"/>
        <sz val="10"/>
        <rFont val="Times New Roman"/>
        <family val="1"/>
        <charset val="238"/>
      </rPr>
      <t>3</t>
    </r>
    <r>
      <rPr>
        <sz val="10"/>
        <rFont val="Times New Roman"/>
        <family val="1"/>
        <charset val="238"/>
      </rPr>
      <t xml:space="preserve"> keménylombos szociális tűzifa szállításáról</t>
    </r>
  </si>
  <si>
    <t>Támogatás a "Mindörökké" és a "Jani meg a Mari" című könyvek megjelenéséhez  (járulékos kiadásaival együtt)</t>
  </si>
  <si>
    <t>Önkormányzat összesen:</t>
  </si>
  <si>
    <t>21/2018. (V. 30.) önkormányzati rendelet 1. melléklete</t>
  </si>
  <si>
    <t>21/2018. (V. 30.) önkormányzati rendelet 1/1. melléklete</t>
  </si>
  <si>
    <t>21/2018. (V. 30.) önkormányzati rendelet 1/2. melléklete</t>
  </si>
  <si>
    <t>21/2018. (V. 30.) önkormányzati rendelet 1/3. melléklete</t>
  </si>
  <si>
    <t>21/2018. (V. 30.) önkormányzati rendelet 1/4. melléklete</t>
  </si>
  <si>
    <t>21/2018. (V. 30.) önkormányzati rendelet 1/5. melléklete</t>
  </si>
  <si>
    <t>21/2018. (V. 30.) önkormányzati rendelet 1/6. melléklete</t>
  </si>
  <si>
    <t>21/2018. (V. 30.) önkormányzati rendelet 1/7. melléklete</t>
  </si>
  <si>
    <t>21/2018. (V. 30.) önkormányzati rendelet 1/8. melléklete</t>
  </si>
  <si>
    <t>21/2018. (V. 30.) önkormányzati rendelet 2/1. melléklete</t>
  </si>
  <si>
    <t>21/2018. (V. 30.) önkormányzati rendelet 2/1/1 melléklete</t>
  </si>
  <si>
    <t>21/2018. (V. 30.) önkormányzati rendelet 2/2. melléklete</t>
  </si>
  <si>
    <t>21/2018. (V. 30.) önkormányzati rendelet 2/3. melléklete</t>
  </si>
  <si>
    <t>21/2018. (V. 30.) önkormányzati rendelet 2/4. melléklete</t>
  </si>
  <si>
    <t>21/2018. (V. 30.) önkormányzati rendelet 3/1. melléklete</t>
  </si>
  <si>
    <t>21/2018. (V. 30.) önkormányzati rendelet 3/2. melléklete</t>
  </si>
  <si>
    <t>21/2018. (V. 30.) önkormányzati rendelet 3/3. melléklete</t>
  </si>
  <si>
    <t>21/2018. (V. 30.) önkormányzati rendelet 3/4. melléklete</t>
  </si>
  <si>
    <t>21/2018. (V. 30.) önkormányzati rendelet 4/1. melléklete</t>
  </si>
  <si>
    <t>21/2018. (V. 30.) önkormányzati rendelet 4/2. melléklete</t>
  </si>
  <si>
    <t>21/2018. (V. 30.) önkormányzati rendelet 5 .melléklete</t>
  </si>
  <si>
    <t xml:space="preserve"> 21/2018. (V. 30.) önkormányzati rendelet 6. melléklete</t>
  </si>
  <si>
    <t>21/2018. (V. 30.) önkormányzati rendelet 7/1. melléklete</t>
  </si>
  <si>
    <t>21/2018. (V. 30.) önkormányzati rendelet 7/2. melléklete</t>
  </si>
  <si>
    <t xml:space="preserve"> 21/2018. (V. 30.) önkormányzati rendelet 8. melléklete </t>
  </si>
  <si>
    <t xml:space="preserve"> 21/2018. (V. 30.) önkormányzati rendelet 9. melléklete </t>
  </si>
  <si>
    <t xml:space="preserve">  21/2018. (V. 30.) önkormányzati rendelet 9/a. melléklete </t>
  </si>
  <si>
    <t xml:space="preserve">   21/2018. (V. 30.) önkormányzati rendelet 9/b. melléklete </t>
  </si>
  <si>
    <t xml:space="preserve">  21/2018. (V. 30.) önkormányzati rendelet 9/c. melléklete </t>
  </si>
  <si>
    <t xml:space="preserve">   21/2018. (V. 30.) önkormányzati rendelet 9/d. melléklete </t>
  </si>
  <si>
    <t xml:space="preserve">21/2018. (V. 30.) önkormányzati rendelet 10.  melléklete </t>
  </si>
  <si>
    <t xml:space="preserve">     21/2018. (V. 30.) önkormányzati rendelet 11. melléklete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</si>
</sst>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0"/>
    <numFmt numFmtId="165" formatCode="#,##0.0"/>
    <numFmt numFmtId="166" formatCode="m&quot;. &quot;d\.;@"/>
    <numFmt numFmtId="167" formatCode="0.0"/>
    <numFmt numFmtId="168" formatCode="#,##0.0000"/>
    <numFmt numFmtId="169" formatCode="m\.\ d\.;@"/>
    <numFmt numFmtId="170" formatCode="0;[Red]0"/>
  </numFmts>
  <fonts count="156" x14ac:knownFonts="1">
    <font>
      <sz val="10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MS Sans Serif"/>
      <family val="2"/>
      <charset val="238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Arial CE"/>
      <family val="2"/>
      <charset val="238"/>
    </font>
    <font>
      <sz val="8"/>
      <name val="Arial"/>
      <family val="2"/>
      <charset val="238"/>
    </font>
    <font>
      <i/>
      <sz val="8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Arial"/>
      <family val="2"/>
      <charset val="238"/>
    </font>
    <font>
      <sz val="8"/>
      <color indexed="10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indexed="10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7"/>
      <color indexed="8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color indexed="10"/>
      <name val="Times New Roman"/>
      <family val="1"/>
      <charset val="238"/>
    </font>
    <font>
      <sz val="8"/>
      <color indexed="12"/>
      <name val="Times New Roman"/>
      <family val="1"/>
      <charset val="238"/>
    </font>
    <font>
      <u/>
      <sz val="8"/>
      <color indexed="8"/>
      <name val="Times New Roman"/>
      <family val="1"/>
      <charset val="238"/>
    </font>
    <font>
      <i/>
      <sz val="7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sz val="7"/>
      <color indexed="1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Arial"/>
      <family val="2"/>
      <charset val="238"/>
    </font>
    <font>
      <b/>
      <i/>
      <sz val="7"/>
      <color indexed="8"/>
      <name val="Times New Roman"/>
      <family val="1"/>
      <charset val="238"/>
    </font>
    <font>
      <b/>
      <sz val="6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sz val="9"/>
      <color indexed="10"/>
      <name val="Times New Roman"/>
      <family val="1"/>
      <charset val="238"/>
    </font>
    <font>
      <sz val="10"/>
      <name val="Arial CE"/>
      <charset val="238"/>
    </font>
    <font>
      <sz val="10"/>
      <color indexed="12"/>
      <name val="Times New Roman"/>
      <family val="1"/>
      <charset val="238"/>
    </font>
    <font>
      <b/>
      <sz val="8"/>
      <color indexed="8"/>
      <name val="Arial"/>
      <family val="2"/>
      <charset val="238"/>
    </font>
    <font>
      <b/>
      <i/>
      <sz val="9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u/>
      <sz val="8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i/>
      <u/>
      <sz val="8"/>
      <color indexed="8"/>
      <name val="Times New Roman"/>
      <family val="1"/>
      <charset val="238"/>
    </font>
    <font>
      <i/>
      <u/>
      <sz val="8"/>
      <color indexed="8"/>
      <name val="Times New Roman"/>
      <family val="1"/>
      <charset val="238"/>
    </font>
    <font>
      <b/>
      <u/>
      <sz val="10"/>
      <color indexed="8"/>
      <name val="Times New Roman"/>
      <family val="1"/>
      <charset val="238"/>
    </font>
    <font>
      <sz val="6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7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7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b/>
      <sz val="6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10"/>
      <color indexed="9"/>
      <name val="Times New Roman"/>
      <family val="1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b/>
      <sz val="9"/>
      <color indexed="81"/>
      <name val="Tahoma"/>
      <family val="2"/>
      <charset val="238"/>
    </font>
    <font>
      <b/>
      <u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7"/>
      <color indexed="10"/>
      <name val="Times New Roman"/>
      <family val="1"/>
      <charset val="238"/>
    </font>
    <font>
      <b/>
      <sz val="7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vertAlign val="superscript"/>
      <sz val="8"/>
      <color indexed="10"/>
      <name val="Times New Roman"/>
      <family val="1"/>
      <charset val="238"/>
    </font>
    <font>
      <sz val="7"/>
      <name val="Arial CE"/>
      <family val="2"/>
      <charset val="238"/>
    </font>
    <font>
      <sz val="12"/>
      <name val="Arial CE"/>
      <family val="2"/>
      <charset val="238"/>
    </font>
    <font>
      <i/>
      <sz val="9"/>
      <name val="Times New Roman"/>
      <family val="1"/>
      <charset val="238"/>
    </font>
    <font>
      <sz val="12"/>
      <color theme="1"/>
      <name val="Arial"/>
      <family val="2"/>
      <charset val="238"/>
    </font>
    <font>
      <sz val="7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8"/>
      <color rgb="FF0070C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rgb="FFFF0000"/>
      <name val="Times New Roman"/>
      <family val="1"/>
    </font>
    <font>
      <sz val="8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b/>
      <sz val="9"/>
      <color rgb="FFFF0000"/>
      <name val="Times New Roman"/>
      <family val="1"/>
      <charset val="238"/>
    </font>
    <font>
      <sz val="9"/>
      <color rgb="FFFF0000"/>
      <name val="Arial CE"/>
      <family val="2"/>
      <charset val="238"/>
    </font>
    <font>
      <sz val="9"/>
      <color rgb="FF00B0F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0"/>
      <color rgb="FF0070C0"/>
      <name val="Times New Roman"/>
      <family val="1"/>
      <charset val="238"/>
    </font>
    <font>
      <sz val="9"/>
      <color rgb="FFFF33CC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i/>
      <sz val="7"/>
      <name val="Times New Roman"/>
      <family val="1"/>
      <charset val="238"/>
    </font>
    <font>
      <b/>
      <sz val="8"/>
      <color rgb="FF0070C0"/>
      <name val="Times New Roman"/>
      <family val="1"/>
      <charset val="238"/>
    </font>
    <font>
      <b/>
      <i/>
      <sz val="7"/>
      <name val="Times New Roman"/>
      <family val="1"/>
      <charset val="238"/>
    </font>
    <font>
      <b/>
      <u/>
      <sz val="9"/>
      <name val="Times New Roman"/>
      <family val="1"/>
      <charset val="238"/>
    </font>
    <font>
      <b/>
      <sz val="7"/>
      <color rgb="FF0070C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sz val="12"/>
      <color theme="1"/>
      <name val="Calibri"/>
      <family val="2"/>
      <scheme val="minor"/>
    </font>
    <font>
      <i/>
      <u/>
      <sz val="10"/>
      <name val="Times New Roman"/>
      <family val="1"/>
      <charset val="238"/>
    </font>
    <font>
      <b/>
      <sz val="10"/>
      <name val="Arial"/>
      <family val="2"/>
      <charset val="238"/>
    </font>
    <font>
      <b/>
      <u/>
      <sz val="10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u/>
      <sz val="10"/>
      <color indexed="12"/>
      <name val="Arial"/>
      <family val="2"/>
      <charset val="238"/>
    </font>
    <font>
      <u/>
      <sz val="10"/>
      <name val="Times New Roman"/>
      <family val="1"/>
      <charset val="238"/>
    </font>
    <font>
      <b/>
      <i/>
      <sz val="10"/>
      <color indexed="10"/>
      <name val="Times New Roman"/>
      <family val="1"/>
      <charset val="238"/>
    </font>
    <font>
      <b/>
      <i/>
      <u/>
      <sz val="10"/>
      <name val="Times New Roman"/>
      <family val="1"/>
      <charset val="238"/>
    </font>
    <font>
      <b/>
      <i/>
      <sz val="10"/>
      <color rgb="FF00B05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17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7" borderId="1" applyNumberFormat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8" fillId="21" borderId="2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6" fillId="7" borderId="1" applyNumberFormat="0" applyAlignment="0" applyProtection="0"/>
    <xf numFmtId="0" fontId="68" fillId="22" borderId="7" applyNumberFormat="0" applyAlignment="0" applyProtection="0"/>
    <xf numFmtId="0" fontId="15" fillId="4" borderId="0" applyNumberFormat="0" applyBorder="0" applyAlignment="0" applyProtection="0"/>
    <xf numFmtId="0" fontId="17" fillId="20" borderId="8" applyNumberFormat="0" applyAlignment="0" applyProtection="0"/>
    <xf numFmtId="0" fontId="16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8" fillId="23" borderId="0" applyNumberFormat="0" applyBorder="0" applyAlignment="0" applyProtection="0"/>
    <xf numFmtId="0" fontId="68" fillId="0" borderId="0"/>
    <xf numFmtId="0" fontId="116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0" fillId="0" borderId="0"/>
    <xf numFmtId="0" fontId="73" fillId="0" borderId="0"/>
    <xf numFmtId="0" fontId="21" fillId="0" borderId="0"/>
    <xf numFmtId="0" fontId="96" fillId="0" borderId="0"/>
    <xf numFmtId="0" fontId="20" fillId="0" borderId="0"/>
    <xf numFmtId="0" fontId="19" fillId="0" borderId="0"/>
    <xf numFmtId="0" fontId="68" fillId="22" borderId="7" applyNumberFormat="0" applyAlignment="0" applyProtection="0"/>
    <xf numFmtId="0" fontId="17" fillId="20" borderId="8" applyNumberFormat="0" applyAlignment="0" applyProtection="0"/>
    <xf numFmtId="0" fontId="22" fillId="0" borderId="9" applyNumberFormat="0" applyFill="0" applyAlignment="0" applyProtection="0"/>
    <xf numFmtId="0" fontId="5" fillId="3" borderId="0" applyNumberFormat="0" applyBorder="0" applyAlignment="0" applyProtection="0"/>
    <xf numFmtId="0" fontId="18" fillId="23" borderId="0" applyNumberFormat="0" applyBorder="0" applyAlignment="0" applyProtection="0"/>
    <xf numFmtId="0" fontId="7" fillId="20" borderId="1" applyNumberFormat="0" applyAlignment="0" applyProtection="0"/>
    <xf numFmtId="0" fontId="9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2" fillId="22" borderId="7" applyNumberFormat="0" applyAlignment="0" applyProtection="0"/>
    <xf numFmtId="0" fontId="2" fillId="0" borderId="0"/>
    <xf numFmtId="0" fontId="1" fillId="0" borderId="0"/>
    <xf numFmtId="0" fontId="2" fillId="22" borderId="7" applyNumberFormat="0" applyAlignment="0" applyProtection="0"/>
    <xf numFmtId="0" fontId="21" fillId="0" borderId="0"/>
    <xf numFmtId="0" fontId="149" fillId="0" borderId="0" applyNumberFormat="0" applyFill="0" applyBorder="0" applyAlignment="0" applyProtection="0">
      <alignment vertical="top"/>
      <protection locked="0"/>
    </xf>
    <xf numFmtId="0" fontId="21" fillId="0" borderId="0"/>
  </cellStyleXfs>
  <cellXfs count="1920">
    <xf numFmtId="0" fontId="0" fillId="0" borderId="0" xfId="0"/>
    <xf numFmtId="0" fontId="26" fillId="0" borderId="10" xfId="0" applyFont="1" applyBorder="1" applyAlignment="1">
      <alignment horizontal="center" vertical="center"/>
    </xf>
    <xf numFmtId="0" fontId="23" fillId="0" borderId="0" xfId="0" applyFont="1"/>
    <xf numFmtId="0" fontId="24" fillId="0" borderId="0" xfId="0" applyFont="1"/>
    <xf numFmtId="0" fontId="23" fillId="0" borderId="0" xfId="0" applyFont="1" applyAlignment="1">
      <alignment horizontal="center"/>
    </xf>
    <xf numFmtId="0" fontId="34" fillId="0" borderId="0" xfId="71" applyFont="1" applyAlignment="1">
      <alignment vertical="center"/>
    </xf>
    <xf numFmtId="0" fontId="34" fillId="0" borderId="0" xfId="71" applyFont="1" applyBorder="1" applyAlignment="1">
      <alignment vertical="center"/>
    </xf>
    <xf numFmtId="0" fontId="35" fillId="0" borderId="0" xfId="0" applyFont="1"/>
    <xf numFmtId="0" fontId="38" fillId="0" borderId="0" xfId="0" applyFont="1"/>
    <xf numFmtId="0" fontId="37" fillId="0" borderId="0" xfId="0" applyFont="1"/>
    <xf numFmtId="0" fontId="32" fillId="0" borderId="0" xfId="0" applyFont="1"/>
    <xf numFmtId="0" fontId="41" fillId="0" borderId="0" xfId="0" applyFont="1"/>
    <xf numFmtId="0" fontId="42" fillId="0" borderId="0" xfId="0" applyFont="1"/>
    <xf numFmtId="0" fontId="30" fillId="0" borderId="0" xfId="0" applyFont="1" applyAlignment="1">
      <alignment wrapText="1"/>
    </xf>
    <xf numFmtId="0" fontId="43" fillId="0" borderId="0" xfId="0" applyFont="1"/>
    <xf numFmtId="0" fontId="44" fillId="0" borderId="0" xfId="0" applyFont="1"/>
    <xf numFmtId="0" fontId="45" fillId="0" borderId="0" xfId="0" applyFont="1"/>
    <xf numFmtId="0" fontId="29" fillId="0" borderId="0" xfId="0" applyFont="1" applyAlignment="1">
      <alignment horizontal="right"/>
    </xf>
    <xf numFmtId="0" fontId="47" fillId="0" borderId="0" xfId="0" applyFont="1"/>
    <xf numFmtId="0" fontId="46" fillId="0" borderId="11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50" fillId="0" borderId="0" xfId="0" applyFont="1"/>
    <xf numFmtId="0" fontId="46" fillId="0" borderId="0" xfId="0" applyFont="1" applyBorder="1" applyAlignment="1">
      <alignment horizontal="left" vertical="center"/>
    </xf>
    <xf numFmtId="0" fontId="45" fillId="0" borderId="0" xfId="0" applyFont="1" applyAlignment="1">
      <alignment wrapText="1"/>
    </xf>
    <xf numFmtId="3" fontId="45" fillId="0" borderId="0" xfId="0" applyNumberFormat="1" applyFont="1"/>
    <xf numFmtId="0" fontId="49" fillId="0" borderId="0" xfId="0" applyFont="1" applyFill="1" applyAlignment="1">
      <alignment wrapText="1"/>
    </xf>
    <xf numFmtId="0" fontId="46" fillId="0" borderId="0" xfId="0" applyFont="1" applyAlignment="1">
      <alignment wrapText="1"/>
    </xf>
    <xf numFmtId="0" fontId="46" fillId="0" borderId="0" xfId="0" applyFont="1"/>
    <xf numFmtId="0" fontId="25" fillId="0" borderId="0" xfId="0" applyFont="1" applyBorder="1" applyAlignment="1">
      <alignment horizontal="center" vertical="center" wrapText="1"/>
    </xf>
    <xf numFmtId="0" fontId="21" fillId="0" borderId="0" xfId="0" applyFont="1"/>
    <xf numFmtId="0" fontId="21" fillId="0" borderId="0" xfId="0" applyFont="1" applyBorder="1"/>
    <xf numFmtId="0" fontId="54" fillId="0" borderId="0" xfId="0" applyFont="1"/>
    <xf numFmtId="3" fontId="21" fillId="0" borderId="0" xfId="0" applyNumberFormat="1" applyFont="1"/>
    <xf numFmtId="3" fontId="54" fillId="0" borderId="0" xfId="0" applyNumberFormat="1" applyFont="1"/>
    <xf numFmtId="3" fontId="54" fillId="0" borderId="0" xfId="0" applyNumberFormat="1" applyFont="1" applyBorder="1"/>
    <xf numFmtId="0" fontId="54" fillId="0" borderId="0" xfId="0" applyFont="1" applyBorder="1"/>
    <xf numFmtId="3" fontId="44" fillId="0" borderId="0" xfId="0" applyNumberFormat="1" applyFont="1"/>
    <xf numFmtId="0" fontId="49" fillId="0" borderId="0" xfId="0" applyFont="1" applyAlignment="1">
      <alignment horizontal="center" wrapText="1"/>
    </xf>
    <xf numFmtId="0" fontId="49" fillId="0" borderId="0" xfId="0" applyFont="1" applyAlignment="1">
      <alignment horizontal="center"/>
    </xf>
    <xf numFmtId="0" fontId="49" fillId="0" borderId="11" xfId="0" applyFont="1" applyBorder="1" applyAlignment="1">
      <alignment horizontal="center" wrapText="1"/>
    </xf>
    <xf numFmtId="166" fontId="30" fillId="0" borderId="11" xfId="0" applyNumberFormat="1" applyFont="1" applyBorder="1" applyAlignment="1">
      <alignment horizontal="center" vertical="center"/>
    </xf>
    <xf numFmtId="0" fontId="45" fillId="0" borderId="0" xfId="0" applyFont="1" applyBorder="1" applyAlignment="1">
      <alignment horizontal="center"/>
    </xf>
    <xf numFmtId="166" fontId="26" fillId="0" borderId="0" xfId="0" applyNumberFormat="1" applyFont="1" applyBorder="1" applyAlignment="1">
      <alignment horizontal="center" vertical="center"/>
    </xf>
    <xf numFmtId="0" fontId="49" fillId="24" borderId="11" xfId="0" applyFont="1" applyFill="1" applyBorder="1" applyAlignment="1">
      <alignment horizontal="left" vertical="center" wrapText="1"/>
    </xf>
    <xf numFmtId="49" fontId="49" fillId="24" borderId="11" xfId="0" applyNumberFormat="1" applyFont="1" applyFill="1" applyBorder="1" applyAlignment="1">
      <alignment horizontal="right" vertical="center"/>
    </xf>
    <xf numFmtId="49" fontId="26" fillId="0" borderId="0" xfId="0" applyNumberFormat="1" applyFont="1" applyBorder="1" applyAlignment="1">
      <alignment horizontal="center" vertical="center"/>
    </xf>
    <xf numFmtId="0" fontId="49" fillId="0" borderId="11" xfId="0" applyFont="1" applyBorder="1" applyAlignment="1">
      <alignment wrapText="1"/>
    </xf>
    <xf numFmtId="0" fontId="49" fillId="0" borderId="11" xfId="0" applyFont="1" applyBorder="1"/>
    <xf numFmtId="0" fontId="49" fillId="0" borderId="11" xfId="0" applyFont="1" applyBorder="1" applyAlignment="1">
      <alignment horizontal="right"/>
    </xf>
    <xf numFmtId="4" fontId="49" fillId="0" borderId="11" xfId="0" applyNumberFormat="1" applyFont="1" applyBorder="1" applyAlignment="1">
      <alignment horizontal="right"/>
    </xf>
    <xf numFmtId="167" fontId="49" fillId="0" borderId="11" xfId="0" applyNumberFormat="1" applyFont="1" applyBorder="1" applyAlignment="1">
      <alignment horizontal="right"/>
    </xf>
    <xf numFmtId="0" fontId="51" fillId="0" borderId="0" xfId="0" applyFont="1" applyBorder="1" applyAlignment="1">
      <alignment wrapText="1"/>
    </xf>
    <xf numFmtId="0" fontId="51" fillId="0" borderId="0" xfId="0" applyFont="1" applyBorder="1"/>
    <xf numFmtId="0" fontId="51" fillId="0" borderId="0" xfId="0" applyFont="1" applyBorder="1" applyAlignment="1">
      <alignment horizontal="right"/>
    </xf>
    <xf numFmtId="0" fontId="49" fillId="0" borderId="0" xfId="0" applyFont="1" applyBorder="1" applyAlignment="1">
      <alignment horizontal="right"/>
    </xf>
    <xf numFmtId="0" fontId="49" fillId="0" borderId="0" xfId="0" applyFont="1" applyBorder="1" applyAlignment="1"/>
    <xf numFmtId="0" fontId="49" fillId="0" borderId="13" xfId="0" applyFont="1" applyBorder="1" applyAlignment="1">
      <alignment wrapText="1"/>
    </xf>
    <xf numFmtId="0" fontId="49" fillId="0" borderId="13" xfId="0" applyFont="1" applyBorder="1"/>
    <xf numFmtId="0" fontId="49" fillId="0" borderId="13" xfId="0" applyFont="1" applyBorder="1" applyAlignment="1">
      <alignment horizontal="right"/>
    </xf>
    <xf numFmtId="0" fontId="55" fillId="0" borderId="13" xfId="0" applyFont="1" applyBorder="1" applyAlignment="1">
      <alignment horizontal="right"/>
    </xf>
    <xf numFmtId="0" fontId="49" fillId="0" borderId="13" xfId="0" applyFont="1" applyBorder="1" applyAlignment="1"/>
    <xf numFmtId="0" fontId="55" fillId="0" borderId="11" xfId="0" applyFont="1" applyBorder="1" applyAlignment="1">
      <alignment wrapText="1"/>
    </xf>
    <xf numFmtId="0" fontId="55" fillId="0" borderId="11" xfId="0" applyFont="1" applyBorder="1"/>
    <xf numFmtId="0" fontId="55" fillId="0" borderId="11" xfId="0" applyFont="1" applyBorder="1" applyAlignment="1">
      <alignment horizontal="right"/>
    </xf>
    <xf numFmtId="0" fontId="51" fillId="0" borderId="11" xfId="0" applyFont="1" applyBorder="1" applyAlignment="1">
      <alignment horizontal="right"/>
    </xf>
    <xf numFmtId="0" fontId="51" fillId="0" borderId="14" xfId="0" applyFont="1" applyBorder="1" applyAlignment="1">
      <alignment wrapText="1"/>
    </xf>
    <xf numFmtId="0" fontId="51" fillId="0" borderId="14" xfId="0" applyFont="1" applyBorder="1"/>
    <xf numFmtId="0" fontId="51" fillId="0" borderId="14" xfId="0" applyFont="1" applyBorder="1" applyAlignment="1">
      <alignment horizontal="right"/>
    </xf>
    <xf numFmtId="0" fontId="49" fillId="0" borderId="14" xfId="0" applyFont="1" applyBorder="1" applyAlignment="1">
      <alignment horizontal="right"/>
    </xf>
    <xf numFmtId="0" fontId="49" fillId="0" borderId="10" xfId="0" applyFont="1" applyBorder="1" applyAlignment="1">
      <alignment horizontal="right"/>
    </xf>
    <xf numFmtId="0" fontId="49" fillId="0" borderId="0" xfId="0" applyFont="1" applyBorder="1"/>
    <xf numFmtId="0" fontId="55" fillId="0" borderId="0" xfId="0" applyFont="1" applyBorder="1" applyAlignment="1">
      <alignment horizontal="right"/>
    </xf>
    <xf numFmtId="0" fontId="56" fillId="0" borderId="13" xfId="0" applyFont="1" applyBorder="1" applyAlignment="1">
      <alignment wrapText="1"/>
    </xf>
    <xf numFmtId="0" fontId="56" fillId="0" borderId="11" xfId="0" applyFont="1" applyBorder="1"/>
    <xf numFmtId="0" fontId="56" fillId="0" borderId="11" xfId="0" applyFont="1" applyBorder="1" applyAlignment="1">
      <alignment wrapText="1"/>
    </xf>
    <xf numFmtId="49" fontId="49" fillId="0" borderId="11" xfId="0" applyNumberFormat="1" applyFont="1" applyBorder="1" applyAlignment="1">
      <alignment horizontal="right"/>
    </xf>
    <xf numFmtId="0" fontId="49" fillId="0" borderId="0" xfId="0" applyFont="1" applyBorder="1" applyAlignment="1">
      <alignment wrapText="1"/>
    </xf>
    <xf numFmtId="0" fontId="59" fillId="0" borderId="0" xfId="0" applyFont="1"/>
    <xf numFmtId="0" fontId="59" fillId="0" borderId="0" xfId="0" applyFont="1" applyBorder="1"/>
    <xf numFmtId="0" fontId="60" fillId="0" borderId="0" xfId="0" applyFont="1"/>
    <xf numFmtId="0" fontId="37" fillId="0" borderId="0" xfId="78" applyFont="1"/>
    <xf numFmtId="0" fontId="39" fillId="0" borderId="0" xfId="78" applyFont="1"/>
    <xf numFmtId="3" fontId="30" fillId="0" borderId="0" xfId="78" applyNumberFormat="1" applyFont="1"/>
    <xf numFmtId="3" fontId="37" fillId="0" borderId="0" xfId="78" applyNumberFormat="1" applyFont="1"/>
    <xf numFmtId="3" fontId="26" fillId="0" borderId="15" xfId="78" applyNumberFormat="1" applyFont="1" applyBorder="1" applyAlignment="1">
      <alignment horizontal="center" vertical="center"/>
    </xf>
    <xf numFmtId="3" fontId="26" fillId="0" borderId="16" xfId="78" applyNumberFormat="1" applyFont="1" applyBorder="1" applyAlignment="1">
      <alignment horizontal="center" vertical="center"/>
    </xf>
    <xf numFmtId="3" fontId="26" fillId="0" borderId="0" xfId="78" applyNumberFormat="1" applyFont="1" applyBorder="1" applyAlignment="1">
      <alignment horizontal="left" vertical="center" wrapText="1"/>
    </xf>
    <xf numFmtId="3" fontId="30" fillId="0" borderId="0" xfId="78" applyNumberFormat="1" applyFont="1" applyBorder="1"/>
    <xf numFmtId="3" fontId="26" fillId="0" borderId="0" xfId="78" applyNumberFormat="1" applyFont="1" applyBorder="1"/>
    <xf numFmtId="3" fontId="30" fillId="0" borderId="0" xfId="78" applyNumberFormat="1" applyFont="1" applyFill="1" applyBorder="1" applyAlignment="1">
      <alignment horizontal="left" vertical="center" wrapText="1"/>
    </xf>
    <xf numFmtId="3" fontId="26" fillId="0" borderId="17" xfId="78" applyNumberFormat="1" applyFont="1" applyFill="1" applyBorder="1" applyAlignment="1">
      <alignment horizontal="left" vertical="center" wrapText="1"/>
    </xf>
    <xf numFmtId="3" fontId="26" fillId="0" borderId="17" xfId="78" applyNumberFormat="1" applyFont="1" applyBorder="1"/>
    <xf numFmtId="3" fontId="32" fillId="0" borderId="0" xfId="78" applyNumberFormat="1" applyFont="1" applyBorder="1" applyAlignment="1">
      <alignment horizontal="left" vertical="center" wrapText="1"/>
    </xf>
    <xf numFmtId="3" fontId="37" fillId="0" borderId="0" xfId="78" applyNumberFormat="1" applyFont="1" applyFill="1" applyBorder="1" applyAlignment="1">
      <alignment horizontal="left" vertical="center" wrapText="1"/>
    </xf>
    <xf numFmtId="3" fontId="30" fillId="0" borderId="0" xfId="78" applyNumberFormat="1" applyFont="1" applyFill="1" applyBorder="1"/>
    <xf numFmtId="3" fontId="26" fillId="0" borderId="0" xfId="78" applyNumberFormat="1" applyFont="1"/>
    <xf numFmtId="3" fontId="32" fillId="0" borderId="0" xfId="78" applyNumberFormat="1" applyFont="1"/>
    <xf numFmtId="3" fontId="32" fillId="0" borderId="0" xfId="78" applyNumberFormat="1" applyFont="1" applyFill="1" applyBorder="1" applyAlignment="1">
      <alignment horizontal="left" vertical="center" wrapText="1"/>
    </xf>
    <xf numFmtId="0" fontId="30" fillId="0" borderId="0" xfId="78" applyFont="1"/>
    <xf numFmtId="3" fontId="26" fillId="0" borderId="17" xfId="78" applyNumberFormat="1" applyFont="1" applyFill="1" applyBorder="1"/>
    <xf numFmtId="3" fontId="26" fillId="0" borderId="0" xfId="78" applyNumberFormat="1" applyFont="1" applyFill="1" applyBorder="1" applyAlignment="1">
      <alignment horizontal="left" vertical="center" wrapText="1"/>
    </xf>
    <xf numFmtId="3" fontId="26" fillId="0" borderId="0" xfId="78" applyNumberFormat="1" applyFont="1" applyFill="1" applyBorder="1"/>
    <xf numFmtId="0" fontId="61" fillId="0" borderId="0" xfId="78" applyFont="1"/>
    <xf numFmtId="3" fontId="30" fillId="0" borderId="0" xfId="0" applyNumberFormat="1" applyFont="1" applyFill="1" applyAlignment="1">
      <alignment wrapText="1"/>
    </xf>
    <xf numFmtId="3" fontId="32" fillId="0" borderId="0" xfId="78" applyNumberFormat="1" applyFont="1" applyBorder="1"/>
    <xf numFmtId="3" fontId="26" fillId="0" borderId="17" xfId="78" applyNumberFormat="1" applyFont="1" applyBorder="1" applyAlignment="1">
      <alignment horizontal="left" vertical="center" wrapText="1"/>
    </xf>
    <xf numFmtId="3" fontId="30" fillId="0" borderId="0" xfId="78" applyNumberFormat="1" applyFont="1" applyBorder="1" applyAlignment="1">
      <alignment horizontal="left" vertical="center" wrapText="1"/>
    </xf>
    <xf numFmtId="3" fontId="39" fillId="0" borderId="0" xfId="78" applyNumberFormat="1" applyFont="1" applyFill="1" applyBorder="1" applyAlignment="1">
      <alignment horizontal="left" vertical="center" wrapText="1"/>
    </xf>
    <xf numFmtId="0" fontId="62" fillId="0" borderId="0" xfId="78" applyFont="1"/>
    <xf numFmtId="3" fontId="63" fillId="0" borderId="0" xfId="78" applyNumberFormat="1" applyFont="1" applyBorder="1" applyAlignment="1">
      <alignment horizontal="left" vertical="center" wrapText="1"/>
    </xf>
    <xf numFmtId="0" fontId="32" fillId="0" borderId="0" xfId="78" applyFont="1"/>
    <xf numFmtId="3" fontId="30" fillId="0" borderId="17" xfId="78" applyNumberFormat="1" applyFont="1" applyBorder="1"/>
    <xf numFmtId="3" fontId="39" fillId="0" borderId="0" xfId="78" applyNumberFormat="1" applyFont="1"/>
    <xf numFmtId="3" fontId="61" fillId="0" borderId="0" xfId="78" applyNumberFormat="1" applyFont="1"/>
    <xf numFmtId="0" fontId="58" fillId="0" borderId="0" xfId="0" applyFont="1"/>
    <xf numFmtId="0" fontId="66" fillId="0" borderId="0" xfId="0" applyFont="1"/>
    <xf numFmtId="3" fontId="58" fillId="0" borderId="0" xfId="0" applyNumberFormat="1" applyFont="1"/>
    <xf numFmtId="3" fontId="58" fillId="0" borderId="0" xfId="0" applyNumberFormat="1" applyFont="1" applyBorder="1"/>
    <xf numFmtId="3" fontId="58" fillId="0" borderId="18" xfId="0" applyNumberFormat="1" applyFont="1" applyBorder="1"/>
    <xf numFmtId="0" fontId="65" fillId="0" borderId="0" xfId="0" applyFont="1"/>
    <xf numFmtId="0" fontId="37" fillId="0" borderId="0" xfId="0" applyFont="1" applyAlignment="1"/>
    <xf numFmtId="0" fontId="32" fillId="0" borderId="0" xfId="0" applyFont="1" applyAlignment="1">
      <alignment horizontal="center" vertical="center"/>
    </xf>
    <xf numFmtId="0" fontId="67" fillId="0" borderId="0" xfId="0" applyFont="1"/>
    <xf numFmtId="3" fontId="36" fillId="0" borderId="0" xfId="0" applyNumberFormat="1" applyFont="1" applyBorder="1"/>
    <xf numFmtId="3" fontId="65" fillId="0" borderId="0" xfId="0" applyNumberFormat="1" applyFont="1" applyBorder="1"/>
    <xf numFmtId="0" fontId="58" fillId="0" borderId="0" xfId="0" applyFont="1" applyBorder="1" applyAlignment="1">
      <alignment wrapText="1"/>
    </xf>
    <xf numFmtId="3" fontId="37" fillId="0" borderId="0" xfId="78" applyNumberFormat="1" applyFont="1" applyBorder="1"/>
    <xf numFmtId="3" fontId="69" fillId="0" borderId="0" xfId="0" applyNumberFormat="1" applyFont="1" applyBorder="1"/>
    <xf numFmtId="49" fontId="30" fillId="0" borderId="0" xfId="78" applyNumberFormat="1" applyFont="1" applyBorder="1" applyAlignment="1">
      <alignment horizontal="center" vertical="center" wrapText="1"/>
    </xf>
    <xf numFmtId="0" fontId="51" fillId="0" borderId="19" xfId="0" applyFont="1" applyBorder="1" applyAlignment="1">
      <alignment wrapText="1"/>
    </xf>
    <xf numFmtId="0" fontId="51" fillId="0" borderId="19" xfId="0" applyFont="1" applyBorder="1"/>
    <xf numFmtId="0" fontId="51" fillId="0" borderId="19" xfId="0" applyFont="1" applyBorder="1" applyAlignment="1">
      <alignment horizontal="right"/>
    </xf>
    <xf numFmtId="0" fontId="49" fillId="0" borderId="19" xfId="0" applyFont="1" applyBorder="1" applyAlignment="1">
      <alignment horizontal="right"/>
    </xf>
    <xf numFmtId="3" fontId="70" fillId="0" borderId="11" xfId="0" applyNumberFormat="1" applyFont="1" applyBorder="1" applyAlignment="1">
      <alignment horizontal="center" vertical="center" wrapText="1"/>
    </xf>
    <xf numFmtId="3" fontId="58" fillId="0" borderId="0" xfId="0" applyNumberFormat="1" applyFont="1" applyAlignment="1">
      <alignment wrapText="1"/>
    </xf>
    <xf numFmtId="3" fontId="58" fillId="0" borderId="0" xfId="0" applyNumberFormat="1" applyFont="1" applyBorder="1" applyAlignment="1">
      <alignment wrapText="1"/>
    </xf>
    <xf numFmtId="3" fontId="65" fillId="0" borderId="20" xfId="0" applyNumberFormat="1" applyFont="1" applyBorder="1"/>
    <xf numFmtId="3" fontId="58" fillId="0" borderId="21" xfId="0" applyNumberFormat="1" applyFont="1" applyBorder="1"/>
    <xf numFmtId="3" fontId="65" fillId="0" borderId="21" xfId="0" applyNumberFormat="1" applyFont="1" applyBorder="1"/>
    <xf numFmtId="3" fontId="26" fillId="0" borderId="22" xfId="78" applyNumberFormat="1" applyFont="1" applyBorder="1" applyAlignment="1">
      <alignment horizontal="center" vertical="center"/>
    </xf>
    <xf numFmtId="3" fontId="26" fillId="0" borderId="18" xfId="78" applyNumberFormat="1" applyFont="1" applyBorder="1" applyAlignment="1">
      <alignment horizontal="center" vertical="center"/>
    </xf>
    <xf numFmtId="0" fontId="27" fillId="0" borderId="0" xfId="0" applyFont="1"/>
    <xf numFmtId="0" fontId="31" fillId="0" borderId="0" xfId="0" applyFont="1" applyBorder="1" applyAlignment="1">
      <alignment horizontal="center"/>
    </xf>
    <xf numFmtId="3" fontId="57" fillId="0" borderId="0" xfId="0" applyNumberFormat="1" applyFont="1"/>
    <xf numFmtId="0" fontId="57" fillId="0" borderId="0" xfId="0" applyFont="1" applyAlignment="1">
      <alignment wrapText="1"/>
    </xf>
    <xf numFmtId="3" fontId="33" fillId="0" borderId="0" xfId="0" applyNumberFormat="1" applyFont="1"/>
    <xf numFmtId="0" fontId="72" fillId="0" borderId="0" xfId="0" applyFont="1"/>
    <xf numFmtId="0" fontId="33" fillId="0" borderId="0" xfId="0" applyFont="1"/>
    <xf numFmtId="0" fontId="57" fillId="0" borderId="0" xfId="0" applyFont="1" applyAlignment="1">
      <alignment horizontal="center"/>
    </xf>
    <xf numFmtId="0" fontId="57" fillId="0" borderId="0" xfId="0" applyFont="1"/>
    <xf numFmtId="3" fontId="26" fillId="0" borderId="26" xfId="78" applyNumberFormat="1" applyFont="1" applyBorder="1"/>
    <xf numFmtId="0" fontId="26" fillId="0" borderId="1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0" fillId="0" borderId="0" xfId="0" applyFont="1"/>
    <xf numFmtId="3" fontId="30" fillId="0" borderId="0" xfId="0" applyNumberFormat="1" applyFont="1"/>
    <xf numFmtId="3" fontId="36" fillId="0" borderId="0" xfId="0" applyNumberFormat="1" applyFont="1" applyAlignment="1">
      <alignment horizontal="right"/>
    </xf>
    <xf numFmtId="0" fontId="30" fillId="0" borderId="0" xfId="0" applyFont="1" applyAlignment="1"/>
    <xf numFmtId="0" fontId="26" fillId="0" borderId="27" xfId="0" applyFont="1" applyBorder="1" applyAlignment="1">
      <alignment horizontal="center" vertical="center"/>
    </xf>
    <xf numFmtId="3" fontId="70" fillId="0" borderId="28" xfId="0" applyNumberFormat="1" applyFont="1" applyBorder="1" applyAlignment="1">
      <alignment horizontal="center" vertical="center" wrapText="1"/>
    </xf>
    <xf numFmtId="3" fontId="26" fillId="0" borderId="29" xfId="0" applyNumberFormat="1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65" fillId="0" borderId="14" xfId="0" applyFont="1" applyBorder="1"/>
    <xf numFmtId="3" fontId="26" fillId="0" borderId="14" xfId="0" applyNumberFormat="1" applyFont="1" applyBorder="1"/>
    <xf numFmtId="0" fontId="58" fillId="0" borderId="0" xfId="0" applyFont="1" applyBorder="1"/>
    <xf numFmtId="3" fontId="58" fillId="0" borderId="0" xfId="74" applyNumberFormat="1" applyFont="1" applyBorder="1"/>
    <xf numFmtId="3" fontId="30" fillId="0" borderId="0" xfId="0" applyNumberFormat="1" applyFont="1" applyBorder="1"/>
    <xf numFmtId="0" fontId="64" fillId="0" borderId="0" xfId="0" applyFont="1" applyBorder="1"/>
    <xf numFmtId="3" fontId="30" fillId="0" borderId="21" xfId="0" applyNumberFormat="1" applyFont="1" applyBorder="1"/>
    <xf numFmtId="3" fontId="36" fillId="0" borderId="21" xfId="0" applyNumberFormat="1" applyFont="1" applyBorder="1"/>
    <xf numFmtId="3" fontId="26" fillId="0" borderId="0" xfId="0" applyNumberFormat="1" applyFont="1" applyBorder="1"/>
    <xf numFmtId="0" fontId="36" fillId="0" borderId="0" xfId="0" applyFont="1"/>
    <xf numFmtId="0" fontId="69" fillId="0" borderId="0" xfId="0" applyFont="1" applyBorder="1"/>
    <xf numFmtId="3" fontId="40" fillId="0" borderId="0" xfId="0" applyNumberFormat="1" applyFont="1" applyBorder="1"/>
    <xf numFmtId="0" fontId="26" fillId="0" borderId="0" xfId="0" applyFont="1" applyBorder="1"/>
    <xf numFmtId="3" fontId="26" fillId="0" borderId="21" xfId="0" applyNumberFormat="1" applyFont="1" applyBorder="1"/>
    <xf numFmtId="0" fontId="30" fillId="0" borderId="0" xfId="0" applyFont="1" applyBorder="1"/>
    <xf numFmtId="3" fontId="58" fillId="0" borderId="21" xfId="0" applyNumberFormat="1" applyFont="1" applyBorder="1" applyAlignment="1">
      <alignment wrapText="1"/>
    </xf>
    <xf numFmtId="3" fontId="26" fillId="0" borderId="0" xfId="0" applyNumberFormat="1" applyFont="1"/>
    <xf numFmtId="0" fontId="26" fillId="0" borderId="0" xfId="0" applyFont="1"/>
    <xf numFmtId="0" fontId="30" fillId="0" borderId="21" xfId="0" applyFont="1" applyBorder="1"/>
    <xf numFmtId="3" fontId="65" fillId="0" borderId="0" xfId="0" applyNumberFormat="1" applyFont="1" applyBorder="1" applyAlignment="1">
      <alignment wrapText="1"/>
    </xf>
    <xf numFmtId="0" fontId="26" fillId="0" borderId="0" xfId="0" applyFont="1" applyAlignment="1">
      <alignment horizontal="center" vertical="center"/>
    </xf>
    <xf numFmtId="0" fontId="40" fillId="0" borderId="0" xfId="0" applyFont="1"/>
    <xf numFmtId="3" fontId="32" fillId="0" borderId="0" xfId="0" applyNumberFormat="1" applyFont="1"/>
    <xf numFmtId="0" fontId="37" fillId="0" borderId="21" xfId="0" applyFont="1" applyBorder="1"/>
    <xf numFmtId="0" fontId="57" fillId="0" borderId="0" xfId="71" applyFont="1" applyAlignment="1">
      <alignment vertical="center"/>
    </xf>
    <xf numFmtId="3" fontId="76" fillId="0" borderId="32" xfId="71" applyNumberFormat="1" applyFont="1" applyFill="1" applyBorder="1" applyAlignment="1">
      <alignment horizontal="center" vertical="center" wrapText="1"/>
    </xf>
    <xf numFmtId="0" fontId="57" fillId="0" borderId="23" xfId="71" applyFont="1" applyBorder="1" applyAlignment="1">
      <alignment vertical="center"/>
    </xf>
    <xf numFmtId="3" fontId="23" fillId="0" borderId="23" xfId="71" applyNumberFormat="1" applyFont="1" applyFill="1" applyBorder="1" applyAlignment="1">
      <alignment vertical="center"/>
    </xf>
    <xf numFmtId="3" fontId="57" fillId="0" borderId="0" xfId="71" applyNumberFormat="1" applyFont="1" applyAlignment="1">
      <alignment vertical="center"/>
    </xf>
    <xf numFmtId="0" fontId="77" fillId="0" borderId="0" xfId="0" applyFont="1"/>
    <xf numFmtId="0" fontId="30" fillId="0" borderId="0" xfId="0" applyFont="1" applyAlignment="1">
      <alignment horizontal="right"/>
    </xf>
    <xf numFmtId="0" fontId="26" fillId="0" borderId="0" xfId="0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36" fillId="0" borderId="0" xfId="0" applyFont="1" applyBorder="1" applyAlignment="1">
      <alignment horizontal="left" vertical="center"/>
    </xf>
    <xf numFmtId="0" fontId="30" fillId="0" borderId="0" xfId="0" applyFont="1" applyBorder="1" applyAlignment="1">
      <alignment horizontal="left"/>
    </xf>
    <xf numFmtId="3" fontId="26" fillId="0" borderId="33" xfId="0" applyNumberFormat="1" applyFont="1" applyBorder="1"/>
    <xf numFmtId="0" fontId="80" fillId="0" borderId="0" xfId="0" applyFont="1" applyBorder="1" applyAlignment="1">
      <alignment horizontal="left" vertical="center" wrapText="1"/>
    </xf>
    <xf numFmtId="3" fontId="36" fillId="0" borderId="0" xfId="0" applyNumberFormat="1" applyFont="1"/>
    <xf numFmtId="0" fontId="26" fillId="0" borderId="0" xfId="0" applyFont="1" applyAlignment="1">
      <alignment horizontal="left" wrapText="1"/>
    </xf>
    <xf numFmtId="0" fontId="81" fillId="0" borderId="0" xfId="0" applyFont="1" applyAlignment="1">
      <alignment horizontal="left" wrapText="1"/>
    </xf>
    <xf numFmtId="0" fontId="30" fillId="0" borderId="0" xfId="0" applyFont="1" applyAlignment="1">
      <alignment horizontal="left" wrapText="1"/>
    </xf>
    <xf numFmtId="0" fontId="26" fillId="0" borderId="0" xfId="0" applyFont="1" applyAlignment="1">
      <alignment wrapText="1"/>
    </xf>
    <xf numFmtId="0" fontId="36" fillId="0" borderId="0" xfId="0" applyFont="1" applyAlignment="1">
      <alignment wrapText="1"/>
    </xf>
    <xf numFmtId="0" fontId="81" fillId="0" borderId="0" xfId="0" applyFont="1" applyAlignment="1">
      <alignment wrapText="1"/>
    </xf>
    <xf numFmtId="0" fontId="30" fillId="0" borderId="0" xfId="0" applyFont="1" applyBorder="1" applyAlignment="1">
      <alignment wrapText="1"/>
    </xf>
    <xf numFmtId="0" fontId="58" fillId="0" borderId="0" xfId="0" applyFont="1" applyAlignment="1">
      <alignment horizontal="right"/>
    </xf>
    <xf numFmtId="0" fontId="65" fillId="0" borderId="0" xfId="0" applyFont="1" applyAlignment="1">
      <alignment horizontal="right"/>
    </xf>
    <xf numFmtId="0" fontId="65" fillId="0" borderId="0" xfId="0" applyFont="1" applyAlignment="1">
      <alignment horizontal="center"/>
    </xf>
    <xf numFmtId="3" fontId="65" fillId="0" borderId="0" xfId="0" applyNumberFormat="1" applyFont="1" applyAlignment="1">
      <alignment horizontal="center"/>
    </xf>
    <xf numFmtId="3" fontId="65" fillId="0" borderId="34" xfId="0" applyNumberFormat="1" applyFont="1" applyBorder="1" applyAlignment="1">
      <alignment horizontal="center" vertical="center"/>
    </xf>
    <xf numFmtId="3" fontId="65" fillId="0" borderId="35" xfId="0" applyNumberFormat="1" applyFont="1" applyBorder="1" applyAlignment="1">
      <alignment horizontal="center" vertical="center" wrapText="1"/>
    </xf>
    <xf numFmtId="3" fontId="65" fillId="0" borderId="36" xfId="0" applyNumberFormat="1" applyFont="1" applyBorder="1" applyAlignment="1">
      <alignment horizontal="center" vertical="center" wrapText="1"/>
    </xf>
    <xf numFmtId="0" fontId="58" fillId="0" borderId="22" xfId="0" applyFont="1" applyBorder="1" applyAlignment="1">
      <alignment horizontal="right"/>
    </xf>
    <xf numFmtId="0" fontId="58" fillId="0" borderId="0" xfId="0" applyFont="1" applyFill="1" applyBorder="1"/>
    <xf numFmtId="3" fontId="58" fillId="0" borderId="37" xfId="0" applyNumberFormat="1" applyFont="1" applyFill="1" applyBorder="1"/>
    <xf numFmtId="3" fontId="58" fillId="0" borderId="18" xfId="0" applyNumberFormat="1" applyFont="1" applyFill="1" applyBorder="1"/>
    <xf numFmtId="3" fontId="58" fillId="0" borderId="0" xfId="0" applyNumberFormat="1" applyFont="1" applyFill="1" applyBorder="1"/>
    <xf numFmtId="3" fontId="65" fillId="0" borderId="22" xfId="0" applyNumberFormat="1" applyFont="1" applyBorder="1"/>
    <xf numFmtId="3" fontId="58" fillId="0" borderId="0" xfId="0" applyNumberFormat="1" applyFont="1" applyBorder="1" applyAlignment="1">
      <alignment horizontal="center" vertical="center" wrapText="1"/>
    </xf>
    <xf numFmtId="3" fontId="58" fillId="0" borderId="18" xfId="0" applyNumberFormat="1" applyFont="1" applyBorder="1" applyAlignment="1">
      <alignment horizontal="center" vertical="center" wrapText="1"/>
    </xf>
    <xf numFmtId="3" fontId="65" fillId="0" borderId="0" xfId="0" applyNumberFormat="1" applyFont="1"/>
    <xf numFmtId="3" fontId="58" fillId="0" borderId="21" xfId="0" applyNumberFormat="1" applyFont="1" applyFill="1" applyBorder="1"/>
    <xf numFmtId="0" fontId="58" fillId="0" borderId="38" xfId="0" applyFont="1" applyBorder="1" applyAlignment="1">
      <alignment horizontal="right"/>
    </xf>
    <xf numFmtId="0" fontId="25" fillId="0" borderId="0" xfId="0" applyFont="1" applyAlignment="1">
      <alignment horizontal="center"/>
    </xf>
    <xf numFmtId="0" fontId="25" fillId="0" borderId="11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3" fontId="31" fillId="0" borderId="11" xfId="0" applyNumberFormat="1" applyFont="1" applyBorder="1" applyAlignment="1">
      <alignment horizontal="center" vertical="center" wrapText="1"/>
    </xf>
    <xf numFmtId="0" fontId="82" fillId="0" borderId="0" xfId="0" applyFont="1"/>
    <xf numFmtId="0" fontId="25" fillId="0" borderId="0" xfId="0" applyFont="1"/>
    <xf numFmtId="0" fontId="23" fillId="0" borderId="18" xfId="0" applyFont="1" applyBorder="1"/>
    <xf numFmtId="3" fontId="23" fillId="0" borderId="0" xfId="0" applyNumberFormat="1" applyFont="1" applyBorder="1"/>
    <xf numFmtId="0" fontId="23" fillId="0" borderId="0" xfId="0" applyFont="1" applyBorder="1"/>
    <xf numFmtId="9" fontId="23" fillId="0" borderId="0" xfId="0" applyNumberFormat="1" applyFont="1" applyBorder="1" applyAlignment="1">
      <alignment horizontal="left"/>
    </xf>
    <xf numFmtId="3" fontId="25" fillId="0" borderId="0" xfId="0" applyNumberFormat="1" applyFont="1" applyBorder="1"/>
    <xf numFmtId="10" fontId="23" fillId="0" borderId="0" xfId="0" applyNumberFormat="1" applyFont="1" applyBorder="1"/>
    <xf numFmtId="0" fontId="23" fillId="0" borderId="0" xfId="0" applyFont="1" applyAlignment="1">
      <alignment wrapText="1"/>
    </xf>
    <xf numFmtId="9" fontId="23" fillId="0" borderId="0" xfId="0" applyNumberFormat="1" applyFont="1" applyBorder="1"/>
    <xf numFmtId="10" fontId="23" fillId="0" borderId="0" xfId="0" applyNumberFormat="1" applyFont="1" applyBorder="1" applyAlignment="1">
      <alignment wrapText="1"/>
    </xf>
    <xf numFmtId="3" fontId="23" fillId="0" borderId="0" xfId="0" applyNumberFormat="1" applyFont="1"/>
    <xf numFmtId="3" fontId="58" fillId="0" borderId="0" xfId="0" applyNumberFormat="1" applyFont="1" applyBorder="1" applyAlignment="1">
      <alignment horizontal="right" vertical="center" wrapText="1"/>
    </xf>
    <xf numFmtId="0" fontId="46" fillId="0" borderId="0" xfId="0" applyFont="1" applyAlignment="1">
      <alignment horizontal="center"/>
    </xf>
    <xf numFmtId="0" fontId="46" fillId="0" borderId="0" xfId="0" applyFont="1" applyAlignment="1">
      <alignment horizontal="center" wrapText="1"/>
    </xf>
    <xf numFmtId="3" fontId="26" fillId="0" borderId="39" xfId="0" applyNumberFormat="1" applyFont="1" applyBorder="1" applyAlignment="1">
      <alignment horizontal="center" vertical="center" wrapText="1"/>
    </xf>
    <xf numFmtId="0" fontId="45" fillId="0" borderId="25" xfId="0" applyFont="1" applyBorder="1"/>
    <xf numFmtId="0" fontId="46" fillId="0" borderId="0" xfId="0" applyFont="1" applyAlignment="1"/>
    <xf numFmtId="0" fontId="45" fillId="0" borderId="0" xfId="0" applyFont="1" applyAlignment="1">
      <alignment horizontal="left"/>
    </xf>
    <xf numFmtId="0" fontId="45" fillId="0" borderId="0" xfId="0" applyFont="1" applyAlignment="1">
      <alignment horizontal="left" wrapText="1"/>
    </xf>
    <xf numFmtId="3" fontId="45" fillId="0" borderId="25" xfId="0" applyNumberFormat="1" applyFont="1" applyBorder="1"/>
    <xf numFmtId="3" fontId="46" fillId="0" borderId="25" xfId="0" applyNumberFormat="1" applyFont="1" applyBorder="1"/>
    <xf numFmtId="0" fontId="25" fillId="0" borderId="0" xfId="0" applyFont="1" applyAlignment="1">
      <alignment horizontal="center" wrapText="1"/>
    </xf>
    <xf numFmtId="0" fontId="23" fillId="0" borderId="25" xfId="0" applyFont="1" applyBorder="1"/>
    <xf numFmtId="0" fontId="23" fillId="0" borderId="21" xfId="0" applyFont="1" applyBorder="1"/>
    <xf numFmtId="3" fontId="23" fillId="0" borderId="21" xfId="0" applyNumberFormat="1" applyFont="1" applyBorder="1"/>
    <xf numFmtId="0" fontId="25" fillId="0" borderId="0" xfId="0" applyFont="1" applyAlignment="1">
      <alignment wrapText="1"/>
    </xf>
    <xf numFmtId="3" fontId="25" fillId="0" borderId="25" xfId="0" applyNumberFormat="1" applyFont="1" applyBorder="1"/>
    <xf numFmtId="0" fontId="23" fillId="0" borderId="23" xfId="0" applyFont="1" applyBorder="1" applyAlignment="1">
      <alignment horizontal="center"/>
    </xf>
    <xf numFmtId="3" fontId="25" fillId="0" borderId="44" xfId="0" applyNumberFormat="1" applyFont="1" applyBorder="1"/>
    <xf numFmtId="3" fontId="24" fillId="0" borderId="0" xfId="0" applyNumberFormat="1" applyFont="1"/>
    <xf numFmtId="3" fontId="24" fillId="0" borderId="0" xfId="0" applyNumberFormat="1" applyFont="1" applyBorder="1"/>
    <xf numFmtId="3" fontId="27" fillId="0" borderId="0" xfId="0" applyNumberFormat="1" applyFont="1"/>
    <xf numFmtId="3" fontId="27" fillId="0" borderId="0" xfId="0" applyNumberFormat="1" applyFont="1" applyBorder="1"/>
    <xf numFmtId="0" fontId="39" fillId="0" borderId="0" xfId="78" applyFont="1" applyAlignment="1">
      <alignment horizontal="center" vertical="center"/>
    </xf>
    <xf numFmtId="0" fontId="83" fillId="0" borderId="0" xfId="0" applyFont="1"/>
    <xf numFmtId="165" fontId="49" fillId="0" borderId="11" xfId="0" applyNumberFormat="1" applyFont="1" applyBorder="1" applyAlignment="1">
      <alignment horizontal="right"/>
    </xf>
    <xf numFmtId="0" fontId="49" fillId="0" borderId="14" xfId="0" applyFont="1" applyBorder="1" applyAlignment="1">
      <alignment wrapText="1"/>
    </xf>
    <xf numFmtId="0" fontId="23" fillId="0" borderId="0" xfId="0" applyFont="1" applyBorder="1" applyAlignment="1">
      <alignment horizontal="center"/>
    </xf>
    <xf numFmtId="4" fontId="49" fillId="0" borderId="0" xfId="0" applyNumberFormat="1" applyFont="1" applyBorder="1" applyAlignment="1">
      <alignment horizontal="right"/>
    </xf>
    <xf numFmtId="0" fontId="55" fillId="0" borderId="23" xfId="0" applyFont="1" applyBorder="1" applyAlignment="1">
      <alignment wrapText="1"/>
    </xf>
    <xf numFmtId="0" fontId="49" fillId="0" borderId="23" xfId="0" applyFont="1" applyBorder="1"/>
    <xf numFmtId="0" fontId="51" fillId="0" borderId="23" xfId="0" applyFont="1" applyBorder="1" applyAlignment="1">
      <alignment horizontal="right"/>
    </xf>
    <xf numFmtId="0" fontId="55" fillId="0" borderId="23" xfId="0" applyFont="1" applyBorder="1" applyAlignment="1">
      <alignment horizontal="right"/>
    </xf>
    <xf numFmtId="0" fontId="49" fillId="0" borderId="23" xfId="0" applyFont="1" applyBorder="1" applyAlignment="1">
      <alignment horizontal="right"/>
    </xf>
    <xf numFmtId="0" fontId="49" fillId="0" borderId="0" xfId="0" applyFont="1" applyBorder="1" applyAlignment="1">
      <alignment shrinkToFit="1"/>
    </xf>
    <xf numFmtId="0" fontId="55" fillId="0" borderId="23" xfId="0" applyFont="1" applyBorder="1"/>
    <xf numFmtId="0" fontId="56" fillId="0" borderId="23" xfId="0" applyFont="1" applyBorder="1" applyAlignment="1">
      <alignment horizontal="right"/>
    </xf>
    <xf numFmtId="3" fontId="30" fillId="0" borderId="0" xfId="78" applyNumberFormat="1" applyFont="1" applyBorder="1" applyAlignment="1">
      <alignment horizontal="center" vertical="center" wrapText="1"/>
    </xf>
    <xf numFmtId="3" fontId="59" fillId="0" borderId="0" xfId="0" applyNumberFormat="1" applyFont="1" applyBorder="1"/>
    <xf numFmtId="3" fontId="76" fillId="0" borderId="45" xfId="71" applyNumberFormat="1" applyFont="1" applyFill="1" applyBorder="1" applyAlignment="1">
      <alignment horizontal="center" vertical="center" wrapText="1"/>
    </xf>
    <xf numFmtId="3" fontId="76" fillId="0" borderId="46" xfId="71" applyNumberFormat="1" applyFont="1" applyFill="1" applyBorder="1" applyAlignment="1">
      <alignment horizontal="center" vertical="center" wrapText="1"/>
    </xf>
    <xf numFmtId="3" fontId="33" fillId="0" borderId="0" xfId="71" applyNumberFormat="1" applyFont="1" applyAlignment="1">
      <alignment vertical="center"/>
    </xf>
    <xf numFmtId="3" fontId="24" fillId="0" borderId="23" xfId="75" applyNumberFormat="1" applyFont="1" applyBorder="1" applyAlignment="1">
      <alignment vertical="center"/>
    </xf>
    <xf numFmtId="3" fontId="37" fillId="0" borderId="0" xfId="0" applyNumberFormat="1" applyFont="1"/>
    <xf numFmtId="0" fontId="37" fillId="0" borderId="0" xfId="0" applyFont="1" applyBorder="1"/>
    <xf numFmtId="3" fontId="37" fillId="0" borderId="0" xfId="0" applyNumberFormat="1" applyFont="1" applyBorder="1"/>
    <xf numFmtId="0" fontId="71" fillId="0" borderId="0" xfId="0" applyFont="1" applyBorder="1" applyAlignment="1">
      <alignment horizontal="right"/>
    </xf>
    <xf numFmtId="0" fontId="33" fillId="0" borderId="0" xfId="0" applyFont="1" applyAlignment="1"/>
    <xf numFmtId="3" fontId="66" fillId="0" borderId="0" xfId="0" applyNumberFormat="1" applyFont="1"/>
    <xf numFmtId="3" fontId="59" fillId="0" borderId="0" xfId="0" applyNumberFormat="1" applyFont="1"/>
    <xf numFmtId="3" fontId="60" fillId="0" borderId="0" xfId="0" applyNumberFormat="1" applyFont="1"/>
    <xf numFmtId="3" fontId="74" fillId="0" borderId="0" xfId="0" applyNumberFormat="1" applyFont="1"/>
    <xf numFmtId="3" fontId="25" fillId="0" borderId="0" xfId="0" applyNumberFormat="1" applyFont="1"/>
    <xf numFmtId="3" fontId="79" fillId="0" borderId="0" xfId="0" applyNumberFormat="1" applyFont="1" applyAlignment="1"/>
    <xf numFmtId="0" fontId="46" fillId="0" borderId="26" xfId="0" applyFont="1" applyBorder="1"/>
    <xf numFmtId="0" fontId="46" fillId="0" borderId="26" xfId="0" applyFont="1" applyBorder="1" applyAlignment="1">
      <alignment wrapText="1"/>
    </xf>
    <xf numFmtId="0" fontId="23" fillId="0" borderId="47" xfId="0" applyFont="1" applyBorder="1"/>
    <xf numFmtId="0" fontId="26" fillId="0" borderId="48" xfId="0" applyFont="1" applyBorder="1"/>
    <xf numFmtId="3" fontId="26" fillId="0" borderId="49" xfId="0" applyNumberFormat="1" applyFont="1" applyBorder="1"/>
    <xf numFmtId="3" fontId="26" fillId="0" borderId="26" xfId="0" applyNumberFormat="1" applyFont="1" applyBorder="1"/>
    <xf numFmtId="3" fontId="26" fillId="0" borderId="29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3" fontId="58" fillId="0" borderId="34" xfId="0" applyNumberFormat="1" applyFont="1" applyBorder="1" applyAlignment="1">
      <alignment horizontal="center" vertical="center"/>
    </xf>
    <xf numFmtId="3" fontId="60" fillId="0" borderId="33" xfId="0" applyNumberFormat="1" applyFont="1" applyBorder="1"/>
    <xf numFmtId="0" fontId="84" fillId="0" borderId="0" xfId="0" applyFont="1"/>
    <xf numFmtId="3" fontId="65" fillId="0" borderId="50" xfId="0" applyNumberFormat="1" applyFont="1" applyBorder="1" applyAlignment="1">
      <alignment horizontal="center" vertical="center" wrapText="1"/>
    </xf>
    <xf numFmtId="3" fontId="65" fillId="0" borderId="51" xfId="0" applyNumberFormat="1" applyFont="1" applyBorder="1" applyAlignment="1">
      <alignment horizontal="center" vertical="center"/>
    </xf>
    <xf numFmtId="3" fontId="65" fillId="0" borderId="52" xfId="0" applyNumberFormat="1" applyFont="1" applyBorder="1" applyAlignment="1">
      <alignment horizontal="center" vertical="center" wrapText="1"/>
    </xf>
    <xf numFmtId="3" fontId="65" fillId="0" borderId="53" xfId="0" applyNumberFormat="1" applyFont="1" applyBorder="1" applyAlignment="1">
      <alignment horizontal="center" vertical="center" wrapText="1"/>
    </xf>
    <xf numFmtId="3" fontId="58" fillId="0" borderId="0" xfId="0" applyNumberFormat="1" applyFont="1" applyAlignment="1">
      <alignment horizontal="right"/>
    </xf>
    <xf numFmtId="3" fontId="65" fillId="0" borderId="54" xfId="0" applyNumberFormat="1" applyFont="1" applyBorder="1" applyAlignment="1">
      <alignment horizontal="center" vertical="center" wrapText="1"/>
    </xf>
    <xf numFmtId="3" fontId="65" fillId="0" borderId="42" xfId="0" applyNumberFormat="1" applyFont="1" applyBorder="1" applyAlignment="1">
      <alignment horizontal="center" vertical="center" wrapText="1"/>
    </xf>
    <xf numFmtId="3" fontId="58" fillId="0" borderId="55" xfId="0" applyNumberFormat="1" applyFont="1" applyBorder="1" applyAlignment="1">
      <alignment horizontal="right" vertical="center" wrapText="1"/>
    </xf>
    <xf numFmtId="3" fontId="65" fillId="0" borderId="56" xfId="0" applyNumberFormat="1" applyFont="1" applyBorder="1" applyAlignment="1">
      <alignment horizontal="right" vertical="center" wrapText="1"/>
    </xf>
    <xf numFmtId="3" fontId="59" fillId="0" borderId="0" xfId="0" applyNumberFormat="1" applyFont="1" applyBorder="1" applyAlignment="1">
      <alignment horizontal="right"/>
    </xf>
    <xf numFmtId="3" fontId="59" fillId="0" borderId="57" xfId="0" applyNumberFormat="1" applyFont="1" applyBorder="1" applyAlignment="1">
      <alignment horizontal="right"/>
    </xf>
    <xf numFmtId="3" fontId="60" fillId="0" borderId="58" xfId="0" applyNumberFormat="1" applyFont="1" applyBorder="1"/>
    <xf numFmtId="3" fontId="26" fillId="0" borderId="0" xfId="78" applyNumberFormat="1" applyFont="1" applyBorder="1" applyAlignment="1">
      <alignment horizontal="center" vertical="center" wrapText="1"/>
    </xf>
    <xf numFmtId="3" fontId="26" fillId="0" borderId="12" xfId="78" applyNumberFormat="1" applyFont="1" applyBorder="1" applyAlignment="1">
      <alignment horizontal="center" vertical="center" wrapText="1"/>
    </xf>
    <xf numFmtId="49" fontId="26" fillId="0" borderId="0" xfId="78" applyNumberFormat="1" applyFont="1" applyBorder="1" applyAlignment="1">
      <alignment horizontal="center" vertical="center" wrapText="1"/>
    </xf>
    <xf numFmtId="49" fontId="26" fillId="0" borderId="12" xfId="78" applyNumberFormat="1" applyFont="1" applyBorder="1" applyAlignment="1">
      <alignment horizontal="center" vertical="center" wrapText="1"/>
    </xf>
    <xf numFmtId="49" fontId="30" fillId="0" borderId="0" xfId="78" applyNumberFormat="1" applyFont="1" applyAlignment="1">
      <alignment horizontal="center" vertical="center" wrapText="1"/>
    </xf>
    <xf numFmtId="0" fontId="85" fillId="0" borderId="0" xfId="0" applyFont="1"/>
    <xf numFmtId="0" fontId="23" fillId="0" borderId="0" xfId="0" applyFont="1" applyBorder="1" applyAlignment="1">
      <alignment wrapText="1"/>
    </xf>
    <xf numFmtId="3" fontId="26" fillId="0" borderId="59" xfId="0" applyNumberFormat="1" applyFont="1" applyBorder="1"/>
    <xf numFmtId="0" fontId="30" fillId="0" borderId="0" xfId="0" applyFont="1" applyAlignment="1">
      <alignment horizontal="center" vertical="center"/>
    </xf>
    <xf numFmtId="3" fontId="65" fillId="0" borderId="40" xfId="0" applyNumberFormat="1" applyFont="1" applyBorder="1"/>
    <xf numFmtId="3" fontId="29" fillId="0" borderId="0" xfId="0" applyNumberFormat="1" applyFont="1" applyAlignment="1">
      <alignment horizontal="right"/>
    </xf>
    <xf numFmtId="0" fontId="26" fillId="0" borderId="40" xfId="0" applyFont="1" applyBorder="1"/>
    <xf numFmtId="10" fontId="24" fillId="0" borderId="0" xfId="0" applyNumberFormat="1" applyFont="1" applyBorder="1"/>
    <xf numFmtId="3" fontId="24" fillId="0" borderId="18" xfId="0" applyNumberFormat="1" applyFont="1" applyBorder="1"/>
    <xf numFmtId="3" fontId="26" fillId="0" borderId="15" xfId="78" applyNumberFormat="1" applyFont="1" applyBorder="1" applyAlignment="1">
      <alignment horizontal="center" vertical="center" wrapText="1"/>
    </xf>
    <xf numFmtId="3" fontId="26" fillId="0" borderId="22" xfId="78" applyNumberFormat="1" applyFont="1" applyBorder="1" applyAlignment="1">
      <alignment horizontal="center" vertical="center" wrapText="1"/>
    </xf>
    <xf numFmtId="3" fontId="30" fillId="0" borderId="0" xfId="78" applyNumberFormat="1" applyFont="1" applyAlignment="1">
      <alignment wrapText="1"/>
    </xf>
    <xf numFmtId="0" fontId="0" fillId="0" borderId="60" xfId="0" applyBorder="1" applyAlignment="1"/>
    <xf numFmtId="0" fontId="86" fillId="0" borderId="0" xfId="0" applyFont="1"/>
    <xf numFmtId="0" fontId="90" fillId="0" borderId="0" xfId="0" applyFont="1"/>
    <xf numFmtId="0" fontId="90" fillId="0" borderId="0" xfId="0" applyFont="1" applyAlignment="1">
      <alignment horizontal="right"/>
    </xf>
    <xf numFmtId="0" fontId="93" fillId="0" borderId="0" xfId="0" applyFont="1"/>
    <xf numFmtId="3" fontId="90" fillId="0" borderId="0" xfId="0" applyNumberFormat="1" applyFont="1" applyBorder="1"/>
    <xf numFmtId="0" fontId="90" fillId="0" borderId="0" xfId="0" applyFont="1" applyBorder="1"/>
    <xf numFmtId="0" fontId="91" fillId="0" borderId="0" xfId="0" applyFont="1"/>
    <xf numFmtId="3" fontId="91" fillId="0" borderId="0" xfId="0" applyNumberFormat="1" applyFont="1"/>
    <xf numFmtId="3" fontId="90" fillId="0" borderId="0" xfId="0" applyNumberFormat="1" applyFont="1"/>
    <xf numFmtId="3" fontId="65" fillId="0" borderId="61" xfId="0" applyNumberFormat="1" applyFont="1" applyFill="1" applyBorder="1"/>
    <xf numFmtId="3" fontId="65" fillId="0" borderId="62" xfId="0" applyNumberFormat="1" applyFont="1" applyBorder="1"/>
    <xf numFmtId="3" fontId="41" fillId="0" borderId="0" xfId="0" applyNumberFormat="1" applyFont="1" applyAlignment="1">
      <alignment horizontal="right"/>
    </xf>
    <xf numFmtId="3" fontId="94" fillId="0" borderId="11" xfId="0" applyNumberFormat="1" applyFont="1" applyBorder="1" applyAlignment="1">
      <alignment horizontal="center" vertical="center" wrapText="1"/>
    </xf>
    <xf numFmtId="3" fontId="59" fillId="0" borderId="0" xfId="74" applyNumberFormat="1" applyFont="1" applyBorder="1"/>
    <xf numFmtId="3" fontId="41" fillId="0" borderId="0" xfId="0" applyNumberFormat="1" applyFont="1" applyBorder="1"/>
    <xf numFmtId="3" fontId="67" fillId="0" borderId="0" xfId="0" applyNumberFormat="1" applyFont="1" applyBorder="1"/>
    <xf numFmtId="3" fontId="32" fillId="0" borderId="0" xfId="0" applyNumberFormat="1" applyFont="1" applyBorder="1"/>
    <xf numFmtId="3" fontId="32" fillId="0" borderId="14" xfId="0" applyNumberFormat="1" applyFont="1" applyBorder="1"/>
    <xf numFmtId="3" fontId="32" fillId="0" borderId="63" xfId="0" applyNumberFormat="1" applyFont="1" applyBorder="1"/>
    <xf numFmtId="3" fontId="32" fillId="0" borderId="64" xfId="0" applyNumberFormat="1" applyFont="1" applyBorder="1"/>
    <xf numFmtId="0" fontId="45" fillId="0" borderId="0" xfId="73" applyFont="1"/>
    <xf numFmtId="0" fontId="21" fillId="0" borderId="0" xfId="73" applyFont="1"/>
    <xf numFmtId="0" fontId="46" fillId="0" borderId="0" xfId="73" applyFont="1"/>
    <xf numFmtId="0" fontId="54" fillId="0" borderId="0" xfId="73" applyFont="1"/>
    <xf numFmtId="0" fontId="48" fillId="0" borderId="0" xfId="73" applyFont="1"/>
    <xf numFmtId="0" fontId="52" fillId="0" borderId="0" xfId="73" applyFont="1"/>
    <xf numFmtId="0" fontId="24" fillId="0" borderId="0" xfId="77" applyFont="1"/>
    <xf numFmtId="0" fontId="84" fillId="0" borderId="0" xfId="77" applyFont="1"/>
    <xf numFmtId="0" fontId="44" fillId="0" borderId="0" xfId="73" applyFont="1"/>
    <xf numFmtId="3" fontId="44" fillId="0" borderId="0" xfId="73" applyNumberFormat="1" applyFont="1"/>
    <xf numFmtId="3" fontId="84" fillId="0" borderId="0" xfId="0" applyNumberFormat="1" applyFont="1"/>
    <xf numFmtId="0" fontId="99" fillId="0" borderId="0" xfId="72" applyFont="1" applyAlignment="1"/>
    <xf numFmtId="0" fontId="99" fillId="0" borderId="0" xfId="72" applyFont="1" applyAlignment="1">
      <alignment horizontal="center"/>
    </xf>
    <xf numFmtId="0" fontId="97" fillId="0" borderId="0" xfId="72" applyFont="1" applyAlignment="1">
      <alignment horizontal="center"/>
    </xf>
    <xf numFmtId="0" fontId="97" fillId="0" borderId="0" xfId="72" applyFont="1" applyAlignment="1">
      <alignment horizontal="right"/>
    </xf>
    <xf numFmtId="0" fontId="99" fillId="0" borderId="23" xfId="72" applyFont="1" applyBorder="1" applyAlignment="1">
      <alignment horizontal="center"/>
    </xf>
    <xf numFmtId="0" fontId="21" fillId="0" borderId="0" xfId="72" applyFont="1" applyAlignment="1"/>
    <xf numFmtId="0" fontId="21" fillId="0" borderId="0" xfId="72" applyFont="1" applyAlignment="1">
      <alignment wrapText="1"/>
    </xf>
    <xf numFmtId="0" fontId="21" fillId="0" borderId="0" xfId="72" applyFont="1" applyBorder="1" applyAlignment="1"/>
    <xf numFmtId="0" fontId="21" fillId="0" borderId="0" xfId="72" applyFont="1" applyBorder="1" applyAlignment="1" applyProtection="1">
      <alignment wrapText="1"/>
      <protection locked="0"/>
    </xf>
    <xf numFmtId="0" fontId="53" fillId="0" borderId="0" xfId="72" applyFont="1" applyBorder="1" applyAlignment="1"/>
    <xf numFmtId="0" fontId="53" fillId="0" borderId="0" xfId="72" applyFont="1" applyBorder="1" applyAlignment="1" applyProtection="1">
      <alignment wrapText="1"/>
      <protection locked="0"/>
    </xf>
    <xf numFmtId="3" fontId="97" fillId="0" borderId="0" xfId="72" applyNumberFormat="1" applyFont="1" applyAlignment="1"/>
    <xf numFmtId="0" fontId="97" fillId="0" borderId="0" xfId="72" applyFont="1" applyBorder="1" applyAlignment="1">
      <alignment horizontal="center"/>
    </xf>
    <xf numFmtId="0" fontId="97" fillId="0" borderId="0" xfId="72" applyFont="1" applyAlignment="1">
      <alignment horizontal="left"/>
    </xf>
    <xf numFmtId="0" fontId="97" fillId="0" borderId="0" xfId="72" applyFont="1" applyAlignment="1"/>
    <xf numFmtId="14" fontId="97" fillId="0" borderId="0" xfId="72" applyNumberFormat="1" applyFont="1" applyAlignment="1">
      <alignment horizontal="right"/>
    </xf>
    <xf numFmtId="0" fontId="97" fillId="0" borderId="0" xfId="72" applyFont="1" applyBorder="1" applyAlignment="1">
      <alignment horizontal="left"/>
    </xf>
    <xf numFmtId="0" fontId="97" fillId="0" borderId="0" xfId="72" applyFont="1" applyBorder="1" applyAlignment="1">
      <alignment horizontal="left" wrapText="1"/>
    </xf>
    <xf numFmtId="14" fontId="97" fillId="0" borderId="0" xfId="72" applyNumberFormat="1" applyFont="1" applyBorder="1" applyAlignment="1">
      <alignment horizontal="right"/>
    </xf>
    <xf numFmtId="0" fontId="97" fillId="0" borderId="0" xfId="72" applyFont="1" applyBorder="1" applyAlignment="1">
      <alignment horizontal="right"/>
    </xf>
    <xf numFmtId="14" fontId="97" fillId="0" borderId="0" xfId="72" applyNumberFormat="1" applyFont="1" applyBorder="1" applyAlignment="1" applyProtection="1">
      <alignment horizontal="left"/>
      <protection locked="0"/>
    </xf>
    <xf numFmtId="0" fontId="97" fillId="0" borderId="0" xfId="72" applyFont="1" applyBorder="1" applyAlignment="1" applyProtection="1">
      <alignment horizontal="left" wrapText="1"/>
      <protection locked="0"/>
    </xf>
    <xf numFmtId="14" fontId="97" fillId="0" borderId="0" xfId="72" applyNumberFormat="1" applyFont="1" applyBorder="1" applyAlignment="1" applyProtection="1">
      <alignment horizontal="right"/>
      <protection locked="0"/>
    </xf>
    <xf numFmtId="1" fontId="97" fillId="0" borderId="0" xfId="72" applyNumberFormat="1" applyFont="1" applyBorder="1" applyAlignment="1" applyProtection="1">
      <alignment wrapText="1"/>
      <protection locked="0"/>
    </xf>
    <xf numFmtId="1" fontId="97" fillId="0" borderId="0" xfId="72" applyNumberFormat="1" applyFont="1" applyBorder="1" applyAlignment="1" applyProtection="1">
      <protection locked="0"/>
    </xf>
    <xf numFmtId="1" fontId="53" fillId="0" borderId="0" xfId="72" applyNumberFormat="1" applyFont="1" applyBorder="1" applyAlignment="1" applyProtection="1">
      <protection locked="0"/>
    </xf>
    <xf numFmtId="0" fontId="53" fillId="0" borderId="0" xfId="72" applyFont="1" applyBorder="1" applyAlignment="1" applyProtection="1">
      <alignment horizontal="right" wrapText="1"/>
      <protection locked="0"/>
    </xf>
    <xf numFmtId="3" fontId="97" fillId="0" borderId="0" xfId="72" applyNumberFormat="1" applyFont="1" applyAlignment="1">
      <alignment horizontal="center"/>
    </xf>
    <xf numFmtId="0" fontId="21" fillId="0" borderId="0" xfId="72" applyFont="1" applyAlignment="1">
      <alignment horizontal="right" wrapText="1"/>
    </xf>
    <xf numFmtId="0" fontId="97" fillId="0" borderId="0" xfId="72" applyFont="1" applyBorder="1" applyAlignment="1" applyProtection="1">
      <alignment wrapText="1"/>
      <protection locked="0"/>
    </xf>
    <xf numFmtId="1" fontId="97" fillId="0" borderId="0" xfId="72" applyNumberFormat="1" applyFont="1" applyBorder="1" applyAlignment="1" applyProtection="1">
      <alignment horizontal="right" wrapText="1"/>
      <protection locked="0"/>
    </xf>
    <xf numFmtId="1" fontId="21" fillId="0" borderId="0" xfId="72" applyNumberFormat="1" applyFont="1" applyBorder="1" applyAlignment="1" applyProtection="1">
      <protection locked="0"/>
    </xf>
    <xf numFmtId="0" fontId="21" fillId="0" borderId="0" xfId="72" applyFont="1" applyBorder="1" applyAlignment="1" applyProtection="1">
      <alignment horizontal="right" wrapText="1"/>
      <protection locked="0"/>
    </xf>
    <xf numFmtId="0" fontId="97" fillId="0" borderId="0" xfId="72" applyFont="1"/>
    <xf numFmtId="0" fontId="97" fillId="0" borderId="0" xfId="72" applyFont="1" applyAlignment="1">
      <alignment horizontal="left" wrapText="1"/>
    </xf>
    <xf numFmtId="0" fontId="97" fillId="0" borderId="0" xfId="72" applyFont="1" applyAlignment="1">
      <alignment wrapText="1"/>
    </xf>
    <xf numFmtId="0" fontId="97" fillId="0" borderId="0" xfId="72" applyFont="1" applyAlignment="1">
      <alignment horizontal="right" wrapText="1"/>
    </xf>
    <xf numFmtId="3" fontId="97" fillId="0" borderId="0" xfId="72" applyNumberFormat="1" applyFont="1" applyAlignment="1">
      <alignment wrapText="1"/>
    </xf>
    <xf numFmtId="0" fontId="97" fillId="0" borderId="0" xfId="72" applyFont="1" applyBorder="1" applyAlignment="1">
      <alignment wrapText="1"/>
    </xf>
    <xf numFmtId="0" fontId="97" fillId="0" borderId="0" xfId="72" applyFont="1" applyBorder="1" applyAlignment="1"/>
    <xf numFmtId="0" fontId="21" fillId="0" borderId="0" xfId="72" applyFont="1" applyBorder="1" applyAlignment="1">
      <alignment horizontal="right" wrapText="1"/>
    </xf>
    <xf numFmtId="0" fontId="21" fillId="0" borderId="0" xfId="72" applyFont="1" applyBorder="1" applyAlignment="1">
      <alignment wrapText="1"/>
    </xf>
    <xf numFmtId="1" fontId="97" fillId="0" borderId="0" xfId="72" applyNumberFormat="1" applyFont="1"/>
    <xf numFmtId="0" fontId="54" fillId="0" borderId="0" xfId="72" applyFont="1" applyBorder="1" applyAlignment="1"/>
    <xf numFmtId="0" fontId="54" fillId="0" borderId="0" xfId="72" applyFont="1" applyAlignment="1"/>
    <xf numFmtId="49" fontId="99" fillId="0" borderId="23" xfId="72" applyNumberFormat="1" applyFont="1" applyBorder="1" applyAlignment="1">
      <alignment horizontal="center"/>
    </xf>
    <xf numFmtId="0" fontId="99" fillId="0" borderId="23" xfId="72" applyFont="1" applyBorder="1" applyAlignment="1"/>
    <xf numFmtId="49" fontId="54" fillId="0" borderId="0" xfId="72" applyNumberFormat="1" applyFont="1" applyBorder="1" applyAlignment="1">
      <alignment horizontal="center"/>
    </xf>
    <xf numFmtId="0" fontId="99" fillId="0" borderId="0" xfId="72" applyFont="1" applyAlignment="1">
      <alignment horizontal="left"/>
    </xf>
    <xf numFmtId="0" fontId="99" fillId="0" borderId="0" xfId="72" applyFont="1" applyBorder="1" applyAlignment="1">
      <alignment horizontal="center"/>
    </xf>
    <xf numFmtId="0" fontId="99" fillId="0" borderId="0" xfId="72" applyFont="1" applyBorder="1" applyAlignment="1">
      <alignment horizontal="right"/>
    </xf>
    <xf numFmtId="0" fontId="100" fillId="0" borderId="0" xfId="72" applyFont="1" applyBorder="1" applyAlignment="1">
      <alignment horizontal="left"/>
    </xf>
    <xf numFmtId="3" fontId="99" fillId="0" borderId="23" xfId="72" applyNumberFormat="1" applyFont="1" applyBorder="1" applyAlignment="1"/>
    <xf numFmtId="3" fontId="103" fillId="0" borderId="0" xfId="0" applyNumberFormat="1" applyFont="1"/>
    <xf numFmtId="3" fontId="58" fillId="0" borderId="65" xfId="74" applyNumberFormat="1" applyFont="1" applyBorder="1"/>
    <xf numFmtId="3" fontId="36" fillId="0" borderId="65" xfId="0" applyNumberFormat="1" applyFont="1" applyBorder="1"/>
    <xf numFmtId="3" fontId="30" fillId="0" borderId="65" xfId="0" applyNumberFormat="1" applyFont="1" applyBorder="1"/>
    <xf numFmtId="3" fontId="32" fillId="0" borderId="65" xfId="0" applyNumberFormat="1" applyFont="1" applyBorder="1"/>
    <xf numFmtId="3" fontId="40" fillId="0" borderId="65" xfId="0" applyNumberFormat="1" applyFont="1" applyBorder="1"/>
    <xf numFmtId="3" fontId="26" fillId="0" borderId="65" xfId="0" applyNumberFormat="1" applyFont="1" applyBorder="1"/>
    <xf numFmtId="0" fontId="26" fillId="0" borderId="65" xfId="0" applyFont="1" applyBorder="1"/>
    <xf numFmtId="3" fontId="30" fillId="0" borderId="67" xfId="0" applyNumberFormat="1" applyFont="1" applyBorder="1"/>
    <xf numFmtId="3" fontId="58" fillId="0" borderId="65" xfId="0" applyNumberFormat="1" applyFont="1" applyBorder="1"/>
    <xf numFmtId="3" fontId="26" fillId="0" borderId="66" xfId="0" applyNumberFormat="1" applyFont="1" applyBorder="1"/>
    <xf numFmtId="0" fontId="36" fillId="0" borderId="65" xfId="0" applyFont="1" applyBorder="1"/>
    <xf numFmtId="3" fontId="36" fillId="0" borderId="67" xfId="0" applyNumberFormat="1" applyFont="1" applyBorder="1"/>
    <xf numFmtId="3" fontId="26" fillId="0" borderId="69" xfId="0" applyNumberFormat="1" applyFont="1" applyBorder="1"/>
    <xf numFmtId="0" fontId="53" fillId="0" borderId="0" xfId="73" applyFont="1" applyAlignment="1">
      <alignment horizontal="right"/>
    </xf>
    <xf numFmtId="0" fontId="54" fillId="0" borderId="0" xfId="73" applyFont="1" applyAlignment="1">
      <alignment horizontal="center"/>
    </xf>
    <xf numFmtId="0" fontId="52" fillId="0" borderId="0" xfId="73" applyFont="1" applyAlignment="1">
      <alignment horizontal="center"/>
    </xf>
    <xf numFmtId="0" fontId="52" fillId="0" borderId="0" xfId="73" applyFont="1" applyAlignment="1">
      <alignment horizontal="right"/>
    </xf>
    <xf numFmtId="0" fontId="54" fillId="0" borderId="23" xfId="73" applyFont="1" applyBorder="1" applyAlignment="1">
      <alignment horizontal="center"/>
    </xf>
    <xf numFmtId="0" fontId="54" fillId="0" borderId="23" xfId="73" applyFont="1" applyBorder="1" applyAlignment="1">
      <alignment horizontal="center" vertical="center" wrapText="1"/>
    </xf>
    <xf numFmtId="0" fontId="21" fillId="0" borderId="0" xfId="73" applyFont="1" applyAlignment="1">
      <alignment horizontal="center"/>
    </xf>
    <xf numFmtId="0" fontId="21" fillId="0" borderId="0" xfId="73" applyFont="1" applyAlignment="1">
      <alignment horizontal="center" vertical="center"/>
    </xf>
    <xf numFmtId="0" fontId="101" fillId="0" borderId="0" xfId="73" applyFont="1" applyAlignment="1">
      <alignment wrapText="1"/>
    </xf>
    <xf numFmtId="0" fontId="102" fillId="0" borderId="0" xfId="73" applyFont="1" applyAlignment="1">
      <alignment wrapText="1"/>
    </xf>
    <xf numFmtId="0" fontId="21" fillId="0" borderId="0" xfId="73" applyFont="1" applyAlignment="1">
      <alignment wrapText="1"/>
    </xf>
    <xf numFmtId="0" fontId="97" fillId="0" borderId="0" xfId="73" applyFont="1"/>
    <xf numFmtId="3" fontId="37" fillId="0" borderId="67" xfId="0" applyNumberFormat="1" applyFont="1" applyBorder="1"/>
    <xf numFmtId="3" fontId="59" fillId="0" borderId="65" xfId="74" applyNumberFormat="1" applyFont="1" applyBorder="1"/>
    <xf numFmtId="3" fontId="59" fillId="0" borderId="65" xfId="0" applyNumberFormat="1" applyFont="1" applyBorder="1"/>
    <xf numFmtId="3" fontId="37" fillId="0" borderId="65" xfId="0" applyNumberFormat="1" applyFont="1" applyBorder="1"/>
    <xf numFmtId="3" fontId="41" fillId="0" borderId="65" xfId="0" applyNumberFormat="1" applyFont="1" applyBorder="1"/>
    <xf numFmtId="3" fontId="67" fillId="0" borderId="65" xfId="0" applyNumberFormat="1" applyFont="1" applyBorder="1"/>
    <xf numFmtId="0" fontId="32" fillId="0" borderId="65" xfId="0" applyFont="1" applyBorder="1"/>
    <xf numFmtId="3" fontId="32" fillId="0" borderId="66" xfId="0" applyNumberFormat="1" applyFont="1" applyBorder="1"/>
    <xf numFmtId="0" fontId="23" fillId="0" borderId="67" xfId="0" applyFont="1" applyBorder="1"/>
    <xf numFmtId="3" fontId="24" fillId="0" borderId="65" xfId="0" applyNumberFormat="1" applyFont="1" applyBorder="1"/>
    <xf numFmtId="165" fontId="49" fillId="0" borderId="10" xfId="0" applyNumberFormat="1" applyFont="1" applyBorder="1" applyAlignment="1">
      <alignment horizontal="right"/>
    </xf>
    <xf numFmtId="0" fontId="49" fillId="0" borderId="11" xfId="0" applyNumberFormat="1" applyFont="1" applyBorder="1" applyAlignment="1">
      <alignment horizontal="right"/>
    </xf>
    <xf numFmtId="3" fontId="30" fillId="0" borderId="0" xfId="78" applyNumberFormat="1" applyFont="1" applyFill="1" applyBorder="1" applyAlignment="1">
      <alignment vertical="center"/>
    </xf>
    <xf numFmtId="3" fontId="30" fillId="0" borderId="0" xfId="78" applyNumberFormat="1" applyFont="1" applyBorder="1" applyAlignment="1">
      <alignment vertical="center"/>
    </xf>
    <xf numFmtId="3" fontId="37" fillId="0" borderId="0" xfId="78" applyNumberFormat="1" applyFont="1" applyAlignment="1">
      <alignment vertical="center"/>
    </xf>
    <xf numFmtId="3" fontId="26" fillId="0" borderId="0" xfId="78" applyNumberFormat="1" applyFont="1" applyBorder="1" applyAlignment="1">
      <alignment vertical="center"/>
    </xf>
    <xf numFmtId="3" fontId="26" fillId="0" borderId="26" xfId="78" applyNumberFormat="1" applyFont="1" applyBorder="1" applyAlignment="1">
      <alignment horizontal="left" vertical="center" wrapText="1"/>
    </xf>
    <xf numFmtId="3" fontId="26" fillId="0" borderId="40" xfId="78" applyNumberFormat="1" applyFont="1" applyBorder="1" applyAlignment="1">
      <alignment horizontal="left" vertical="center" wrapText="1"/>
    </xf>
    <xf numFmtId="3" fontId="30" fillId="0" borderId="40" xfId="78" applyNumberFormat="1" applyFont="1" applyBorder="1" applyAlignment="1">
      <alignment horizontal="left" vertical="center" wrapText="1"/>
    </xf>
    <xf numFmtId="49" fontId="30" fillId="0" borderId="26" xfId="78" applyNumberFormat="1" applyFont="1" applyBorder="1" applyAlignment="1">
      <alignment horizontal="center" vertical="center" wrapText="1"/>
    </xf>
    <xf numFmtId="3" fontId="26" fillId="0" borderId="30" xfId="78" applyNumberFormat="1" applyFont="1" applyFill="1" applyBorder="1" applyAlignment="1">
      <alignment horizontal="left" vertical="center" wrapText="1"/>
    </xf>
    <xf numFmtId="3" fontId="26" fillId="0" borderId="70" xfId="78" applyNumberFormat="1" applyFont="1" applyBorder="1" applyAlignment="1">
      <alignment horizontal="left" vertical="center" wrapText="1"/>
    </xf>
    <xf numFmtId="49" fontId="30" fillId="0" borderId="40" xfId="78" applyNumberFormat="1" applyFont="1" applyBorder="1" applyAlignment="1">
      <alignment horizontal="center" vertical="center" wrapText="1"/>
    </xf>
    <xf numFmtId="49" fontId="26" fillId="0" borderId="26" xfId="78" applyNumberFormat="1" applyFont="1" applyBorder="1" applyAlignment="1">
      <alignment horizontal="center" vertical="center" wrapText="1"/>
    </xf>
    <xf numFmtId="3" fontId="30" fillId="0" borderId="26" xfId="78" applyNumberFormat="1" applyFont="1" applyBorder="1" applyAlignment="1">
      <alignment horizontal="center" vertical="center" wrapText="1"/>
    </xf>
    <xf numFmtId="3" fontId="26" fillId="0" borderId="40" xfId="78" applyNumberFormat="1" applyFont="1" applyBorder="1"/>
    <xf numFmtId="3" fontId="26" fillId="0" borderId="71" xfId="78" applyNumberFormat="1" applyFont="1" applyBorder="1"/>
    <xf numFmtId="3" fontId="46" fillId="0" borderId="23" xfId="0" applyNumberFormat="1" applyFont="1" applyBorder="1" applyAlignment="1">
      <alignment horizontal="center" vertical="center"/>
    </xf>
    <xf numFmtId="0" fontId="46" fillId="0" borderId="23" xfId="0" applyFont="1" applyBorder="1" applyAlignment="1">
      <alignment horizontal="center"/>
    </xf>
    <xf numFmtId="3" fontId="54" fillId="0" borderId="23" xfId="0" applyNumberFormat="1" applyFont="1" applyBorder="1"/>
    <xf numFmtId="0" fontId="54" fillId="0" borderId="23" xfId="0" applyFont="1" applyBorder="1"/>
    <xf numFmtId="3" fontId="59" fillId="0" borderId="18" xfId="0" applyNumberFormat="1" applyFont="1" applyBorder="1"/>
    <xf numFmtId="3" fontId="59" fillId="0" borderId="18" xfId="0" applyNumberFormat="1" applyFont="1" applyFill="1" applyBorder="1"/>
    <xf numFmtId="3" fontId="59" fillId="0" borderId="21" xfId="0" applyNumberFormat="1" applyFont="1" applyBorder="1"/>
    <xf numFmtId="3" fontId="59" fillId="0" borderId="0" xfId="0" applyNumberFormat="1" applyFont="1" applyFill="1" applyBorder="1"/>
    <xf numFmtId="3" fontId="60" fillId="0" borderId="70" xfId="0" applyNumberFormat="1" applyFont="1" applyBorder="1"/>
    <xf numFmtId="3" fontId="65" fillId="0" borderId="73" xfId="0" applyNumberFormat="1" applyFont="1" applyBorder="1" applyAlignment="1">
      <alignment horizontal="right" vertical="center" wrapText="1"/>
    </xf>
    <xf numFmtId="3" fontId="65" fillId="0" borderId="74" xfId="0" applyNumberFormat="1" applyFont="1" applyBorder="1" applyAlignment="1">
      <alignment horizontal="center" vertical="center" wrapText="1"/>
    </xf>
    <xf numFmtId="0" fontId="26" fillId="0" borderId="26" xfId="0" applyFont="1" applyBorder="1"/>
    <xf numFmtId="3" fontId="32" fillId="0" borderId="69" xfId="0" applyNumberFormat="1" applyFont="1" applyBorder="1"/>
    <xf numFmtId="0" fontId="49" fillId="0" borderId="27" xfId="0" applyNumberFormat="1" applyFont="1" applyBorder="1" applyAlignment="1">
      <alignment horizontal="right"/>
    </xf>
    <xf numFmtId="49" fontId="49" fillId="0" borderId="0" xfId="0" applyNumberFormat="1" applyFont="1" applyBorder="1" applyAlignment="1">
      <alignment horizontal="right"/>
    </xf>
    <xf numFmtId="0" fontId="44" fillId="0" borderId="0" xfId="0" applyFont="1" applyBorder="1"/>
    <xf numFmtId="167" fontId="49" fillId="24" borderId="11" xfId="0" applyNumberFormat="1" applyFont="1" applyFill="1" applyBorder="1" applyAlignment="1">
      <alignment horizontal="right" vertical="center"/>
    </xf>
    <xf numFmtId="0" fontId="32" fillId="0" borderId="21" xfId="0" applyFont="1" applyBorder="1"/>
    <xf numFmtId="3" fontId="26" fillId="0" borderId="17" xfId="78" applyNumberFormat="1" applyFont="1" applyBorder="1" applyAlignment="1">
      <alignment vertical="center"/>
    </xf>
    <xf numFmtId="0" fontId="58" fillId="0" borderId="0" xfId="0" applyFont="1" applyBorder="1" applyAlignment="1">
      <alignment horizontal="left"/>
    </xf>
    <xf numFmtId="3" fontId="58" fillId="0" borderId="21" xfId="0" applyNumberFormat="1" applyFont="1" applyBorder="1" applyAlignment="1">
      <alignment horizontal="right" wrapText="1"/>
    </xf>
    <xf numFmtId="3" fontId="58" fillId="0" borderId="0" xfId="0" applyNumberFormat="1" applyFont="1" applyBorder="1" applyAlignment="1"/>
    <xf numFmtId="0" fontId="65" fillId="0" borderId="48" xfId="0" applyFont="1" applyFill="1" applyBorder="1" applyAlignment="1"/>
    <xf numFmtId="3" fontId="58" fillId="0" borderId="75" xfId="0" applyNumberFormat="1" applyFont="1" applyFill="1" applyBorder="1"/>
    <xf numFmtId="3" fontId="58" fillId="0" borderId="65" xfId="0" applyNumberFormat="1" applyFont="1" applyBorder="1" applyAlignment="1">
      <alignment horizontal="center" vertical="center" wrapText="1"/>
    </xf>
    <xf numFmtId="3" fontId="65" fillId="0" borderId="65" xfId="0" applyNumberFormat="1" applyFont="1" applyBorder="1"/>
    <xf numFmtId="3" fontId="60" fillId="0" borderId="65" xfId="0" applyNumberFormat="1" applyFont="1" applyBorder="1"/>
    <xf numFmtId="3" fontId="65" fillId="0" borderId="76" xfId="0" applyNumberFormat="1" applyFont="1" applyFill="1" applyBorder="1"/>
    <xf numFmtId="3" fontId="65" fillId="0" borderId="57" xfId="0" applyNumberFormat="1" applyFont="1" applyBorder="1" applyAlignment="1">
      <alignment horizontal="right" vertical="center" wrapText="1"/>
    </xf>
    <xf numFmtId="0" fontId="65" fillId="0" borderId="77" xfId="0" applyFont="1" applyFill="1" applyBorder="1" applyAlignment="1"/>
    <xf numFmtId="3" fontId="65" fillId="0" borderId="49" xfId="0" applyNumberFormat="1" applyFont="1" applyFill="1" applyBorder="1"/>
    <xf numFmtId="3" fontId="65" fillId="0" borderId="61" xfId="0" applyNumberFormat="1" applyFont="1" applyBorder="1"/>
    <xf numFmtId="3" fontId="65" fillId="0" borderId="78" xfId="0" applyNumberFormat="1" applyFont="1" applyBorder="1"/>
    <xf numFmtId="3" fontId="65" fillId="0" borderId="79" xfId="0" applyNumberFormat="1" applyFont="1" applyBorder="1"/>
    <xf numFmtId="3" fontId="65" fillId="0" borderId="65" xfId="0" applyNumberFormat="1" applyFont="1" applyBorder="1" applyAlignment="1">
      <alignment horizontal="right"/>
    </xf>
    <xf numFmtId="0" fontId="58" fillId="0" borderId="0" xfId="0" applyFont="1" applyBorder="1" applyAlignment="1">
      <alignment horizontal="right"/>
    </xf>
    <xf numFmtId="3" fontId="93" fillId="0" borderId="0" xfId="0" applyNumberFormat="1" applyFont="1"/>
    <xf numFmtId="3" fontId="93" fillId="0" borderId="21" xfId="0" applyNumberFormat="1" applyFont="1" applyBorder="1"/>
    <xf numFmtId="0" fontId="58" fillId="0" borderId="21" xfId="0" applyFont="1" applyBorder="1"/>
    <xf numFmtId="0" fontId="93" fillId="0" borderId="0" xfId="0" applyFont="1" applyBorder="1"/>
    <xf numFmtId="165" fontId="49" fillId="0" borderId="27" xfId="0" applyNumberFormat="1" applyFont="1" applyBorder="1" applyAlignment="1">
      <alignment horizontal="right"/>
    </xf>
    <xf numFmtId="0" fontId="63" fillId="0" borderId="0" xfId="0" applyFont="1" applyAlignment="1">
      <alignment wrapText="1"/>
    </xf>
    <xf numFmtId="0" fontId="41" fillId="0" borderId="21" xfId="0" applyFont="1" applyBorder="1"/>
    <xf numFmtId="3" fontId="60" fillId="0" borderId="61" xfId="0" applyNumberFormat="1" applyFont="1" applyFill="1" applyBorder="1"/>
    <xf numFmtId="3" fontId="60" fillId="0" borderId="78" xfId="0" applyNumberFormat="1" applyFont="1" applyFill="1" applyBorder="1"/>
    <xf numFmtId="3" fontId="81" fillId="0" borderId="0" xfId="0" applyNumberFormat="1" applyFont="1" applyAlignment="1">
      <alignment wrapText="1"/>
    </xf>
    <xf numFmtId="3" fontId="57" fillId="0" borderId="0" xfId="71" applyNumberFormat="1" applyFont="1" applyAlignment="1">
      <alignment horizontal="right" vertical="center"/>
    </xf>
    <xf numFmtId="0" fontId="34" fillId="0" borderId="23" xfId="71" applyFont="1" applyBorder="1" applyAlignment="1">
      <alignment vertical="center"/>
    </xf>
    <xf numFmtId="4" fontId="33" fillId="0" borderId="23" xfId="71" applyNumberFormat="1" applyFont="1" applyBorder="1" applyAlignment="1">
      <alignment vertical="center"/>
    </xf>
    <xf numFmtId="3" fontId="33" fillId="0" borderId="23" xfId="71" applyNumberFormat="1" applyFont="1" applyBorder="1" applyAlignment="1">
      <alignment vertical="center"/>
    </xf>
    <xf numFmtId="3" fontId="24" fillId="0" borderId="23" xfId="71" applyNumberFormat="1" applyFont="1" applyFill="1" applyBorder="1" applyAlignment="1">
      <alignment vertical="center"/>
    </xf>
    <xf numFmtId="4" fontId="24" fillId="0" borderId="23" xfId="71" applyNumberFormat="1" applyFont="1" applyFill="1" applyBorder="1" applyAlignment="1">
      <alignment vertical="center"/>
    </xf>
    <xf numFmtId="3" fontId="37" fillId="0" borderId="23" xfId="71" applyNumberFormat="1" applyFont="1" applyFill="1" applyBorder="1" applyAlignment="1">
      <alignment vertical="center" wrapText="1"/>
    </xf>
    <xf numFmtId="0" fontId="33" fillId="0" borderId="23" xfId="71" applyFont="1" applyBorder="1" applyAlignment="1">
      <alignment vertical="center"/>
    </xf>
    <xf numFmtId="165" fontId="24" fillId="0" borderId="23" xfId="71" applyNumberFormat="1" applyFont="1" applyFill="1" applyBorder="1" applyAlignment="1">
      <alignment vertical="center"/>
    </xf>
    <xf numFmtId="165" fontId="24" fillId="0" borderId="23" xfId="71" applyNumberFormat="1" applyFont="1" applyFill="1" applyBorder="1" applyAlignment="1">
      <alignment horizontal="right" vertical="center"/>
    </xf>
    <xf numFmtId="0" fontId="109" fillId="0" borderId="0" xfId="0" applyFont="1"/>
    <xf numFmtId="0" fontId="2" fillId="0" borderId="0" xfId="70" applyAlignment="1">
      <alignment vertical="center"/>
    </xf>
    <xf numFmtId="0" fontId="31" fillId="0" borderId="47" xfId="71" applyFont="1" applyBorder="1" applyAlignment="1">
      <alignment vertical="center"/>
    </xf>
    <xf numFmtId="3" fontId="23" fillId="0" borderId="47" xfId="71" applyNumberFormat="1" applyFont="1" applyFill="1" applyBorder="1" applyAlignment="1">
      <alignment vertical="center"/>
    </xf>
    <xf numFmtId="0" fontId="34" fillId="0" borderId="47" xfId="71" applyFont="1" applyBorder="1" applyAlignment="1">
      <alignment vertical="center"/>
    </xf>
    <xf numFmtId="3" fontId="26" fillId="0" borderId="0" xfId="0" applyNumberFormat="1" applyFont="1" applyFill="1"/>
    <xf numFmtId="3" fontId="58" fillId="0" borderId="0" xfId="0" applyNumberFormat="1" applyFont="1" applyBorder="1" applyAlignment="1">
      <alignment horizontal="right"/>
    </xf>
    <xf numFmtId="0" fontId="58" fillId="0" borderId="73" xfId="0" applyFont="1" applyBorder="1"/>
    <xf numFmtId="0" fontId="58" fillId="0" borderId="65" xfId="0" applyFont="1" applyBorder="1"/>
    <xf numFmtId="0" fontId="58" fillId="0" borderId="68" xfId="0" applyFont="1" applyBorder="1"/>
    <xf numFmtId="3" fontId="65" fillId="0" borderId="68" xfId="0" applyNumberFormat="1" applyFont="1" applyBorder="1" applyAlignment="1">
      <alignment horizontal="right"/>
    </xf>
    <xf numFmtId="3" fontId="109" fillId="0" borderId="0" xfId="0" applyNumberFormat="1" applyFont="1"/>
    <xf numFmtId="3" fontId="110" fillId="0" borderId="0" xfId="0" applyNumberFormat="1" applyFont="1"/>
    <xf numFmtId="0" fontId="109" fillId="0" borderId="0" xfId="0" applyFont="1" applyBorder="1"/>
    <xf numFmtId="0" fontId="110" fillId="0" borderId="0" xfId="0" applyFont="1"/>
    <xf numFmtId="3" fontId="93" fillId="0" borderId="0" xfId="0" applyNumberFormat="1" applyFont="1" applyAlignment="1">
      <alignment wrapText="1"/>
    </xf>
    <xf numFmtId="0" fontId="30" fillId="0" borderId="0" xfId="0" applyFont="1" applyFill="1"/>
    <xf numFmtId="3" fontId="26" fillId="0" borderId="0" xfId="78" applyNumberFormat="1" applyFont="1" applyBorder="1" applyAlignment="1">
      <alignment horizontal="center" wrapText="1"/>
    </xf>
    <xf numFmtId="0" fontId="107" fillId="0" borderId="0" xfId="0" applyFont="1" applyFill="1"/>
    <xf numFmtId="10" fontId="24" fillId="0" borderId="0" xfId="0" applyNumberFormat="1" applyFont="1" applyFill="1" applyBorder="1" applyAlignment="1">
      <alignment horizontal="left"/>
    </xf>
    <xf numFmtId="0" fontId="90" fillId="0" borderId="0" xfId="0" applyFont="1" applyFill="1"/>
    <xf numFmtId="0" fontId="86" fillId="0" borderId="0" xfId="0" applyFont="1" applyFill="1"/>
    <xf numFmtId="3" fontId="23" fillId="0" borderId="25" xfId="0" applyNumberFormat="1" applyFont="1" applyFill="1" applyBorder="1"/>
    <xf numFmtId="3" fontId="25" fillId="0" borderId="25" xfId="0" applyNumberFormat="1" applyFont="1" applyFill="1" applyBorder="1"/>
    <xf numFmtId="3" fontId="23" fillId="0" borderId="47" xfId="0" applyNumberFormat="1" applyFont="1" applyFill="1" applyBorder="1"/>
    <xf numFmtId="3" fontId="59" fillId="0" borderId="18" xfId="0" applyNumberFormat="1" applyFont="1" applyBorder="1" applyAlignment="1">
      <alignment horizontal="right" wrapText="1"/>
    </xf>
    <xf numFmtId="0" fontId="45" fillId="0" borderId="0" xfId="0" applyFont="1" applyFill="1" applyBorder="1" applyAlignment="1">
      <alignment horizontal="left" wrapText="1"/>
    </xf>
    <xf numFmtId="0" fontId="45" fillId="0" borderId="0" xfId="0" applyFont="1" applyBorder="1"/>
    <xf numFmtId="0" fontId="55" fillId="0" borderId="10" xfId="0" applyFont="1" applyBorder="1" applyAlignment="1">
      <alignment horizontal="right"/>
    </xf>
    <xf numFmtId="167" fontId="21" fillId="0" borderId="0" xfId="0" applyNumberFormat="1" applyFont="1"/>
    <xf numFmtId="3" fontId="26" fillId="0" borderId="0" xfId="0" applyNumberFormat="1" applyFont="1" applyFill="1" applyBorder="1"/>
    <xf numFmtId="0" fontId="26" fillId="0" borderId="81" xfId="0" applyFont="1" applyBorder="1"/>
    <xf numFmtId="0" fontId="34" fillId="0" borderId="21" xfId="71" applyFont="1" applyBorder="1" applyAlignment="1">
      <alignment vertical="center"/>
    </xf>
    <xf numFmtId="0" fontId="2" fillId="0" borderId="21" xfId="70" applyBorder="1" applyAlignment="1">
      <alignment vertical="center"/>
    </xf>
    <xf numFmtId="0" fontId="34" fillId="0" borderId="21" xfId="71" applyFont="1" applyBorder="1" applyAlignment="1">
      <alignment vertical="center" wrapText="1"/>
    </xf>
    <xf numFmtId="0" fontId="104" fillId="0" borderId="21" xfId="71" applyFont="1" applyBorder="1" applyAlignment="1">
      <alignment horizontal="center" vertical="center" wrapText="1"/>
    </xf>
    <xf numFmtId="0" fontId="35" fillId="0" borderId="21" xfId="70" applyFont="1" applyBorder="1" applyAlignment="1">
      <alignment vertical="center" wrapText="1"/>
    </xf>
    <xf numFmtId="0" fontId="2" fillId="0" borderId="21" xfId="70" applyBorder="1" applyAlignment="1">
      <alignment vertical="center" wrapText="1"/>
    </xf>
    <xf numFmtId="0" fontId="105" fillId="0" borderId="21" xfId="71" applyFont="1" applyBorder="1" applyAlignment="1">
      <alignment vertical="center" wrapText="1"/>
    </xf>
    <xf numFmtId="0" fontId="42" fillId="0" borderId="21" xfId="0" applyFont="1" applyBorder="1"/>
    <xf numFmtId="3" fontId="37" fillId="0" borderId="21" xfId="0" applyNumberFormat="1" applyFont="1" applyBorder="1"/>
    <xf numFmtId="0" fontId="32" fillId="0" borderId="21" xfId="0" applyFont="1" applyBorder="1" applyAlignment="1">
      <alignment horizontal="center" vertical="center"/>
    </xf>
    <xf numFmtId="0" fontId="67" fillId="0" borderId="21" xfId="0" applyFont="1" applyBorder="1"/>
    <xf numFmtId="0" fontId="24" fillId="0" borderId="21" xfId="0" applyFont="1" applyBorder="1"/>
    <xf numFmtId="0" fontId="84" fillId="0" borderId="21" xfId="0" applyFont="1" applyBorder="1"/>
    <xf numFmtId="0" fontId="32" fillId="0" borderId="21" xfId="0" applyFont="1" applyBorder="1" applyAlignment="1">
      <alignment horizontal="center" vertical="center" wrapText="1"/>
    </xf>
    <xf numFmtId="0" fontId="37" fillId="0" borderId="0" xfId="78" applyFont="1" applyBorder="1"/>
    <xf numFmtId="3" fontId="45" fillId="0" borderId="43" xfId="0" applyNumberFormat="1" applyFont="1" applyBorder="1"/>
    <xf numFmtId="3" fontId="44" fillId="0" borderId="84" xfId="0" applyNumberFormat="1" applyFont="1" applyBorder="1"/>
    <xf numFmtId="0" fontId="44" fillId="0" borderId="85" xfId="0" applyFont="1" applyBorder="1"/>
    <xf numFmtId="3" fontId="45" fillId="0" borderId="21" xfId="0" applyNumberFormat="1" applyFont="1" applyBorder="1"/>
    <xf numFmtId="3" fontId="44" fillId="0" borderId="0" xfId="0" applyNumberFormat="1" applyFont="1" applyBorder="1"/>
    <xf numFmtId="0" fontId="44" fillId="0" borderId="65" xfId="0" applyFont="1" applyBorder="1"/>
    <xf numFmtId="3" fontId="45" fillId="0" borderId="0" xfId="0" applyNumberFormat="1" applyFont="1" applyBorder="1"/>
    <xf numFmtId="3" fontId="54" fillId="0" borderId="65" xfId="0" applyNumberFormat="1" applyFont="1" applyBorder="1"/>
    <xf numFmtId="3" fontId="21" fillId="0" borderId="0" xfId="0" applyNumberFormat="1" applyFont="1" applyBorder="1"/>
    <xf numFmtId="3" fontId="46" fillId="0" borderId="21" xfId="0" applyNumberFormat="1" applyFont="1" applyBorder="1"/>
    <xf numFmtId="3" fontId="43" fillId="0" borderId="0" xfId="0" applyNumberFormat="1" applyFont="1" applyBorder="1"/>
    <xf numFmtId="0" fontId="54" fillId="0" borderId="65" xfId="0" applyFont="1" applyBorder="1"/>
    <xf numFmtId="0" fontId="21" fillId="0" borderId="65" xfId="0" applyFont="1" applyBorder="1"/>
    <xf numFmtId="3" fontId="21" fillId="0" borderId="65" xfId="0" applyNumberFormat="1" applyFont="1" applyBorder="1"/>
    <xf numFmtId="3" fontId="21" fillId="0" borderId="0" xfId="0" applyNumberFormat="1" applyFont="1" applyBorder="1" applyAlignment="1">
      <alignment vertical="center"/>
    </xf>
    <xf numFmtId="3" fontId="21" fillId="0" borderId="65" xfId="0" applyNumberFormat="1" applyFont="1" applyBorder="1" applyAlignment="1">
      <alignment vertical="center"/>
    </xf>
    <xf numFmtId="0" fontId="32" fillId="0" borderId="0" xfId="78" applyFont="1" applyBorder="1"/>
    <xf numFmtId="0" fontId="49" fillId="0" borderId="0" xfId="0" applyNumberFormat="1" applyFont="1" applyBorder="1" applyAlignment="1">
      <alignment horizontal="right"/>
    </xf>
    <xf numFmtId="3" fontId="33" fillId="0" borderId="25" xfId="0" applyNumberFormat="1" applyFont="1" applyBorder="1"/>
    <xf numFmtId="3" fontId="60" fillId="0" borderId="0" xfId="0" applyNumberFormat="1" applyFont="1" applyBorder="1"/>
    <xf numFmtId="0" fontId="55" fillId="0" borderId="14" xfId="0" applyFont="1" applyBorder="1" applyAlignment="1">
      <alignment wrapText="1"/>
    </xf>
    <xf numFmtId="0" fontId="49" fillId="0" borderId="19" xfId="0" applyFont="1" applyBorder="1" applyAlignment="1">
      <alignment wrapText="1"/>
    </xf>
    <xf numFmtId="0" fontId="49" fillId="0" borderId="19" xfId="0" applyFont="1" applyBorder="1"/>
    <xf numFmtId="0" fontId="55" fillId="0" borderId="19" xfId="0" applyFont="1" applyBorder="1" applyAlignment="1">
      <alignment horizontal="right"/>
    </xf>
    <xf numFmtId="4" fontId="49" fillId="0" borderId="19" xfId="0" applyNumberFormat="1" applyFont="1" applyBorder="1" applyAlignment="1">
      <alignment horizontal="right"/>
    </xf>
    <xf numFmtId="1" fontId="49" fillId="0" borderId="23" xfId="0" applyNumberFormat="1" applyFont="1" applyBorder="1" applyAlignment="1">
      <alignment horizontal="right"/>
    </xf>
    <xf numFmtId="0" fontId="56" fillId="0" borderId="14" xfId="0" applyFont="1" applyBorder="1" applyAlignment="1">
      <alignment wrapText="1"/>
    </xf>
    <xf numFmtId="3" fontId="118" fillId="0" borderId="23" xfId="71" applyNumberFormat="1" applyFont="1" applyBorder="1" applyAlignment="1">
      <alignment vertical="center"/>
    </xf>
    <xf numFmtId="3" fontId="120" fillId="0" borderId="0" xfId="0" applyNumberFormat="1" applyFont="1"/>
    <xf numFmtId="3" fontId="65" fillId="0" borderId="68" xfId="0" applyNumberFormat="1" applyFont="1" applyBorder="1"/>
    <xf numFmtId="0" fontId="55" fillId="0" borderId="0" xfId="72" applyFont="1" applyAlignment="1">
      <alignment horizontal="center"/>
    </xf>
    <xf numFmtId="0" fontId="49" fillId="0" borderId="23" xfId="72" applyFont="1" applyBorder="1" applyAlignment="1">
      <alignment horizontal="center"/>
    </xf>
    <xf numFmtId="0" fontId="49" fillId="0" borderId="23" xfId="72" applyFont="1" applyFill="1" applyBorder="1" applyAlignment="1">
      <alignment horizontal="center"/>
    </xf>
    <xf numFmtId="49" fontId="99" fillId="0" borderId="23" xfId="72" applyNumberFormat="1" applyFont="1" applyFill="1" applyBorder="1" applyAlignment="1">
      <alignment horizontal="center"/>
    </xf>
    <xf numFmtId="0" fontId="55" fillId="0" borderId="0" xfId="72" applyFont="1" applyBorder="1" applyAlignment="1">
      <alignment horizontal="center"/>
    </xf>
    <xf numFmtId="0" fontId="49" fillId="0" borderId="0" xfId="72" applyFont="1" applyAlignment="1">
      <alignment horizontal="left"/>
    </xf>
    <xf numFmtId="0" fontId="49" fillId="0" borderId="0" xfId="72" applyFont="1" applyBorder="1" applyAlignment="1">
      <alignment horizontal="center"/>
    </xf>
    <xf numFmtId="0" fontId="55" fillId="0" borderId="0" xfId="72" applyFont="1" applyFill="1" applyBorder="1" applyAlignment="1">
      <alignment horizontal="center"/>
    </xf>
    <xf numFmtId="0" fontId="55" fillId="0" borderId="0" xfId="72" applyFont="1" applyFill="1" applyAlignment="1">
      <alignment horizontal="left"/>
    </xf>
    <xf numFmtId="0" fontId="55" fillId="0" borderId="0" xfId="72" applyFont="1" applyFill="1" applyAlignment="1"/>
    <xf numFmtId="3" fontId="55" fillId="0" borderId="0" xfId="72" applyNumberFormat="1" applyFont="1" applyFill="1" applyAlignment="1"/>
    <xf numFmtId="0" fontId="55" fillId="0" borderId="0" xfId="72" applyFont="1" applyFill="1" applyBorder="1" applyAlignment="1">
      <alignment horizontal="left"/>
    </xf>
    <xf numFmtId="0" fontId="55" fillId="0" borderId="0" xfId="72" applyFont="1" applyFill="1" applyBorder="1" applyAlignment="1">
      <alignment horizontal="left" wrapText="1"/>
    </xf>
    <xf numFmtId="3" fontId="55" fillId="0" borderId="0" xfId="72" applyNumberFormat="1" applyFont="1" applyFill="1" applyBorder="1" applyAlignment="1">
      <alignment horizontal="right"/>
    </xf>
    <xf numFmtId="14" fontId="55" fillId="0" borderId="0" xfId="72" applyNumberFormat="1" applyFont="1" applyFill="1" applyBorder="1" applyAlignment="1" applyProtection="1">
      <alignment horizontal="left"/>
      <protection locked="0"/>
    </xf>
    <xf numFmtId="0" fontId="55" fillId="0" borderId="0" xfId="72" applyFont="1" applyFill="1" applyBorder="1" applyAlignment="1" applyProtection="1">
      <alignment horizontal="left" wrapText="1"/>
      <protection locked="0"/>
    </xf>
    <xf numFmtId="3" fontId="55" fillId="0" borderId="0" xfId="72" applyNumberFormat="1" applyFont="1" applyFill="1" applyBorder="1" applyAlignment="1" applyProtection="1">
      <alignment wrapText="1"/>
      <protection locked="0"/>
    </xf>
    <xf numFmtId="14" fontId="55" fillId="0" borderId="0" xfId="72" applyNumberFormat="1" applyFont="1" applyFill="1" applyBorder="1" applyAlignment="1" applyProtection="1">
      <alignment horizontal="left" vertical="center"/>
      <protection locked="0"/>
    </xf>
    <xf numFmtId="3" fontId="121" fillId="0" borderId="0" xfId="0" applyNumberFormat="1" applyFont="1" applyFill="1"/>
    <xf numFmtId="14" fontId="97" fillId="0" borderId="0" xfId="72" applyNumberFormat="1" applyFont="1" applyFill="1" applyBorder="1" applyAlignment="1" applyProtection="1">
      <alignment horizontal="left"/>
      <protection locked="0"/>
    </xf>
    <xf numFmtId="3" fontId="122" fillId="0" borderId="0" xfId="72" applyNumberFormat="1" applyFont="1" applyFill="1" applyBorder="1" applyAlignment="1" applyProtection="1">
      <alignment wrapText="1"/>
      <protection locked="0"/>
    </xf>
    <xf numFmtId="3" fontId="97" fillId="0" borderId="0" xfId="0" applyNumberFormat="1" applyFont="1" applyFill="1"/>
    <xf numFmtId="3" fontId="97" fillId="0" borderId="0" xfId="72" applyNumberFormat="1" applyFont="1" applyFill="1" applyBorder="1" applyAlignment="1" applyProtection="1">
      <alignment wrapText="1"/>
      <protection locked="0"/>
    </xf>
    <xf numFmtId="0" fontId="0" fillId="0" borderId="0" xfId="0" applyFill="1"/>
    <xf numFmtId="0" fontId="123" fillId="0" borderId="0" xfId="0" applyFont="1" applyFill="1"/>
    <xf numFmtId="0" fontId="124" fillId="0" borderId="23" xfId="0" applyFont="1" applyBorder="1" applyAlignment="1">
      <alignment horizontal="center"/>
    </xf>
    <xf numFmtId="0" fontId="49" fillId="0" borderId="0" xfId="72" applyFont="1" applyBorder="1" applyAlignment="1">
      <alignment horizontal="right"/>
    </xf>
    <xf numFmtId="14" fontId="55" fillId="0" borderId="0" xfId="72" applyNumberFormat="1" applyFont="1" applyFill="1" applyAlignment="1">
      <alignment horizontal="right"/>
    </xf>
    <xf numFmtId="14" fontId="55" fillId="0" borderId="0" xfId="72" applyNumberFormat="1" applyFont="1" applyFill="1" applyBorder="1" applyAlignment="1">
      <alignment horizontal="right"/>
    </xf>
    <xf numFmtId="0" fontId="55" fillId="0" borderId="0" xfId="72" applyFont="1" applyFill="1" applyAlignment="1">
      <alignment horizontal="right"/>
    </xf>
    <xf numFmtId="14" fontId="55" fillId="0" borderId="0" xfId="72" applyNumberFormat="1" applyFont="1" applyFill="1" applyBorder="1" applyAlignment="1" applyProtection="1">
      <alignment horizontal="right"/>
      <protection locked="0"/>
    </xf>
    <xf numFmtId="0" fontId="55" fillId="0" borderId="0" xfId="72" applyFont="1" applyFill="1" applyBorder="1" applyAlignment="1">
      <alignment horizontal="center" vertical="center"/>
    </xf>
    <xf numFmtId="0" fontId="55" fillId="0" borderId="0" xfId="72" applyFont="1" applyFill="1" applyBorder="1" applyAlignment="1" applyProtection="1">
      <alignment horizontal="left" vertical="center" wrapText="1"/>
      <protection locked="0"/>
    </xf>
    <xf numFmtId="14" fontId="55" fillId="0" borderId="0" xfId="72" applyNumberFormat="1" applyFont="1" applyFill="1" applyBorder="1" applyAlignment="1" applyProtection="1">
      <alignment horizontal="right" vertical="center"/>
      <protection locked="0"/>
    </xf>
    <xf numFmtId="3" fontId="55" fillId="0" borderId="0" xfId="72" applyNumberFormat="1" applyFont="1" applyFill="1" applyBorder="1" applyAlignment="1" applyProtection="1">
      <alignment vertical="center" wrapText="1"/>
      <protection locked="0"/>
    </xf>
    <xf numFmtId="14" fontId="97" fillId="0" borderId="0" xfId="72" applyNumberFormat="1" applyFont="1" applyFill="1" applyBorder="1" applyAlignment="1" applyProtection="1">
      <alignment horizontal="right"/>
      <protection locked="0"/>
    </xf>
    <xf numFmtId="0" fontId="121" fillId="0" borderId="0" xfId="0" applyFont="1" applyFill="1" applyAlignment="1">
      <alignment horizontal="center"/>
    </xf>
    <xf numFmtId="3" fontId="124" fillId="0" borderId="0" xfId="0" applyNumberFormat="1" applyFont="1"/>
    <xf numFmtId="0" fontId="0" fillId="0" borderId="0" xfId="0" applyAlignment="1"/>
    <xf numFmtId="0" fontId="33" fillId="0" borderId="23" xfId="71" applyFont="1" applyBorder="1" applyAlignment="1">
      <alignment vertical="center" wrapText="1"/>
    </xf>
    <xf numFmtId="2" fontId="24" fillId="0" borderId="23" xfId="71" applyNumberFormat="1" applyFont="1" applyFill="1" applyBorder="1" applyAlignment="1">
      <alignment vertical="center"/>
    </xf>
    <xf numFmtId="3" fontId="24" fillId="0" borderId="23" xfId="71" applyNumberFormat="1" applyFont="1" applyFill="1" applyBorder="1" applyAlignment="1">
      <alignment vertical="center" shrinkToFit="1"/>
    </xf>
    <xf numFmtId="3" fontId="119" fillId="0" borderId="23" xfId="71" applyNumberFormat="1" applyFont="1" applyFill="1" applyBorder="1" applyAlignment="1">
      <alignment vertical="center"/>
    </xf>
    <xf numFmtId="3" fontId="119" fillId="0" borderId="23" xfId="71" applyNumberFormat="1" applyFont="1" applyFill="1" applyBorder="1" applyAlignment="1">
      <alignment horizontal="right" vertical="center"/>
    </xf>
    <xf numFmtId="3" fontId="24" fillId="0" borderId="23" xfId="71" applyNumberFormat="1" applyFont="1" applyFill="1" applyBorder="1" applyAlignment="1">
      <alignment horizontal="right" vertical="center"/>
    </xf>
    <xf numFmtId="3" fontId="125" fillId="0" borderId="23" xfId="71" applyNumberFormat="1" applyFont="1" applyFill="1" applyBorder="1" applyAlignment="1">
      <alignment vertical="center"/>
    </xf>
    <xf numFmtId="0" fontId="118" fillId="0" borderId="23" xfId="71" applyFont="1" applyBorder="1" applyAlignment="1">
      <alignment vertical="center"/>
    </xf>
    <xf numFmtId="4" fontId="118" fillId="0" borderId="23" xfId="71" applyNumberFormat="1" applyFont="1" applyBorder="1" applyAlignment="1">
      <alignment vertical="center"/>
    </xf>
    <xf numFmtId="3" fontId="34" fillId="0" borderId="0" xfId="71" applyNumberFormat="1" applyFont="1" applyAlignment="1">
      <alignment vertical="center"/>
    </xf>
    <xf numFmtId="0" fontId="108" fillId="0" borderId="23" xfId="71" applyFont="1" applyBorder="1" applyAlignment="1">
      <alignment vertical="center"/>
    </xf>
    <xf numFmtId="167" fontId="33" fillId="0" borderId="23" xfId="71" applyNumberFormat="1" applyFont="1" applyBorder="1" applyAlignment="1">
      <alignment vertical="center"/>
    </xf>
    <xf numFmtId="4" fontId="119" fillId="0" borderId="23" xfId="71" applyNumberFormat="1" applyFont="1" applyFill="1" applyBorder="1" applyAlignment="1">
      <alignment vertical="center"/>
    </xf>
    <xf numFmtId="3" fontId="126" fillId="0" borderId="23" xfId="71" applyNumberFormat="1" applyFont="1" applyFill="1" applyBorder="1" applyAlignment="1">
      <alignment vertical="center" wrapText="1"/>
    </xf>
    <xf numFmtId="0" fontId="118" fillId="0" borderId="23" xfId="71" applyFont="1" applyBorder="1" applyAlignment="1">
      <alignment vertical="center" wrapText="1"/>
    </xf>
    <xf numFmtId="3" fontId="37" fillId="0" borderId="23" xfId="71" applyNumberFormat="1" applyFont="1" applyFill="1" applyBorder="1" applyAlignment="1">
      <alignment vertical="center" shrinkToFit="1"/>
    </xf>
    <xf numFmtId="164" fontId="119" fillId="0" borderId="23" xfId="71" applyNumberFormat="1" applyFont="1" applyFill="1" applyBorder="1" applyAlignment="1">
      <alignment vertical="center"/>
    </xf>
    <xf numFmtId="165" fontId="119" fillId="0" borderId="23" xfId="71" applyNumberFormat="1" applyFont="1" applyFill="1" applyBorder="1" applyAlignment="1">
      <alignment vertical="center"/>
    </xf>
    <xf numFmtId="168" fontId="119" fillId="0" borderId="23" xfId="71" applyNumberFormat="1" applyFont="1" applyFill="1" applyBorder="1" applyAlignment="1">
      <alignment vertical="center"/>
    </xf>
    <xf numFmtId="3" fontId="119" fillId="0" borderId="23" xfId="71" applyNumberFormat="1" applyFont="1" applyBorder="1" applyAlignment="1">
      <alignment vertical="center"/>
    </xf>
    <xf numFmtId="3" fontId="119" fillId="0" borderId="23" xfId="71" applyNumberFormat="1" applyFont="1" applyBorder="1" applyAlignment="1">
      <alignment horizontal="right" vertical="center"/>
    </xf>
    <xf numFmtId="165" fontId="119" fillId="0" borderId="23" xfId="71" applyNumberFormat="1" applyFont="1" applyBorder="1" applyAlignment="1">
      <alignment vertical="center"/>
    </xf>
    <xf numFmtId="0" fontId="127" fillId="0" borderId="23" xfId="75" applyFont="1" applyBorder="1" applyAlignment="1">
      <alignment vertical="center"/>
    </xf>
    <xf numFmtId="3" fontId="119" fillId="0" borderId="23" xfId="75" applyNumberFormat="1" applyFont="1" applyBorder="1" applyAlignment="1">
      <alignment vertical="center"/>
    </xf>
    <xf numFmtId="0" fontId="108" fillId="0" borderId="23" xfId="71" applyFont="1" applyBorder="1" applyAlignment="1">
      <alignment vertical="center" wrapText="1"/>
    </xf>
    <xf numFmtId="9" fontId="119" fillId="0" borderId="23" xfId="71" applyNumberFormat="1" applyFont="1" applyFill="1" applyBorder="1" applyAlignment="1">
      <alignment vertical="center"/>
    </xf>
    <xf numFmtId="0" fontId="118" fillId="0" borderId="24" xfId="71" applyFont="1" applyBorder="1" applyAlignment="1">
      <alignment vertical="center" wrapText="1"/>
    </xf>
    <xf numFmtId="3" fontId="119" fillId="0" borderId="24" xfId="71" applyNumberFormat="1" applyFont="1" applyBorder="1" applyAlignment="1">
      <alignment vertical="center"/>
    </xf>
    <xf numFmtId="3" fontId="119" fillId="0" borderId="24" xfId="71" applyNumberFormat="1" applyFont="1" applyFill="1" applyBorder="1" applyAlignment="1">
      <alignment vertical="center"/>
    </xf>
    <xf numFmtId="165" fontId="119" fillId="0" borderId="24" xfId="71" applyNumberFormat="1" applyFont="1" applyFill="1" applyBorder="1" applyAlignment="1">
      <alignment vertical="center"/>
    </xf>
    <xf numFmtId="3" fontId="118" fillId="0" borderId="24" xfId="71" applyNumberFormat="1" applyFont="1" applyBorder="1" applyAlignment="1">
      <alignment vertical="center"/>
    </xf>
    <xf numFmtId="4" fontId="118" fillId="0" borderId="24" xfId="71" applyNumberFormat="1" applyFont="1" applyBorder="1" applyAlignment="1">
      <alignment vertical="center"/>
    </xf>
    <xf numFmtId="0" fontId="108" fillId="0" borderId="89" xfId="71" applyFont="1" applyFill="1" applyBorder="1" applyAlignment="1">
      <alignment vertical="center"/>
    </xf>
    <xf numFmtId="3" fontId="128" fillId="0" borderId="61" xfId="71" applyNumberFormat="1" applyFont="1" applyFill="1" applyBorder="1" applyAlignment="1">
      <alignment vertical="center"/>
    </xf>
    <xf numFmtId="3" fontId="128" fillId="0" borderId="78" xfId="71" applyNumberFormat="1" applyFont="1" applyFill="1" applyBorder="1" applyAlignment="1">
      <alignment vertical="center"/>
    </xf>
    <xf numFmtId="3" fontId="128" fillId="0" borderId="33" xfId="71" applyNumberFormat="1" applyFont="1" applyFill="1" applyBorder="1" applyAlignment="1">
      <alignment vertical="center"/>
    </xf>
    <xf numFmtId="3" fontId="34" fillId="0" borderId="0" xfId="71" applyNumberFormat="1" applyFont="1" applyBorder="1" applyAlignment="1">
      <alignment vertical="center"/>
    </xf>
    <xf numFmtId="0" fontId="49" fillId="0" borderId="90" xfId="0" applyFont="1" applyBorder="1"/>
    <xf numFmtId="0" fontId="51" fillId="0" borderId="90" xfId="0" applyFont="1" applyBorder="1" applyAlignment="1">
      <alignment horizontal="right"/>
    </xf>
    <xf numFmtId="0" fontId="55" fillId="0" borderId="90" xfId="0" applyFont="1" applyBorder="1" applyAlignment="1">
      <alignment horizontal="right"/>
    </xf>
    <xf numFmtId="0" fontId="49" fillId="0" borderId="90" xfId="0" applyFont="1" applyBorder="1" applyAlignment="1">
      <alignment horizontal="right"/>
    </xf>
    <xf numFmtId="4" fontId="49" fillId="0" borderId="90" xfId="0" applyNumberFormat="1" applyFont="1" applyBorder="1" applyAlignment="1">
      <alignment horizontal="right"/>
    </xf>
    <xf numFmtId="0" fontId="49" fillId="0" borderId="44" xfId="0" applyFont="1" applyBorder="1" applyAlignment="1">
      <alignment shrinkToFit="1"/>
    </xf>
    <xf numFmtId="0" fontId="55" fillId="0" borderId="87" xfId="0" applyFont="1" applyBorder="1"/>
    <xf numFmtId="0" fontId="56" fillId="0" borderId="87" xfId="0" applyFont="1" applyBorder="1" applyAlignment="1">
      <alignment horizontal="right"/>
    </xf>
    <xf numFmtId="0" fontId="55" fillId="0" borderId="87" xfId="0" applyFont="1" applyBorder="1" applyAlignment="1">
      <alignment horizontal="right"/>
    </xf>
    <xf numFmtId="0" fontId="49" fillId="0" borderId="87" xfId="0" applyFont="1" applyBorder="1" applyAlignment="1">
      <alignment horizontal="right"/>
    </xf>
    <xf numFmtId="0" fontId="49" fillId="0" borderId="88" xfId="0" applyFont="1" applyFill="1" applyBorder="1" applyAlignment="1">
      <alignment horizontal="right"/>
    </xf>
    <xf numFmtId="14" fontId="97" fillId="0" borderId="0" xfId="72" applyNumberFormat="1" applyFont="1" applyFill="1" applyBorder="1" applyAlignment="1" applyProtection="1">
      <alignment horizontal="left" wrapText="1"/>
      <protection locked="0"/>
    </xf>
    <xf numFmtId="0" fontId="108" fillId="0" borderId="24" xfId="71" applyFont="1" applyBorder="1" applyAlignment="1">
      <alignment vertical="center" wrapText="1"/>
    </xf>
    <xf numFmtId="0" fontId="33" fillId="0" borderId="24" xfId="71" applyFont="1" applyBorder="1" applyAlignment="1">
      <alignment vertical="center" wrapText="1"/>
    </xf>
    <xf numFmtId="3" fontId="33" fillId="25" borderId="23" xfId="71" applyNumberFormat="1" applyFont="1" applyFill="1" applyBorder="1" applyAlignment="1">
      <alignment vertical="center"/>
    </xf>
    <xf numFmtId="4" fontId="24" fillId="25" borderId="23" xfId="71" applyNumberFormat="1" applyFont="1" applyFill="1" applyBorder="1" applyAlignment="1">
      <alignment vertical="center"/>
    </xf>
    <xf numFmtId="3" fontId="30" fillId="25" borderId="0" xfId="0" applyNumberFormat="1" applyFont="1" applyFill="1" applyBorder="1"/>
    <xf numFmtId="167" fontId="49" fillId="0" borderId="23" xfId="0" applyNumberFormat="1" applyFont="1" applyBorder="1" applyAlignment="1">
      <alignment horizontal="right"/>
    </xf>
    <xf numFmtId="167" fontId="49" fillId="0" borderId="11" xfId="0" applyNumberFormat="1" applyFont="1" applyBorder="1"/>
    <xf numFmtId="0" fontId="30" fillId="0" borderId="0" xfId="78" applyFont="1" applyAlignment="1">
      <alignment vertical="center" wrapText="1"/>
    </xf>
    <xf numFmtId="3" fontId="21" fillId="0" borderId="0" xfId="73" applyNumberFormat="1" applyFont="1" applyAlignment="1">
      <alignment horizontal="right" vertical="center"/>
    </xf>
    <xf numFmtId="3" fontId="21" fillId="0" borderId="0" xfId="73" applyNumberFormat="1" applyFont="1"/>
    <xf numFmtId="3" fontId="21" fillId="0" borderId="0" xfId="73" applyNumberFormat="1" applyFont="1" applyAlignment="1">
      <alignment vertical="center"/>
    </xf>
    <xf numFmtId="3" fontId="54" fillId="0" borderId="0" xfId="73" applyNumberFormat="1" applyFont="1"/>
    <xf numFmtId="0" fontId="129" fillId="0" borderId="23" xfId="71" applyFont="1" applyBorder="1" applyAlignment="1">
      <alignment vertical="center"/>
    </xf>
    <xf numFmtId="2" fontId="119" fillId="0" borderId="23" xfId="71" applyNumberFormat="1" applyFont="1" applyFill="1" applyBorder="1" applyAlignment="1">
      <alignment vertical="center"/>
    </xf>
    <xf numFmtId="3" fontId="118" fillId="0" borderId="23" xfId="71" applyNumberFormat="1" applyFont="1" applyBorder="1" applyAlignment="1">
      <alignment vertical="center" wrapText="1"/>
    </xf>
    <xf numFmtId="0" fontId="130" fillId="0" borderId="23" xfId="71" applyFont="1" applyBorder="1" applyAlignment="1">
      <alignment vertical="center"/>
    </xf>
    <xf numFmtId="3" fontId="119" fillId="0" borderId="23" xfId="71" applyNumberFormat="1" applyFont="1" applyFill="1" applyBorder="1" applyAlignment="1">
      <alignment vertical="center" shrinkToFit="1"/>
    </xf>
    <xf numFmtId="165" fontId="33" fillId="0" borderId="23" xfId="71" applyNumberFormat="1" applyFont="1" applyBorder="1" applyAlignment="1">
      <alignment vertical="center"/>
    </xf>
    <xf numFmtId="3" fontId="126" fillId="0" borderId="23" xfId="71" applyNumberFormat="1" applyFont="1" applyFill="1" applyBorder="1" applyAlignment="1">
      <alignment vertical="center" shrinkToFit="1"/>
    </xf>
    <xf numFmtId="3" fontId="24" fillId="0" borderId="23" xfId="71" applyNumberFormat="1" applyFont="1" applyBorder="1" applyAlignment="1">
      <alignment horizontal="right" vertical="center"/>
    </xf>
    <xf numFmtId="165" fontId="24" fillId="0" borderId="23" xfId="71" applyNumberFormat="1" applyFont="1" applyBorder="1" applyAlignment="1">
      <alignment vertical="center"/>
    </xf>
    <xf numFmtId="3" fontId="24" fillId="0" borderId="23" xfId="71" applyNumberFormat="1" applyFont="1" applyBorder="1" applyAlignment="1">
      <alignment vertical="center"/>
    </xf>
    <xf numFmtId="9" fontId="24" fillId="0" borderId="23" xfId="71" applyNumberFormat="1" applyFont="1" applyFill="1" applyBorder="1" applyAlignment="1">
      <alignment vertical="center"/>
    </xf>
    <xf numFmtId="3" fontId="119" fillId="0" borderId="23" xfId="71" applyNumberFormat="1" applyFont="1" applyBorder="1" applyAlignment="1">
      <alignment vertical="center" wrapText="1"/>
    </xf>
    <xf numFmtId="0" fontId="113" fillId="0" borderId="0" xfId="71" applyFont="1" applyAlignment="1">
      <alignment vertical="center"/>
    </xf>
    <xf numFmtId="3" fontId="24" fillId="0" borderId="24" xfId="71" applyNumberFormat="1" applyFont="1" applyBorder="1" applyAlignment="1">
      <alignment vertical="center"/>
    </xf>
    <xf numFmtId="9" fontId="24" fillId="0" borderId="24" xfId="71" applyNumberFormat="1" applyFont="1" applyFill="1" applyBorder="1" applyAlignment="1">
      <alignment vertical="center"/>
    </xf>
    <xf numFmtId="3" fontId="24" fillId="0" borderId="24" xfId="71" applyNumberFormat="1" applyFont="1" applyFill="1" applyBorder="1" applyAlignment="1">
      <alignment vertical="center"/>
    </xf>
    <xf numFmtId="3" fontId="119" fillId="0" borderId="24" xfId="71" applyNumberFormat="1" applyFont="1" applyBorder="1" applyAlignment="1">
      <alignment vertical="center" wrapText="1"/>
    </xf>
    <xf numFmtId="4" fontId="33" fillId="0" borderId="24" xfId="71" applyNumberFormat="1" applyFont="1" applyBorder="1" applyAlignment="1">
      <alignment vertical="center"/>
    </xf>
    <xf numFmtId="3" fontId="33" fillId="0" borderId="24" xfId="71" applyNumberFormat="1" applyFont="1" applyBorder="1" applyAlignment="1">
      <alignment vertical="center"/>
    </xf>
    <xf numFmtId="0" fontId="105" fillId="0" borderId="0" xfId="71" applyFont="1" applyBorder="1" applyAlignment="1">
      <alignment vertical="center"/>
    </xf>
    <xf numFmtId="0" fontId="131" fillId="0" borderId="0" xfId="71" applyFont="1" applyAlignment="1">
      <alignment vertical="center"/>
    </xf>
    <xf numFmtId="0" fontId="45" fillId="0" borderId="0" xfId="71" applyFont="1" applyAlignment="1">
      <alignment vertical="center"/>
    </xf>
    <xf numFmtId="3" fontId="45" fillId="0" borderId="0" xfId="71" applyNumberFormat="1" applyFont="1" applyAlignment="1">
      <alignment vertical="center"/>
    </xf>
    <xf numFmtId="0" fontId="114" fillId="0" borderId="0" xfId="71" applyFont="1" applyAlignment="1">
      <alignment vertical="center"/>
    </xf>
    <xf numFmtId="0" fontId="45" fillId="0" borderId="0" xfId="0" applyFont="1" applyBorder="1" applyAlignment="1">
      <alignment horizontal="left"/>
    </xf>
    <xf numFmtId="0" fontId="45" fillId="0" borderId="65" xfId="0" applyFont="1" applyBorder="1"/>
    <xf numFmtId="0" fontId="45" fillId="0" borderId="65" xfId="0" applyFont="1" applyFill="1" applyBorder="1" applyAlignment="1">
      <alignment horizontal="left" wrapText="1"/>
    </xf>
    <xf numFmtId="0" fontId="46" fillId="0" borderId="25" xfId="0" applyFont="1" applyBorder="1"/>
    <xf numFmtId="0" fontId="46" fillId="0" borderId="41" xfId="0" applyFont="1" applyBorder="1"/>
    <xf numFmtId="3" fontId="46" fillId="0" borderId="33" xfId="0" applyNumberFormat="1" applyFont="1" applyBorder="1"/>
    <xf numFmtId="0" fontId="26" fillId="0" borderId="0" xfId="0" applyFont="1" applyBorder="1" applyAlignment="1">
      <alignment wrapText="1"/>
    </xf>
    <xf numFmtId="0" fontId="30" fillId="0" borderId="0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45" fillId="0" borderId="0" xfId="0" applyFont="1" applyAlignment="1">
      <alignment vertical="center" wrapText="1"/>
    </xf>
    <xf numFmtId="0" fontId="54" fillId="0" borderId="0" xfId="0" applyFont="1" applyAlignment="1">
      <alignment horizontal="center"/>
    </xf>
    <xf numFmtId="3" fontId="27" fillId="0" borderId="0" xfId="0" applyNumberFormat="1" applyFont="1" applyAlignment="1">
      <alignment horizontal="center"/>
    </xf>
    <xf numFmtId="0" fontId="54" fillId="0" borderId="11" xfId="0" applyFont="1" applyBorder="1" applyAlignment="1">
      <alignment horizontal="center"/>
    </xf>
    <xf numFmtId="3" fontId="27" fillId="0" borderId="11" xfId="0" applyNumberFormat="1" applyFont="1" applyBorder="1" applyAlignment="1">
      <alignment horizontal="center"/>
    </xf>
    <xf numFmtId="3" fontId="24" fillId="0" borderId="11" xfId="0" applyNumberFormat="1" applyFont="1" applyBorder="1" applyAlignment="1">
      <alignment horizontal="center"/>
    </xf>
    <xf numFmtId="0" fontId="54" fillId="0" borderId="10" xfId="0" applyFont="1" applyBorder="1"/>
    <xf numFmtId="3" fontId="27" fillId="0" borderId="10" xfId="0" applyNumberFormat="1" applyFont="1" applyBorder="1"/>
    <xf numFmtId="3" fontId="27" fillId="0" borderId="27" xfId="0" applyNumberFormat="1" applyFont="1" applyBorder="1"/>
    <xf numFmtId="3" fontId="0" fillId="0" borderId="0" xfId="0" applyNumberFormat="1" applyFont="1"/>
    <xf numFmtId="0" fontId="54" fillId="0" borderId="12" xfId="0" applyFont="1" applyBorder="1"/>
    <xf numFmtId="3" fontId="27" fillId="0" borderId="17" xfId="0" applyNumberFormat="1" applyFont="1" applyBorder="1"/>
    <xf numFmtId="3" fontId="27" fillId="0" borderId="31" xfId="0" applyNumberFormat="1" applyFont="1" applyBorder="1"/>
    <xf numFmtId="0" fontId="0" fillId="0" borderId="0" xfId="0" applyFont="1"/>
    <xf numFmtId="0" fontId="99" fillId="0" borderId="23" xfId="72" applyFont="1" applyFill="1" applyBorder="1" applyAlignment="1">
      <alignment horizontal="center"/>
    </xf>
    <xf numFmtId="0" fontId="99" fillId="0" borderId="23" xfId="72" applyFont="1" applyBorder="1" applyAlignment="1">
      <alignment wrapText="1"/>
    </xf>
    <xf numFmtId="0" fontId="0" fillId="0" borderId="47" xfId="0" applyFont="1" applyBorder="1" applyAlignment="1">
      <alignment wrapText="1"/>
    </xf>
    <xf numFmtId="0" fontId="0" fillId="0" borderId="0" xfId="0" applyFont="1" applyAlignment="1">
      <alignment wrapText="1"/>
    </xf>
    <xf numFmtId="49" fontId="99" fillId="0" borderId="23" xfId="72" applyNumberFormat="1" applyFont="1" applyFill="1" applyBorder="1" applyAlignment="1">
      <alignment horizontal="center" wrapText="1"/>
    </xf>
    <xf numFmtId="0" fontId="99" fillId="0" borderId="23" xfId="0" applyFont="1" applyBorder="1" applyAlignment="1">
      <alignment horizontal="center" wrapText="1"/>
    </xf>
    <xf numFmtId="0" fontId="97" fillId="0" borderId="0" xfId="72" applyFont="1" applyFill="1" applyBorder="1" applyAlignment="1">
      <alignment horizontal="center"/>
    </xf>
    <xf numFmtId="0" fontId="97" fillId="0" borderId="0" xfId="72" applyFont="1" applyFill="1" applyAlignment="1">
      <alignment horizontal="left" wrapText="1"/>
    </xf>
    <xf numFmtId="0" fontId="97" fillId="0" borderId="0" xfId="72" applyFont="1" applyFill="1" applyAlignment="1">
      <alignment wrapText="1"/>
    </xf>
    <xf numFmtId="0" fontId="97" fillId="0" borderId="0" xfId="72" applyFont="1" applyFill="1" applyAlignment="1">
      <alignment horizontal="center"/>
    </xf>
    <xf numFmtId="3" fontId="97" fillId="0" borderId="0" xfId="72" applyNumberFormat="1" applyFont="1" applyFill="1" applyAlignment="1">
      <alignment wrapText="1"/>
    </xf>
    <xf numFmtId="0" fontId="97" fillId="0" borderId="0" xfId="72" applyFont="1" applyFill="1" applyAlignment="1">
      <alignment horizontal="left"/>
    </xf>
    <xf numFmtId="0" fontId="97" fillId="0" borderId="0" xfId="72" applyFont="1" applyFill="1" applyAlignment="1"/>
    <xf numFmtId="3" fontId="97" fillId="0" borderId="0" xfId="72" applyNumberFormat="1" applyFont="1" applyFill="1" applyAlignment="1"/>
    <xf numFmtId="14" fontId="97" fillId="0" borderId="0" xfId="72" applyNumberFormat="1" applyFont="1" applyFill="1" applyAlignment="1">
      <alignment horizontal="center"/>
    </xf>
    <xf numFmtId="0" fontId="97" fillId="0" borderId="0" xfId="72" applyFont="1" applyFill="1" applyBorder="1" applyAlignment="1">
      <alignment horizontal="left"/>
    </xf>
    <xf numFmtId="0" fontId="97" fillId="0" borderId="0" xfId="72" applyFont="1" applyFill="1" applyBorder="1" applyAlignment="1">
      <alignment horizontal="left" wrapText="1"/>
    </xf>
    <xf numFmtId="14" fontId="97" fillId="0" borderId="0" xfId="72" applyNumberFormat="1" applyFont="1" applyFill="1" applyBorder="1" applyAlignment="1">
      <alignment horizontal="center"/>
    </xf>
    <xf numFmtId="3" fontId="97" fillId="0" borderId="0" xfId="72" applyNumberFormat="1" applyFont="1" applyFill="1" applyBorder="1" applyAlignment="1">
      <alignment horizontal="right"/>
    </xf>
    <xf numFmtId="0" fontId="97" fillId="0" borderId="0" xfId="72" applyFont="1" applyFill="1" applyBorder="1" applyAlignment="1" applyProtection="1">
      <alignment wrapText="1"/>
      <protection locked="0"/>
    </xf>
    <xf numFmtId="14" fontId="97" fillId="0" borderId="0" xfId="72" applyNumberFormat="1" applyFont="1" applyFill="1" applyBorder="1" applyAlignment="1" applyProtection="1">
      <alignment horizontal="center"/>
      <protection locked="0"/>
    </xf>
    <xf numFmtId="3" fontId="97" fillId="0" borderId="0" xfId="72" applyNumberFormat="1" applyFont="1" applyFill="1" applyBorder="1" applyAlignment="1" applyProtection="1">
      <alignment horizontal="right" wrapText="1"/>
      <protection locked="0"/>
    </xf>
    <xf numFmtId="3" fontId="97" fillId="0" borderId="0" xfId="72" applyNumberFormat="1" applyFont="1" applyFill="1" applyBorder="1" applyAlignment="1" applyProtection="1">
      <protection locked="0"/>
    </xf>
    <xf numFmtId="0" fontId="97" fillId="0" borderId="0" xfId="72" applyFont="1" applyFill="1" applyBorder="1" applyAlignment="1" applyProtection="1">
      <alignment horizontal="left" wrapText="1"/>
      <protection locked="0"/>
    </xf>
    <xf numFmtId="14" fontId="97" fillId="0" borderId="0" xfId="72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Fill="1"/>
    <xf numFmtId="0" fontId="21" fillId="0" borderId="0" xfId="0" applyFont="1" applyFill="1" applyAlignment="1">
      <alignment horizontal="center"/>
    </xf>
    <xf numFmtId="14" fontId="97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21" fillId="0" borderId="0" xfId="0" applyFont="1" applyFill="1"/>
    <xf numFmtId="14" fontId="21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3" fontId="99" fillId="0" borderId="0" xfId="0" applyNumberFormat="1" applyFont="1" applyFill="1"/>
    <xf numFmtId="3" fontId="33" fillId="0" borderId="23" xfId="71" applyNumberFormat="1" applyFont="1" applyBorder="1" applyAlignment="1">
      <alignment vertical="center" wrapText="1"/>
    </xf>
    <xf numFmtId="3" fontId="132" fillId="0" borderId="23" xfId="71" applyNumberFormat="1" applyFont="1" applyFill="1" applyBorder="1" applyAlignment="1">
      <alignment vertical="center"/>
    </xf>
    <xf numFmtId="3" fontId="37" fillId="0" borderId="23" xfId="71" applyNumberFormat="1" applyFont="1" applyBorder="1" applyAlignment="1">
      <alignment vertical="center" wrapText="1"/>
    </xf>
    <xf numFmtId="3" fontId="37" fillId="0" borderId="0" xfId="78" applyNumberFormat="1" applyFont="1" applyBorder="1" applyAlignment="1">
      <alignment vertical="center"/>
    </xf>
    <xf numFmtId="3" fontId="32" fillId="0" borderId="0" xfId="78" applyNumberFormat="1" applyFont="1" applyBorder="1" applyAlignment="1">
      <alignment vertical="center"/>
    </xf>
    <xf numFmtId="3" fontId="37" fillId="0" borderId="0" xfId="78" applyNumberFormat="1" applyFont="1" applyBorder="1" applyAlignment="1">
      <alignment horizontal="left" vertical="center" wrapText="1"/>
    </xf>
    <xf numFmtId="3" fontId="26" fillId="0" borderId="70" xfId="0" applyNumberFormat="1" applyFont="1" applyBorder="1"/>
    <xf numFmtId="3" fontId="32" fillId="0" borderId="72" xfId="0" applyNumberFormat="1" applyFont="1" applyBorder="1"/>
    <xf numFmtId="3" fontId="32" fillId="0" borderId="58" xfId="0" applyNumberFormat="1" applyFont="1" applyBorder="1"/>
    <xf numFmtId="165" fontId="45" fillId="0" borderId="0" xfId="0" applyNumberFormat="1" applyFont="1"/>
    <xf numFmtId="49" fontId="30" fillId="0" borderId="0" xfId="78" applyNumberFormat="1" applyFont="1" applyBorder="1" applyAlignment="1">
      <alignment horizontal="center" wrapText="1"/>
    </xf>
    <xf numFmtId="3" fontId="30" fillId="0" borderId="0" xfId="78" applyNumberFormat="1" applyFont="1" applyFill="1" applyBorder="1" applyAlignment="1"/>
    <xf numFmtId="0" fontId="33" fillId="0" borderId="0" xfId="0" applyFont="1" applyBorder="1" applyAlignment="1">
      <alignment vertical="center" wrapText="1"/>
    </xf>
    <xf numFmtId="3" fontId="32" fillId="0" borderId="26" xfId="78" applyNumberFormat="1" applyFont="1" applyBorder="1"/>
    <xf numFmtId="0" fontId="135" fillId="0" borderId="0" xfId="0" applyFont="1" applyBorder="1"/>
    <xf numFmtId="3" fontId="26" fillId="0" borderId="72" xfId="78" applyNumberFormat="1" applyFont="1" applyBorder="1" applyAlignment="1">
      <alignment vertical="center"/>
    </xf>
    <xf numFmtId="3" fontId="26" fillId="0" borderId="26" xfId="78" applyNumberFormat="1" applyFont="1" applyBorder="1" applyAlignment="1">
      <alignment vertical="center"/>
    </xf>
    <xf numFmtId="0" fontId="35" fillId="0" borderId="0" xfId="0" applyFont="1" applyBorder="1"/>
    <xf numFmtId="0" fontId="78" fillId="0" borderId="0" xfId="0" applyFont="1" applyBorder="1"/>
    <xf numFmtId="0" fontId="26" fillId="0" borderId="0" xfId="0" applyFont="1" applyBorder="1" applyAlignment="1">
      <alignment horizontal="left"/>
    </xf>
    <xf numFmtId="3" fontId="65" fillId="0" borderId="82" xfId="0" applyNumberFormat="1" applyFont="1" applyBorder="1" applyAlignment="1">
      <alignment horizontal="center" vertical="center" wrapText="1"/>
    </xf>
    <xf numFmtId="3" fontId="30" fillId="0" borderId="85" xfId="0" applyNumberFormat="1" applyFont="1" applyBorder="1"/>
    <xf numFmtId="3" fontId="26" fillId="0" borderId="65" xfId="0" applyNumberFormat="1" applyFont="1" applyFill="1" applyBorder="1"/>
    <xf numFmtId="3" fontId="30" fillId="25" borderId="65" xfId="0" applyNumberFormat="1" applyFont="1" applyFill="1" applyBorder="1"/>
    <xf numFmtId="0" fontId="78" fillId="0" borderId="84" xfId="0" applyFont="1" applyBorder="1" applyAlignment="1">
      <alignment horizontal="left" vertical="center"/>
    </xf>
    <xf numFmtId="0" fontId="30" fillId="0" borderId="67" xfId="0" applyFont="1" applyBorder="1" applyAlignment="1">
      <alignment horizontal="center"/>
    </xf>
    <xf numFmtId="0" fontId="30" fillId="0" borderId="65" xfId="0" applyFont="1" applyBorder="1" applyAlignment="1">
      <alignment horizontal="center"/>
    </xf>
    <xf numFmtId="0" fontId="34" fillId="0" borderId="0" xfId="71" applyFont="1" applyAlignment="1">
      <alignment vertical="center" wrapText="1"/>
    </xf>
    <xf numFmtId="0" fontId="113" fillId="0" borderId="0" xfId="71" applyFont="1" applyAlignment="1">
      <alignment vertical="center" wrapText="1"/>
    </xf>
    <xf numFmtId="169" fontId="30" fillId="0" borderId="11" xfId="0" applyNumberFormat="1" applyFont="1" applyBorder="1" applyAlignment="1">
      <alignment horizontal="center" vertical="center"/>
    </xf>
    <xf numFmtId="3" fontId="49" fillId="0" borderId="11" xfId="0" applyNumberFormat="1" applyFont="1" applyBorder="1" applyAlignment="1">
      <alignment horizontal="right"/>
    </xf>
    <xf numFmtId="1" fontId="49" fillId="0" borderId="11" xfId="0" applyNumberFormat="1" applyFont="1" applyBorder="1" applyAlignment="1">
      <alignment horizontal="right"/>
    </xf>
    <xf numFmtId="0" fontId="120" fillId="0" borderId="0" xfId="0" applyFont="1"/>
    <xf numFmtId="3" fontId="137" fillId="0" borderId="0" xfId="0" applyNumberFormat="1" applyFont="1" applyBorder="1"/>
    <xf numFmtId="3" fontId="41" fillId="0" borderId="21" xfId="0" applyNumberFormat="1" applyFont="1" applyBorder="1"/>
    <xf numFmtId="3" fontId="135" fillId="0" borderId="0" xfId="0" applyNumberFormat="1" applyFont="1" applyBorder="1"/>
    <xf numFmtId="3" fontId="32" fillId="0" borderId="21" xfId="0" applyNumberFormat="1" applyFont="1" applyBorder="1"/>
    <xf numFmtId="3" fontId="60" fillId="0" borderId="0" xfId="0" applyNumberFormat="1" applyFont="1" applyBorder="1" applyAlignment="1">
      <alignment wrapText="1"/>
    </xf>
    <xf numFmtId="3" fontId="59" fillId="0" borderId="0" xfId="0" applyNumberFormat="1" applyFont="1" applyBorder="1" applyAlignment="1">
      <alignment wrapText="1"/>
    </xf>
    <xf numFmtId="0" fontId="32" fillId="0" borderId="82" xfId="0" applyFont="1" applyBorder="1" applyAlignment="1">
      <alignment horizontal="center" vertical="center"/>
    </xf>
    <xf numFmtId="3" fontId="94" fillId="0" borderId="82" xfId="0" applyNumberFormat="1" applyFont="1" applyBorder="1" applyAlignment="1">
      <alignment horizontal="center" vertical="center" wrapText="1"/>
    </xf>
    <xf numFmtId="3" fontId="94" fillId="0" borderId="83" xfId="0" applyNumberFormat="1" applyFont="1" applyBorder="1" applyAlignment="1">
      <alignment horizontal="center" vertical="center" wrapText="1"/>
    </xf>
    <xf numFmtId="0" fontId="60" fillId="0" borderId="84" xfId="0" applyFont="1" applyBorder="1"/>
    <xf numFmtId="3" fontId="32" fillId="0" borderId="84" xfId="0" applyNumberFormat="1" applyFont="1" applyBorder="1"/>
    <xf numFmtId="3" fontId="135" fillId="0" borderId="0" xfId="74" applyNumberFormat="1" applyFont="1" applyBorder="1"/>
    <xf numFmtId="0" fontId="32" fillId="0" borderId="0" xfId="0" applyFont="1" applyBorder="1"/>
    <xf numFmtId="0" fontId="32" fillId="0" borderId="0" xfId="0" applyFont="1" applyBorder="1" applyAlignment="1">
      <alignment wrapText="1"/>
    </xf>
    <xf numFmtId="3" fontId="60" fillId="0" borderId="0" xfId="0" applyNumberFormat="1" applyFont="1" applyFill="1" applyBorder="1"/>
    <xf numFmtId="3" fontId="59" fillId="0" borderId="0" xfId="0" applyNumberFormat="1" applyFont="1" applyAlignment="1">
      <alignment wrapText="1"/>
    </xf>
    <xf numFmtId="3" fontId="24" fillId="0" borderId="21" xfId="0" applyNumberFormat="1" applyFont="1" applyBorder="1"/>
    <xf numFmtId="3" fontId="27" fillId="0" borderId="18" xfId="0" applyNumberFormat="1" applyFont="1" applyBorder="1"/>
    <xf numFmtId="3" fontId="27" fillId="0" borderId="65" xfId="0" applyNumberFormat="1" applyFont="1" applyBorder="1"/>
    <xf numFmtId="3" fontId="108" fillId="0" borderId="23" xfId="0" applyNumberFormat="1" applyFont="1" applyBorder="1" applyAlignment="1">
      <alignment horizontal="center" vertical="center" wrapText="1"/>
    </xf>
    <xf numFmtId="0" fontId="138" fillId="0" borderId="0" xfId="0" applyFont="1" applyBorder="1" applyAlignment="1">
      <alignment vertical="center" wrapText="1"/>
    </xf>
    <xf numFmtId="3" fontId="33" fillId="0" borderId="24" xfId="0" applyNumberFormat="1" applyFont="1" applyBorder="1" applyAlignment="1">
      <alignment horizontal="center" vertical="center" wrapText="1"/>
    </xf>
    <xf numFmtId="3" fontId="33" fillId="0" borderId="24" xfId="0" applyNumberFormat="1" applyFont="1" applyBorder="1"/>
    <xf numFmtId="0" fontId="108" fillId="0" borderId="0" xfId="0" applyFont="1" applyAlignment="1">
      <alignment wrapText="1"/>
    </xf>
    <xf numFmtId="0" fontId="33" fillId="0" borderId="0" xfId="0" applyFont="1" applyAlignment="1">
      <alignment wrapText="1"/>
    </xf>
    <xf numFmtId="0" fontId="33" fillId="0" borderId="0" xfId="0" applyFont="1" applyAlignment="1">
      <alignment horizontal="left" wrapText="1"/>
    </xf>
    <xf numFmtId="3" fontId="33" fillId="0" borderId="0" xfId="0" applyNumberFormat="1" applyFont="1" applyBorder="1"/>
    <xf numFmtId="3" fontId="108" fillId="0" borderId="25" xfId="0" applyNumberFormat="1" applyFont="1" applyBorder="1"/>
    <xf numFmtId="0" fontId="33" fillId="0" borderId="0" xfId="0" applyFont="1" applyBorder="1" applyAlignment="1">
      <alignment wrapText="1"/>
    </xf>
    <xf numFmtId="0" fontId="108" fillId="0" borderId="0" xfId="0" applyFont="1" applyBorder="1" applyAlignment="1">
      <alignment wrapText="1"/>
    </xf>
    <xf numFmtId="0" fontId="33" fillId="0" borderId="0" xfId="0" applyFont="1" applyBorder="1" applyAlignment="1">
      <alignment horizontal="left" wrapText="1"/>
    </xf>
    <xf numFmtId="3" fontId="33" fillId="0" borderId="25" xfId="0" applyNumberFormat="1" applyFont="1" applyBorder="1" applyAlignment="1">
      <alignment vertical="center"/>
    </xf>
    <xf numFmtId="3" fontId="33" fillId="0" borderId="0" xfId="0" applyNumberFormat="1" applyFont="1" applyBorder="1" applyAlignment="1">
      <alignment vertical="center"/>
    </xf>
    <xf numFmtId="0" fontId="108" fillId="0" borderId="0" xfId="0" applyFont="1" applyBorder="1" applyAlignment="1">
      <alignment horizontal="left" wrapText="1"/>
    </xf>
    <xf numFmtId="3" fontId="108" fillId="0" borderId="33" xfId="0" applyNumberFormat="1" applyFont="1" applyBorder="1"/>
    <xf numFmtId="3" fontId="21" fillId="0" borderId="21" xfId="0" applyNumberFormat="1" applyFont="1" applyBorder="1"/>
    <xf numFmtId="3" fontId="21" fillId="0" borderId="21" xfId="0" applyNumberFormat="1" applyFont="1" applyBorder="1" applyAlignment="1">
      <alignment vertical="center"/>
    </xf>
    <xf numFmtId="3" fontId="32" fillId="0" borderId="81" xfId="0" applyNumberFormat="1" applyFont="1" applyFill="1" applyBorder="1"/>
    <xf numFmtId="165" fontId="49" fillId="24" borderId="11" xfId="0" applyNumberFormat="1" applyFont="1" applyFill="1" applyBorder="1" applyAlignment="1">
      <alignment horizontal="right" vertical="center"/>
    </xf>
    <xf numFmtId="3" fontId="49" fillId="0" borderId="23" xfId="0" applyNumberFormat="1" applyFont="1" applyBorder="1" applyAlignment="1">
      <alignment horizontal="right"/>
    </xf>
    <xf numFmtId="3" fontId="49" fillId="0" borderId="11" xfId="0" applyNumberFormat="1" applyFont="1" applyBorder="1"/>
    <xf numFmtId="170" fontId="49" fillId="0" borderId="11" xfId="0" applyNumberFormat="1" applyFont="1" applyBorder="1" applyAlignment="1">
      <alignment horizontal="right"/>
    </xf>
    <xf numFmtId="167" fontId="49" fillId="0" borderId="27" xfId="0" applyNumberFormat="1" applyFont="1" applyBorder="1" applyAlignment="1">
      <alignment horizontal="right"/>
    </xf>
    <xf numFmtId="0" fontId="36" fillId="0" borderId="0" xfId="0" applyFont="1" applyBorder="1" applyAlignment="1">
      <alignment wrapText="1"/>
    </xf>
    <xf numFmtId="3" fontId="45" fillId="0" borderId="21" xfId="0" applyNumberFormat="1" applyFont="1" applyBorder="1" applyAlignment="1">
      <alignment horizontal="center" vertical="center"/>
    </xf>
    <xf numFmtId="3" fontId="45" fillId="0" borderId="0" xfId="0" applyNumberFormat="1" applyFont="1" applyBorder="1" applyAlignment="1">
      <alignment horizontal="right" vertical="center"/>
    </xf>
    <xf numFmtId="3" fontId="54" fillId="0" borderId="65" xfId="0" applyNumberFormat="1" applyFont="1" applyBorder="1" applyAlignment="1">
      <alignment horizontal="right" vertical="center"/>
    </xf>
    <xf numFmtId="0" fontId="45" fillId="0" borderId="0" xfId="0" applyFont="1" applyAlignment="1">
      <alignment horizontal="left" vertical="center" wrapText="1"/>
    </xf>
    <xf numFmtId="3" fontId="30" fillId="0" borderId="0" xfId="0" applyNumberFormat="1" applyFont="1" applyFill="1" applyAlignment="1">
      <alignment vertical="center" wrapText="1"/>
    </xf>
    <xf numFmtId="3" fontId="30" fillId="0" borderId="0" xfId="78" applyNumberFormat="1" applyFont="1" applyAlignment="1">
      <alignment vertical="center"/>
    </xf>
    <xf numFmtId="0" fontId="32" fillId="0" borderId="0" xfId="78" applyFont="1" applyAlignment="1">
      <alignment vertical="center"/>
    </xf>
    <xf numFmtId="3" fontId="30" fillId="0" borderId="40" xfId="78" applyNumberFormat="1" applyFont="1" applyBorder="1" applyAlignment="1">
      <alignment vertical="center"/>
    </xf>
    <xf numFmtId="3" fontId="26" fillId="0" borderId="113" xfId="0" applyNumberFormat="1" applyFont="1" applyBorder="1"/>
    <xf numFmtId="3" fontId="26" fillId="0" borderId="76" xfId="0" applyNumberFormat="1" applyFont="1" applyBorder="1"/>
    <xf numFmtId="0" fontId="30" fillId="0" borderId="48" xfId="0" applyFont="1" applyBorder="1" applyAlignment="1">
      <alignment horizontal="center" vertical="center"/>
    </xf>
    <xf numFmtId="3" fontId="26" fillId="0" borderId="81" xfId="0" applyNumberFormat="1" applyFont="1" applyBorder="1"/>
    <xf numFmtId="3" fontId="64" fillId="0" borderId="0" xfId="74" applyNumberFormat="1" applyFont="1" applyBorder="1"/>
    <xf numFmtId="0" fontId="37" fillId="0" borderId="0" xfId="0" applyFont="1" applyAlignment="1">
      <alignment wrapText="1"/>
    </xf>
    <xf numFmtId="3" fontId="32" fillId="0" borderId="114" xfId="0" applyNumberFormat="1" applyFont="1" applyBorder="1"/>
    <xf numFmtId="3" fontId="32" fillId="0" borderId="62" xfId="0" applyNumberFormat="1" applyFont="1" applyFill="1" applyBorder="1"/>
    <xf numFmtId="0" fontId="57" fillId="0" borderId="0" xfId="0" applyFont="1" applyAlignment="1">
      <alignment horizontal="center" vertical="center"/>
    </xf>
    <xf numFmtId="0" fontId="108" fillId="0" borderId="0" xfId="0" applyFont="1" applyAlignment="1">
      <alignment vertical="center" wrapText="1"/>
    </xf>
    <xf numFmtId="3" fontId="33" fillId="0" borderId="0" xfId="0" applyNumberFormat="1" applyFont="1" applyAlignment="1">
      <alignment vertical="center"/>
    </xf>
    <xf numFmtId="0" fontId="136" fillId="0" borderId="0" xfId="78" applyFont="1" applyAlignment="1">
      <alignment vertical="center" wrapText="1"/>
    </xf>
    <xf numFmtId="0" fontId="49" fillId="0" borderId="0" xfId="0" applyFont="1" applyBorder="1" applyAlignment="1">
      <alignment horizontal="center" wrapText="1"/>
    </xf>
    <xf numFmtId="3" fontId="26" fillId="0" borderId="48" xfId="0" applyNumberFormat="1" applyFont="1" applyBorder="1"/>
    <xf numFmtId="3" fontId="32" fillId="0" borderId="48" xfId="0" applyNumberFormat="1" applyFont="1" applyBorder="1"/>
    <xf numFmtId="3" fontId="32" fillId="0" borderId="26" xfId="0" applyNumberFormat="1" applyFont="1" applyBorder="1"/>
    <xf numFmtId="3" fontId="32" fillId="0" borderId="81" xfId="0" applyNumberFormat="1" applyFont="1" applyBorder="1"/>
    <xf numFmtId="3" fontId="57" fillId="0" borderId="0" xfId="78" applyNumberFormat="1" applyFont="1" applyBorder="1" applyAlignment="1">
      <alignment horizontal="left" vertical="center" wrapText="1"/>
    </xf>
    <xf numFmtId="3" fontId="26" fillId="0" borderId="77" xfId="0" applyNumberFormat="1" applyFont="1" applyBorder="1"/>
    <xf numFmtId="3" fontId="26" fillId="0" borderId="77" xfId="0" applyNumberFormat="1" applyFont="1" applyFill="1" applyBorder="1"/>
    <xf numFmtId="0" fontId="86" fillId="0" borderId="0" xfId="0" applyFont="1" applyBorder="1"/>
    <xf numFmtId="0" fontId="30" fillId="0" borderId="0" xfId="0" applyFont="1" applyBorder="1" applyAlignment="1">
      <alignment horizontal="left" vertical="center" wrapText="1"/>
    </xf>
    <xf numFmtId="0" fontId="120" fillId="0" borderId="0" xfId="78" applyFont="1" applyAlignment="1">
      <alignment vertical="center" wrapText="1"/>
    </xf>
    <xf numFmtId="3" fontId="126" fillId="0" borderId="0" xfId="78" applyNumberFormat="1" applyFont="1" applyBorder="1" applyAlignment="1">
      <alignment horizontal="left" vertical="center" wrapText="1"/>
    </xf>
    <xf numFmtId="3" fontId="126" fillId="0" borderId="0" xfId="78" applyNumberFormat="1" applyFont="1" applyBorder="1" applyAlignment="1">
      <alignment vertical="center"/>
    </xf>
    <xf numFmtId="3" fontId="134" fillId="0" borderId="0" xfId="78" applyNumberFormat="1" applyFont="1" applyBorder="1" applyAlignment="1">
      <alignment vertical="center"/>
    </xf>
    <xf numFmtId="3" fontId="126" fillId="0" borderId="0" xfId="78" applyNumberFormat="1" applyFont="1" applyAlignment="1">
      <alignment vertical="center"/>
    </xf>
    <xf numFmtId="3" fontId="134" fillId="0" borderId="26" xfId="78" applyNumberFormat="1" applyFont="1" applyBorder="1" applyAlignment="1">
      <alignment vertical="center"/>
    </xf>
    <xf numFmtId="0" fontId="24" fillId="0" borderId="0" xfId="0" applyFont="1" applyBorder="1"/>
    <xf numFmtId="3" fontId="32" fillId="0" borderId="26" xfId="78" applyNumberFormat="1" applyFont="1" applyBorder="1" applyAlignment="1">
      <alignment vertical="center"/>
    </xf>
    <xf numFmtId="3" fontId="32" fillId="0" borderId="17" xfId="78" applyNumberFormat="1" applyFont="1" applyBorder="1" applyAlignment="1">
      <alignment vertical="center"/>
    </xf>
    <xf numFmtId="3" fontId="64" fillId="0" borderId="21" xfId="0" applyNumberFormat="1" applyFont="1" applyBorder="1"/>
    <xf numFmtId="3" fontId="32" fillId="0" borderId="17" xfId="0" applyNumberFormat="1" applyFont="1" applyBorder="1"/>
    <xf numFmtId="0" fontId="49" fillId="0" borderId="28" xfId="0" applyFont="1" applyBorder="1" applyAlignment="1">
      <alignment horizontal="right"/>
    </xf>
    <xf numFmtId="0" fontId="45" fillId="0" borderId="23" xfId="0" applyFont="1" applyBorder="1"/>
    <xf numFmtId="3" fontId="26" fillId="0" borderId="0" xfId="78" applyNumberFormat="1" applyFont="1" applyAlignment="1">
      <alignment vertical="center"/>
    </xf>
    <xf numFmtId="49" fontId="30" fillId="0" borderId="0" xfId="78" applyNumberFormat="1" applyFont="1" applyBorder="1" applyAlignment="1">
      <alignment vertical="center" wrapText="1"/>
    </xf>
    <xf numFmtId="3" fontId="36" fillId="0" borderId="0" xfId="0" applyNumberFormat="1" applyFont="1" applyBorder="1" applyAlignment="1">
      <alignment horizontal="right"/>
    </xf>
    <xf numFmtId="3" fontId="26" fillId="0" borderId="11" xfId="0" applyNumberFormat="1" applyFont="1" applyBorder="1" applyAlignment="1">
      <alignment horizontal="center" vertical="center" wrapText="1"/>
    </xf>
    <xf numFmtId="3" fontId="75" fillId="0" borderId="97" xfId="0" applyNumberFormat="1" applyFont="1" applyBorder="1" applyAlignment="1">
      <alignment horizontal="center" vertical="center"/>
    </xf>
    <xf numFmtId="3" fontId="32" fillId="0" borderId="77" xfId="0" applyNumberFormat="1" applyFont="1" applyBorder="1"/>
    <xf numFmtId="3" fontId="32" fillId="0" borderId="77" xfId="0" applyNumberFormat="1" applyFont="1" applyFill="1" applyBorder="1"/>
    <xf numFmtId="3" fontId="83" fillId="0" borderId="0" xfId="0" applyNumberFormat="1" applyFont="1" applyBorder="1"/>
    <xf numFmtId="3" fontId="59" fillId="0" borderId="57" xfId="0" applyNumberFormat="1" applyFont="1" applyBorder="1"/>
    <xf numFmtId="3" fontId="135" fillId="0" borderId="57" xfId="0" applyNumberFormat="1" applyFont="1" applyBorder="1"/>
    <xf numFmtId="3" fontId="60" fillId="0" borderId="57" xfId="0" applyNumberFormat="1" applyFont="1" applyBorder="1"/>
    <xf numFmtId="3" fontId="65" fillId="0" borderId="14" xfId="0" applyNumberFormat="1" applyFont="1" applyBorder="1"/>
    <xf numFmtId="3" fontId="26" fillId="0" borderId="27" xfId="0" applyNumberFormat="1" applyFont="1" applyBorder="1" applyAlignment="1">
      <alignment horizontal="center" vertical="center"/>
    </xf>
    <xf numFmtId="3" fontId="26" fillId="0" borderId="116" xfId="0" applyNumberFormat="1" applyFont="1" applyBorder="1"/>
    <xf numFmtId="3" fontId="26" fillId="0" borderId="67" xfId="0" applyNumberFormat="1" applyFont="1" applyBorder="1"/>
    <xf numFmtId="3" fontId="135" fillId="0" borderId="65" xfId="0" applyNumberFormat="1" applyFont="1" applyBorder="1"/>
    <xf numFmtId="3" fontId="59" fillId="0" borderId="65" xfId="0" applyNumberFormat="1" applyFont="1" applyBorder="1" applyAlignment="1">
      <alignment wrapText="1"/>
    </xf>
    <xf numFmtId="3" fontId="32" fillId="0" borderId="118" xfId="0" applyNumberFormat="1" applyFont="1" applyFill="1" applyBorder="1"/>
    <xf numFmtId="0" fontId="30" fillId="0" borderId="67" xfId="0" applyFont="1" applyBorder="1"/>
    <xf numFmtId="0" fontId="30" fillId="0" borderId="65" xfId="0" applyFont="1" applyBorder="1"/>
    <xf numFmtId="0" fontId="30" fillId="0" borderId="24" xfId="0" applyFont="1" applyBorder="1"/>
    <xf numFmtId="3" fontId="32" fillId="0" borderId="119" xfId="0" applyNumberFormat="1" applyFont="1" applyBorder="1" applyAlignment="1">
      <alignment horizontal="center" vertical="center"/>
    </xf>
    <xf numFmtId="3" fontId="60" fillId="0" borderId="120" xfId="0" applyNumberFormat="1" applyFont="1" applyBorder="1"/>
    <xf numFmtId="3" fontId="59" fillId="0" borderId="121" xfId="0" applyNumberFormat="1" applyFont="1" applyBorder="1"/>
    <xf numFmtId="3" fontId="41" fillId="0" borderId="121" xfId="0" applyNumberFormat="1" applyFont="1" applyBorder="1"/>
    <xf numFmtId="3" fontId="37" fillId="0" borderId="121" xfId="0" applyNumberFormat="1" applyFont="1" applyBorder="1"/>
    <xf numFmtId="3" fontId="32" fillId="0" borderId="121" xfId="0" applyNumberFormat="1" applyFont="1" applyBorder="1"/>
    <xf numFmtId="3" fontId="60" fillId="0" borderId="121" xfId="0" applyNumberFormat="1" applyFont="1" applyBorder="1"/>
    <xf numFmtId="3" fontId="59" fillId="0" borderId="121" xfId="0" applyNumberFormat="1" applyFont="1" applyBorder="1" applyAlignment="1">
      <alignment wrapText="1"/>
    </xf>
    <xf numFmtId="0" fontId="37" fillId="0" borderId="121" xfId="0" applyFont="1" applyBorder="1"/>
    <xf numFmtId="0" fontId="32" fillId="0" borderId="77" xfId="0" applyFont="1" applyBorder="1"/>
    <xf numFmtId="3" fontId="32" fillId="0" borderId="85" xfId="0" applyNumberFormat="1" applyFont="1" applyBorder="1"/>
    <xf numFmtId="3" fontId="135" fillId="0" borderId="65" xfId="74" applyNumberFormat="1" applyFont="1" applyBorder="1"/>
    <xf numFmtId="3" fontId="137" fillId="0" borderId="65" xfId="0" applyNumberFormat="1" applyFont="1" applyBorder="1"/>
    <xf numFmtId="3" fontId="60" fillId="0" borderId="65" xfId="0" applyNumberFormat="1" applyFont="1" applyFill="1" applyBorder="1"/>
    <xf numFmtId="3" fontId="60" fillId="0" borderId="68" xfId="0" applyNumberFormat="1" applyFont="1" applyBorder="1"/>
    <xf numFmtId="3" fontId="70" fillId="0" borderId="80" xfId="0" applyNumberFormat="1" applyFont="1" applyBorder="1" applyAlignment="1">
      <alignment horizontal="center" vertical="center" wrapText="1"/>
    </xf>
    <xf numFmtId="3" fontId="120" fillId="0" borderId="65" xfId="0" applyNumberFormat="1" applyFont="1" applyBorder="1"/>
    <xf numFmtId="3" fontId="58" fillId="0" borderId="65" xfId="0" applyNumberFormat="1" applyFont="1" applyBorder="1" applyAlignment="1">
      <alignment wrapText="1"/>
    </xf>
    <xf numFmtId="0" fontId="30" fillId="0" borderId="85" xfId="0" applyFont="1" applyBorder="1"/>
    <xf numFmtId="0" fontId="26" fillId="0" borderId="77" xfId="0" applyFont="1" applyBorder="1"/>
    <xf numFmtId="3" fontId="26" fillId="0" borderId="122" xfId="0" applyNumberFormat="1" applyFont="1" applyBorder="1"/>
    <xf numFmtId="3" fontId="58" fillId="0" borderId="57" xfId="0" applyNumberFormat="1" applyFont="1" applyBorder="1"/>
    <xf numFmtId="3" fontId="25" fillId="0" borderId="11" xfId="0" applyNumberFormat="1" applyFont="1" applyBorder="1" applyAlignment="1">
      <alignment horizontal="center" vertical="center" wrapText="1"/>
    </xf>
    <xf numFmtId="3" fontId="26" fillId="0" borderId="80" xfId="0" applyNumberFormat="1" applyFont="1" applyBorder="1" applyAlignment="1">
      <alignment horizontal="center" vertical="center" wrapText="1"/>
    </xf>
    <xf numFmtId="0" fontId="24" fillId="0" borderId="65" xfId="0" applyFont="1" applyBorder="1"/>
    <xf numFmtId="0" fontId="25" fillId="0" borderId="89" xfId="0" applyFont="1" applyBorder="1"/>
    <xf numFmtId="0" fontId="23" fillId="0" borderId="61" xfId="0" applyFont="1" applyBorder="1"/>
    <xf numFmtId="3" fontId="27" fillId="0" borderId="61" xfId="0" applyNumberFormat="1" applyFont="1" applyFill="1" applyBorder="1"/>
    <xf numFmtId="0" fontId="24" fillId="0" borderId="26" xfId="0" applyFont="1" applyBorder="1"/>
    <xf numFmtId="0" fontId="26" fillId="0" borderId="48" xfId="0" applyFont="1" applyBorder="1" applyAlignment="1">
      <alignment horizontal="left"/>
    </xf>
    <xf numFmtId="0" fontId="26" fillId="0" borderId="118" xfId="0" applyFont="1" applyBorder="1"/>
    <xf numFmtId="0" fontId="36" fillId="0" borderId="0" xfId="0" applyFont="1" applyBorder="1" applyAlignment="1"/>
    <xf numFmtId="0" fontId="35" fillId="0" borderId="85" xfId="0" applyFont="1" applyBorder="1"/>
    <xf numFmtId="0" fontId="35" fillId="0" borderId="65" xfId="0" applyFont="1" applyBorder="1"/>
    <xf numFmtId="0" fontId="41" fillId="0" borderId="85" xfId="0" applyFont="1" applyBorder="1"/>
    <xf numFmtId="0" fontId="41" fillId="0" borderId="65" xfId="0" applyFont="1" applyBorder="1"/>
    <xf numFmtId="0" fontId="37" fillId="0" borderId="65" xfId="0" applyFont="1" applyBorder="1"/>
    <xf numFmtId="0" fontId="41" fillId="0" borderId="67" xfId="0" applyFont="1" applyBorder="1"/>
    <xf numFmtId="0" fontId="26" fillId="0" borderId="33" xfId="0" applyFont="1" applyBorder="1" applyAlignment="1">
      <alignment wrapText="1"/>
    </xf>
    <xf numFmtId="3" fontId="30" fillId="0" borderId="33" xfId="0" applyNumberFormat="1" applyFont="1" applyBorder="1"/>
    <xf numFmtId="0" fontId="36" fillId="0" borderId="65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36" fillId="0" borderId="25" xfId="0" applyFont="1" applyBorder="1" applyAlignment="1">
      <alignment horizontal="center" vertical="center"/>
    </xf>
    <xf numFmtId="3" fontId="41" fillId="0" borderId="0" xfId="0" applyNumberFormat="1" applyFont="1"/>
    <xf numFmtId="0" fontId="30" fillId="0" borderId="65" xfId="0" applyFont="1" applyBorder="1" applyAlignment="1">
      <alignment horizontal="center" vertical="center"/>
    </xf>
    <xf numFmtId="0" fontId="108" fillId="0" borderId="118" xfId="0" applyFont="1" applyBorder="1" applyAlignment="1">
      <alignment wrapText="1"/>
    </xf>
    <xf numFmtId="0" fontId="42" fillId="0" borderId="85" xfId="0" applyFont="1" applyBorder="1"/>
    <xf numFmtId="0" fontId="42" fillId="0" borderId="65" xfId="0" applyFont="1" applyBorder="1"/>
    <xf numFmtId="0" fontId="42" fillId="0" borderId="67" xfId="0" applyFont="1" applyBorder="1"/>
    <xf numFmtId="0" fontId="42" fillId="0" borderId="0" xfId="0" applyFont="1" applyBorder="1"/>
    <xf numFmtId="0" fontId="39" fillId="0" borderId="23" xfId="78" applyFont="1" applyBorder="1"/>
    <xf numFmtId="0" fontId="39" fillId="0" borderId="128" xfId="78" applyFont="1" applyBorder="1"/>
    <xf numFmtId="0" fontId="39" fillId="0" borderId="117" xfId="78" applyFont="1" applyBorder="1"/>
    <xf numFmtId="0" fontId="39" fillId="0" borderId="0" xfId="78" applyFont="1" applyBorder="1"/>
    <xf numFmtId="0" fontId="61" fillId="0" borderId="0" xfId="78" applyFont="1" applyBorder="1"/>
    <xf numFmtId="0" fontId="39" fillId="0" borderId="65" xfId="78" applyFont="1" applyBorder="1"/>
    <xf numFmtId="0" fontId="30" fillId="0" borderId="0" xfId="78" applyFont="1" applyBorder="1"/>
    <xf numFmtId="3" fontId="39" fillId="0" borderId="132" xfId="78" applyNumberFormat="1" applyFont="1" applyBorder="1"/>
    <xf numFmtId="3" fontId="39" fillId="0" borderId="57" xfId="78" applyNumberFormat="1" applyFont="1" applyBorder="1"/>
    <xf numFmtId="3" fontId="37" fillId="0" borderId="57" xfId="78" applyNumberFormat="1" applyFont="1" applyBorder="1"/>
    <xf numFmtId="3" fontId="37" fillId="0" borderId="57" xfId="78" applyNumberFormat="1" applyFont="1" applyBorder="1" applyAlignment="1">
      <alignment vertical="center"/>
    </xf>
    <xf numFmtId="3" fontId="30" fillId="0" borderId="57" xfId="78" applyNumberFormat="1" applyFont="1" applyBorder="1" applyAlignment="1">
      <alignment vertical="center"/>
    </xf>
    <xf numFmtId="3" fontId="26" fillId="0" borderId="133" xfId="78" applyNumberFormat="1" applyFont="1" applyBorder="1"/>
    <xf numFmtId="3" fontId="32" fillId="0" borderId="57" xfId="78" applyNumberFormat="1" applyFont="1" applyBorder="1"/>
    <xf numFmtId="3" fontId="26" fillId="0" borderId="133" xfId="78" applyNumberFormat="1" applyFont="1" applyBorder="1" applyAlignment="1">
      <alignment vertical="center"/>
    </xf>
    <xf numFmtId="3" fontId="32" fillId="0" borderId="81" xfId="78" applyNumberFormat="1" applyFont="1" applyBorder="1" applyAlignment="1">
      <alignment vertical="center"/>
    </xf>
    <xf numFmtId="3" fontId="32" fillId="0" borderId="57" xfId="78" applyNumberFormat="1" applyFont="1" applyBorder="1" applyAlignment="1">
      <alignment vertical="center"/>
    </xf>
    <xf numFmtId="3" fontId="26" fillId="0" borderId="81" xfId="78" applyNumberFormat="1" applyFont="1" applyBorder="1" applyAlignment="1">
      <alignment vertical="center"/>
    </xf>
    <xf numFmtId="3" fontId="26" fillId="0" borderId="57" xfId="78" applyNumberFormat="1" applyFont="1" applyBorder="1" applyAlignment="1">
      <alignment vertical="center"/>
    </xf>
    <xf numFmtId="3" fontId="26" fillId="0" borderId="115" xfId="78" applyNumberFormat="1" applyFont="1" applyBorder="1" applyAlignment="1">
      <alignment vertical="center"/>
    </xf>
    <xf numFmtId="3" fontId="85" fillId="0" borderId="57" xfId="78" applyNumberFormat="1" applyFont="1" applyBorder="1"/>
    <xf numFmtId="3" fontId="37" fillId="0" borderId="65" xfId="78" applyNumberFormat="1" applyFont="1" applyBorder="1"/>
    <xf numFmtId="3" fontId="37" fillId="0" borderId="70" xfId="78" applyNumberFormat="1" applyFont="1" applyBorder="1"/>
    <xf numFmtId="3" fontId="32" fillId="0" borderId="70" xfId="78" applyNumberFormat="1" applyFont="1" applyBorder="1"/>
    <xf numFmtId="3" fontId="37" fillId="0" borderId="68" xfId="78" applyNumberFormat="1" applyFont="1" applyBorder="1"/>
    <xf numFmtId="0" fontId="39" fillId="0" borderId="73" xfId="78" applyFont="1" applyBorder="1"/>
    <xf numFmtId="3" fontId="32" fillId="0" borderId="70" xfId="78" applyNumberFormat="1" applyFont="1" applyBorder="1" applyAlignment="1">
      <alignment vertical="center"/>
    </xf>
    <xf numFmtId="3" fontId="32" fillId="0" borderId="33" xfId="0" applyNumberFormat="1" applyFont="1" applyBorder="1"/>
    <xf numFmtId="0" fontId="41" fillId="0" borderId="0" xfId="0" applyFont="1" applyBorder="1"/>
    <xf numFmtId="3" fontId="32" fillId="0" borderId="70" xfId="0" applyNumberFormat="1" applyFont="1" applyBorder="1"/>
    <xf numFmtId="0" fontId="37" fillId="0" borderId="55" xfId="0" applyFont="1" applyBorder="1"/>
    <xf numFmtId="3" fontId="24" fillId="0" borderId="21" xfId="0" applyNumberFormat="1" applyFont="1" applyBorder="1" applyAlignment="1">
      <alignment vertical="center"/>
    </xf>
    <xf numFmtId="3" fontId="24" fillId="0" borderId="0" xfId="0" applyNumberFormat="1" applyFont="1" applyBorder="1" applyAlignment="1">
      <alignment vertical="center"/>
    </xf>
    <xf numFmtId="3" fontId="24" fillId="0" borderId="65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65" xfId="0" applyFont="1" applyFill="1" applyBorder="1" applyAlignment="1">
      <alignment vertical="center" wrapText="1"/>
    </xf>
    <xf numFmtId="3" fontId="24" fillId="0" borderId="18" xfId="0" applyNumberFormat="1" applyFont="1" applyBorder="1" applyAlignment="1">
      <alignment vertical="center"/>
    </xf>
    <xf numFmtId="3" fontId="24" fillId="0" borderId="0" xfId="0" applyNumberFormat="1" applyFont="1" applyAlignment="1">
      <alignment vertical="center"/>
    </xf>
    <xf numFmtId="3" fontId="27" fillId="0" borderId="21" xfId="0" applyNumberFormat="1" applyFont="1" applyBorder="1"/>
    <xf numFmtId="3" fontId="27" fillId="0" borderId="25" xfId="0" applyNumberFormat="1" applyFont="1" applyBorder="1" applyAlignment="1">
      <alignment vertical="center"/>
    </xf>
    <xf numFmtId="3" fontId="140" fillId="0" borderId="0" xfId="0" applyNumberFormat="1" applyFont="1"/>
    <xf numFmtId="3" fontId="27" fillId="0" borderId="0" xfId="0" applyNumberFormat="1" applyFont="1" applyAlignment="1"/>
    <xf numFmtId="3" fontId="27" fillId="0" borderId="0" xfId="0" applyNumberFormat="1" applyFont="1" applyAlignment="1">
      <alignment vertical="center"/>
    </xf>
    <xf numFmtId="3" fontId="27" fillId="0" borderId="118" xfId="0" applyNumberFormat="1" applyFont="1" applyBorder="1"/>
    <xf numFmtId="3" fontId="27" fillId="0" borderId="33" xfId="0" applyNumberFormat="1" applyFont="1" applyBorder="1"/>
    <xf numFmtId="3" fontId="27" fillId="0" borderId="58" xfId="0" applyNumberFormat="1" applyFont="1" applyBorder="1" applyAlignment="1">
      <alignment vertical="center"/>
    </xf>
    <xf numFmtId="3" fontId="32" fillId="0" borderId="70" xfId="0" applyNumberFormat="1" applyFont="1" applyFill="1" applyBorder="1"/>
    <xf numFmtId="3" fontId="30" fillId="0" borderId="24" xfId="0" applyNumberFormat="1" applyFont="1" applyBorder="1"/>
    <xf numFmtId="3" fontId="30" fillId="0" borderId="25" xfId="0" applyNumberFormat="1" applyFont="1" applyBorder="1"/>
    <xf numFmtId="3" fontId="40" fillId="0" borderId="0" xfId="0" applyNumberFormat="1" applyFont="1"/>
    <xf numFmtId="3" fontId="26" fillId="0" borderId="25" xfId="0" applyNumberFormat="1" applyFont="1" applyBorder="1"/>
    <xf numFmtId="3" fontId="36" fillId="0" borderId="25" xfId="0" applyNumberFormat="1" applyFont="1" applyBorder="1"/>
    <xf numFmtId="3" fontId="60" fillId="0" borderId="21" xfId="0" applyNumberFormat="1" applyFont="1" applyFill="1" applyBorder="1"/>
    <xf numFmtId="3" fontId="135" fillId="0" borderId="0" xfId="0" applyNumberFormat="1" applyFont="1"/>
    <xf numFmtId="3" fontId="40" fillId="0" borderId="21" xfId="0" applyNumberFormat="1" applyFont="1" applyBorder="1"/>
    <xf numFmtId="3" fontId="26" fillId="0" borderId="68" xfId="0" applyNumberFormat="1" applyFont="1" applyBorder="1"/>
    <xf numFmtId="3" fontId="26" fillId="0" borderId="40" xfId="0" applyNumberFormat="1" applyFont="1" applyBorder="1"/>
    <xf numFmtId="3" fontId="26" fillId="0" borderId="21" xfId="0" applyNumberFormat="1" applyFont="1" applyFill="1" applyBorder="1"/>
    <xf numFmtId="3" fontId="120" fillId="0" borderId="21" xfId="0" applyNumberFormat="1" applyFont="1" applyBorder="1"/>
    <xf numFmtId="0" fontId="49" fillId="0" borderId="26" xfId="0" applyFont="1" applyFill="1" applyBorder="1" applyAlignment="1">
      <alignment wrapText="1"/>
    </xf>
    <xf numFmtId="3" fontId="46" fillId="0" borderId="72" xfId="0" applyNumberFormat="1" applyFont="1" applyBorder="1"/>
    <xf numFmtId="3" fontId="46" fillId="0" borderId="26" xfId="0" applyNumberFormat="1" applyFont="1" applyBorder="1"/>
    <xf numFmtId="3" fontId="54" fillId="0" borderId="70" xfId="0" applyNumberFormat="1" applyFont="1" applyBorder="1"/>
    <xf numFmtId="3" fontId="54" fillId="0" borderId="72" xfId="0" applyNumberFormat="1" applyFont="1" applyBorder="1"/>
    <xf numFmtId="3" fontId="54" fillId="0" borderId="26" xfId="0" applyNumberFormat="1" applyFont="1" applyBorder="1"/>
    <xf numFmtId="0" fontId="46" fillId="0" borderId="70" xfId="0" applyFont="1" applyBorder="1"/>
    <xf numFmtId="0" fontId="47" fillId="0" borderId="0" xfId="0" applyFont="1" applyBorder="1"/>
    <xf numFmtId="3" fontId="60" fillId="0" borderId="40" xfId="0" applyNumberFormat="1" applyFont="1" applyBorder="1"/>
    <xf numFmtId="3" fontId="26" fillId="0" borderId="0" xfId="0" applyNumberFormat="1" applyFont="1" applyBorder="1" applyAlignment="1">
      <alignment vertical="center"/>
    </xf>
    <xf numFmtId="3" fontId="65" fillId="0" borderId="0" xfId="0" applyNumberFormat="1" applyFont="1" applyBorder="1" applyAlignment="1">
      <alignment vertical="center"/>
    </xf>
    <xf numFmtId="3" fontId="70" fillId="0" borderId="0" xfId="0" applyNumberFormat="1" applyFont="1" applyBorder="1" applyAlignment="1">
      <alignment horizontal="center" vertical="center" wrapText="1"/>
    </xf>
    <xf numFmtId="3" fontId="70" fillId="0" borderId="23" xfId="0" applyNumberFormat="1" applyFont="1" applyBorder="1" applyAlignment="1">
      <alignment horizontal="center" vertical="center" wrapText="1"/>
    </xf>
    <xf numFmtId="0" fontId="37" fillId="0" borderId="24" xfId="0" applyFont="1" applyBorder="1"/>
    <xf numFmtId="3" fontId="37" fillId="0" borderId="25" xfId="0" applyNumberFormat="1" applyFont="1" applyBorder="1"/>
    <xf numFmtId="3" fontId="67" fillId="0" borderId="0" xfId="0" applyNumberFormat="1" applyFont="1"/>
    <xf numFmtId="3" fontId="70" fillId="0" borderId="27" xfId="0" applyNumberFormat="1" applyFont="1" applyBorder="1" applyAlignment="1">
      <alignment horizontal="center" vertical="center" wrapText="1"/>
    </xf>
    <xf numFmtId="3" fontId="70" fillId="0" borderId="136" xfId="0" applyNumberFormat="1" applyFont="1" applyBorder="1" applyAlignment="1">
      <alignment horizontal="center" vertical="center" wrapText="1"/>
    </xf>
    <xf numFmtId="3" fontId="69" fillId="0" borderId="65" xfId="0" applyNumberFormat="1" applyFont="1" applyBorder="1"/>
    <xf numFmtId="3" fontId="65" fillId="0" borderId="65" xfId="0" applyNumberFormat="1" applyFont="1" applyBorder="1" applyAlignment="1">
      <alignment wrapText="1"/>
    </xf>
    <xf numFmtId="3" fontId="26" fillId="0" borderId="137" xfId="0" applyNumberFormat="1" applyFont="1" applyBorder="1"/>
    <xf numFmtId="3" fontId="26" fillId="0" borderId="138" xfId="0" applyNumberFormat="1" applyFont="1" applyBorder="1"/>
    <xf numFmtId="3" fontId="93" fillId="0" borderId="0" xfId="0" applyNumberFormat="1" applyFont="1" applyBorder="1"/>
    <xf numFmtId="3" fontId="26" fillId="0" borderId="11" xfId="0" applyNumberFormat="1" applyFont="1" applyBorder="1" applyAlignment="1">
      <alignment horizontal="center" vertical="center" wrapText="1"/>
    </xf>
    <xf numFmtId="0" fontId="21" fillId="0" borderId="140" xfId="0" applyFont="1" applyBorder="1"/>
    <xf numFmtId="0" fontId="21" fillId="0" borderId="25" xfId="0" applyFont="1" applyBorder="1"/>
    <xf numFmtId="3" fontId="26" fillId="0" borderId="141" xfId="0" applyNumberFormat="1" applyFont="1" applyBorder="1" applyAlignment="1">
      <alignment horizontal="center" vertical="center" wrapText="1"/>
    </xf>
    <xf numFmtId="0" fontId="21" fillId="0" borderId="24" xfId="0" applyFont="1" applyBorder="1"/>
    <xf numFmtId="0" fontId="46" fillId="0" borderId="11" xfId="0" applyFont="1" applyBorder="1" applyAlignment="1">
      <alignment horizontal="center" vertical="center"/>
    </xf>
    <xf numFmtId="0" fontId="54" fillId="0" borderId="23" xfId="0" applyFont="1" applyBorder="1" applyAlignment="1">
      <alignment horizontal="center" vertical="center"/>
    </xf>
    <xf numFmtId="3" fontId="25" fillId="0" borderId="23" xfId="0" applyNumberFormat="1" applyFont="1" applyBorder="1"/>
    <xf numFmtId="3" fontId="24" fillId="0" borderId="140" xfId="0" applyNumberFormat="1" applyFont="1" applyBorder="1"/>
    <xf numFmtId="3" fontId="24" fillId="0" borderId="24" xfId="0" applyNumberFormat="1" applyFont="1" applyBorder="1"/>
    <xf numFmtId="3" fontId="24" fillId="0" borderId="25" xfId="0" applyNumberFormat="1" applyFont="1" applyBorder="1"/>
    <xf numFmtId="3" fontId="27" fillId="0" borderId="25" xfId="0" applyNumberFormat="1" applyFont="1" applyBorder="1"/>
    <xf numFmtId="3" fontId="24" fillId="0" borderId="47" xfId="0" applyNumberFormat="1" applyFont="1" applyBorder="1"/>
    <xf numFmtId="3" fontId="27" fillId="0" borderId="94" xfId="0" applyNumberFormat="1" applyFont="1" applyBorder="1"/>
    <xf numFmtId="3" fontId="27" fillId="0" borderId="23" xfId="0" applyNumberFormat="1" applyFont="1" applyBorder="1"/>
    <xf numFmtId="3" fontId="21" fillId="0" borderId="25" xfId="0" applyNumberFormat="1" applyFont="1" applyBorder="1"/>
    <xf numFmtId="3" fontId="54" fillId="0" borderId="25" xfId="0" applyNumberFormat="1" applyFont="1" applyBorder="1"/>
    <xf numFmtId="3" fontId="54" fillId="0" borderId="41" xfId="0" applyNumberFormat="1" applyFont="1" applyBorder="1"/>
    <xf numFmtId="3" fontId="54" fillId="0" borderId="68" xfId="0" applyNumberFormat="1" applyFont="1" applyBorder="1"/>
    <xf numFmtId="3" fontId="21" fillId="0" borderId="41" xfId="0" applyNumberFormat="1" applyFont="1" applyBorder="1"/>
    <xf numFmtId="3" fontId="21" fillId="0" borderId="58" xfId="0" applyNumberFormat="1" applyFont="1" applyBorder="1"/>
    <xf numFmtId="0" fontId="23" fillId="0" borderId="140" xfId="0" applyFont="1" applyBorder="1" applyAlignment="1">
      <alignment horizontal="center"/>
    </xf>
    <xf numFmtId="0" fontId="23" fillId="0" borderId="25" xfId="0" applyFont="1" applyBorder="1" applyAlignment="1">
      <alignment horizontal="center"/>
    </xf>
    <xf numFmtId="0" fontId="23" fillId="0" borderId="47" xfId="0" applyFont="1" applyBorder="1" applyAlignment="1">
      <alignment horizontal="center"/>
    </xf>
    <xf numFmtId="0" fontId="45" fillId="0" borderId="24" xfId="0" applyFont="1" applyBorder="1" applyAlignment="1">
      <alignment horizontal="center"/>
    </xf>
    <xf numFmtId="0" fontId="45" fillId="0" borderId="25" xfId="0" applyFont="1" applyBorder="1" applyAlignment="1">
      <alignment horizontal="center"/>
    </xf>
    <xf numFmtId="0" fontId="45" fillId="0" borderId="47" xfId="0" applyFont="1" applyBorder="1" applyAlignment="1">
      <alignment horizontal="center"/>
    </xf>
    <xf numFmtId="0" fontId="26" fillId="0" borderId="60" xfId="0" applyFont="1" applyBorder="1"/>
    <xf numFmtId="0" fontId="30" fillId="0" borderId="24" xfId="0" applyFont="1" applyBorder="1" applyAlignment="1">
      <alignment horizontal="center"/>
    </xf>
    <xf numFmtId="0" fontId="30" fillId="0" borderId="25" xfId="0" applyFont="1" applyBorder="1" applyAlignment="1">
      <alignment horizontal="center"/>
    </xf>
    <xf numFmtId="0" fontId="30" fillId="0" borderId="47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37" fillId="0" borderId="67" xfId="0" applyFont="1" applyBorder="1"/>
    <xf numFmtId="3" fontId="64" fillId="0" borderId="65" xfId="74" applyNumberFormat="1" applyFont="1" applyBorder="1"/>
    <xf numFmtId="0" fontId="30" fillId="0" borderId="123" xfId="0" applyFont="1" applyBorder="1" applyAlignment="1">
      <alignment horizontal="center"/>
    </xf>
    <xf numFmtId="0" fontId="30" fillId="0" borderId="140" xfId="0" applyFont="1" applyBorder="1" applyAlignment="1">
      <alignment horizontal="center"/>
    </xf>
    <xf numFmtId="0" fontId="30" fillId="0" borderId="86" xfId="0" applyFont="1" applyBorder="1" applyAlignment="1">
      <alignment horizontal="center"/>
    </xf>
    <xf numFmtId="0" fontId="30" fillId="0" borderId="117" xfId="0" applyFont="1" applyBorder="1" applyAlignment="1">
      <alignment horizontal="center"/>
    </xf>
    <xf numFmtId="0" fontId="32" fillId="0" borderId="81" xfId="0" applyFont="1" applyBorder="1"/>
    <xf numFmtId="3" fontId="32" fillId="0" borderId="118" xfId="0" applyNumberFormat="1" applyFont="1" applyBorder="1"/>
    <xf numFmtId="3" fontId="32" fillId="0" borderId="139" xfId="0" applyNumberFormat="1" applyFont="1" applyBorder="1"/>
    <xf numFmtId="3" fontId="32" fillId="0" borderId="60" xfId="0" applyNumberFormat="1" applyFont="1" applyBorder="1"/>
    <xf numFmtId="3" fontId="32" fillId="0" borderId="68" xfId="0" applyNumberFormat="1" applyFont="1" applyBorder="1"/>
    <xf numFmtId="3" fontId="67" fillId="0" borderId="21" xfId="0" applyNumberFormat="1" applyFont="1" applyBorder="1"/>
    <xf numFmtId="3" fontId="41" fillId="0" borderId="25" xfId="0" applyNumberFormat="1" applyFont="1" applyBorder="1"/>
    <xf numFmtId="3" fontId="26" fillId="0" borderId="27" xfId="0" applyNumberFormat="1" applyFont="1" applyBorder="1" applyAlignment="1">
      <alignment horizontal="center" vertical="center" wrapText="1"/>
    </xf>
    <xf numFmtId="3" fontId="58" fillId="0" borderId="57" xfId="74" applyNumberFormat="1" applyFont="1" applyBorder="1"/>
    <xf numFmtId="3" fontId="69" fillId="0" borderId="57" xfId="0" applyNumberFormat="1" applyFont="1" applyBorder="1"/>
    <xf numFmtId="3" fontId="65" fillId="0" borderId="57" xfId="0" applyNumberFormat="1" applyFont="1" applyBorder="1"/>
    <xf numFmtId="3" fontId="40" fillId="0" borderId="57" xfId="0" applyNumberFormat="1" applyFont="1" applyBorder="1"/>
    <xf numFmtId="3" fontId="26" fillId="0" borderId="57" xfId="0" applyNumberFormat="1" applyFont="1" applyBorder="1"/>
    <xf numFmtId="3" fontId="30" fillId="0" borderId="57" xfId="0" applyNumberFormat="1" applyFont="1" applyBorder="1"/>
    <xf numFmtId="3" fontId="65" fillId="0" borderId="57" xfId="0" applyNumberFormat="1" applyFont="1" applyBorder="1" applyAlignment="1">
      <alignment wrapText="1"/>
    </xf>
    <xf numFmtId="3" fontId="26" fillId="0" borderId="142" xfId="0" applyNumberFormat="1" applyFont="1" applyBorder="1"/>
    <xf numFmtId="0" fontId="26" fillId="0" borderId="17" xfId="0" applyFont="1" applyBorder="1"/>
    <xf numFmtId="0" fontId="30" fillId="0" borderId="88" xfId="0" applyFont="1" applyBorder="1" applyAlignment="1">
      <alignment horizontal="center"/>
    </xf>
    <xf numFmtId="0" fontId="30" fillId="0" borderId="84" xfId="0" applyFont="1" applyBorder="1"/>
    <xf numFmtId="0" fontId="26" fillId="0" borderId="70" xfId="0" applyFont="1" applyBorder="1"/>
    <xf numFmtId="3" fontId="65" fillId="0" borderId="58" xfId="0" applyNumberFormat="1" applyFont="1" applyBorder="1"/>
    <xf numFmtId="3" fontId="65" fillId="0" borderId="143" xfId="0" applyNumberFormat="1" applyFont="1" applyBorder="1"/>
    <xf numFmtId="0" fontId="30" fillId="0" borderId="77" xfId="0" applyFont="1" applyBorder="1" applyAlignment="1">
      <alignment horizontal="center"/>
    </xf>
    <xf numFmtId="3" fontId="32" fillId="0" borderId="40" xfId="0" applyNumberFormat="1" applyFont="1" applyBorder="1"/>
    <xf numFmtId="0" fontId="30" fillId="0" borderId="0" xfId="0" applyFont="1" applyBorder="1" applyAlignment="1"/>
    <xf numFmtId="0" fontId="37" fillId="0" borderId="0" xfId="0" applyFont="1" applyBorder="1" applyAlignment="1"/>
    <xf numFmtId="3" fontId="67" fillId="0" borderId="25" xfId="0" applyNumberFormat="1" applyFont="1" applyBorder="1"/>
    <xf numFmtId="3" fontId="32" fillId="0" borderId="25" xfId="0" applyNumberFormat="1" applyFont="1" applyBorder="1"/>
    <xf numFmtId="3" fontId="32" fillId="0" borderId="41" xfId="0" applyNumberFormat="1" applyFont="1" applyBorder="1"/>
    <xf numFmtId="0" fontId="26" fillId="0" borderId="144" xfId="0" applyFont="1" applyBorder="1"/>
    <xf numFmtId="3" fontId="59" fillId="0" borderId="145" xfId="0" applyNumberFormat="1" applyFont="1" applyBorder="1"/>
    <xf numFmtId="3" fontId="135" fillId="0" borderId="145" xfId="0" applyNumberFormat="1" applyFont="1" applyBorder="1"/>
    <xf numFmtId="3" fontId="137" fillId="0" borderId="145" xfId="0" applyNumberFormat="1" applyFont="1" applyBorder="1"/>
    <xf numFmtId="3" fontId="60" fillId="0" borderId="145" xfId="0" applyNumberFormat="1" applyFont="1" applyBorder="1"/>
    <xf numFmtId="3" fontId="59" fillId="0" borderId="143" xfId="0" applyNumberFormat="1" applyFont="1" applyBorder="1"/>
    <xf numFmtId="3" fontId="59" fillId="0" borderId="58" xfId="0" applyNumberFormat="1" applyFont="1" applyBorder="1"/>
    <xf numFmtId="3" fontId="58" fillId="0" borderId="145" xfId="0" applyNumberFormat="1" applyFont="1" applyBorder="1"/>
    <xf numFmtId="3" fontId="26" fillId="0" borderId="119" xfId="0" applyNumberFormat="1" applyFont="1" applyBorder="1" applyAlignment="1">
      <alignment horizontal="center" vertical="center"/>
    </xf>
    <xf numFmtId="3" fontId="65" fillId="0" borderId="120" xfId="0" applyNumberFormat="1" applyFont="1" applyBorder="1"/>
    <xf numFmtId="3" fontId="58" fillId="0" borderId="121" xfId="0" applyNumberFormat="1" applyFont="1" applyBorder="1"/>
    <xf numFmtId="3" fontId="37" fillId="0" borderId="68" xfId="0" applyNumberFormat="1" applyFont="1" applyBorder="1"/>
    <xf numFmtId="0" fontId="37" fillId="0" borderId="85" xfId="0" applyFont="1" applyBorder="1"/>
    <xf numFmtId="0" fontId="30" fillId="0" borderId="33" xfId="0" applyFont="1" applyBorder="1" applyAlignment="1">
      <alignment horizontal="center"/>
    </xf>
    <xf numFmtId="0" fontId="30" fillId="0" borderId="25" xfId="0" applyFont="1" applyBorder="1" applyAlignment="1">
      <alignment horizontal="center" vertical="center"/>
    </xf>
    <xf numFmtId="0" fontId="37" fillId="0" borderId="67" xfId="0" applyFont="1" applyBorder="1" applyAlignment="1">
      <alignment horizontal="center"/>
    </xf>
    <xf numFmtId="0" fontId="37" fillId="0" borderId="65" xfId="0" applyFont="1" applyBorder="1" applyAlignment="1">
      <alignment horizontal="center"/>
    </xf>
    <xf numFmtId="0" fontId="37" fillId="0" borderId="65" xfId="0" applyFont="1" applyBorder="1" applyAlignment="1">
      <alignment horizontal="center" vertical="center"/>
    </xf>
    <xf numFmtId="0" fontId="37" fillId="0" borderId="88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25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/>
    </xf>
    <xf numFmtId="0" fontId="99" fillId="0" borderId="23" xfId="72" applyFont="1" applyBorder="1" applyAlignment="1">
      <alignment horizontal="center" wrapText="1"/>
    </xf>
    <xf numFmtId="0" fontId="83" fillId="0" borderId="0" xfId="0" applyFont="1" applyBorder="1"/>
    <xf numFmtId="0" fontId="86" fillId="0" borderId="0" xfId="0" applyFont="1" applyFill="1" applyBorder="1"/>
    <xf numFmtId="3" fontId="60" fillId="0" borderId="41" xfId="0" applyNumberFormat="1" applyFont="1" applyBorder="1"/>
    <xf numFmtId="3" fontId="60" fillId="0" borderId="115" xfId="0" applyNumberFormat="1" applyFont="1" applyBorder="1"/>
    <xf numFmtId="3" fontId="60" fillId="0" borderId="143" xfId="0" applyNumberFormat="1" applyFont="1" applyBorder="1"/>
    <xf numFmtId="3" fontId="60" fillId="0" borderId="118" xfId="0" applyNumberFormat="1" applyFont="1" applyBorder="1"/>
    <xf numFmtId="3" fontId="92" fillId="0" borderId="45" xfId="0" applyNumberFormat="1" applyFont="1" applyBorder="1" applyAlignment="1">
      <alignment horizontal="center" vertical="center" wrapText="1"/>
    </xf>
    <xf numFmtId="3" fontId="92" fillId="0" borderId="155" xfId="0" applyNumberFormat="1" applyFont="1" applyBorder="1" applyAlignment="1">
      <alignment horizontal="center" vertical="center" wrapText="1"/>
    </xf>
    <xf numFmtId="3" fontId="92" fillId="0" borderId="156" xfId="0" applyNumberFormat="1" applyFont="1" applyBorder="1" applyAlignment="1">
      <alignment horizontal="center" vertical="center" wrapText="1"/>
    </xf>
    <xf numFmtId="3" fontId="92" fillId="0" borderId="157" xfId="0" applyNumberFormat="1" applyFont="1" applyBorder="1" applyAlignment="1">
      <alignment horizontal="center" vertical="center" wrapText="1"/>
    </xf>
    <xf numFmtId="3" fontId="92" fillId="0" borderId="158" xfId="0" applyNumberFormat="1" applyFont="1" applyBorder="1" applyAlignment="1">
      <alignment horizontal="center" vertical="center" wrapText="1"/>
    </xf>
    <xf numFmtId="0" fontId="91" fillId="0" borderId="160" xfId="0" applyFont="1" applyBorder="1" applyAlignment="1">
      <alignment horizontal="center"/>
    </xf>
    <xf numFmtId="0" fontId="91" fillId="0" borderId="122" xfId="0" applyFont="1" applyBorder="1" applyAlignment="1">
      <alignment horizontal="center"/>
    </xf>
    <xf numFmtId="0" fontId="26" fillId="0" borderId="27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/>
    </xf>
    <xf numFmtId="3" fontId="60" fillId="0" borderId="0" xfId="0" applyNumberFormat="1" applyFont="1" applyBorder="1" applyAlignment="1">
      <alignment horizontal="center" vertical="center" wrapText="1"/>
    </xf>
    <xf numFmtId="3" fontId="60" fillId="0" borderId="73" xfId="0" applyNumberFormat="1" applyFont="1" applyBorder="1" applyAlignment="1">
      <alignment vertical="center"/>
    </xf>
    <xf numFmtId="3" fontId="60" fillId="0" borderId="65" xfId="0" applyNumberFormat="1" applyFont="1" applyBorder="1" applyAlignment="1">
      <alignment vertical="center"/>
    </xf>
    <xf numFmtId="0" fontId="59" fillId="0" borderId="105" xfId="0" applyFont="1" applyBorder="1" applyAlignment="1">
      <alignment horizontal="left" vertical="center" wrapText="1"/>
    </xf>
    <xf numFmtId="1" fontId="59" fillId="0" borderId="25" xfId="0" applyNumberFormat="1" applyFont="1" applyBorder="1" applyAlignment="1">
      <alignment horizontal="center" vertical="center"/>
    </xf>
    <xf numFmtId="0" fontId="59" fillId="0" borderId="25" xfId="0" applyFont="1" applyBorder="1" applyAlignment="1">
      <alignment horizontal="left" vertical="center" wrapText="1"/>
    </xf>
    <xf numFmtId="3" fontId="59" fillId="0" borderId="21" xfId="0" applyNumberFormat="1" applyFont="1" applyBorder="1" applyAlignment="1">
      <alignment horizontal="left" vertical="center" wrapText="1"/>
    </xf>
    <xf numFmtId="3" fontId="60" fillId="0" borderId="65" xfId="0" applyNumberFormat="1" applyFont="1" applyBorder="1" applyAlignment="1">
      <alignment horizontal="center" vertical="center" wrapText="1"/>
    </xf>
    <xf numFmtId="3" fontId="60" fillId="0" borderId="21" xfId="0" applyNumberFormat="1" applyFont="1" applyBorder="1" applyAlignment="1">
      <alignment horizontal="center" vertical="center" wrapText="1"/>
    </xf>
    <xf numFmtId="3" fontId="60" fillId="0" borderId="57" xfId="0" applyNumberFormat="1" applyFont="1" applyBorder="1" applyAlignment="1">
      <alignment horizontal="center" vertical="center" wrapText="1"/>
    </xf>
    <xf numFmtId="3" fontId="60" fillId="0" borderId="121" xfId="0" applyNumberFormat="1" applyFont="1" applyBorder="1" applyAlignment="1">
      <alignment horizontal="center" vertical="center" wrapText="1"/>
    </xf>
    <xf numFmtId="3" fontId="59" fillId="0" borderId="121" xfId="0" applyNumberFormat="1" applyFont="1" applyBorder="1" applyAlignment="1">
      <alignment horizontal="right" vertical="center" wrapText="1"/>
    </xf>
    <xf numFmtId="0" fontId="59" fillId="0" borderId="25" xfId="0" applyFont="1" applyBorder="1" applyAlignment="1">
      <alignment horizontal="left" vertical="center"/>
    </xf>
    <xf numFmtId="3" fontId="59" fillId="0" borderId="65" xfId="0" applyNumberFormat="1" applyFont="1" applyBorder="1" applyAlignment="1">
      <alignment vertical="center"/>
    </xf>
    <xf numFmtId="3" fontId="59" fillId="0" borderId="21" xfId="0" applyNumberFormat="1" applyFont="1" applyBorder="1" applyAlignment="1">
      <alignment vertical="center"/>
    </xf>
    <xf numFmtId="3" fontId="59" fillId="0" borderId="57" xfId="0" applyNumberFormat="1" applyFont="1" applyBorder="1" applyAlignment="1">
      <alignment vertical="center"/>
    </xf>
    <xf numFmtId="3" fontId="59" fillId="0" borderId="21" xfId="0" applyNumberFormat="1" applyFont="1" applyBorder="1" applyAlignment="1">
      <alignment horizontal="center" vertical="center" wrapText="1"/>
    </xf>
    <xf numFmtId="3" fontId="59" fillId="0" borderId="65" xfId="0" applyNumberFormat="1" applyFont="1" applyBorder="1" applyAlignment="1">
      <alignment horizontal="center" vertical="center" wrapText="1"/>
    </xf>
    <xf numFmtId="3" fontId="59" fillId="0" borderId="57" xfId="0" applyNumberFormat="1" applyFont="1" applyBorder="1" applyAlignment="1">
      <alignment horizontal="center" vertical="center" wrapText="1"/>
    </xf>
    <xf numFmtId="3" fontId="60" fillId="0" borderId="101" xfId="0" applyNumberFormat="1" applyFont="1" applyBorder="1" applyAlignment="1">
      <alignment vertical="center"/>
    </xf>
    <xf numFmtId="3" fontId="59" fillId="0" borderId="121" xfId="0" applyNumberFormat="1" applyFont="1" applyBorder="1" applyAlignment="1">
      <alignment horizontal="center" vertical="center" wrapText="1"/>
    </xf>
    <xf numFmtId="0" fontId="59" fillId="0" borderId="25" xfId="0" applyFont="1" applyBorder="1"/>
    <xf numFmtId="1" fontId="59" fillId="0" borderId="65" xfId="0" applyNumberFormat="1" applyFont="1" applyBorder="1" applyAlignment="1">
      <alignment horizontal="center" vertical="center"/>
    </xf>
    <xf numFmtId="0" fontId="59" fillId="0" borderId="25" xfId="0" applyFont="1" applyFill="1" applyBorder="1"/>
    <xf numFmtId="3" fontId="59" fillId="0" borderId="21" xfId="0" applyNumberFormat="1" applyFont="1" applyFill="1" applyBorder="1"/>
    <xf numFmtId="3" fontId="59" fillId="0" borderId="65" xfId="0" applyNumberFormat="1" applyFont="1" applyFill="1" applyBorder="1"/>
    <xf numFmtId="3" fontId="59" fillId="0" borderId="57" xfId="0" applyNumberFormat="1" applyFont="1" applyFill="1" applyBorder="1"/>
    <xf numFmtId="3" fontId="59" fillId="0" borderId="121" xfId="0" applyNumberFormat="1" applyFont="1" applyFill="1" applyBorder="1"/>
    <xf numFmtId="0" fontId="59" fillId="0" borderId="121" xfId="0" applyFont="1" applyBorder="1"/>
    <xf numFmtId="3" fontId="59" fillId="0" borderId="121" xfId="0" applyNumberFormat="1" applyFont="1" applyBorder="1" applyAlignment="1">
      <alignment vertical="center"/>
    </xf>
    <xf numFmtId="3" fontId="59" fillId="0" borderId="21" xfId="0" applyNumberFormat="1" applyFont="1" applyBorder="1" applyAlignment="1">
      <alignment horizontal="right" vertical="center" wrapText="1"/>
    </xf>
    <xf numFmtId="3" fontId="59" fillId="0" borderId="57" xfId="0" applyNumberFormat="1" applyFont="1" applyBorder="1" applyAlignment="1">
      <alignment horizontal="right" vertical="center" wrapText="1"/>
    </xf>
    <xf numFmtId="3" fontId="59" fillId="0" borderId="139" xfId="0" applyNumberFormat="1" applyFont="1" applyBorder="1" applyAlignment="1">
      <alignment vertical="center"/>
    </xf>
    <xf numFmtId="3" fontId="59" fillId="0" borderId="115" xfId="0" applyNumberFormat="1" applyFont="1" applyBorder="1" applyAlignment="1">
      <alignment vertical="center"/>
    </xf>
    <xf numFmtId="3" fontId="59" fillId="0" borderId="163" xfId="0" applyNumberFormat="1" applyFont="1" applyBorder="1" applyAlignment="1">
      <alignment vertical="center"/>
    </xf>
    <xf numFmtId="3" fontId="59" fillId="0" borderId="68" xfId="0" applyNumberFormat="1" applyFont="1" applyBorder="1" applyAlignment="1">
      <alignment vertical="center"/>
    </xf>
    <xf numFmtId="0" fontId="59" fillId="0" borderId="25" xfId="0" applyFont="1" applyBorder="1" applyAlignment="1">
      <alignment wrapText="1"/>
    </xf>
    <xf numFmtId="3" fontId="59" fillId="0" borderId="65" xfId="0" applyNumberFormat="1" applyFont="1" applyBorder="1" applyAlignment="1">
      <alignment horizontal="right" vertical="center" wrapText="1"/>
    </xf>
    <xf numFmtId="3" fontId="135" fillId="0" borderId="21" xfId="0" applyNumberFormat="1" applyFont="1" applyBorder="1"/>
    <xf numFmtId="0" fontId="59" fillId="0" borderId="25" xfId="0" applyFont="1" applyBorder="1" applyAlignment="1">
      <alignment vertical="center" wrapText="1"/>
    </xf>
    <xf numFmtId="0" fontId="86" fillId="0" borderId="65" xfId="0" applyFont="1" applyBorder="1"/>
    <xf numFmtId="0" fontId="135" fillId="0" borderId="65" xfId="0" applyFont="1" applyBorder="1"/>
    <xf numFmtId="0" fontId="26" fillId="0" borderId="163" xfId="0" applyFont="1" applyBorder="1"/>
    <xf numFmtId="3" fontId="32" fillId="0" borderId="158" xfId="0" applyNumberFormat="1" applyFont="1" applyBorder="1"/>
    <xf numFmtId="3" fontId="32" fillId="0" borderId="164" xfId="0" applyNumberFormat="1" applyFont="1" applyFill="1" applyBorder="1"/>
    <xf numFmtId="3" fontId="32" fillId="0" borderId="40" xfId="0" applyNumberFormat="1" applyFont="1" applyFill="1" applyBorder="1"/>
    <xf numFmtId="3" fontId="32" fillId="0" borderId="143" xfId="0" applyNumberFormat="1" applyFont="1" applyFill="1" applyBorder="1"/>
    <xf numFmtId="0" fontId="32" fillId="0" borderId="40" xfId="0" applyFont="1" applyBorder="1"/>
    <xf numFmtId="3" fontId="32" fillId="0" borderId="165" xfId="0" applyNumberFormat="1" applyFont="1" applyBorder="1"/>
    <xf numFmtId="3" fontId="26" fillId="0" borderId="165" xfId="0" applyNumberFormat="1" applyFont="1" applyBorder="1"/>
    <xf numFmtId="3" fontId="26" fillId="0" borderId="41" xfId="0" applyNumberFormat="1" applyFont="1" applyFill="1" applyBorder="1"/>
    <xf numFmtId="3" fontId="26" fillId="0" borderId="115" xfId="0" applyNumberFormat="1" applyFont="1" applyFill="1" applyBorder="1"/>
    <xf numFmtId="0" fontId="65" fillId="0" borderId="0" xfId="0" applyFont="1" applyBorder="1"/>
    <xf numFmtId="0" fontId="36" fillId="0" borderId="0" xfId="0" applyFont="1" applyBorder="1"/>
    <xf numFmtId="3" fontId="41" fillId="0" borderId="0" xfId="74" applyNumberFormat="1" applyFont="1" applyBorder="1"/>
    <xf numFmtId="0" fontId="30" fillId="0" borderId="85" xfId="0" applyFont="1" applyBorder="1" applyAlignment="1">
      <alignment horizontal="center"/>
    </xf>
    <xf numFmtId="0" fontId="30" fillId="0" borderId="68" xfId="0" applyFont="1" applyBorder="1" applyAlignment="1">
      <alignment horizontal="center"/>
    </xf>
    <xf numFmtId="3" fontId="26" fillId="0" borderId="167" xfId="0" applyNumberFormat="1" applyFont="1" applyBorder="1" applyAlignment="1">
      <alignment horizontal="center" vertical="center"/>
    </xf>
    <xf numFmtId="3" fontId="70" fillId="0" borderId="82" xfId="0" applyNumberFormat="1" applyFont="1" applyBorder="1" applyAlignment="1">
      <alignment horizontal="center" vertical="center" wrapText="1"/>
    </xf>
    <xf numFmtId="3" fontId="70" fillId="0" borderId="83" xfId="0" applyNumberFormat="1" applyFont="1" applyBorder="1" applyAlignment="1">
      <alignment horizontal="center" vertical="center" wrapText="1"/>
    </xf>
    <xf numFmtId="0" fontId="26" fillId="0" borderId="168" xfId="0" applyFont="1" applyBorder="1" applyAlignment="1">
      <alignment horizontal="center" vertical="center"/>
    </xf>
    <xf numFmtId="3" fontId="26" fillId="0" borderId="85" xfId="0" applyNumberFormat="1" applyFont="1" applyBorder="1"/>
    <xf numFmtId="3" fontId="41" fillId="0" borderId="65" xfId="74" applyNumberFormat="1" applyFont="1" applyBorder="1"/>
    <xf numFmtId="3" fontId="32" fillId="0" borderId="139" xfId="0" applyNumberFormat="1" applyFont="1" applyFill="1" applyBorder="1"/>
    <xf numFmtId="3" fontId="32" fillId="0" borderId="41" xfId="0" applyNumberFormat="1" applyFont="1" applyFill="1" applyBorder="1"/>
    <xf numFmtId="3" fontId="37" fillId="0" borderId="65" xfId="74" applyNumberFormat="1" applyFont="1" applyBorder="1"/>
    <xf numFmtId="3" fontId="32" fillId="0" borderId="68" xfId="0" applyNumberFormat="1" applyFont="1" applyFill="1" applyBorder="1"/>
    <xf numFmtId="0" fontId="26" fillId="0" borderId="139" xfId="0" applyFont="1" applyBorder="1"/>
    <xf numFmtId="3" fontId="37" fillId="0" borderId="41" xfId="0" applyNumberFormat="1" applyFont="1" applyBorder="1"/>
    <xf numFmtId="3" fontId="117" fillId="0" borderId="0" xfId="0" applyNumberFormat="1" applyFont="1" applyBorder="1"/>
    <xf numFmtId="3" fontId="117" fillId="0" borderId="65" xfId="0" applyNumberFormat="1" applyFont="1" applyBorder="1"/>
    <xf numFmtId="0" fontId="99" fillId="0" borderId="0" xfId="72" applyFont="1" applyAlignment="1">
      <alignment horizontal="center"/>
    </xf>
    <xf numFmtId="0" fontId="0" fillId="0" borderId="0" xfId="0" applyFont="1" applyAlignment="1">
      <alignment horizontal="center"/>
    </xf>
    <xf numFmtId="0" fontId="97" fillId="0" borderId="0" xfId="72" applyFont="1" applyAlignment="1">
      <alignment horizontal="center"/>
    </xf>
    <xf numFmtId="0" fontId="99" fillId="0" borderId="23" xfId="72" applyFont="1" applyBorder="1" applyAlignment="1">
      <alignment horizontal="center"/>
    </xf>
    <xf numFmtId="14" fontId="21" fillId="0" borderId="0" xfId="72" applyNumberFormat="1" applyFont="1" applyFill="1" applyBorder="1" applyAlignment="1" applyProtection="1">
      <alignment horizontal="left" wrapText="1"/>
      <protection locked="0"/>
    </xf>
    <xf numFmtId="0" fontId="142" fillId="0" borderId="0" xfId="0" applyFont="1" applyFill="1" applyAlignment="1">
      <alignment horizontal="center"/>
    </xf>
    <xf numFmtId="0" fontId="142" fillId="0" borderId="0" xfId="0" applyFont="1"/>
    <xf numFmtId="0" fontId="0" fillId="0" borderId="0" xfId="0" applyAlignment="1">
      <alignment horizontal="center"/>
    </xf>
    <xf numFmtId="0" fontId="142" fillId="0" borderId="0" xfId="0" applyFont="1" applyAlignment="1">
      <alignment horizontal="center"/>
    </xf>
    <xf numFmtId="3" fontId="32" fillId="0" borderId="73" xfId="0" applyNumberFormat="1" applyFont="1" applyBorder="1"/>
    <xf numFmtId="0" fontId="39" fillId="0" borderId="21" xfId="0" applyFont="1" applyBorder="1"/>
    <xf numFmtId="0" fontId="39" fillId="0" borderId="0" xfId="0" applyFont="1"/>
    <xf numFmtId="0" fontId="39" fillId="0" borderId="65" xfId="0" applyFont="1" applyBorder="1"/>
    <xf numFmtId="3" fontId="37" fillId="0" borderId="21" xfId="0" applyNumberFormat="1" applyFont="1" applyBorder="1" applyAlignment="1">
      <alignment vertical="center"/>
    </xf>
    <xf numFmtId="3" fontId="37" fillId="0" borderId="0" xfId="0" applyNumberFormat="1" applyFont="1" applyAlignment="1">
      <alignment vertical="center"/>
    </xf>
    <xf numFmtId="3" fontId="37" fillId="0" borderId="65" xfId="0" applyNumberFormat="1" applyFont="1" applyBorder="1" applyAlignment="1">
      <alignment vertical="center"/>
    </xf>
    <xf numFmtId="0" fontId="37" fillId="0" borderId="125" xfId="78" applyFont="1" applyBorder="1" applyAlignment="1">
      <alignment horizontal="center" vertical="center"/>
    </xf>
    <xf numFmtId="0" fontId="37" fillId="0" borderId="126" xfId="78" applyFont="1" applyBorder="1" applyAlignment="1">
      <alignment horizontal="center" vertical="center"/>
    </xf>
    <xf numFmtId="0" fontId="37" fillId="0" borderId="127" xfId="78" applyFont="1" applyBorder="1" applyAlignment="1">
      <alignment horizontal="center" vertical="center"/>
    </xf>
    <xf numFmtId="3" fontId="32" fillId="0" borderId="65" xfId="78" applyNumberFormat="1" applyFont="1" applyBorder="1"/>
    <xf numFmtId="3" fontId="32" fillId="0" borderId="68" xfId="78" applyNumberFormat="1" applyFont="1" applyBorder="1"/>
    <xf numFmtId="3" fontId="37" fillId="0" borderId="68" xfId="78" applyNumberFormat="1" applyFont="1" applyBorder="1" applyAlignment="1">
      <alignment vertical="center"/>
    </xf>
    <xf numFmtId="3" fontId="37" fillId="0" borderId="65" xfId="78" applyNumberFormat="1" applyFont="1" applyBorder="1" applyAlignment="1">
      <alignment vertical="center"/>
    </xf>
    <xf numFmtId="3" fontId="32" fillId="0" borderId="0" xfId="78" applyNumberFormat="1" applyFont="1" applyAlignment="1">
      <alignment vertical="center"/>
    </xf>
    <xf numFmtId="3" fontId="59" fillId="0" borderId="161" xfId="0" applyNumberFormat="1" applyFont="1" applyBorder="1" applyAlignment="1">
      <alignment horizontal="center" vertical="center" wrapText="1"/>
    </xf>
    <xf numFmtId="3" fontId="59" fillId="0" borderId="73" xfId="0" applyNumberFormat="1" applyFont="1" applyBorder="1" applyAlignment="1">
      <alignment horizontal="center" vertical="center" wrapText="1"/>
    </xf>
    <xf numFmtId="3" fontId="59" fillId="0" borderId="56" xfId="0" applyNumberFormat="1" applyFont="1" applyBorder="1" applyAlignment="1">
      <alignment horizontal="center" vertical="center" wrapText="1"/>
    </xf>
    <xf numFmtId="3" fontId="59" fillId="0" borderId="162" xfId="0" applyNumberFormat="1" applyFont="1" applyBorder="1" applyAlignment="1">
      <alignment horizontal="center" vertical="center" wrapText="1"/>
    </xf>
    <xf numFmtId="3" fontId="60" fillId="0" borderId="73" xfId="0" applyNumberFormat="1" applyFont="1" applyBorder="1" applyAlignment="1">
      <alignment horizontal="center" vertical="center" wrapText="1"/>
    </xf>
    <xf numFmtId="3" fontId="60" fillId="0" borderId="162" xfId="0" applyNumberFormat="1" applyFont="1" applyBorder="1" applyAlignment="1">
      <alignment horizontal="center" vertical="center" wrapText="1"/>
    </xf>
    <xf numFmtId="3" fontId="60" fillId="0" borderId="161" xfId="0" applyNumberFormat="1" applyFont="1" applyBorder="1" applyAlignment="1">
      <alignment horizontal="center" vertical="center" wrapText="1"/>
    </xf>
    <xf numFmtId="3" fontId="60" fillId="0" borderId="56" xfId="0" applyNumberFormat="1" applyFont="1" applyBorder="1" applyAlignment="1">
      <alignment horizontal="center" vertical="center" wrapText="1"/>
    </xf>
    <xf numFmtId="3" fontId="60" fillId="0" borderId="105" xfId="0" applyNumberFormat="1" applyFont="1" applyBorder="1" applyAlignment="1">
      <alignment vertical="center"/>
    </xf>
    <xf numFmtId="3" fontId="60" fillId="0" borderId="41" xfId="0" applyNumberFormat="1" applyFont="1" applyBorder="1" applyAlignment="1">
      <alignment vertical="center"/>
    </xf>
    <xf numFmtId="3" fontId="60" fillId="0" borderId="25" xfId="0" applyNumberFormat="1" applyFont="1" applyBorder="1" applyAlignment="1">
      <alignment vertical="center"/>
    </xf>
    <xf numFmtId="3" fontId="60" fillId="0" borderId="139" xfId="0" applyNumberFormat="1" applyFont="1" applyBorder="1"/>
    <xf numFmtId="3" fontId="60" fillId="0" borderId="26" xfId="0" applyNumberFormat="1" applyFont="1" applyBorder="1"/>
    <xf numFmtId="3" fontId="59" fillId="0" borderId="25" xfId="0" applyNumberFormat="1" applyFont="1" applyBorder="1" applyAlignment="1">
      <alignment vertical="center"/>
    </xf>
    <xf numFmtId="3" fontId="60" fillId="0" borderId="102" xfId="0" applyNumberFormat="1" applyFont="1" applyBorder="1" applyAlignment="1">
      <alignment vertical="center"/>
    </xf>
    <xf numFmtId="3" fontId="59" fillId="0" borderId="105" xfId="0" applyNumberFormat="1" applyFont="1" applyBorder="1" applyAlignment="1">
      <alignment vertical="center"/>
    </xf>
    <xf numFmtId="3" fontId="59" fillId="0" borderId="41" xfId="0" applyNumberFormat="1" applyFont="1" applyBorder="1" applyAlignment="1">
      <alignment vertical="center"/>
    </xf>
    <xf numFmtId="3" fontId="30" fillId="0" borderId="65" xfId="74" applyNumberFormat="1" applyFont="1" applyBorder="1"/>
    <xf numFmtId="3" fontId="30" fillId="0" borderId="0" xfId="74" applyNumberFormat="1" applyFont="1" applyBorder="1"/>
    <xf numFmtId="3" fontId="37" fillId="0" borderId="0" xfId="74" applyNumberFormat="1" applyFont="1" applyBorder="1"/>
    <xf numFmtId="3" fontId="26" fillId="0" borderId="0" xfId="0" applyNumberFormat="1" applyFont="1" applyBorder="1" applyAlignment="1">
      <alignment wrapText="1"/>
    </xf>
    <xf numFmtId="3" fontId="26" fillId="0" borderId="65" xfId="0" applyNumberFormat="1" applyFont="1" applyBorder="1" applyAlignment="1">
      <alignment wrapText="1"/>
    </xf>
    <xf numFmtId="3" fontId="36" fillId="0" borderId="57" xfId="0" applyNumberFormat="1" applyFont="1" applyBorder="1"/>
    <xf numFmtId="0" fontId="27" fillId="0" borderId="23" xfId="77" applyFont="1" applyBorder="1" applyAlignment="1">
      <alignment horizontal="center"/>
    </xf>
    <xf numFmtId="0" fontId="27" fillId="0" borderId="0" xfId="77" applyFont="1"/>
    <xf numFmtId="0" fontId="24" fillId="0" borderId="0" xfId="77" applyFont="1" applyAlignment="1">
      <alignment horizontal="center"/>
    </xf>
    <xf numFmtId="0" fontId="143" fillId="0" borderId="0" xfId="77" applyFont="1"/>
    <xf numFmtId="3" fontId="24" fillId="0" borderId="0" xfId="77" applyNumberFormat="1" applyFont="1"/>
    <xf numFmtId="0" fontId="24" fillId="0" borderId="0" xfId="77" applyFont="1" applyAlignment="1">
      <alignment horizontal="right"/>
    </xf>
    <xf numFmtId="0" fontId="28" fillId="0" borderId="0" xfId="77" applyFont="1"/>
    <xf numFmtId="3" fontId="28" fillId="0" borderId="0" xfId="77" applyNumberFormat="1" applyFont="1"/>
    <xf numFmtId="3" fontId="28" fillId="0" borderId="0" xfId="77" applyNumberFormat="1" applyFont="1" applyAlignment="1">
      <alignment horizontal="right"/>
    </xf>
    <xf numFmtId="0" fontId="28" fillId="0" borderId="0" xfId="77" applyFont="1" applyAlignment="1">
      <alignment horizontal="right"/>
    </xf>
    <xf numFmtId="9" fontId="28" fillId="0" borderId="0" xfId="77" applyNumberFormat="1" applyFont="1" applyAlignment="1">
      <alignment horizontal="right"/>
    </xf>
    <xf numFmtId="3" fontId="27" fillId="0" borderId="0" xfId="77" applyNumberFormat="1" applyFont="1"/>
    <xf numFmtId="0" fontId="27" fillId="0" borderId="0" xfId="77" applyFont="1" applyAlignment="1">
      <alignment horizontal="right"/>
    </xf>
    <xf numFmtId="3" fontId="24" fillId="0" borderId="0" xfId="90" applyNumberFormat="1" applyFont="1"/>
    <xf numFmtId="3" fontId="24" fillId="0" borderId="0" xfId="90" applyNumberFormat="1" applyFont="1" applyAlignment="1">
      <alignment horizontal="right"/>
    </xf>
    <xf numFmtId="0" fontId="27" fillId="0" borderId="0" xfId="90" applyFont="1" applyAlignment="1"/>
    <xf numFmtId="3" fontId="27" fillId="0" borderId="23" xfId="90" applyNumberFormat="1" applyFont="1" applyBorder="1" applyAlignment="1">
      <alignment horizontal="center"/>
    </xf>
    <xf numFmtId="3" fontId="144" fillId="0" borderId="23" xfId="90" applyNumberFormat="1" applyFont="1" applyBorder="1" applyAlignment="1">
      <alignment horizontal="center"/>
    </xf>
    <xf numFmtId="0" fontId="27" fillId="0" borderId="87" xfId="90" applyFont="1" applyBorder="1" applyAlignment="1">
      <alignment horizontal="center"/>
    </xf>
    <xf numFmtId="0" fontId="27" fillId="0" borderId="94" xfId="90" applyFont="1" applyBorder="1" applyAlignment="1">
      <alignment horizontal="center"/>
    </xf>
    <xf numFmtId="3" fontId="27" fillId="0" borderId="0" xfId="90" applyNumberFormat="1" applyFont="1" applyAlignment="1">
      <alignment horizontal="right"/>
    </xf>
    <xf numFmtId="3" fontId="24" fillId="0" borderId="0" xfId="90" applyNumberFormat="1" applyFont="1" applyBorder="1" applyAlignment="1">
      <alignment horizontal="center" textRotation="90"/>
    </xf>
    <xf numFmtId="0" fontId="27" fillId="0" borderId="0" xfId="90" applyFont="1" applyBorder="1" applyAlignment="1">
      <alignment horizontal="center"/>
    </xf>
    <xf numFmtId="3" fontId="24" fillId="0" borderId="0" xfId="90" applyNumberFormat="1" applyFont="1" applyBorder="1" applyAlignment="1">
      <alignment horizontal="center"/>
    </xf>
    <xf numFmtId="0" fontId="145" fillId="0" borderId="0" xfId="90" applyFont="1"/>
    <xf numFmtId="0" fontId="28" fillId="0" borderId="0" xfId="90" applyFont="1" applyAlignment="1">
      <alignment horizontal="right"/>
    </xf>
    <xf numFmtId="0" fontId="143" fillId="0" borderId="0" xfId="90" applyFont="1"/>
    <xf numFmtId="3" fontId="24" fillId="0" borderId="0" xfId="90" applyNumberFormat="1" applyFont="1" applyAlignment="1"/>
    <xf numFmtId="3" fontId="28" fillId="0" borderId="0" xfId="90" applyNumberFormat="1" applyFont="1" applyAlignment="1">
      <alignment horizontal="right"/>
    </xf>
    <xf numFmtId="0" fontId="24" fillId="0" borderId="0" xfId="90" applyFont="1" applyAlignment="1">
      <alignment horizontal="right"/>
    </xf>
    <xf numFmtId="0" fontId="24" fillId="0" borderId="0" xfId="90" applyFont="1"/>
    <xf numFmtId="3" fontId="24" fillId="0" borderId="0" xfId="90" applyNumberFormat="1" applyFont="1" applyBorder="1"/>
    <xf numFmtId="3" fontId="28" fillId="0" borderId="0" xfId="90" applyNumberFormat="1" applyFont="1"/>
    <xf numFmtId="3" fontId="146" fillId="0" borderId="0" xfId="90" applyNumberFormat="1" applyFont="1"/>
    <xf numFmtId="0" fontId="146" fillId="0" borderId="0" xfId="90" applyFont="1" applyAlignment="1">
      <alignment horizontal="right"/>
    </xf>
    <xf numFmtId="0" fontId="146" fillId="0" borderId="0" xfId="90" applyFont="1"/>
    <xf numFmtId="0" fontId="24" fillId="0" borderId="0" xfId="90" applyFont="1" applyAlignment="1">
      <alignment horizontal="left"/>
    </xf>
    <xf numFmtId="3" fontId="28" fillId="0" borderId="0" xfId="90" applyNumberFormat="1" applyFont="1" applyAlignment="1">
      <alignment horizontal="left"/>
    </xf>
    <xf numFmtId="3" fontId="24" fillId="0" borderId="0" xfId="90" applyNumberFormat="1" applyFont="1" applyAlignment="1">
      <alignment horizontal="center"/>
    </xf>
    <xf numFmtId="0" fontId="27" fillId="0" borderId="0" xfId="90" applyFont="1" applyAlignment="1">
      <alignment horizontal="right"/>
    </xf>
    <xf numFmtId="0" fontId="27" fillId="0" borderId="0" xfId="90" applyFont="1"/>
    <xf numFmtId="3" fontId="27" fillId="0" borderId="0" xfId="90" applyNumberFormat="1" applyFont="1"/>
    <xf numFmtId="0" fontId="107" fillId="0" borderId="0" xfId="90" applyFont="1"/>
    <xf numFmtId="3" fontId="143" fillId="0" borderId="0" xfId="90" applyNumberFormat="1" applyFont="1"/>
    <xf numFmtId="3" fontId="147" fillId="0" borderId="0" xfId="90" applyNumberFormat="1" applyFont="1"/>
    <xf numFmtId="3" fontId="148" fillId="0" borderId="0" xfId="90" applyNumberFormat="1" applyFont="1"/>
    <xf numFmtId="3" fontId="84" fillId="0" borderId="0" xfId="90" applyNumberFormat="1" applyFont="1"/>
    <xf numFmtId="0" fontId="24" fillId="0" borderId="0" xfId="93" applyFont="1" applyAlignment="1"/>
    <xf numFmtId="0" fontId="24" fillId="0" borderId="0" xfId="90" applyFont="1" applyAlignment="1"/>
    <xf numFmtId="0" fontId="150" fillId="0" borderId="0" xfId="94" applyFont="1" applyAlignment="1" applyProtection="1"/>
    <xf numFmtId="0" fontId="27" fillId="0" borderId="0" xfId="90" applyFont="1" applyAlignment="1">
      <alignment horizontal="center"/>
    </xf>
    <xf numFmtId="0" fontId="27" fillId="0" borderId="23" xfId="90" applyFont="1" applyBorder="1" applyAlignment="1">
      <alignment horizontal="center" vertical="center"/>
    </xf>
    <xf numFmtId="0" fontId="27" fillId="0" borderId="24" xfId="90" applyFont="1" applyBorder="1" applyAlignment="1">
      <alignment horizontal="center" vertical="center" wrapText="1"/>
    </xf>
    <xf numFmtId="0" fontId="27" fillId="0" borderId="23" xfId="90" applyFont="1" applyBorder="1" applyAlignment="1">
      <alignment horizontal="center" vertical="center" wrapText="1"/>
    </xf>
    <xf numFmtId="0" fontId="27" fillId="0" borderId="23" xfId="90" applyFont="1" applyBorder="1" applyAlignment="1">
      <alignment horizontal="center"/>
    </xf>
    <xf numFmtId="0" fontId="24" fillId="0" borderId="43" xfId="90" applyFont="1" applyBorder="1"/>
    <xf numFmtId="3" fontId="24" fillId="0" borderId="43" xfId="90" applyNumberFormat="1" applyFont="1" applyBorder="1"/>
    <xf numFmtId="3" fontId="24" fillId="0" borderId="84" xfId="90" applyNumberFormat="1" applyFont="1" applyBorder="1"/>
    <xf numFmtId="3" fontId="24" fillId="0" borderId="65" xfId="90" applyNumberFormat="1" applyFont="1" applyBorder="1"/>
    <xf numFmtId="3" fontId="24" fillId="0" borderId="24" xfId="90" applyNumberFormat="1" applyFont="1" applyBorder="1"/>
    <xf numFmtId="0" fontId="24" fillId="0" borderId="21" xfId="90" applyFont="1" applyBorder="1"/>
    <xf numFmtId="3" fontId="24" fillId="0" borderId="21" xfId="90" applyNumberFormat="1" applyFont="1" applyBorder="1"/>
    <xf numFmtId="3" fontId="24" fillId="0" borderId="25" xfId="90" applyNumberFormat="1" applyFont="1" applyBorder="1"/>
    <xf numFmtId="0" fontId="24" fillId="0" borderId="21" xfId="90" applyFont="1" applyBorder="1" applyAlignment="1">
      <alignment wrapText="1"/>
    </xf>
    <xf numFmtId="3" fontId="24" fillId="0" borderId="21" xfId="90" applyNumberFormat="1" applyFont="1" applyBorder="1" applyAlignment="1">
      <alignment vertical="center"/>
    </xf>
    <xf numFmtId="3" fontId="24" fillId="0" borderId="0" xfId="90" applyNumberFormat="1" applyFont="1" applyBorder="1" applyAlignment="1">
      <alignment vertical="center"/>
    </xf>
    <xf numFmtId="0" fontId="24" fillId="0" borderId="47" xfId="90" applyFont="1" applyBorder="1" applyAlignment="1">
      <alignment wrapText="1"/>
    </xf>
    <xf numFmtId="3" fontId="24" fillId="0" borderId="86" xfId="90" applyNumberFormat="1" applyFont="1" applyBorder="1"/>
    <xf numFmtId="3" fontId="24" fillId="0" borderId="87" xfId="90" applyNumberFormat="1" applyFont="1" applyBorder="1"/>
    <xf numFmtId="3" fontId="24" fillId="0" borderId="88" xfId="90" applyNumberFormat="1" applyFont="1" applyBorder="1"/>
    <xf numFmtId="3" fontId="24" fillId="0" borderId="47" xfId="90" applyNumberFormat="1" applyFont="1" applyBorder="1"/>
    <xf numFmtId="0" fontId="27" fillId="0" borderId="24" xfId="90" applyFont="1" applyBorder="1"/>
    <xf numFmtId="3" fontId="27" fillId="0" borderId="21" xfId="90" applyNumberFormat="1" applyFont="1" applyBorder="1"/>
    <xf numFmtId="3" fontId="27" fillId="0" borderId="0" xfId="90" applyNumberFormat="1" applyFont="1" applyBorder="1"/>
    <xf numFmtId="3" fontId="27" fillId="0" borderId="65" xfId="90" applyNumberFormat="1" applyFont="1" applyBorder="1"/>
    <xf numFmtId="3" fontId="27" fillId="0" borderId="24" xfId="90" applyNumberFormat="1" applyFont="1" applyBorder="1"/>
    <xf numFmtId="3" fontId="119" fillId="0" borderId="0" xfId="90" applyNumberFormat="1" applyFont="1" applyAlignment="1"/>
    <xf numFmtId="3" fontId="119" fillId="0" borderId="0" xfId="90" applyNumberFormat="1" applyFont="1"/>
    <xf numFmtId="0" fontId="119" fillId="0" borderId="0" xfId="90" applyFont="1"/>
    <xf numFmtId="0" fontId="119" fillId="0" borderId="0" xfId="90" applyFont="1" applyAlignment="1"/>
    <xf numFmtId="0" fontId="24" fillId="0" borderId="0" xfId="90" applyFont="1" applyAlignment="1">
      <alignment wrapText="1"/>
    </xf>
    <xf numFmtId="0" fontId="24" fillId="0" borderId="0" xfId="93" applyFont="1"/>
    <xf numFmtId="0" fontId="27" fillId="0" borderId="23" xfId="93" applyFont="1" applyBorder="1" applyAlignment="1">
      <alignment horizontal="center"/>
    </xf>
    <xf numFmtId="0" fontId="24" fillId="0" borderId="43" xfId="0" applyFont="1" applyBorder="1" applyAlignment="1">
      <alignment horizontal="center"/>
    </xf>
    <xf numFmtId="0" fontId="24" fillId="0" borderId="85" xfId="93" applyFont="1" applyBorder="1"/>
    <xf numFmtId="3" fontId="24" fillId="0" borderId="43" xfId="0" applyNumberFormat="1" applyFont="1" applyBorder="1"/>
    <xf numFmtId="3" fontId="24" fillId="0" borderId="84" xfId="0" applyNumberFormat="1" applyFont="1" applyBorder="1"/>
    <xf numFmtId="3" fontId="24" fillId="0" borderId="0" xfId="0" applyNumberFormat="1" applyFont="1" applyAlignment="1">
      <alignment horizontal="right" wrapText="1"/>
    </xf>
    <xf numFmtId="0" fontId="24" fillId="0" borderId="21" xfId="0" applyFont="1" applyBorder="1" applyAlignment="1">
      <alignment horizontal="center"/>
    </xf>
    <xf numFmtId="0" fontId="24" fillId="0" borderId="65" xfId="93" applyFont="1" applyBorder="1"/>
    <xf numFmtId="0" fontId="27" fillId="0" borderId="65" xfId="93" applyFont="1" applyBorder="1"/>
    <xf numFmtId="0" fontId="24" fillId="0" borderId="65" xfId="93" applyFont="1" applyBorder="1" applyAlignment="1">
      <alignment shrinkToFit="1"/>
    </xf>
    <xf numFmtId="0" fontId="27" fillId="0" borderId="65" xfId="93" applyFont="1" applyBorder="1" applyAlignment="1">
      <alignment shrinkToFit="1"/>
    </xf>
    <xf numFmtId="0" fontId="27" fillId="0" borderId="65" xfId="0" applyFont="1" applyBorder="1"/>
    <xf numFmtId="3" fontId="27" fillId="0" borderId="21" xfId="0" applyNumberFormat="1" applyFont="1" applyBorder="1" applyAlignment="1"/>
    <xf numFmtId="3" fontId="27" fillId="0" borderId="0" xfId="0" applyNumberFormat="1" applyFont="1" applyBorder="1" applyAlignment="1"/>
    <xf numFmtId="0" fontId="24" fillId="0" borderId="86" xfId="0" applyFont="1" applyBorder="1" applyAlignment="1">
      <alignment horizontal="center"/>
    </xf>
    <xf numFmtId="0" fontId="27" fillId="0" borderId="88" xfId="0" applyFont="1" applyBorder="1"/>
    <xf numFmtId="3" fontId="27" fillId="0" borderId="86" xfId="0" applyNumberFormat="1" applyFont="1" applyBorder="1" applyAlignment="1"/>
    <xf numFmtId="3" fontId="27" fillId="0" borderId="87" xfId="0" applyNumberFormat="1" applyFont="1" applyBorder="1" applyAlignment="1"/>
    <xf numFmtId="3" fontId="24" fillId="0" borderId="0" xfId="93" applyNumberFormat="1" applyFont="1"/>
    <xf numFmtId="0" fontId="24" fillId="0" borderId="0" xfId="93" applyFont="1" applyBorder="1"/>
    <xf numFmtId="3" fontId="24" fillId="0" borderId="85" xfId="0" applyNumberFormat="1" applyFont="1" applyBorder="1"/>
    <xf numFmtId="3" fontId="27" fillId="0" borderId="65" xfId="0" applyNumberFormat="1" applyFont="1" applyBorder="1" applyAlignment="1"/>
    <xf numFmtId="3" fontId="27" fillId="0" borderId="88" xfId="0" applyNumberFormat="1" applyFont="1" applyBorder="1" applyAlignment="1"/>
    <xf numFmtId="0" fontId="27" fillId="0" borderId="0" xfId="0" applyFont="1" applyAlignment="1">
      <alignment horizontal="center"/>
    </xf>
    <xf numFmtId="0" fontId="27" fillId="0" borderId="23" xfId="0" applyFont="1" applyBorder="1" applyAlignment="1">
      <alignment horizontal="center" vertical="center" wrapText="1"/>
    </xf>
    <xf numFmtId="0" fontId="27" fillId="0" borderId="0" xfId="90" applyFont="1" applyAlignment="1">
      <alignment horizontal="center"/>
    </xf>
    <xf numFmtId="0" fontId="28" fillId="0" borderId="65" xfId="93" applyFont="1" applyBorder="1"/>
    <xf numFmtId="3" fontId="28" fillId="0" borderId="21" xfId="0" applyNumberFormat="1" applyFont="1" applyBorder="1"/>
    <xf numFmtId="3" fontId="28" fillId="0" borderId="0" xfId="0" applyNumberFormat="1" applyFont="1" applyBorder="1"/>
    <xf numFmtId="3" fontId="28" fillId="0" borderId="65" xfId="0" applyNumberFormat="1" applyFont="1" applyBorder="1"/>
    <xf numFmtId="3" fontId="24" fillId="0" borderId="21" xfId="0" applyNumberFormat="1" applyFont="1" applyBorder="1" applyAlignment="1"/>
    <xf numFmtId="3" fontId="24" fillId="0" borderId="0" xfId="0" applyNumberFormat="1" applyFont="1" applyBorder="1" applyAlignment="1"/>
    <xf numFmtId="3" fontId="28" fillId="0" borderId="21" xfId="93" applyNumberFormat="1" applyFont="1" applyBorder="1"/>
    <xf numFmtId="3" fontId="28" fillId="0" borderId="0" xfId="93" applyNumberFormat="1" applyFont="1" applyBorder="1"/>
    <xf numFmtId="3" fontId="27" fillId="0" borderId="21" xfId="93" applyNumberFormat="1" applyFont="1" applyBorder="1"/>
    <xf numFmtId="3" fontId="24" fillId="0" borderId="21" xfId="93" applyNumberFormat="1" applyFont="1" applyBorder="1"/>
    <xf numFmtId="3" fontId="24" fillId="0" borderId="0" xfId="93" applyNumberFormat="1" applyFont="1" applyBorder="1"/>
    <xf numFmtId="0" fontId="24" fillId="0" borderId="65" xfId="93" applyFont="1" applyBorder="1" applyAlignment="1">
      <alignment wrapText="1"/>
    </xf>
    <xf numFmtId="3" fontId="27" fillId="0" borderId="0" xfId="93" applyNumberFormat="1" applyFont="1" applyBorder="1"/>
    <xf numFmtId="0" fontId="27" fillId="0" borderId="88" xfId="93" applyFont="1" applyBorder="1"/>
    <xf numFmtId="3" fontId="27" fillId="25" borderId="86" xfId="93" applyNumberFormat="1" applyFont="1" applyFill="1" applyBorder="1"/>
    <xf numFmtId="3" fontId="27" fillId="25" borderId="87" xfId="93" applyNumberFormat="1" applyFont="1" applyFill="1" applyBorder="1"/>
    <xf numFmtId="3" fontId="27" fillId="25" borderId="87" xfId="0" applyNumberFormat="1" applyFont="1" applyFill="1" applyBorder="1"/>
    <xf numFmtId="3" fontId="27" fillId="25" borderId="88" xfId="0" applyNumberFormat="1" applyFont="1" applyFill="1" applyBorder="1"/>
    <xf numFmtId="0" fontId="28" fillId="0" borderId="0" xfId="0" applyFont="1" applyAlignment="1"/>
    <xf numFmtId="0" fontId="107" fillId="0" borderId="0" xfId="94" applyFont="1" applyAlignment="1" applyProtection="1">
      <alignment horizontal="center"/>
    </xf>
    <xf numFmtId="0" fontId="24" fillId="0" borderId="0" xfId="0" applyFont="1" applyAlignment="1"/>
    <xf numFmtId="0" fontId="146" fillId="0" borderId="0" xfId="0" applyFont="1" applyAlignment="1">
      <alignment horizontal="center"/>
    </xf>
    <xf numFmtId="0" fontId="27" fillId="0" borderId="23" xfId="0" applyFont="1" applyBorder="1" applyAlignment="1">
      <alignment horizontal="center"/>
    </xf>
    <xf numFmtId="0" fontId="146" fillId="0" borderId="90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46" fillId="0" borderId="0" xfId="0" applyFont="1" applyBorder="1" applyAlignment="1">
      <alignment horizontal="center" vertical="center" wrapText="1"/>
    </xf>
    <xf numFmtId="0" fontId="146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0" fontId="107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3" fontId="119" fillId="0" borderId="0" xfId="0" applyNumberFormat="1" applyFont="1"/>
    <xf numFmtId="0" fontId="28" fillId="0" borderId="0" xfId="0" applyFont="1" applyBorder="1"/>
    <xf numFmtId="3" fontId="119" fillId="0" borderId="0" xfId="0" applyNumberFormat="1" applyFont="1" applyBorder="1"/>
    <xf numFmtId="0" fontId="27" fillId="0" borderId="0" xfId="0" applyFont="1" applyBorder="1" applyAlignment="1">
      <alignment horizontal="left" vertical="center"/>
    </xf>
    <xf numFmtId="3" fontId="27" fillId="0" borderId="0" xfId="0" applyNumberFormat="1" applyFont="1" applyBorder="1" applyAlignment="1">
      <alignment horizontal="right" vertical="center"/>
    </xf>
    <xf numFmtId="3" fontId="140" fillId="0" borderId="0" xfId="0" applyNumberFormat="1" applyFont="1" applyBorder="1" applyAlignment="1">
      <alignment horizontal="right" vertical="center"/>
    </xf>
    <xf numFmtId="3" fontId="151" fillId="0" borderId="0" xfId="0" applyNumberFormat="1" applyFont="1" applyBorder="1" applyAlignment="1">
      <alignment horizontal="right" vertical="center"/>
    </xf>
    <xf numFmtId="0" fontId="84" fillId="0" borderId="0" xfId="0" applyFont="1" applyBorder="1" applyAlignment="1">
      <alignment horizontal="left" vertical="center"/>
    </xf>
    <xf numFmtId="3" fontId="119" fillId="0" borderId="0" xfId="0" applyNumberFormat="1" applyFont="1" applyBorder="1" applyAlignment="1">
      <alignment horizontal="right" vertical="center"/>
    </xf>
    <xf numFmtId="3" fontId="84" fillId="0" borderId="0" xfId="0" applyNumberFormat="1" applyFont="1" applyBorder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27" fillId="0" borderId="0" xfId="0" applyFont="1" applyBorder="1" applyAlignment="1">
      <alignment horizontal="center" vertical="center" wrapText="1"/>
    </xf>
    <xf numFmtId="3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/>
    <xf numFmtId="3" fontId="28" fillId="0" borderId="0" xfId="0" applyNumberFormat="1" applyFont="1"/>
    <xf numFmtId="0" fontId="146" fillId="0" borderId="0" xfId="0" applyFont="1"/>
    <xf numFmtId="3" fontId="146" fillId="0" borderId="0" xfId="0" applyNumberFormat="1" applyFont="1"/>
    <xf numFmtId="0" fontId="84" fillId="0" borderId="0" xfId="0" applyFont="1" applyBorder="1"/>
    <xf numFmtId="3" fontId="84" fillId="0" borderId="0" xfId="0" applyNumberFormat="1" applyFont="1" applyBorder="1"/>
    <xf numFmtId="0" fontId="151" fillId="0" borderId="0" xfId="0" applyFont="1"/>
    <xf numFmtId="0" fontId="24" fillId="0" borderId="0" xfId="0" applyFont="1" applyAlignment="1">
      <alignment horizontal="center"/>
    </xf>
    <xf numFmtId="0" fontId="27" fillId="0" borderId="0" xfId="0" applyFont="1" applyAlignment="1">
      <alignment wrapText="1"/>
    </xf>
    <xf numFmtId="0" fontId="107" fillId="0" borderId="0" xfId="0" applyFont="1"/>
    <xf numFmtId="0" fontId="152" fillId="0" borderId="0" xfId="0" applyFont="1" applyBorder="1" applyAlignment="1"/>
    <xf numFmtId="0" fontId="146" fillId="0" borderId="0" xfId="0" applyFont="1" applyBorder="1" applyAlignment="1"/>
    <xf numFmtId="0" fontId="84" fillId="0" borderId="0" xfId="0" applyFont="1" applyAlignment="1">
      <alignment horizontal="right"/>
    </xf>
    <xf numFmtId="0" fontId="84" fillId="0" borderId="0" xfId="0" applyFont="1" applyBorder="1" applyAlignment="1"/>
    <xf numFmtId="0" fontId="24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0" xfId="0" applyFont="1" applyBorder="1" applyAlignment="1"/>
    <xf numFmtId="0" fontId="24" fillId="0" borderId="0" xfId="0" applyFont="1" applyAlignment="1">
      <alignment horizontal="right"/>
    </xf>
    <xf numFmtId="49" fontId="24" fillId="0" borderId="0" xfId="0" applyNumberFormat="1" applyFont="1" applyAlignment="1">
      <alignment horizontal="right"/>
    </xf>
    <xf numFmtId="3" fontId="24" fillId="0" borderId="0" xfId="0" applyNumberFormat="1" applyFont="1" applyAlignment="1">
      <alignment horizontal="right"/>
    </xf>
    <xf numFmtId="0" fontId="24" fillId="0" borderId="0" xfId="0" applyFont="1" applyAlignment="1">
      <alignment wrapText="1"/>
    </xf>
    <xf numFmtId="0" fontId="119" fillId="0" borderId="0" xfId="0" applyFont="1" applyAlignment="1">
      <alignment horizontal="center"/>
    </xf>
    <xf numFmtId="0" fontId="153" fillId="0" borderId="0" xfId="0" applyFont="1"/>
    <xf numFmtId="49" fontId="119" fillId="0" borderId="0" xfId="0" applyNumberFormat="1" applyFont="1" applyAlignment="1">
      <alignment horizontal="right"/>
    </xf>
    <xf numFmtId="0" fontId="146" fillId="0" borderId="0" xfId="0" applyFont="1" applyAlignment="1"/>
    <xf numFmtId="3" fontId="146" fillId="0" borderId="0" xfId="0" applyNumberFormat="1" applyFont="1" applyAlignment="1">
      <alignment horizontal="right"/>
    </xf>
    <xf numFmtId="0" fontId="146" fillId="0" borderId="0" xfId="0" applyFont="1" applyAlignment="1">
      <alignment horizontal="left"/>
    </xf>
    <xf numFmtId="49" fontId="84" fillId="0" borderId="0" xfId="0" applyNumberFormat="1" applyFont="1" applyAlignment="1">
      <alignment horizontal="right"/>
    </xf>
    <xf numFmtId="0" fontId="27" fillId="0" borderId="0" xfId="0" applyFont="1" applyAlignment="1"/>
    <xf numFmtId="0" fontId="27" fillId="0" borderId="0" xfId="0" applyFont="1" applyBorder="1" applyAlignment="1">
      <alignment vertical="center"/>
    </xf>
    <xf numFmtId="3" fontId="27" fillId="0" borderId="0" xfId="0" applyNumberFormat="1" applyFont="1" applyBorder="1" applyAlignment="1">
      <alignment horizontal="right" vertical="center" wrapText="1"/>
    </xf>
    <xf numFmtId="0" fontId="27" fillId="0" borderId="0" xfId="0" applyFont="1" applyAlignment="1">
      <alignment horizontal="left"/>
    </xf>
    <xf numFmtId="3" fontId="27" fillId="0" borderId="0" xfId="0" applyNumberFormat="1" applyFont="1" applyAlignment="1">
      <alignment horizontal="left"/>
    </xf>
    <xf numFmtId="0" fontId="107" fillId="0" borderId="0" xfId="0" applyFont="1" applyAlignment="1"/>
    <xf numFmtId="0" fontId="27" fillId="0" borderId="0" xfId="0" applyFont="1" applyAlignment="1">
      <alignment horizontal="left" wrapText="1"/>
    </xf>
    <xf numFmtId="0" fontId="28" fillId="0" borderId="0" xfId="0" applyFont="1" applyAlignment="1">
      <alignment horizontal="right"/>
    </xf>
    <xf numFmtId="0" fontId="107" fillId="0" borderId="0" xfId="0" applyFont="1" applyAlignment="1">
      <alignment horizontal="center" vertical="center"/>
    </xf>
    <xf numFmtId="0" fontId="107" fillId="0" borderId="0" xfId="0" applyFont="1" applyAlignment="1">
      <alignment horizontal="center"/>
    </xf>
    <xf numFmtId="3" fontId="154" fillId="0" borderId="0" xfId="0" applyNumberFormat="1" applyFont="1" applyBorder="1"/>
    <xf numFmtId="0" fontId="119" fillId="0" borderId="0" xfId="0" applyFont="1" applyAlignment="1">
      <alignment horizontal="center" vertical="center"/>
    </xf>
    <xf numFmtId="0" fontId="119" fillId="0" borderId="0" xfId="0" applyFont="1"/>
    <xf numFmtId="3" fontId="27" fillId="0" borderId="0" xfId="0" applyNumberFormat="1" applyFont="1" applyBorder="1" applyAlignment="1">
      <alignment vertical="center"/>
    </xf>
    <xf numFmtId="0" fontId="84" fillId="0" borderId="0" xfId="93" applyFont="1" applyAlignment="1"/>
    <xf numFmtId="0" fontId="84" fillId="0" borderId="0" xfId="90" applyFont="1"/>
    <xf numFmtId="0" fontId="107" fillId="0" borderId="0" xfId="90" applyFont="1" applyAlignment="1">
      <alignment horizontal="center"/>
    </xf>
    <xf numFmtId="0" fontId="146" fillId="0" borderId="0" xfId="90" applyFont="1" applyAlignment="1">
      <alignment horizontal="center"/>
    </xf>
    <xf numFmtId="0" fontId="24" fillId="0" borderId="0" xfId="90" applyFont="1" applyAlignment="1">
      <alignment horizontal="center"/>
    </xf>
    <xf numFmtId="0" fontId="140" fillId="0" borderId="0" xfId="90" applyFont="1"/>
    <xf numFmtId="3" fontId="32" fillId="0" borderId="133" xfId="78" applyNumberFormat="1" applyFont="1" applyBorder="1" applyAlignment="1">
      <alignment vertical="center"/>
    </xf>
    <xf numFmtId="3" fontId="39" fillId="0" borderId="0" xfId="78" applyNumberFormat="1" applyFont="1" applyAlignment="1">
      <alignment vertical="center"/>
    </xf>
    <xf numFmtId="3" fontId="39" fillId="0" borderId="57" xfId="78" applyNumberFormat="1" applyFont="1" applyBorder="1" applyAlignment="1">
      <alignment vertical="center"/>
    </xf>
    <xf numFmtId="3" fontId="61" fillId="0" borderId="0" xfId="78" applyNumberFormat="1" applyFont="1" applyAlignment="1">
      <alignment vertical="center"/>
    </xf>
    <xf numFmtId="3" fontId="61" fillId="0" borderId="57" xfId="78" applyNumberFormat="1" applyFont="1" applyBorder="1" applyAlignment="1">
      <alignment vertical="center"/>
    </xf>
    <xf numFmtId="3" fontId="32" fillId="0" borderId="65" xfId="78" applyNumberFormat="1" applyFont="1" applyBorder="1" applyAlignment="1">
      <alignment vertical="center"/>
    </xf>
    <xf numFmtId="3" fontId="87" fillId="0" borderId="0" xfId="78" applyNumberFormat="1" applyFont="1" applyBorder="1" applyAlignment="1">
      <alignment vertical="center"/>
    </xf>
    <xf numFmtId="3" fontId="88" fillId="0" borderId="0" xfId="78" applyNumberFormat="1" applyFont="1" applyBorder="1" applyAlignment="1">
      <alignment vertical="center"/>
    </xf>
    <xf numFmtId="3" fontId="87" fillId="0" borderId="0" xfId="78" applyNumberFormat="1" applyFont="1" applyAlignment="1">
      <alignment vertical="center"/>
    </xf>
    <xf numFmtId="3" fontId="87" fillId="0" borderId="57" xfId="78" applyNumberFormat="1" applyFont="1" applyBorder="1" applyAlignment="1">
      <alignment vertical="center"/>
    </xf>
    <xf numFmtId="3" fontId="37" fillId="0" borderId="26" xfId="78" applyNumberFormat="1" applyFont="1" applyBorder="1" applyAlignment="1">
      <alignment vertical="center"/>
    </xf>
    <xf numFmtId="3" fontId="37" fillId="0" borderId="70" xfId="78" applyNumberFormat="1" applyFont="1" applyBorder="1" applyAlignment="1">
      <alignment vertical="center"/>
    </xf>
    <xf numFmtId="0" fontId="37" fillId="0" borderId="0" xfId="78" applyFont="1" applyAlignment="1">
      <alignment vertical="center"/>
    </xf>
    <xf numFmtId="3" fontId="33" fillId="0" borderId="0" xfId="78" applyNumberFormat="1" applyFont="1" applyAlignment="1">
      <alignment vertical="center"/>
    </xf>
    <xf numFmtId="3" fontId="62" fillId="0" borderId="0" xfId="78" applyNumberFormat="1" applyFont="1" applyAlignment="1">
      <alignment vertical="center"/>
    </xf>
    <xf numFmtId="3" fontId="26" fillId="0" borderId="40" xfId="78" applyNumberFormat="1" applyFont="1" applyBorder="1" applyAlignment="1">
      <alignment vertical="center"/>
    </xf>
    <xf numFmtId="3" fontId="37" fillId="0" borderId="40" xfId="78" applyNumberFormat="1" applyFont="1" applyBorder="1" applyAlignment="1">
      <alignment vertical="center"/>
    </xf>
    <xf numFmtId="3" fontId="37" fillId="0" borderId="115" xfId="78" applyNumberFormat="1" applyFont="1" applyBorder="1" applyAlignment="1">
      <alignment vertical="center"/>
    </xf>
    <xf numFmtId="0" fontId="28" fillId="0" borderId="0" xfId="90" applyFont="1" applyAlignment="1">
      <alignment horizontal="left"/>
    </xf>
    <xf numFmtId="3" fontId="27" fillId="0" borderId="0" xfId="90" applyNumberFormat="1" applyFont="1" applyAlignment="1">
      <alignment horizontal="center"/>
    </xf>
    <xf numFmtId="0" fontId="24" fillId="0" borderId="0" xfId="95" applyFont="1" applyBorder="1"/>
    <xf numFmtId="0" fontId="28" fillId="0" borderId="0" xfId="0" applyFont="1" applyFill="1" applyBorder="1" applyAlignment="1">
      <alignment wrapText="1"/>
    </xf>
    <xf numFmtId="0" fontId="24" fillId="0" borderId="0" xfId="95" applyFont="1" applyBorder="1" applyAlignment="1">
      <alignment wrapText="1"/>
    </xf>
    <xf numFmtId="0" fontId="28" fillId="0" borderId="0" xfId="95" applyFont="1" applyBorder="1" applyAlignment="1">
      <alignment horizontal="right"/>
    </xf>
    <xf numFmtId="0" fontId="27" fillId="0" borderId="0" xfId="95" applyFont="1" applyBorder="1" applyAlignment="1">
      <alignment horizontal="center" wrapText="1"/>
    </xf>
    <xf numFmtId="0" fontId="27" fillId="0" borderId="0" xfId="95" applyFont="1" applyBorder="1" applyAlignment="1">
      <alignment horizontal="center"/>
    </xf>
    <xf numFmtId="0" fontId="24" fillId="0" borderId="0" xfId="95" applyFont="1" applyBorder="1" applyAlignment="1">
      <alignment horizontal="center"/>
    </xf>
    <xf numFmtId="0" fontId="27" fillId="0" borderId="23" xfId="95" applyFont="1" applyBorder="1" applyAlignment="1">
      <alignment horizontal="center" wrapText="1"/>
    </xf>
    <xf numFmtId="0" fontId="27" fillId="0" borderId="23" xfId="95" applyFont="1" applyBorder="1" applyAlignment="1">
      <alignment horizontal="center"/>
    </xf>
    <xf numFmtId="0" fontId="24" fillId="0" borderId="23" xfId="95" applyFont="1" applyBorder="1" applyAlignment="1">
      <alignment horizontal="center"/>
    </xf>
    <xf numFmtId="0" fontId="146" fillId="0" borderId="0" xfId="95" applyFont="1" applyBorder="1"/>
    <xf numFmtId="0" fontId="27" fillId="0" borderId="23" xfId="95" applyFont="1" applyBorder="1" applyAlignment="1">
      <alignment horizontal="center" vertical="center"/>
    </xf>
    <xf numFmtId="0" fontId="28" fillId="0" borderId="0" xfId="95" applyFont="1" applyBorder="1"/>
    <xf numFmtId="0" fontId="107" fillId="0" borderId="0" xfId="95" applyFont="1" applyBorder="1" applyAlignment="1">
      <alignment horizontal="left" wrapText="1"/>
    </xf>
    <xf numFmtId="0" fontId="27" fillId="0" borderId="0" xfId="95" applyFont="1" applyBorder="1" applyAlignment="1"/>
    <xf numFmtId="0" fontId="24" fillId="0" borderId="0" xfId="95" applyFont="1" applyBorder="1" applyAlignment="1"/>
    <xf numFmtId="0" fontId="24" fillId="0" borderId="0" xfId="95" applyFont="1" applyBorder="1" applyAlignment="1">
      <alignment horizontal="left" wrapText="1"/>
    </xf>
    <xf numFmtId="3" fontId="24" fillId="0" borderId="0" xfId="95" applyNumberFormat="1" applyFont="1" applyBorder="1" applyAlignment="1">
      <alignment horizontal="right"/>
    </xf>
    <xf numFmtId="3" fontId="24" fillId="0" borderId="0" xfId="95" applyNumberFormat="1" applyFont="1" applyBorder="1" applyAlignment="1"/>
    <xf numFmtId="0" fontId="27" fillId="0" borderId="0" xfId="95" applyFont="1" applyBorder="1" applyAlignment="1">
      <alignment horizontal="left" wrapText="1"/>
    </xf>
    <xf numFmtId="3" fontId="27" fillId="0" borderId="0" xfId="95" applyNumberFormat="1" applyFont="1" applyBorder="1" applyAlignment="1">
      <alignment horizontal="right"/>
    </xf>
    <xf numFmtId="3" fontId="27" fillId="0" borderId="0" xfId="95" applyNumberFormat="1" applyFont="1" applyBorder="1" applyAlignment="1"/>
    <xf numFmtId="3" fontId="28" fillId="0" borderId="0" xfId="95" applyNumberFormat="1" applyFont="1" applyBorder="1" applyAlignment="1">
      <alignment horizontal="right"/>
    </xf>
    <xf numFmtId="49" fontId="24" fillId="0" borderId="0" xfId="95" applyNumberFormat="1" applyFont="1" applyBorder="1" applyAlignment="1">
      <alignment horizontal="left" wrapText="1"/>
    </xf>
    <xf numFmtId="0" fontId="27" fillId="0" borderId="0" xfId="95" applyFont="1" applyBorder="1"/>
    <xf numFmtId="0" fontId="146" fillId="0" borderId="0" xfId="95" applyFont="1" applyBorder="1" applyAlignment="1">
      <alignment horizontal="left" wrapText="1"/>
    </xf>
    <xf numFmtId="3" fontId="146" fillId="0" borderId="0" xfId="95" applyNumberFormat="1" applyFont="1" applyBorder="1" applyAlignment="1">
      <alignment horizontal="right"/>
    </xf>
    <xf numFmtId="3" fontId="146" fillId="0" borderId="0" xfId="95" applyNumberFormat="1" applyFont="1" applyBorder="1" applyAlignment="1"/>
    <xf numFmtId="0" fontId="146" fillId="0" borderId="0" xfId="0" applyFont="1" applyBorder="1" applyAlignment="1">
      <alignment horizontal="left" wrapText="1"/>
    </xf>
    <xf numFmtId="3" fontId="146" fillId="0" borderId="0" xfId="0" applyNumberFormat="1" applyFont="1" applyBorder="1" applyAlignment="1">
      <alignment horizontal="right"/>
    </xf>
    <xf numFmtId="3" fontId="28" fillId="0" borderId="0" xfId="95" applyNumberFormat="1" applyFont="1" applyBorder="1"/>
    <xf numFmtId="0" fontId="28" fillId="0" borderId="0" xfId="95" applyFont="1" applyBorder="1" applyAlignment="1">
      <alignment horizontal="left"/>
    </xf>
    <xf numFmtId="0" fontId="146" fillId="0" borderId="0" xfId="0" applyFont="1" applyBorder="1"/>
    <xf numFmtId="0" fontId="146" fillId="0" borderId="0" xfId="95" applyFont="1" applyBorder="1" applyAlignment="1">
      <alignment horizontal="left" vertical="center" wrapText="1"/>
    </xf>
    <xf numFmtId="0" fontId="24" fillId="0" borderId="0" xfId="95" applyFont="1" applyBorder="1" applyAlignment="1">
      <alignment horizontal="left" vertical="center" wrapText="1"/>
    </xf>
    <xf numFmtId="3" fontId="28" fillId="0" borderId="0" xfId="95" applyNumberFormat="1" applyFont="1" applyBorder="1" applyAlignment="1"/>
    <xf numFmtId="3" fontId="27" fillId="0" borderId="0" xfId="95" applyNumberFormat="1" applyFont="1" applyBorder="1" applyAlignment="1">
      <alignment horizontal="right" wrapText="1"/>
    </xf>
    <xf numFmtId="0" fontId="24" fillId="0" borderId="0" xfId="0" applyFont="1" applyBorder="1" applyAlignment="1">
      <alignment horizontal="left" wrapText="1"/>
    </xf>
    <xf numFmtId="3" fontId="24" fillId="0" borderId="0" xfId="0" applyNumberFormat="1" applyFont="1" applyBorder="1" applyAlignment="1">
      <alignment horizontal="right"/>
    </xf>
    <xf numFmtId="0" fontId="107" fillId="0" borderId="90" xfId="0" applyFont="1" applyBorder="1" applyAlignment="1">
      <alignment horizontal="left" wrapText="1"/>
    </xf>
    <xf numFmtId="3" fontId="27" fillId="0" borderId="90" xfId="0" applyNumberFormat="1" applyFont="1" applyBorder="1" applyAlignment="1">
      <alignment horizontal="right"/>
    </xf>
    <xf numFmtId="3" fontId="27" fillId="0" borderId="90" xfId="95" applyNumberFormat="1" applyFont="1" applyBorder="1" applyAlignment="1"/>
    <xf numFmtId="3" fontId="27" fillId="0" borderId="90" xfId="95" applyNumberFormat="1" applyFont="1" applyBorder="1" applyAlignment="1">
      <alignment horizontal="right"/>
    </xf>
    <xf numFmtId="0" fontId="107" fillId="0" borderId="0" xfId="0" applyFont="1" applyBorder="1" applyAlignment="1">
      <alignment horizontal="left" wrapText="1"/>
    </xf>
    <xf numFmtId="0" fontId="24" fillId="0" borderId="90" xfId="95" applyFont="1" applyBorder="1" applyAlignment="1">
      <alignment horizontal="center"/>
    </xf>
    <xf numFmtId="0" fontId="107" fillId="0" borderId="90" xfId="95" applyFont="1" applyBorder="1" applyAlignment="1">
      <alignment horizontal="left" wrapText="1"/>
    </xf>
    <xf numFmtId="0" fontId="27" fillId="0" borderId="23" xfId="0" applyFont="1" applyBorder="1" applyAlignment="1">
      <alignment horizontal="center" vertical="center" wrapText="1"/>
    </xf>
    <xf numFmtId="0" fontId="146" fillId="0" borderId="0" xfId="0" applyFont="1" applyAlignment="1">
      <alignment horizontal="center"/>
    </xf>
    <xf numFmtId="3" fontId="45" fillId="0" borderId="0" xfId="73" applyNumberFormat="1" applyFont="1" applyAlignment="1">
      <alignment vertical="center"/>
    </xf>
    <xf numFmtId="3" fontId="46" fillId="0" borderId="0" xfId="73" applyNumberFormat="1" applyFont="1" applyAlignment="1">
      <alignment vertical="center"/>
    </xf>
    <xf numFmtId="0" fontId="46" fillId="0" borderId="23" xfId="73" applyFont="1" applyBorder="1" applyAlignment="1">
      <alignment horizontal="center"/>
    </xf>
    <xf numFmtId="0" fontId="28" fillId="0" borderId="0" xfId="0" applyFont="1" applyFill="1" applyAlignment="1"/>
    <xf numFmtId="0" fontId="24" fillId="0" borderId="0" xfId="0" applyFont="1" applyAlignment="1">
      <alignment horizontal="left"/>
    </xf>
    <xf numFmtId="0" fontId="140" fillId="0" borderId="0" xfId="0" applyFont="1"/>
    <xf numFmtId="0" fontId="24" fillId="0" borderId="0" xfId="0" applyFont="1" applyBorder="1" applyAlignment="1">
      <alignment vertical="center"/>
    </xf>
    <xf numFmtId="0" fontId="24" fillId="0" borderId="84" xfId="0" applyFont="1" applyBorder="1" applyAlignment="1">
      <alignment vertical="center" wrapText="1"/>
    </xf>
    <xf numFmtId="3" fontId="24" fillId="0" borderId="84" xfId="0" applyNumberFormat="1" applyFont="1" applyBorder="1" applyAlignment="1">
      <alignment horizontal="right" vertical="center"/>
    </xf>
    <xf numFmtId="0" fontId="24" fillId="0" borderId="0" xfId="0" applyFont="1" applyBorder="1" applyAlignment="1">
      <alignment vertical="center" wrapText="1"/>
    </xf>
    <xf numFmtId="3" fontId="24" fillId="0" borderId="0" xfId="0" applyNumberFormat="1" applyFont="1" applyBorder="1" applyAlignment="1">
      <alignment horizontal="right" vertical="center"/>
    </xf>
    <xf numFmtId="0" fontId="119" fillId="0" borderId="0" xfId="0" applyFont="1" applyAlignment="1">
      <alignment horizontal="left"/>
    </xf>
    <xf numFmtId="3" fontId="119" fillId="0" borderId="0" xfId="0" applyNumberFormat="1" applyFont="1" applyAlignment="1">
      <alignment horizontal="right"/>
    </xf>
    <xf numFmtId="0" fontId="154" fillId="0" borderId="0" xfId="0" applyFont="1" applyBorder="1" applyAlignment="1">
      <alignment vertical="center"/>
    </xf>
    <xf numFmtId="0" fontId="27" fillId="0" borderId="0" xfId="0" applyFont="1" applyAlignment="1">
      <alignment horizontal="left"/>
    </xf>
    <xf numFmtId="0" fontId="27" fillId="0" borderId="0" xfId="0" applyFont="1" applyBorder="1" applyAlignment="1">
      <alignment vertical="center" wrapText="1"/>
    </xf>
    <xf numFmtId="0" fontId="123" fillId="0" borderId="0" xfId="0" applyFont="1"/>
    <xf numFmtId="0" fontId="123" fillId="0" borderId="0" xfId="0" applyFont="1" applyAlignment="1">
      <alignment horizontal="center"/>
    </xf>
    <xf numFmtId="14" fontId="123" fillId="0" borderId="0" xfId="0" applyNumberFormat="1" applyFont="1" applyAlignment="1">
      <alignment horizontal="center"/>
    </xf>
    <xf numFmtId="0" fontId="121" fillId="0" borderId="0" xfId="0" applyFont="1"/>
    <xf numFmtId="3" fontId="121" fillId="0" borderId="0" xfId="0" applyNumberFormat="1" applyFont="1"/>
    <xf numFmtId="0" fontId="99" fillId="0" borderId="0" xfId="0" applyFont="1"/>
    <xf numFmtId="0" fontId="46" fillId="0" borderId="23" xfId="73" applyFont="1" applyBorder="1" applyAlignment="1">
      <alignment horizontal="center" vertical="center" wrapText="1"/>
    </xf>
    <xf numFmtId="0" fontId="43" fillId="0" borderId="0" xfId="0" applyFont="1" applyBorder="1"/>
    <xf numFmtId="3" fontId="65" fillId="0" borderId="117" xfId="0" applyNumberFormat="1" applyFont="1" applyBorder="1" applyAlignment="1">
      <alignment horizontal="center" vertical="center" wrapText="1"/>
    </xf>
    <xf numFmtId="3" fontId="26" fillId="0" borderId="23" xfId="0" applyNumberFormat="1" applyFont="1" applyBorder="1" applyAlignment="1">
      <alignment horizontal="center" vertical="center"/>
    </xf>
    <xf numFmtId="3" fontId="65" fillId="0" borderId="23" xfId="0" applyNumberFormat="1" applyFont="1" applyBorder="1" applyAlignment="1">
      <alignment horizontal="center" vertical="center"/>
    </xf>
    <xf numFmtId="3" fontId="65" fillId="0" borderId="23" xfId="0" applyNumberFormat="1" applyFont="1" applyBorder="1" applyAlignment="1">
      <alignment horizontal="center" vertical="center" wrapText="1"/>
    </xf>
    <xf numFmtId="3" fontId="36" fillId="0" borderId="0" xfId="0" applyNumberFormat="1" applyFont="1" applyBorder="1" applyAlignment="1">
      <alignment horizontal="right"/>
    </xf>
    <xf numFmtId="0" fontId="65" fillId="0" borderId="0" xfId="0" applyFont="1" applyBorder="1" applyAlignment="1">
      <alignment horizontal="center"/>
    </xf>
    <xf numFmtId="0" fontId="70" fillId="0" borderId="0" xfId="0" applyFont="1" applyBorder="1" applyAlignment="1">
      <alignment horizontal="center"/>
    </xf>
    <xf numFmtId="0" fontId="26" fillId="0" borderId="0" xfId="0" applyFont="1" applyBorder="1" applyAlignment="1">
      <alignment horizontal="right"/>
    </xf>
    <xf numFmtId="3" fontId="65" fillId="0" borderId="11" xfId="0" applyNumberFormat="1" applyFont="1" applyBorder="1" applyAlignment="1">
      <alignment horizontal="center" vertical="center"/>
    </xf>
    <xf numFmtId="3" fontId="65" fillId="0" borderId="28" xfId="0" applyNumberFormat="1" applyFont="1" applyBorder="1" applyAlignment="1">
      <alignment horizontal="center" vertical="center"/>
    </xf>
    <xf numFmtId="0" fontId="65" fillId="0" borderId="28" xfId="0" applyFont="1" applyBorder="1" applyAlignment="1">
      <alignment horizontal="center" vertical="center"/>
    </xf>
    <xf numFmtId="0" fontId="65" fillId="0" borderId="10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3" fontId="26" fillId="0" borderId="11" xfId="0" applyNumberFormat="1" applyFont="1" applyBorder="1" applyAlignment="1">
      <alignment horizontal="center" vertical="center"/>
    </xf>
    <xf numFmtId="3" fontId="26" fillId="0" borderId="28" xfId="0" applyNumberFormat="1" applyFont="1" applyBorder="1" applyAlignment="1">
      <alignment horizontal="center" vertical="center"/>
    </xf>
    <xf numFmtId="3" fontId="26" fillId="0" borderId="54" xfId="0" applyNumberFormat="1" applyFont="1" applyBorder="1" applyAlignment="1">
      <alignment horizontal="center" vertical="center"/>
    </xf>
    <xf numFmtId="3" fontId="26" fillId="0" borderId="97" xfId="0" applyNumberFormat="1" applyFont="1" applyBorder="1" applyAlignment="1">
      <alignment horizontal="center" vertical="center"/>
    </xf>
    <xf numFmtId="3" fontId="26" fillId="0" borderId="117" xfId="0" applyNumberFormat="1" applyFont="1" applyBorder="1" applyAlignment="1">
      <alignment horizontal="center" vertical="center"/>
    </xf>
    <xf numFmtId="0" fontId="32" fillId="0" borderId="0" xfId="0" applyFont="1" applyBorder="1" applyAlignment="1">
      <alignment horizontal="right"/>
    </xf>
    <xf numFmtId="3" fontId="60" fillId="0" borderId="11" xfId="0" applyNumberFormat="1" applyFont="1" applyBorder="1" applyAlignment="1">
      <alignment horizontal="center" vertical="center"/>
    </xf>
    <xf numFmtId="3" fontId="60" fillId="0" borderId="28" xfId="0" applyNumberFormat="1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28" xfId="0" applyFont="1" applyBorder="1" applyAlignment="1">
      <alignment horizontal="center" vertical="center"/>
    </xf>
    <xf numFmtId="3" fontId="38" fillId="0" borderId="91" xfId="0" applyNumberFormat="1" applyFont="1" applyBorder="1" applyAlignment="1">
      <alignment horizontal="center" vertical="center"/>
    </xf>
    <xf numFmtId="0" fontId="60" fillId="0" borderId="28" xfId="0" applyFont="1" applyBorder="1" applyAlignment="1">
      <alignment horizontal="center" vertical="center"/>
    </xf>
    <xf numFmtId="0" fontId="60" fillId="0" borderId="10" xfId="0" applyFont="1" applyBorder="1" applyAlignment="1">
      <alignment horizontal="center" vertical="center"/>
    </xf>
    <xf numFmtId="3" fontId="65" fillId="0" borderId="90" xfId="0" applyNumberFormat="1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3" fontId="75" fillId="0" borderId="10" xfId="0" applyNumberFormat="1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30" fillId="0" borderId="38" xfId="0" applyFont="1" applyBorder="1" applyAlignment="1">
      <alignment horizontal="center" vertical="center" wrapText="1"/>
    </xf>
    <xf numFmtId="3" fontId="65" fillId="0" borderId="123" xfId="0" applyNumberFormat="1" applyFont="1" applyBorder="1" applyAlignment="1">
      <alignment horizontal="center" vertical="center" wrapText="1"/>
    </xf>
    <xf numFmtId="0" fontId="76" fillId="0" borderId="92" xfId="71" applyFont="1" applyFill="1" applyBorder="1" applyAlignment="1">
      <alignment horizontal="center" vertical="center"/>
    </xf>
    <xf numFmtId="0" fontId="76" fillId="0" borderId="93" xfId="71" applyFont="1" applyFill="1" applyBorder="1" applyAlignment="1">
      <alignment horizontal="center" vertical="center"/>
    </xf>
    <xf numFmtId="3" fontId="76" fillId="0" borderId="48" xfId="71" applyNumberFormat="1" applyFont="1" applyFill="1" applyBorder="1" applyAlignment="1">
      <alignment horizontal="center" vertical="center"/>
    </xf>
    <xf numFmtId="3" fontId="76" fillId="0" borderId="26" xfId="71" applyNumberFormat="1" applyFont="1" applyFill="1" applyBorder="1" applyAlignment="1">
      <alignment horizontal="center" vertical="center"/>
    </xf>
    <xf numFmtId="3" fontId="76" fillId="0" borderId="48" xfId="71" applyNumberFormat="1" applyFont="1" applyFill="1" applyBorder="1" applyAlignment="1">
      <alignment horizontal="center" vertical="center" wrapText="1"/>
    </xf>
    <xf numFmtId="3" fontId="76" fillId="0" borderId="26" xfId="71" applyNumberFormat="1" applyFont="1" applyFill="1" applyBorder="1" applyAlignment="1">
      <alignment horizontal="center" vertical="center" wrapText="1"/>
    </xf>
    <xf numFmtId="3" fontId="76" fillId="0" borderId="81" xfId="71" applyNumberFormat="1" applyFont="1" applyFill="1" applyBorder="1" applyAlignment="1">
      <alignment horizontal="center" vertical="center" wrapText="1"/>
    </xf>
    <xf numFmtId="3" fontId="108" fillId="0" borderId="33" xfId="71" applyNumberFormat="1" applyFont="1" applyBorder="1" applyAlignment="1">
      <alignment horizontal="right" vertical="center"/>
    </xf>
    <xf numFmtId="3" fontId="108" fillId="0" borderId="58" xfId="71" applyNumberFormat="1" applyFont="1" applyBorder="1" applyAlignment="1">
      <alignment horizontal="right" vertical="center"/>
    </xf>
    <xf numFmtId="0" fontId="29" fillId="0" borderId="0" xfId="75" applyFont="1" applyAlignment="1">
      <alignment horizontal="right"/>
    </xf>
    <xf numFmtId="0" fontId="115" fillId="0" borderId="0" xfId="71" applyFont="1" applyAlignment="1">
      <alignment horizontal="right" vertical="center"/>
    </xf>
    <xf numFmtId="0" fontId="31" fillId="0" borderId="0" xfId="71" applyFont="1" applyAlignment="1">
      <alignment horizontal="center" vertical="center"/>
    </xf>
    <xf numFmtId="0" fontId="2" fillId="0" borderId="0" xfId="70" applyAlignment="1">
      <alignment vertical="center"/>
    </xf>
    <xf numFmtId="0" fontId="34" fillId="0" borderId="0" xfId="71" applyFont="1" applyAlignment="1">
      <alignment horizontal="right" vertical="center"/>
    </xf>
    <xf numFmtId="0" fontId="82" fillId="0" borderId="0" xfId="0" applyFont="1" applyBorder="1" applyAlignment="1"/>
    <xf numFmtId="0" fontId="25" fillId="0" borderId="11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/>
    </xf>
    <xf numFmtId="0" fontId="79" fillId="0" borderId="13" xfId="0" applyFont="1" applyBorder="1" applyAlignment="1">
      <alignment horizontal="right"/>
    </xf>
    <xf numFmtId="0" fontId="0" fillId="0" borderId="13" xfId="0" applyBorder="1" applyAlignment="1"/>
    <xf numFmtId="3" fontId="25" fillId="0" borderId="23" xfId="0" applyNumberFormat="1" applyFont="1" applyBorder="1" applyAlignment="1">
      <alignment horizontal="center" vertical="center"/>
    </xf>
    <xf numFmtId="3" fontId="25" fillId="0" borderId="23" xfId="0" applyNumberFormat="1" applyFont="1" applyBorder="1" applyAlignment="1">
      <alignment horizontal="center" vertical="center" wrapText="1"/>
    </xf>
    <xf numFmtId="3" fontId="25" fillId="0" borderId="90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3" fontId="29" fillId="0" borderId="0" xfId="0" applyNumberFormat="1" applyFont="1" applyBorder="1" applyAlignment="1">
      <alignment horizontal="right"/>
    </xf>
    <xf numFmtId="0" fontId="36" fillId="0" borderId="0" xfId="0" applyFont="1" applyBorder="1" applyAlignment="1">
      <alignment horizontal="right"/>
    </xf>
    <xf numFmtId="0" fontId="26" fillId="0" borderId="0" xfId="0" applyFont="1" applyBorder="1" applyAlignment="1">
      <alignment horizontal="center"/>
    </xf>
    <xf numFmtId="3" fontId="65" fillId="0" borderId="94" xfId="0" applyNumberFormat="1" applyFont="1" applyBorder="1" applyAlignment="1">
      <alignment horizontal="center" vertical="center" wrapText="1"/>
    </xf>
    <xf numFmtId="0" fontId="30" fillId="0" borderId="0" xfId="0" applyFont="1" applyBorder="1" applyAlignment="1">
      <alignment horizontal="right"/>
    </xf>
    <xf numFmtId="0" fontId="26" fillId="0" borderId="82" xfId="0" applyFont="1" applyBorder="1" applyAlignment="1">
      <alignment horizontal="center" vertical="center"/>
    </xf>
    <xf numFmtId="3" fontId="26" fillId="0" borderId="11" xfId="0" applyNumberFormat="1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26" fillId="0" borderId="0" xfId="76" applyFont="1" applyBorder="1" applyAlignment="1">
      <alignment horizontal="center"/>
    </xf>
    <xf numFmtId="0" fontId="36" fillId="0" borderId="94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71" fillId="0" borderId="0" xfId="0" applyFont="1" applyBorder="1" applyAlignment="1">
      <alignment horizontal="right"/>
    </xf>
    <xf numFmtId="0" fontId="31" fillId="0" borderId="0" xfId="0" applyFont="1" applyBorder="1" applyAlignment="1">
      <alignment horizontal="center" wrapText="1"/>
    </xf>
    <xf numFmtId="0" fontId="31" fillId="0" borderId="0" xfId="0" applyFont="1" applyBorder="1" applyAlignment="1">
      <alignment horizontal="center"/>
    </xf>
    <xf numFmtId="3" fontId="31" fillId="0" borderId="87" xfId="0" applyNumberFormat="1" applyFont="1" applyBorder="1" applyAlignment="1">
      <alignment horizontal="right"/>
    </xf>
    <xf numFmtId="0" fontId="31" fillId="0" borderId="23" xfId="0" applyFont="1" applyBorder="1" applyAlignment="1">
      <alignment horizontal="center" vertical="center" wrapText="1"/>
    </xf>
    <xf numFmtId="0" fontId="108" fillId="0" borderId="23" xfId="0" applyFont="1" applyBorder="1" applyAlignment="1">
      <alignment horizontal="center" vertical="center" wrapText="1"/>
    </xf>
    <xf numFmtId="3" fontId="108" fillId="0" borderId="23" xfId="0" applyNumberFormat="1" applyFont="1" applyBorder="1" applyAlignment="1">
      <alignment horizontal="center" vertical="center" wrapText="1"/>
    </xf>
    <xf numFmtId="3" fontId="26" fillId="0" borderId="18" xfId="78" applyNumberFormat="1" applyFont="1" applyBorder="1" applyAlignment="1">
      <alignment horizontal="center" vertical="center"/>
    </xf>
    <xf numFmtId="3" fontId="26" fillId="0" borderId="0" xfId="78" applyNumberFormat="1" applyFont="1" applyBorder="1" applyAlignment="1">
      <alignment horizontal="center" vertical="center"/>
    </xf>
    <xf numFmtId="3" fontId="26" fillId="0" borderId="57" xfId="78" applyNumberFormat="1" applyFont="1" applyBorder="1" applyAlignment="1">
      <alignment horizontal="center" vertical="center"/>
    </xf>
    <xf numFmtId="3" fontId="26" fillId="0" borderId="35" xfId="0" applyNumberFormat="1" applyFont="1" applyBorder="1" applyAlignment="1">
      <alignment horizontal="center" vertical="center" wrapText="1"/>
    </xf>
    <xf numFmtId="3" fontId="32" fillId="0" borderId="94" xfId="0" applyNumberFormat="1" applyFont="1" applyBorder="1" applyAlignment="1">
      <alignment horizontal="center" vertical="center" wrapText="1"/>
    </xf>
    <xf numFmtId="3" fontId="32" fillId="0" borderId="124" xfId="0" applyNumberFormat="1" applyFont="1" applyBorder="1" applyAlignment="1">
      <alignment horizontal="center" vertical="center" wrapText="1"/>
    </xf>
    <xf numFmtId="3" fontId="26" fillId="0" borderId="94" xfId="0" applyNumberFormat="1" applyFont="1" applyBorder="1" applyAlignment="1">
      <alignment horizontal="center" vertical="center" wrapText="1"/>
    </xf>
    <xf numFmtId="3" fontId="26" fillId="0" borderId="124" xfId="0" applyNumberFormat="1" applyFont="1" applyBorder="1" applyAlignment="1">
      <alignment horizontal="center" vertical="center" wrapText="1"/>
    </xf>
    <xf numFmtId="3" fontId="26" fillId="0" borderId="24" xfId="0" applyNumberFormat="1" applyFont="1" applyBorder="1" applyAlignment="1">
      <alignment horizontal="center" vertical="center" wrapText="1"/>
    </xf>
    <xf numFmtId="3" fontId="26" fillId="0" borderId="41" xfId="0" applyNumberFormat="1" applyFont="1" applyBorder="1" applyAlignment="1">
      <alignment horizontal="center" vertical="center" wrapText="1"/>
    </xf>
    <xf numFmtId="3" fontId="65" fillId="0" borderId="169" xfId="0" applyNumberFormat="1" applyFont="1" applyBorder="1" applyAlignment="1">
      <alignment horizontal="center" vertical="center" wrapText="1"/>
    </xf>
    <xf numFmtId="3" fontId="36" fillId="0" borderId="0" xfId="78" applyNumberFormat="1" applyFont="1" applyBorder="1" applyAlignment="1">
      <alignment horizontal="right"/>
    </xf>
    <xf numFmtId="3" fontId="26" fillId="0" borderId="0" xfId="78" applyNumberFormat="1" applyFont="1" applyBorder="1" applyAlignment="1">
      <alignment horizontal="center"/>
    </xf>
    <xf numFmtId="0" fontId="32" fillId="0" borderId="0" xfId="78" applyFont="1" applyAlignment="1">
      <alignment horizontal="center"/>
    </xf>
    <xf numFmtId="3" fontId="26" fillId="0" borderId="0" xfId="78" applyNumberFormat="1" applyFont="1" applyBorder="1" applyAlignment="1">
      <alignment horizontal="right"/>
    </xf>
    <xf numFmtId="3" fontId="26" fillId="0" borderId="85" xfId="0" applyNumberFormat="1" applyFont="1" applyBorder="1" applyAlignment="1">
      <alignment horizontal="center" vertical="center"/>
    </xf>
    <xf numFmtId="49" fontId="26" fillId="0" borderId="95" xfId="78" applyNumberFormat="1" applyFont="1" applyBorder="1" applyAlignment="1">
      <alignment horizontal="center" vertical="center" textRotation="255" wrapText="1"/>
    </xf>
    <xf numFmtId="3" fontId="26" fillId="0" borderId="35" xfId="78" applyNumberFormat="1" applyFont="1" applyBorder="1" applyAlignment="1">
      <alignment horizontal="center" vertical="center" wrapText="1"/>
    </xf>
    <xf numFmtId="3" fontId="26" fillId="0" borderId="146" xfId="0" applyNumberFormat="1" applyFont="1" applyBorder="1" applyAlignment="1">
      <alignment horizontal="center" vertical="center" wrapText="1"/>
    </xf>
    <xf numFmtId="3" fontId="26" fillId="0" borderId="130" xfId="0" applyNumberFormat="1" applyFont="1" applyBorder="1" applyAlignment="1">
      <alignment horizontal="center" vertical="center" wrapText="1"/>
    </xf>
    <xf numFmtId="3" fontId="26" fillId="0" borderId="131" xfId="0" applyNumberFormat="1" applyFont="1" applyBorder="1" applyAlignment="1">
      <alignment horizontal="center" vertical="center" wrapText="1"/>
    </xf>
    <xf numFmtId="3" fontId="26" fillId="0" borderId="36" xfId="0" applyNumberFormat="1" applyFont="1" applyBorder="1" applyAlignment="1">
      <alignment horizontal="center" vertical="center" wrapText="1"/>
    </xf>
    <xf numFmtId="0" fontId="46" fillId="0" borderId="23" xfId="0" applyFont="1" applyBorder="1" applyAlignment="1">
      <alignment horizontal="center" vertical="center"/>
    </xf>
    <xf numFmtId="0" fontId="29" fillId="0" borderId="0" xfId="0" applyFont="1" applyBorder="1" applyAlignment="1">
      <alignment horizontal="right"/>
    </xf>
    <xf numFmtId="0" fontId="46" fillId="0" borderId="0" xfId="0" applyFont="1" applyBorder="1" applyAlignment="1">
      <alignment horizontal="center"/>
    </xf>
    <xf numFmtId="3" fontId="49" fillId="0" borderId="23" xfId="0" applyNumberFormat="1" applyFont="1" applyBorder="1" applyAlignment="1">
      <alignment horizontal="center" vertical="center" wrapText="1"/>
    </xf>
    <xf numFmtId="3" fontId="46" fillId="0" borderId="23" xfId="0" applyNumberFormat="1" applyFont="1" applyBorder="1" applyAlignment="1">
      <alignment horizontal="center"/>
    </xf>
    <xf numFmtId="0" fontId="48" fillId="0" borderId="23" xfId="0" applyFont="1" applyBorder="1" applyAlignment="1">
      <alignment horizontal="center" wrapText="1"/>
    </xf>
    <xf numFmtId="0" fontId="45" fillId="0" borderId="87" xfId="0" applyFont="1" applyBorder="1" applyAlignment="1">
      <alignment horizontal="right"/>
    </xf>
    <xf numFmtId="0" fontId="46" fillId="0" borderId="0" xfId="0" applyFont="1" applyBorder="1" applyAlignment="1">
      <alignment horizontal="center" vertical="center"/>
    </xf>
    <xf numFmtId="0" fontId="32" fillId="0" borderId="0" xfId="0" applyFont="1" applyAlignment="1">
      <alignment horizontal="center"/>
    </xf>
    <xf numFmtId="3" fontId="65" fillId="0" borderId="0" xfId="0" applyNumberFormat="1" applyFont="1" applyBorder="1" applyAlignment="1">
      <alignment horizontal="center" vertical="center" wrapText="1"/>
    </xf>
    <xf numFmtId="3" fontId="26" fillId="0" borderId="47" xfId="0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right"/>
    </xf>
    <xf numFmtId="0" fontId="30" fillId="0" borderId="166" xfId="0" applyFont="1" applyBorder="1" applyAlignment="1">
      <alignment horizontal="center" vertical="center" wrapText="1"/>
    </xf>
    <xf numFmtId="0" fontId="30" fillId="0" borderId="82" xfId="0" applyFont="1" applyBorder="1" applyAlignment="1">
      <alignment horizontal="center" vertical="center" wrapText="1"/>
    </xf>
    <xf numFmtId="0" fontId="65" fillId="0" borderId="96" xfId="0" applyFont="1" applyBorder="1" applyAlignment="1">
      <alignment horizontal="center" vertical="center"/>
    </xf>
    <xf numFmtId="0" fontId="65" fillId="0" borderId="13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3" fontId="75" fillId="0" borderId="135" xfId="0" applyNumberFormat="1" applyFont="1" applyBorder="1" applyAlignment="1">
      <alignment horizontal="center" vertical="center"/>
    </xf>
    <xf numFmtId="3" fontId="75" fillId="0" borderId="91" xfId="0" applyNumberFormat="1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6" fillId="0" borderId="96" xfId="0" applyFont="1" applyBorder="1" applyAlignment="1">
      <alignment horizontal="center" vertical="center"/>
    </xf>
    <xf numFmtId="3" fontId="26" fillId="0" borderId="134" xfId="0" applyNumberFormat="1" applyFont="1" applyBorder="1" applyAlignment="1">
      <alignment horizontal="center" vertical="center"/>
    </xf>
    <xf numFmtId="3" fontId="65" fillId="0" borderId="44" xfId="0" applyNumberFormat="1" applyFont="1" applyBorder="1" applyAlignment="1">
      <alignment horizontal="center" vertical="center" wrapText="1"/>
    </xf>
    <xf numFmtId="0" fontId="65" fillId="0" borderId="0" xfId="74" applyFont="1" applyBorder="1" applyAlignment="1">
      <alignment horizontal="center"/>
    </xf>
    <xf numFmtId="0" fontId="65" fillId="0" borderId="48" xfId="0" applyFont="1" applyFill="1" applyBorder="1" applyAlignment="1"/>
    <xf numFmtId="0" fontId="79" fillId="0" borderId="81" xfId="0" applyFont="1" applyBorder="1" applyAlignment="1"/>
    <xf numFmtId="0" fontId="65" fillId="0" borderId="105" xfId="0" applyFont="1" applyBorder="1" applyAlignment="1">
      <alignment horizontal="center" vertical="center"/>
    </xf>
    <xf numFmtId="0" fontId="65" fillId="0" borderId="25" xfId="0" applyFont="1" applyBorder="1" applyAlignment="1">
      <alignment horizontal="center" vertical="center"/>
    </xf>
    <xf numFmtId="0" fontId="65" fillId="0" borderId="41" xfId="0" applyFont="1" applyBorder="1" applyAlignment="1">
      <alignment horizontal="center" vertical="center"/>
    </xf>
    <xf numFmtId="3" fontId="65" fillId="0" borderId="27" xfId="0" applyNumberFormat="1" applyFont="1" applyBorder="1" applyAlignment="1">
      <alignment horizontal="center" vertical="center" wrapText="1"/>
    </xf>
    <xf numFmtId="3" fontId="65" fillId="0" borderId="11" xfId="0" applyNumberFormat="1" applyFont="1" applyBorder="1" applyAlignment="1">
      <alignment horizontal="center" vertical="center" wrapText="1"/>
    </xf>
    <xf numFmtId="0" fontId="0" fillId="0" borderId="0" xfId="0" applyAlignment="1"/>
    <xf numFmtId="3" fontId="65" fillId="0" borderId="42" xfId="0" applyNumberFormat="1" applyFont="1" applyBorder="1" applyAlignment="1">
      <alignment horizontal="center" vertical="center" wrapText="1"/>
    </xf>
    <xf numFmtId="3" fontId="65" fillId="0" borderId="54" xfId="0" applyNumberFormat="1" applyFont="1" applyBorder="1" applyAlignment="1">
      <alignment horizontal="center" vertical="center" wrapText="1"/>
    </xf>
    <xf numFmtId="3" fontId="65" fillId="0" borderId="96" xfId="0" applyNumberFormat="1" applyFont="1" applyBorder="1" applyAlignment="1">
      <alignment horizontal="center" vertical="center" wrapText="1"/>
    </xf>
    <xf numFmtId="3" fontId="65" fillId="0" borderId="97" xfId="0" applyNumberFormat="1" applyFont="1" applyBorder="1" applyAlignment="1">
      <alignment horizontal="center" vertical="center" wrapText="1"/>
    </xf>
    <xf numFmtId="3" fontId="58" fillId="0" borderId="98" xfId="0" applyNumberFormat="1" applyFont="1" applyBorder="1" applyAlignment="1">
      <alignment horizontal="center" vertical="center" wrapText="1"/>
    </xf>
    <xf numFmtId="3" fontId="58" fillId="0" borderId="99" xfId="0" applyNumberFormat="1" applyFont="1" applyBorder="1" applyAlignment="1">
      <alignment horizontal="center" vertical="center" wrapText="1"/>
    </xf>
    <xf numFmtId="0" fontId="58" fillId="0" borderId="100" xfId="0" applyFont="1" applyBorder="1" applyAlignment="1">
      <alignment horizontal="center" vertical="center" textRotation="255"/>
    </xf>
    <xf numFmtId="0" fontId="58" fillId="0" borderId="101" xfId="0" applyFont="1" applyBorder="1" applyAlignment="1">
      <alignment horizontal="center" vertical="center" textRotation="255"/>
    </xf>
    <xf numFmtId="0" fontId="0" fillId="0" borderId="102" xfId="0" applyBorder="1" applyAlignment="1"/>
    <xf numFmtId="3" fontId="65" fillId="0" borderId="103" xfId="0" applyNumberFormat="1" applyFont="1" applyBorder="1" applyAlignment="1">
      <alignment horizontal="center" vertical="center" wrapText="1"/>
    </xf>
    <xf numFmtId="3" fontId="65" fillId="0" borderId="104" xfId="0" applyNumberFormat="1" applyFont="1" applyBorder="1" applyAlignment="1">
      <alignment horizontal="center" vertical="center" wrapText="1"/>
    </xf>
    <xf numFmtId="3" fontId="65" fillId="0" borderId="15" xfId="0" applyNumberFormat="1" applyFont="1" applyBorder="1" applyAlignment="1">
      <alignment horizontal="center" vertical="center"/>
    </xf>
    <xf numFmtId="3" fontId="65" fillId="0" borderId="106" xfId="0" applyNumberFormat="1" applyFont="1" applyBorder="1" applyAlignment="1">
      <alignment horizontal="center" vertical="center"/>
    </xf>
    <xf numFmtId="3" fontId="65" fillId="0" borderId="108" xfId="0" applyNumberFormat="1" applyFont="1" applyBorder="1" applyAlignment="1">
      <alignment horizontal="center" vertical="center"/>
    </xf>
    <xf numFmtId="3" fontId="65" fillId="0" borderId="107" xfId="0" applyNumberFormat="1" applyFont="1" applyBorder="1" applyAlignment="1">
      <alignment horizontal="center" vertical="center"/>
    </xf>
    <xf numFmtId="3" fontId="65" fillId="0" borderId="109" xfId="0" applyNumberFormat="1" applyFont="1" applyBorder="1" applyAlignment="1">
      <alignment horizontal="center" vertical="center"/>
    </xf>
    <xf numFmtId="3" fontId="64" fillId="0" borderId="0" xfId="0" applyNumberFormat="1" applyFont="1" applyBorder="1" applyAlignment="1">
      <alignment horizontal="right"/>
    </xf>
    <xf numFmtId="3" fontId="65" fillId="0" borderId="10" xfId="0" applyNumberFormat="1" applyFont="1" applyBorder="1" applyAlignment="1">
      <alignment horizontal="center" vertical="center"/>
    </xf>
    <xf numFmtId="3" fontId="79" fillId="0" borderId="10" xfId="0" applyNumberFormat="1" applyFont="1" applyBorder="1" applyAlignment="1">
      <alignment horizontal="center" vertical="center"/>
    </xf>
    <xf numFmtId="3" fontId="79" fillId="0" borderId="110" xfId="0" applyNumberFormat="1" applyFont="1" applyBorder="1" applyAlignment="1">
      <alignment horizontal="center" vertical="center"/>
    </xf>
    <xf numFmtId="0" fontId="79" fillId="0" borderId="10" xfId="0" applyFont="1" applyBorder="1" applyAlignment="1">
      <alignment horizontal="center" vertical="center"/>
    </xf>
    <xf numFmtId="0" fontId="79" fillId="0" borderId="111" xfId="0" applyFont="1" applyBorder="1" applyAlignment="1">
      <alignment horizontal="center" vertical="center"/>
    </xf>
    <xf numFmtId="3" fontId="65" fillId="0" borderId="0" xfId="0" applyNumberFormat="1" applyFont="1" applyBorder="1" applyAlignment="1">
      <alignment horizontal="right"/>
    </xf>
    <xf numFmtId="0" fontId="0" fillId="0" borderId="0" xfId="0" applyBorder="1" applyAlignment="1"/>
    <xf numFmtId="0" fontId="0" fillId="0" borderId="60" xfId="0" applyBorder="1" applyAlignment="1"/>
    <xf numFmtId="0" fontId="79" fillId="0" borderId="0" xfId="0" applyFont="1" applyAlignment="1">
      <alignment horizontal="right"/>
    </xf>
    <xf numFmtId="0" fontId="79" fillId="0" borderId="0" xfId="0" applyFont="1" applyAlignment="1"/>
    <xf numFmtId="3" fontId="59" fillId="0" borderId="0" xfId="0" applyNumberFormat="1" applyFont="1" applyAlignment="1">
      <alignment horizontal="center"/>
    </xf>
    <xf numFmtId="3" fontId="65" fillId="0" borderId="60" xfId="0" applyNumberFormat="1" applyFont="1" applyBorder="1" applyAlignment="1">
      <alignment horizontal="right"/>
    </xf>
    <xf numFmtId="3" fontId="65" fillId="0" borderId="98" xfId="0" applyNumberFormat="1" applyFont="1" applyBorder="1" applyAlignment="1">
      <alignment horizontal="center" vertical="center" wrapText="1"/>
    </xf>
    <xf numFmtId="0" fontId="65" fillId="0" borderId="112" xfId="0" applyFont="1" applyBorder="1" applyAlignment="1">
      <alignment horizontal="center" vertical="center" readingOrder="2"/>
    </xf>
    <xf numFmtId="0" fontId="79" fillId="0" borderId="110" xfId="0" applyFont="1" applyBorder="1" applyAlignment="1">
      <alignment horizontal="center" vertical="center"/>
    </xf>
    <xf numFmtId="0" fontId="58" fillId="0" borderId="95" xfId="0" applyFont="1" applyBorder="1" applyAlignment="1">
      <alignment horizontal="center" vertical="center" textRotation="255"/>
    </xf>
    <xf numFmtId="3" fontId="65" fillId="0" borderId="16" xfId="0" applyNumberFormat="1" applyFont="1" applyBorder="1" applyAlignment="1">
      <alignment horizontal="center" vertical="center"/>
    </xf>
    <xf numFmtId="3" fontId="65" fillId="0" borderId="152" xfId="0" applyNumberFormat="1" applyFont="1" applyBorder="1" applyAlignment="1">
      <alignment horizontal="center"/>
    </xf>
    <xf numFmtId="3" fontId="65" fillId="0" borderId="150" xfId="0" applyNumberFormat="1" applyFont="1" applyBorder="1" applyAlignment="1">
      <alignment horizontal="center"/>
    </xf>
    <xf numFmtId="3" fontId="65" fillId="0" borderId="151" xfId="0" applyNumberFormat="1" applyFont="1" applyBorder="1" applyAlignment="1">
      <alignment horizontal="center"/>
    </xf>
    <xf numFmtId="3" fontId="65" fillId="0" borderId="84" xfId="0" applyNumberFormat="1" applyFont="1" applyBorder="1" applyAlignment="1">
      <alignment horizontal="center" vertical="center" wrapText="1"/>
    </xf>
    <xf numFmtId="3" fontId="65" fillId="0" borderId="116" xfId="0" applyNumberFormat="1" applyFont="1" applyBorder="1" applyAlignment="1">
      <alignment horizontal="center" vertical="center" wrapText="1"/>
    </xf>
    <xf numFmtId="3" fontId="91" fillId="0" borderId="23" xfId="0" applyNumberFormat="1" applyFont="1" applyBorder="1" applyAlignment="1">
      <alignment horizontal="center" vertical="center" wrapText="1"/>
    </xf>
    <xf numFmtId="3" fontId="91" fillId="0" borderId="117" xfId="0" applyNumberFormat="1" applyFont="1" applyBorder="1" applyAlignment="1">
      <alignment horizontal="center" vertical="center" wrapText="1"/>
    </xf>
    <xf numFmtId="3" fontId="91" fillId="0" borderId="84" xfId="0" applyNumberFormat="1" applyFont="1" applyBorder="1" applyAlignment="1">
      <alignment horizontal="center" vertical="center" wrapText="1"/>
    </xf>
    <xf numFmtId="3" fontId="91" fillId="0" borderId="116" xfId="0" applyNumberFormat="1" applyFont="1" applyBorder="1" applyAlignment="1">
      <alignment horizontal="center" vertical="center" wrapText="1"/>
    </xf>
    <xf numFmtId="3" fontId="91" fillId="0" borderId="152" xfId="0" applyNumberFormat="1" applyFont="1" applyBorder="1" applyAlignment="1">
      <alignment horizontal="center"/>
    </xf>
    <xf numFmtId="3" fontId="91" fillId="0" borderId="150" xfId="0" applyNumberFormat="1" applyFont="1" applyBorder="1" applyAlignment="1">
      <alignment horizontal="center"/>
    </xf>
    <xf numFmtId="3" fontId="91" fillId="0" borderId="151" xfId="0" applyNumberFormat="1" applyFont="1" applyBorder="1" applyAlignment="1">
      <alignment horizontal="center"/>
    </xf>
    <xf numFmtId="3" fontId="91" fillId="0" borderId="147" xfId="0" applyNumberFormat="1" applyFont="1" applyBorder="1" applyAlignment="1">
      <alignment horizontal="center" vertical="center" wrapText="1"/>
    </xf>
    <xf numFmtId="3" fontId="91" fillId="0" borderId="148" xfId="0" applyNumberFormat="1" applyFont="1" applyBorder="1" applyAlignment="1">
      <alignment horizontal="center" vertical="center" wrapText="1"/>
    </xf>
    <xf numFmtId="0" fontId="60" fillId="0" borderId="48" xfId="0" applyFont="1" applyBorder="1" applyAlignment="1">
      <alignment horizontal="left"/>
    </xf>
    <xf numFmtId="0" fontId="60" fillId="0" borderId="81" xfId="0" applyFont="1" applyBorder="1" applyAlignment="1">
      <alignment horizontal="left"/>
    </xf>
    <xf numFmtId="0" fontId="91" fillId="0" borderId="116" xfId="0" applyFont="1" applyBorder="1" applyAlignment="1">
      <alignment horizontal="center" vertical="center" wrapText="1"/>
    </xf>
    <xf numFmtId="0" fontId="91" fillId="0" borderId="57" xfId="0" applyFont="1" applyBorder="1" applyAlignment="1">
      <alignment horizontal="center" vertical="center" wrapText="1"/>
    </xf>
    <xf numFmtId="0" fontId="89" fillId="0" borderId="115" xfId="0" applyFont="1" applyBorder="1" applyAlignment="1">
      <alignment horizontal="center" vertical="center" wrapText="1"/>
    </xf>
    <xf numFmtId="3" fontId="91" fillId="0" borderId="128" xfId="0" applyNumberFormat="1" applyFont="1" applyBorder="1" applyAlignment="1">
      <alignment horizontal="center" vertical="center" wrapText="1"/>
    </xf>
    <xf numFmtId="3" fontId="65" fillId="0" borderId="128" xfId="0" applyNumberFormat="1" applyFont="1" applyBorder="1" applyAlignment="1">
      <alignment horizontal="center" vertical="center" wrapText="1"/>
    </xf>
    <xf numFmtId="0" fontId="91" fillId="0" borderId="0" xfId="0" applyFont="1" applyBorder="1" applyAlignment="1">
      <alignment horizontal="center"/>
    </xf>
    <xf numFmtId="0" fontId="91" fillId="0" borderId="0" xfId="0" applyFont="1" applyBorder="1" applyAlignment="1">
      <alignment horizontal="right"/>
    </xf>
    <xf numFmtId="0" fontId="90" fillId="0" borderId="100" xfId="0" applyFont="1" applyBorder="1" applyAlignment="1">
      <alignment horizontal="center" vertical="center" textRotation="255"/>
    </xf>
    <xf numFmtId="0" fontId="90" fillId="0" borderId="101" xfId="0" applyFont="1" applyBorder="1" applyAlignment="1">
      <alignment horizontal="center" vertical="center" textRotation="255"/>
    </xf>
    <xf numFmtId="0" fontId="90" fillId="0" borderId="102" xfId="0" applyFont="1" applyBorder="1" applyAlignment="1">
      <alignment horizontal="center" vertical="center" textRotation="255"/>
    </xf>
    <xf numFmtId="3" fontId="91" fillId="0" borderId="65" xfId="0" applyNumberFormat="1" applyFont="1" applyBorder="1" applyAlignment="1">
      <alignment horizontal="center" vertical="center" wrapText="1"/>
    </xf>
    <xf numFmtId="0" fontId="89" fillId="0" borderId="68" xfId="0" applyFont="1" applyBorder="1" applyAlignment="1">
      <alignment horizontal="center" vertical="center" wrapText="1"/>
    </xf>
    <xf numFmtId="3" fontId="65" fillId="0" borderId="154" xfId="0" applyNumberFormat="1" applyFont="1" applyBorder="1" applyAlignment="1">
      <alignment horizontal="center"/>
    </xf>
    <xf numFmtId="0" fontId="89" fillId="0" borderId="90" xfId="0" applyFont="1" applyBorder="1" applyAlignment="1">
      <alignment horizontal="center"/>
    </xf>
    <xf numFmtId="0" fontId="89" fillId="0" borderId="94" xfId="0" applyFont="1" applyBorder="1" applyAlignment="1">
      <alignment horizontal="center"/>
    </xf>
    <xf numFmtId="3" fontId="65" fillId="0" borderId="153" xfId="0" applyNumberFormat="1" applyFont="1" applyBorder="1" applyAlignment="1">
      <alignment horizontal="center"/>
    </xf>
    <xf numFmtId="3" fontId="65" fillId="0" borderId="55" xfId="0" applyNumberFormat="1" applyFont="1" applyBorder="1" applyAlignment="1">
      <alignment horizontal="center"/>
    </xf>
    <xf numFmtId="3" fontId="65" fillId="0" borderId="56" xfId="0" applyNumberFormat="1" applyFont="1" applyBorder="1" applyAlignment="1">
      <alignment horizontal="center"/>
    </xf>
    <xf numFmtId="0" fontId="65" fillId="0" borderId="23" xfId="0" applyFont="1" applyBorder="1" applyAlignment="1">
      <alignment horizontal="center"/>
    </xf>
    <xf numFmtId="0" fontId="65" fillId="0" borderId="117" xfId="0" applyFont="1" applyBorder="1" applyAlignment="1">
      <alignment horizontal="center"/>
    </xf>
    <xf numFmtId="0" fontId="65" fillId="0" borderId="23" xfId="0" applyFont="1" applyBorder="1" applyAlignment="1">
      <alignment vertical="center" wrapText="1"/>
    </xf>
    <xf numFmtId="0" fontId="65" fillId="0" borderId="159" xfId="0" applyFont="1" applyBorder="1" applyAlignment="1">
      <alignment vertical="center" wrapText="1"/>
    </xf>
    <xf numFmtId="0" fontId="65" fillId="0" borderId="117" xfId="0" applyFont="1" applyBorder="1" applyAlignment="1">
      <alignment horizontal="center" vertical="center" wrapText="1"/>
    </xf>
    <xf numFmtId="0" fontId="65" fillId="0" borderId="129" xfId="0" applyFont="1" applyBorder="1" applyAlignment="1">
      <alignment horizontal="center" vertical="center" wrapText="1"/>
    </xf>
    <xf numFmtId="3" fontId="91" fillId="0" borderId="149" xfId="0" applyNumberFormat="1" applyFont="1" applyBorder="1" applyAlignment="1">
      <alignment horizontal="center"/>
    </xf>
    <xf numFmtId="0" fontId="46" fillId="0" borderId="14" xfId="0" applyFont="1" applyBorder="1" applyAlignment="1">
      <alignment horizontal="center" vertical="center" wrapText="1"/>
    </xf>
    <xf numFmtId="0" fontId="45" fillId="0" borderId="50" xfId="0" applyFont="1" applyBorder="1" applyAlignment="1">
      <alignment horizontal="center" textRotation="255"/>
    </xf>
    <xf numFmtId="0" fontId="45" fillId="0" borderId="22" xfId="0" applyFont="1" applyBorder="1" applyAlignment="1">
      <alignment horizontal="center" textRotation="255"/>
    </xf>
    <xf numFmtId="0" fontId="46" fillId="0" borderId="11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3" fontId="65" fillId="0" borderId="50" xfId="0" applyNumberFormat="1" applyFont="1" applyBorder="1" applyAlignment="1">
      <alignment horizontal="center" vertical="center"/>
    </xf>
    <xf numFmtId="0" fontId="46" fillId="0" borderId="0" xfId="0" applyFont="1" applyBorder="1" applyAlignment="1">
      <alignment horizontal="right"/>
    </xf>
    <xf numFmtId="0" fontId="25" fillId="0" borderId="23" xfId="0" applyFont="1" applyBorder="1" applyAlignment="1">
      <alignment horizontal="left"/>
    </xf>
    <xf numFmtId="3" fontId="26" fillId="0" borderId="50" xfId="0" applyNumberFormat="1" applyFont="1" applyBorder="1" applyAlignment="1">
      <alignment horizontal="center" vertical="center"/>
    </xf>
    <xf numFmtId="0" fontId="25" fillId="0" borderId="0" xfId="0" applyFont="1" applyBorder="1" applyAlignment="1">
      <alignment horizontal="left"/>
    </xf>
    <xf numFmtId="0" fontId="29" fillId="0" borderId="0" xfId="0" applyFont="1" applyBorder="1" applyAlignment="1">
      <alignment horizontal="right" wrapText="1"/>
    </xf>
    <xf numFmtId="0" fontId="25" fillId="0" borderId="0" xfId="0" applyFont="1" applyBorder="1" applyAlignment="1">
      <alignment horizontal="right"/>
    </xf>
    <xf numFmtId="0" fontId="23" fillId="0" borderId="50" xfId="0" applyFont="1" applyBorder="1" applyAlignment="1">
      <alignment horizontal="center" textRotation="255"/>
    </xf>
    <xf numFmtId="0" fontId="23" fillId="0" borderId="22" xfId="0" applyFont="1" applyBorder="1" applyAlignment="1">
      <alignment horizontal="center" textRotation="255"/>
    </xf>
    <xf numFmtId="0" fontId="23" fillId="0" borderId="38" xfId="0" applyFont="1" applyBorder="1" applyAlignment="1">
      <alignment horizontal="center" textRotation="255"/>
    </xf>
    <xf numFmtId="0" fontId="25" fillId="0" borderId="11" xfId="0" applyFont="1" applyBorder="1" applyAlignment="1">
      <alignment horizontal="center"/>
    </xf>
    <xf numFmtId="0" fontId="30" fillId="0" borderId="136" xfId="0" applyFont="1" applyBorder="1" applyAlignment="1">
      <alignment horizontal="center" vertical="center" wrapText="1"/>
    </xf>
    <xf numFmtId="3" fontId="26" fillId="0" borderId="10" xfId="0" applyNumberFormat="1" applyFont="1" applyBorder="1" applyAlignment="1">
      <alignment horizontal="center" vertical="center"/>
    </xf>
    <xf numFmtId="3" fontId="26" fillId="0" borderId="91" xfId="0" applyNumberFormat="1" applyFont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3" fontId="75" fillId="0" borderId="54" xfId="0" applyNumberFormat="1" applyFont="1" applyBorder="1" applyAlignment="1">
      <alignment horizontal="center" vertical="center"/>
    </xf>
    <xf numFmtId="3" fontId="75" fillId="0" borderId="97" xfId="0" applyNumberFormat="1" applyFont="1" applyBorder="1" applyAlignment="1">
      <alignment horizontal="center" vertical="center"/>
    </xf>
    <xf numFmtId="3" fontId="65" fillId="0" borderId="27" xfId="0" applyNumberFormat="1" applyFont="1" applyBorder="1" applyAlignment="1">
      <alignment horizontal="center" vertical="center"/>
    </xf>
    <xf numFmtId="3" fontId="60" fillId="0" borderId="10" xfId="0" applyNumberFormat="1" applyFont="1" applyBorder="1" applyAlignment="1">
      <alignment horizontal="center" vertical="center"/>
    </xf>
    <xf numFmtId="3" fontId="60" fillId="0" borderId="27" xfId="0" applyNumberFormat="1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3" fontId="41" fillId="0" borderId="0" xfId="0" applyNumberFormat="1" applyFont="1" applyBorder="1" applyAlignment="1">
      <alignment horizontal="right"/>
    </xf>
    <xf numFmtId="3" fontId="28" fillId="0" borderId="0" xfId="0" applyNumberFormat="1" applyFont="1" applyBorder="1" applyAlignment="1">
      <alignment horizontal="right"/>
    </xf>
    <xf numFmtId="0" fontId="54" fillId="0" borderId="0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7" fillId="0" borderId="0" xfId="93" applyFont="1" applyAlignment="1">
      <alignment horizontal="center"/>
    </xf>
    <xf numFmtId="0" fontId="24" fillId="0" borderId="0" xfId="93" applyFont="1" applyBorder="1" applyAlignment="1">
      <alignment horizontal="right"/>
    </xf>
    <xf numFmtId="0" fontId="2" fillId="0" borderId="0" xfId="0" applyFont="1" applyBorder="1" applyAlignment="1"/>
    <xf numFmtId="0" fontId="27" fillId="0" borderId="23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 wrapText="1"/>
    </xf>
    <xf numFmtId="0" fontId="24" fillId="0" borderId="23" xfId="93" applyFont="1" applyBorder="1" applyAlignment="1">
      <alignment horizontal="center" textRotation="90"/>
    </xf>
    <xf numFmtId="0" fontId="27" fillId="0" borderId="23" xfId="93" applyFont="1" applyBorder="1" applyAlignment="1">
      <alignment horizontal="center" vertical="center"/>
    </xf>
    <xf numFmtId="0" fontId="27" fillId="0" borderId="23" xfId="93" applyFont="1" applyBorder="1" applyAlignment="1">
      <alignment horizontal="center" vertical="center" wrapText="1"/>
    </xf>
    <xf numFmtId="0" fontId="24" fillId="0" borderId="24" xfId="93" applyFont="1" applyBorder="1" applyAlignment="1">
      <alignment horizontal="center" textRotation="90"/>
    </xf>
    <xf numFmtId="0" fontId="24" fillId="0" borderId="25" xfId="93" applyFont="1" applyBorder="1" applyAlignment="1">
      <alignment horizontal="center" textRotation="90"/>
    </xf>
    <xf numFmtId="0" fontId="24" fillId="0" borderId="47" xfId="93" applyFont="1" applyBorder="1" applyAlignment="1">
      <alignment horizontal="center" textRotation="90"/>
    </xf>
    <xf numFmtId="0" fontId="27" fillId="0" borderId="24" xfId="93" applyFont="1" applyBorder="1" applyAlignment="1">
      <alignment horizontal="center" vertical="center"/>
    </xf>
    <xf numFmtId="0" fontId="27" fillId="0" borderId="25" xfId="93" applyFont="1" applyBorder="1" applyAlignment="1">
      <alignment horizontal="center" vertical="center"/>
    </xf>
    <xf numFmtId="0" fontId="27" fillId="0" borderId="47" xfId="93" applyFont="1" applyBorder="1" applyAlignment="1">
      <alignment horizontal="center" vertical="center"/>
    </xf>
    <xf numFmtId="0" fontId="27" fillId="0" borderId="24" xfId="93" applyFont="1" applyBorder="1" applyAlignment="1">
      <alignment horizontal="center" vertical="center" wrapText="1"/>
    </xf>
    <xf numFmtId="0" fontId="27" fillId="0" borderId="25" xfId="93" applyFont="1" applyBorder="1" applyAlignment="1">
      <alignment horizontal="center" vertical="center" wrapText="1"/>
    </xf>
    <xf numFmtId="0" fontId="27" fillId="0" borderId="47" xfId="93" applyFont="1" applyBorder="1" applyAlignment="1">
      <alignment horizontal="center" vertical="center" wrapText="1"/>
    </xf>
    <xf numFmtId="0" fontId="24" fillId="0" borderId="0" xfId="93" applyFont="1" applyAlignment="1">
      <alignment horizontal="right"/>
    </xf>
    <xf numFmtId="0" fontId="49" fillId="0" borderId="0" xfId="0" applyFont="1" applyBorder="1" applyAlignment="1">
      <alignment horizontal="center" wrapText="1"/>
    </xf>
    <xf numFmtId="0" fontId="55" fillId="0" borderId="0" xfId="0" applyFont="1" applyBorder="1" applyAlignment="1">
      <alignment horizontal="left" wrapText="1"/>
    </xf>
    <xf numFmtId="0" fontId="57" fillId="0" borderId="11" xfId="0" applyFont="1" applyBorder="1" applyAlignment="1">
      <alignment horizontal="center" vertical="center" wrapText="1"/>
    </xf>
    <xf numFmtId="0" fontId="57" fillId="0" borderId="11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56" fillId="0" borderId="0" xfId="0" applyFont="1" applyBorder="1" applyAlignment="1">
      <alignment horizontal="right"/>
    </xf>
    <xf numFmtId="0" fontId="49" fillId="0" borderId="0" xfId="0" applyFont="1" applyBorder="1" applyAlignment="1">
      <alignment horizontal="center"/>
    </xf>
    <xf numFmtId="0" fontId="45" fillId="0" borderId="11" xfId="0" applyFont="1" applyBorder="1" applyAlignment="1">
      <alignment horizontal="center" textRotation="255"/>
    </xf>
    <xf numFmtId="0" fontId="49" fillId="0" borderId="11" xfId="0" applyFont="1" applyBorder="1" applyAlignment="1">
      <alignment horizontal="center"/>
    </xf>
    <xf numFmtId="0" fontId="49" fillId="0" borderId="27" xfId="0" applyFont="1" applyBorder="1" applyAlignment="1">
      <alignment horizontal="center"/>
    </xf>
    <xf numFmtId="0" fontId="49" fillId="0" borderId="28" xfId="0" applyFont="1" applyBorder="1" applyAlignment="1">
      <alignment horizontal="center"/>
    </xf>
    <xf numFmtId="0" fontId="31" fillId="0" borderId="11" xfId="0" applyFont="1" applyBorder="1" applyAlignment="1">
      <alignment horizontal="center" vertical="center" wrapText="1"/>
    </xf>
    <xf numFmtId="0" fontId="99" fillId="0" borderId="0" xfId="72" applyFont="1" applyAlignment="1">
      <alignment horizontal="center"/>
    </xf>
    <xf numFmtId="0" fontId="99" fillId="0" borderId="0" xfId="72" applyFont="1" applyAlignment="1">
      <alignment horizontal="right"/>
    </xf>
    <xf numFmtId="0" fontId="111" fillId="0" borderId="23" xfId="72" applyFont="1" applyBorder="1" applyAlignment="1">
      <alignment horizontal="center"/>
    </xf>
    <xf numFmtId="0" fontId="49" fillId="0" borderId="94" xfId="72" applyFont="1" applyBorder="1" applyAlignment="1">
      <alignment horizontal="center" wrapText="1"/>
    </xf>
    <xf numFmtId="0" fontId="49" fillId="0" borderId="23" xfId="72" applyFont="1" applyBorder="1" applyAlignment="1">
      <alignment horizontal="center" vertical="center"/>
    </xf>
    <xf numFmtId="0" fontId="49" fillId="0" borderId="23" xfId="72" applyFont="1" applyBorder="1" applyAlignment="1">
      <alignment horizontal="center"/>
    </xf>
    <xf numFmtId="0" fontId="49" fillId="0" borderId="87" xfId="72" applyFont="1" applyBorder="1" applyAlignment="1">
      <alignment horizontal="center"/>
    </xf>
    <xf numFmtId="0" fontId="49" fillId="0" borderId="88" xfId="72" applyFont="1" applyBorder="1" applyAlignment="1">
      <alignment horizontal="center"/>
    </xf>
    <xf numFmtId="0" fontId="99" fillId="0" borderId="24" xfId="72" applyFont="1" applyBorder="1" applyAlignment="1">
      <alignment horizontal="center" wrapText="1"/>
    </xf>
    <xf numFmtId="0" fontId="99" fillId="0" borderId="47" xfId="72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98" fillId="0" borderId="0" xfId="0" applyFont="1" applyBorder="1" applyAlignment="1">
      <alignment horizontal="right"/>
    </xf>
    <xf numFmtId="0" fontId="97" fillId="0" borderId="24" xfId="72" applyFont="1" applyBorder="1" applyAlignment="1">
      <alignment horizontal="center"/>
    </xf>
    <xf numFmtId="0" fontId="97" fillId="0" borderId="25" xfId="72" applyFont="1" applyBorder="1" applyAlignment="1">
      <alignment horizontal="center"/>
    </xf>
    <xf numFmtId="0" fontId="97" fillId="0" borderId="47" xfId="72" applyFont="1" applyBorder="1" applyAlignment="1">
      <alignment horizontal="center"/>
    </xf>
    <xf numFmtId="0" fontId="99" fillId="0" borderId="0" xfId="72" applyFont="1" applyAlignment="1"/>
    <xf numFmtId="0" fontId="99" fillId="0" borderId="44" xfId="72" applyFont="1" applyBorder="1" applyAlignment="1">
      <alignment horizontal="center"/>
    </xf>
    <xf numFmtId="0" fontId="99" fillId="0" borderId="90" xfId="72" applyFont="1" applyBorder="1" applyAlignment="1">
      <alignment horizontal="center"/>
    </xf>
    <xf numFmtId="0" fontId="99" fillId="0" borderId="94" xfId="72" applyFont="1" applyBorder="1" applyAlignment="1">
      <alignment horizontal="center"/>
    </xf>
    <xf numFmtId="0" fontId="98" fillId="0" borderId="0" xfId="72" applyFont="1" applyAlignment="1">
      <alignment horizontal="right"/>
    </xf>
    <xf numFmtId="0" fontId="97" fillId="0" borderId="0" xfId="72" applyFont="1" applyAlignment="1">
      <alignment horizontal="center"/>
    </xf>
    <xf numFmtId="0" fontId="97" fillId="0" borderId="0" xfId="72" applyFont="1" applyAlignment="1">
      <alignment horizontal="right"/>
    </xf>
    <xf numFmtId="0" fontId="97" fillId="0" borderId="23" xfId="72" applyFont="1" applyBorder="1" applyAlignment="1">
      <alignment horizontal="center"/>
    </xf>
    <xf numFmtId="0" fontId="99" fillId="0" borderId="23" xfId="72" applyFont="1" applyBorder="1" applyAlignment="1">
      <alignment horizontal="center"/>
    </xf>
    <xf numFmtId="0" fontId="53" fillId="0" borderId="0" xfId="73" applyFont="1" applyAlignment="1">
      <alignment horizontal="right"/>
    </xf>
    <xf numFmtId="0" fontId="21" fillId="0" borderId="23" xfId="73" applyFont="1" applyBorder="1" applyAlignment="1">
      <alignment horizontal="center"/>
    </xf>
    <xf numFmtId="0" fontId="54" fillId="0" borderId="0" xfId="73" applyFont="1" applyAlignment="1">
      <alignment horizontal="center"/>
    </xf>
    <xf numFmtId="0" fontId="24" fillId="0" borderId="23" xfId="0" applyFont="1" applyBorder="1" applyAlignment="1">
      <alignment horizontal="center" textRotation="90"/>
    </xf>
    <xf numFmtId="0" fontId="24" fillId="0" borderId="24" xfId="0" applyFont="1" applyBorder="1" applyAlignment="1">
      <alignment horizontal="center" textRotation="90"/>
    </xf>
    <xf numFmtId="0" fontId="24" fillId="0" borderId="0" xfId="0" applyFont="1" applyFill="1" applyAlignment="1">
      <alignment horizontal="right"/>
    </xf>
    <xf numFmtId="0" fontId="24" fillId="0" borderId="23" xfId="77" applyFont="1" applyBorder="1" applyAlignment="1">
      <alignment horizontal="center"/>
    </xf>
    <xf numFmtId="0" fontId="27" fillId="0" borderId="24" xfId="77" applyFont="1" applyBorder="1" applyAlignment="1">
      <alignment horizontal="center" vertical="center"/>
    </xf>
    <xf numFmtId="0" fontId="27" fillId="0" borderId="47" xfId="77" applyFont="1" applyBorder="1" applyAlignment="1">
      <alignment horizontal="center" vertical="center"/>
    </xf>
    <xf numFmtId="0" fontId="27" fillId="0" borderId="24" xfId="77" applyFont="1" applyBorder="1" applyAlignment="1">
      <alignment horizontal="center" vertical="center" wrapText="1"/>
    </xf>
    <xf numFmtId="0" fontId="27" fillId="0" borderId="47" xfId="77" applyFont="1" applyBorder="1" applyAlignment="1">
      <alignment horizontal="center" vertical="center" wrapText="1"/>
    </xf>
    <xf numFmtId="0" fontId="24" fillId="0" borderId="0" xfId="77" applyFont="1" applyAlignment="1">
      <alignment horizontal="right"/>
    </xf>
    <xf numFmtId="0" fontId="27" fillId="0" borderId="43" xfId="77" applyFont="1" applyBorder="1" applyAlignment="1">
      <alignment horizontal="center" vertical="center"/>
    </xf>
    <xf numFmtId="0" fontId="27" fillId="0" borderId="86" xfId="77" applyFont="1" applyBorder="1" applyAlignment="1">
      <alignment horizontal="center" vertical="center"/>
    </xf>
    <xf numFmtId="0" fontId="27" fillId="0" borderId="23" xfId="77" applyFont="1" applyBorder="1" applyAlignment="1">
      <alignment horizontal="center"/>
    </xf>
    <xf numFmtId="0" fontId="27" fillId="0" borderId="0" xfId="77" applyFont="1" applyAlignment="1">
      <alignment horizontal="center"/>
    </xf>
    <xf numFmtId="0" fontId="27" fillId="0" borderId="23" xfId="95" applyFont="1" applyBorder="1" applyAlignment="1">
      <alignment horizontal="center" vertical="center" wrapText="1"/>
    </xf>
    <xf numFmtId="0" fontId="24" fillId="0" borderId="23" xfId="95" applyFont="1" applyBorder="1" applyAlignment="1">
      <alignment horizontal="center" vertical="top" textRotation="90"/>
    </xf>
    <xf numFmtId="0" fontId="27" fillId="0" borderId="23" xfId="95" applyFont="1" applyBorder="1" applyAlignment="1">
      <alignment horizontal="center" vertical="center"/>
    </xf>
    <xf numFmtId="0" fontId="27" fillId="0" borderId="0" xfId="95" applyFont="1" applyBorder="1" applyAlignment="1">
      <alignment horizontal="center"/>
    </xf>
    <xf numFmtId="0" fontId="24" fillId="0" borderId="0" xfId="0" applyFont="1" applyFill="1" applyBorder="1" applyAlignment="1">
      <alignment horizontal="right"/>
    </xf>
    <xf numFmtId="0" fontId="146" fillId="0" borderId="23" xfId="0" applyFont="1" applyBorder="1" applyAlignment="1">
      <alignment horizontal="center"/>
    </xf>
    <xf numFmtId="0" fontId="24" fillId="0" borderId="0" xfId="0" applyFont="1" applyAlignment="1">
      <alignment horizontal="right"/>
    </xf>
    <xf numFmtId="0" fontId="146" fillId="0" borderId="0" xfId="0" applyFont="1" applyAlignment="1">
      <alignment horizontal="center"/>
    </xf>
    <xf numFmtId="0" fontId="24" fillId="0" borderId="0" xfId="0" applyFont="1" applyAlignment="1"/>
    <xf numFmtId="0" fontId="119" fillId="0" borderId="0" xfId="0" applyFont="1" applyAlignment="1">
      <alignment horizontal="right"/>
    </xf>
    <xf numFmtId="0" fontId="146" fillId="0" borderId="0" xfId="0" applyFont="1" applyAlignment="1">
      <alignment horizontal="left"/>
    </xf>
    <xf numFmtId="0" fontId="24" fillId="0" borderId="47" xfId="0" applyFont="1" applyBorder="1" applyAlignment="1">
      <alignment horizontal="center" textRotation="90"/>
    </xf>
    <xf numFmtId="0" fontId="107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27" fillId="0" borderId="0" xfId="0" applyFont="1" applyBorder="1" applyAlignment="1">
      <alignment horizontal="left" vertical="center"/>
    </xf>
    <xf numFmtId="0" fontId="27" fillId="0" borderId="0" xfId="0" applyFont="1" applyAlignment="1">
      <alignment horizontal="left" wrapText="1"/>
    </xf>
    <xf numFmtId="3" fontId="24" fillId="0" borderId="24" xfId="90" applyNumberFormat="1" applyFont="1" applyBorder="1" applyAlignment="1">
      <alignment horizontal="center" textRotation="90"/>
    </xf>
    <xf numFmtId="3" fontId="24" fillId="0" borderId="47" xfId="90" applyNumberFormat="1" applyFont="1" applyBorder="1" applyAlignment="1">
      <alignment horizontal="center" textRotation="90"/>
    </xf>
    <xf numFmtId="0" fontId="28" fillId="0" borderId="0" xfId="90" applyFont="1" applyAlignment="1">
      <alignment horizontal="left"/>
    </xf>
    <xf numFmtId="3" fontId="24" fillId="0" borderId="0" xfId="90" applyNumberFormat="1" applyFont="1" applyAlignment="1">
      <alignment horizontal="right"/>
    </xf>
    <xf numFmtId="3" fontId="27" fillId="0" borderId="0" xfId="90" applyNumberFormat="1" applyFont="1" applyAlignment="1">
      <alignment horizontal="center"/>
    </xf>
    <xf numFmtId="0" fontId="24" fillId="0" borderId="24" xfId="76" applyFont="1" applyBorder="1" applyAlignment="1">
      <alignment horizontal="center" textRotation="90"/>
    </xf>
    <xf numFmtId="0" fontId="24" fillId="0" borderId="25" xfId="76" applyFont="1" applyBorder="1" applyAlignment="1">
      <alignment horizontal="center" textRotation="90"/>
    </xf>
    <xf numFmtId="0" fontId="24" fillId="0" borderId="47" xfId="76" applyFont="1" applyBorder="1" applyAlignment="1">
      <alignment horizontal="center" textRotation="90"/>
    </xf>
    <xf numFmtId="0" fontId="27" fillId="0" borderId="23" xfId="0" applyFont="1" applyBorder="1" applyAlignment="1">
      <alignment horizontal="center" vertical="center"/>
    </xf>
    <xf numFmtId="0" fontId="27" fillId="0" borderId="0" xfId="90" applyFont="1" applyAlignment="1">
      <alignment horizontal="center"/>
    </xf>
    <xf numFmtId="0" fontId="24" fillId="0" borderId="23" xfId="90" applyFont="1" applyBorder="1" applyAlignment="1">
      <alignment horizontal="center"/>
    </xf>
    <xf numFmtId="0" fontId="27" fillId="0" borderId="23" xfId="90" applyFont="1" applyBorder="1" applyAlignment="1">
      <alignment horizontal="center" vertical="center"/>
    </xf>
    <xf numFmtId="0" fontId="27" fillId="0" borderId="23" xfId="90" applyFont="1" applyBorder="1" applyAlignment="1">
      <alignment horizontal="center"/>
    </xf>
    <xf numFmtId="0" fontId="27" fillId="0" borderId="23" xfId="90" applyFont="1" applyBorder="1" applyAlignment="1">
      <alignment horizontal="center" vertical="center" wrapText="1"/>
    </xf>
  </cellXfs>
  <cellStyles count="96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% - 1. jelölőszín" xfId="13" builtinId="31" customBuiltin="1"/>
    <cellStyle name="40% - 2. jelölőszín" xfId="14" builtinId="35" customBuiltin="1"/>
    <cellStyle name="40% - 3. jelölőszín" xfId="15" builtinId="39" customBuiltin="1"/>
    <cellStyle name="40% - 4. jelölőszín" xfId="16" builtinId="43" customBuiltin="1"/>
    <cellStyle name="40% - 5. jelölőszín" xfId="17" builtinId="47" customBuiltin="1"/>
    <cellStyle name="40% - 6. jelölőszín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evitel" xfId="44" builtinId="20" customBuiltin="1"/>
    <cellStyle name="Calculation" xfId="45"/>
    <cellStyle name="Check Cell" xfId="46"/>
    <cellStyle name="Cím" xfId="47" builtinId="15" customBuiltin="1"/>
    <cellStyle name="Címsor 1" xfId="48" builtinId="16" customBuiltin="1"/>
    <cellStyle name="Címsor 2" xfId="49" builtinId="17" customBuiltin="1"/>
    <cellStyle name="Címsor 3" xfId="50" builtinId="18" customBuiltin="1"/>
    <cellStyle name="Címsor 4" xfId="51" builtinId="19" customBuiltin="1"/>
    <cellStyle name="Ellenőrzőcella" xfId="52" builtinId="23" customBuiltin="1"/>
    <cellStyle name="Explanatory Text" xfId="53"/>
    <cellStyle name="Figyelmeztetés" xfId="54" builtinId="11" customBuiltin="1"/>
    <cellStyle name="Good" xfId="55"/>
    <cellStyle name="Heading 1" xfId="56"/>
    <cellStyle name="Heading 2" xfId="57"/>
    <cellStyle name="Heading 3" xfId="58"/>
    <cellStyle name="Heading 4" xfId="59"/>
    <cellStyle name="Hivatkozás 2" xfId="94"/>
    <cellStyle name="Hivatkozott cella" xfId="60" builtinId="24" customBuiltin="1"/>
    <cellStyle name="Input" xfId="61"/>
    <cellStyle name="Jegyzet" xfId="62" builtinId="10" customBuiltin="1"/>
    <cellStyle name="Jegyzet 2" xfId="89"/>
    <cellStyle name="Jó" xfId="63" builtinId="26" customBuiltin="1"/>
    <cellStyle name="Kimenet" xfId="64" builtinId="21" customBuiltin="1"/>
    <cellStyle name="Linked Cell" xfId="65"/>
    <cellStyle name="Magyarázó szöveg" xfId="66" builtinId="53" customBuiltin="1"/>
    <cellStyle name="Neutral" xfId="67"/>
    <cellStyle name="Normál" xfId="0" builtinId="0"/>
    <cellStyle name="Normál 2" xfId="68"/>
    <cellStyle name="Normál 2 2" xfId="90"/>
    <cellStyle name="Normál 3" xfId="69"/>
    <cellStyle name="Normál 3 2" xfId="91"/>
    <cellStyle name="Normál 4" xfId="70"/>
    <cellStyle name="Normál_  3   _2010.évi állami" xfId="71"/>
    <cellStyle name="Normál_004.03. 2013. évi  Költségvetés táblázatai (2013.03.07.) 16 óra." xfId="72"/>
    <cellStyle name="Normál_006 00  Közvetett támogatás" xfId="73"/>
    <cellStyle name="Normál_2006.I.févi pénzügyi mérleg" xfId="74"/>
    <cellStyle name="Normál_2014%20évi%20támogatás%20MÁK%20adatok%20alapján(1)" xfId="75"/>
    <cellStyle name="Normál_beszám. 99. év" xfId="93"/>
    <cellStyle name="Normál_Kiss Anita" xfId="76"/>
    <cellStyle name="Normál_Kiss Anita_Hitelállomány 2014 01 01" xfId="77"/>
    <cellStyle name="Normál_konc. 2005. év tábl." xfId="78"/>
    <cellStyle name="Normal_tanusitv" xfId="79"/>
    <cellStyle name="Normál_vagyonmérleg" xfId="95"/>
    <cellStyle name="Note" xfId="80"/>
    <cellStyle name="Note 2" xfId="92"/>
    <cellStyle name="Output" xfId="81"/>
    <cellStyle name="Összesen" xfId="82" builtinId="25" customBuiltin="1"/>
    <cellStyle name="Rossz" xfId="83" builtinId="27" customBuiltin="1"/>
    <cellStyle name="Semleges" xfId="84" builtinId="28" customBuiltin="1"/>
    <cellStyle name="Számítás" xfId="85" builtinId="22" customBuiltin="1"/>
    <cellStyle name="Title" xfId="86"/>
    <cellStyle name="Total" xfId="87"/>
    <cellStyle name="Warning Text" xfId="88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ondakorne/Documents/2017.%20&#233;vi%20z&#225;rsz&#225;mad&#225;s/M&#225;solat%20eredetije2017.%20&#233;vi%20z&#225;rsz&#225;m%20a%206_2018%20(II.23.)%20ktgvet%202018%20febr%20modositas%20szerint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.önkor.mérleg."/>
      <sheetName val="működ. mérleg "/>
      <sheetName val="felhalm. mérleg"/>
      <sheetName val="2017 állami tám"/>
      <sheetName val="2016 állami tám "/>
      <sheetName val="közhatalmi bevételek"/>
      <sheetName val="tám, végl. pe.átv  "/>
      <sheetName val="felh. bev.  "/>
      <sheetName val="mc.pe.átad"/>
      <sheetName val="felhalm. kiad.  "/>
      <sheetName val="tartalék"/>
      <sheetName val="pü.mérleg Önkorm."/>
      <sheetName val="pü.mérleg Hivatal"/>
      <sheetName val="mük. bev.Önkor és Hivatal "/>
      <sheetName val="műk. kiad. szakf Önkorm. "/>
      <sheetName val="ellátottak önk."/>
      <sheetName val="ellátottak hivatal"/>
      <sheetName val="püm. GAMESZ. "/>
      <sheetName val="püm.Brunszvik"/>
      <sheetName val="püm Festetics"/>
      <sheetName val="püm-TASZII."/>
      <sheetName val="likvid"/>
      <sheetName val="létszám"/>
      <sheetName val="Kötváll Ph."/>
      <sheetName val="Kötváll Önk"/>
      <sheetName val="kötváll. "/>
      <sheetName val="közvetett t."/>
      <sheetName val="hitelállomány "/>
    </sheetNames>
    <sheetDataSet>
      <sheetData sheetId="0"/>
      <sheetData sheetId="1"/>
      <sheetData sheetId="2"/>
      <sheetData sheetId="3"/>
      <sheetData sheetId="4"/>
      <sheetData sheetId="5"/>
      <sheetData sheetId="6">
        <row r="66">
          <cell r="C66">
            <v>0</v>
          </cell>
          <cell r="D66">
            <v>7583</v>
          </cell>
        </row>
        <row r="76">
          <cell r="C76">
            <v>19891</v>
          </cell>
          <cell r="D76">
            <v>7599</v>
          </cell>
          <cell r="E76">
            <v>27490</v>
          </cell>
        </row>
      </sheetData>
      <sheetData sheetId="7">
        <row r="45">
          <cell r="D45">
            <v>945</v>
          </cell>
        </row>
      </sheetData>
      <sheetData sheetId="8"/>
      <sheetData sheetId="9">
        <row r="139">
          <cell r="H139">
            <v>0</v>
          </cell>
        </row>
        <row r="146">
          <cell r="G146">
            <v>9198</v>
          </cell>
          <cell r="H146">
            <v>11807</v>
          </cell>
        </row>
        <row r="156">
          <cell r="G156">
            <v>9800</v>
          </cell>
          <cell r="H156">
            <v>6780</v>
          </cell>
        </row>
        <row r="172">
          <cell r="H172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5.bin"/><Relationship Id="rId1" Type="http://schemas.openxmlformats.org/officeDocument/2006/relationships/hyperlink" Target="mailto:heviz_ph@t-online.hu" TargetMode="Externa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W55"/>
  <sheetViews>
    <sheetView tabSelected="1" topLeftCell="D1" zoomScaleNormal="100" workbookViewId="0">
      <selection sqref="A1:Q1"/>
    </sheetView>
  </sheetViews>
  <sheetFormatPr defaultColWidth="9.140625" defaultRowHeight="11.25" x14ac:dyDescent="0.2"/>
  <cols>
    <col min="1" max="1" width="3.85546875" style="154" customWidth="1"/>
    <col min="2" max="2" width="36.28515625" style="154" customWidth="1"/>
    <col min="3" max="4" width="10.7109375" style="155" customWidth="1"/>
    <col min="5" max="8" width="10.85546875" style="155" customWidth="1"/>
    <col min="9" max="9" width="6.5703125" style="155" customWidth="1"/>
    <col min="10" max="10" width="36.85546875" style="155" customWidth="1"/>
    <col min="11" max="12" width="10.85546875" style="155" customWidth="1"/>
    <col min="13" max="13" width="12.85546875" style="155" customWidth="1"/>
    <col min="14" max="16" width="10.85546875" style="154" customWidth="1"/>
    <col min="17" max="17" width="6.5703125" style="154" customWidth="1"/>
    <col min="18" max="23" width="9.140625" style="154"/>
    <col min="24" max="16384" width="9.140625" style="9"/>
  </cols>
  <sheetData>
    <row r="1" spans="1:23" ht="12.75" customHeight="1" x14ac:dyDescent="0.2">
      <c r="A1" s="1581" t="s">
        <v>2130</v>
      </c>
      <c r="B1" s="1581"/>
      <c r="C1" s="1581"/>
      <c r="D1" s="1581"/>
      <c r="E1" s="1581"/>
      <c r="F1" s="1581"/>
      <c r="G1" s="1581"/>
      <c r="H1" s="1581"/>
      <c r="I1" s="1581"/>
      <c r="J1" s="1581"/>
      <c r="K1" s="1581"/>
      <c r="L1" s="1581"/>
      <c r="M1" s="1581"/>
      <c r="N1" s="1581"/>
      <c r="O1" s="1581"/>
      <c r="P1" s="1581"/>
      <c r="Q1" s="1581"/>
    </row>
    <row r="2" spans="1:23" x14ac:dyDescent="0.2">
      <c r="B2" s="544"/>
      <c r="M2" s="156"/>
    </row>
    <row r="3" spans="1:23" s="120" customFormat="1" x14ac:dyDescent="0.2">
      <c r="A3" s="157"/>
      <c r="B3" s="1582" t="s">
        <v>54</v>
      </c>
      <c r="C3" s="1582"/>
      <c r="D3" s="1582"/>
      <c r="E3" s="1582"/>
      <c r="F3" s="1582"/>
      <c r="G3" s="1582"/>
      <c r="H3" s="1582"/>
      <c r="I3" s="1582"/>
      <c r="J3" s="1582"/>
      <c r="K3" s="1582"/>
      <c r="L3" s="1582"/>
      <c r="M3" s="1582"/>
      <c r="N3" s="1582"/>
      <c r="O3" s="1582"/>
      <c r="P3" s="1582"/>
      <c r="Q3" s="1582"/>
      <c r="R3" s="157"/>
      <c r="S3" s="157"/>
      <c r="T3" s="157"/>
      <c r="U3" s="157"/>
      <c r="V3" s="157"/>
      <c r="W3" s="157"/>
    </row>
    <row r="4" spans="1:23" s="120" customFormat="1" x14ac:dyDescent="0.2">
      <c r="A4" s="157"/>
      <c r="B4" s="1583" t="s">
        <v>989</v>
      </c>
      <c r="C4" s="1583"/>
      <c r="D4" s="1583"/>
      <c r="E4" s="1583"/>
      <c r="F4" s="1583"/>
      <c r="G4" s="1583"/>
      <c r="H4" s="1583"/>
      <c r="I4" s="1583"/>
      <c r="J4" s="1583"/>
      <c r="K4" s="1583"/>
      <c r="L4" s="1583"/>
      <c r="M4" s="1583"/>
      <c r="N4" s="1583"/>
      <c r="O4" s="1583"/>
      <c r="P4" s="1583"/>
      <c r="Q4" s="1583"/>
      <c r="R4" s="157"/>
      <c r="S4" s="157"/>
      <c r="T4" s="157"/>
      <c r="U4" s="157"/>
      <c r="V4" s="157"/>
      <c r="W4" s="157"/>
    </row>
    <row r="5" spans="1:23" s="120" customFormat="1" x14ac:dyDescent="0.2">
      <c r="A5" s="157"/>
      <c r="B5" s="1584" t="s">
        <v>332</v>
      </c>
      <c r="C5" s="1584"/>
      <c r="D5" s="1584"/>
      <c r="E5" s="1584"/>
      <c r="F5" s="1584"/>
      <c r="G5" s="1584"/>
      <c r="H5" s="1584"/>
      <c r="I5" s="1584"/>
      <c r="J5" s="1584"/>
      <c r="K5" s="1584"/>
      <c r="L5" s="1584"/>
      <c r="M5" s="1584"/>
      <c r="N5" s="1584"/>
      <c r="O5" s="1584"/>
      <c r="P5" s="1584"/>
      <c r="Q5" s="1584"/>
      <c r="R5" s="157"/>
      <c r="S5" s="157"/>
      <c r="T5" s="157"/>
      <c r="U5" s="157"/>
      <c r="V5" s="157"/>
      <c r="W5" s="157"/>
    </row>
    <row r="6" spans="1:23" s="120" customFormat="1" ht="12.75" customHeight="1" x14ac:dyDescent="0.2">
      <c r="A6" s="1589" t="s">
        <v>56</v>
      </c>
      <c r="B6" s="1590" t="s">
        <v>57</v>
      </c>
      <c r="C6" s="1591" t="s">
        <v>58</v>
      </c>
      <c r="D6" s="1591"/>
      <c r="E6" s="1592"/>
      <c r="F6" s="1578" t="s">
        <v>59</v>
      </c>
      <c r="G6" s="1578"/>
      <c r="H6" s="1578"/>
      <c r="I6" s="1595"/>
      <c r="J6" s="1593" t="s">
        <v>60</v>
      </c>
      <c r="K6" s="1587" t="s">
        <v>505</v>
      </c>
      <c r="L6" s="1588"/>
      <c r="M6" s="1588"/>
      <c r="N6" s="1578" t="s">
        <v>506</v>
      </c>
      <c r="O6" s="1578"/>
      <c r="P6" s="1578"/>
      <c r="Q6" s="1578"/>
    </row>
    <row r="7" spans="1:23" s="120" customFormat="1" ht="12.75" customHeight="1" x14ac:dyDescent="0.2">
      <c r="A7" s="1589"/>
      <c r="B7" s="1590"/>
      <c r="C7" s="1585" t="s">
        <v>990</v>
      </c>
      <c r="D7" s="1585"/>
      <c r="E7" s="1586"/>
      <c r="F7" s="1579" t="s">
        <v>1332</v>
      </c>
      <c r="G7" s="1579"/>
      <c r="H7" s="1579"/>
      <c r="I7" s="1577" t="s">
        <v>1333</v>
      </c>
      <c r="J7" s="1594"/>
      <c r="K7" s="1585" t="s">
        <v>990</v>
      </c>
      <c r="L7" s="1585"/>
      <c r="M7" s="1585"/>
      <c r="N7" s="1579" t="s">
        <v>1332</v>
      </c>
      <c r="O7" s="1579"/>
      <c r="P7" s="1579"/>
      <c r="Q7" s="1580" t="s">
        <v>1333</v>
      </c>
    </row>
    <row r="8" spans="1:23" s="121" customFormat="1" ht="36.6" customHeight="1" x14ac:dyDescent="0.2">
      <c r="A8" s="1589"/>
      <c r="B8" s="158" t="s">
        <v>61</v>
      </c>
      <c r="C8" s="133" t="s">
        <v>62</v>
      </c>
      <c r="D8" s="133" t="s">
        <v>63</v>
      </c>
      <c r="E8" s="159" t="s">
        <v>64</v>
      </c>
      <c r="F8" s="133" t="s">
        <v>62</v>
      </c>
      <c r="G8" s="133" t="s">
        <v>63</v>
      </c>
      <c r="H8" s="159" t="s">
        <v>64</v>
      </c>
      <c r="I8" s="1577"/>
      <c r="J8" s="918" t="s">
        <v>65</v>
      </c>
      <c r="K8" s="133" t="s">
        <v>62</v>
      </c>
      <c r="L8" s="133" t="s">
        <v>63</v>
      </c>
      <c r="M8" s="133" t="s">
        <v>64</v>
      </c>
      <c r="N8" s="133" t="s">
        <v>62</v>
      </c>
      <c r="O8" s="133" t="s">
        <v>63</v>
      </c>
      <c r="P8" s="159" t="s">
        <v>64</v>
      </c>
      <c r="Q8" s="1580"/>
    </row>
    <row r="9" spans="1:23" ht="11.45" customHeight="1" x14ac:dyDescent="0.2">
      <c r="A9" s="1095">
        <v>1</v>
      </c>
      <c r="B9" s="162" t="s">
        <v>24</v>
      </c>
      <c r="C9" s="163"/>
      <c r="D9" s="163"/>
      <c r="E9" s="920"/>
      <c r="F9" s="170"/>
      <c r="G9" s="170"/>
      <c r="H9" s="920"/>
      <c r="I9" s="919"/>
      <c r="J9" s="917" t="s">
        <v>25</v>
      </c>
      <c r="K9" s="163"/>
      <c r="L9" s="163"/>
      <c r="M9" s="427"/>
      <c r="N9" s="155"/>
      <c r="O9" s="155"/>
      <c r="P9" s="427"/>
      <c r="Q9" s="1025"/>
      <c r="R9" s="9"/>
      <c r="S9" s="9"/>
      <c r="T9" s="9"/>
      <c r="U9" s="9"/>
      <c r="V9" s="9"/>
      <c r="W9" s="9"/>
    </row>
    <row r="10" spans="1:23" x14ac:dyDescent="0.2">
      <c r="A10" s="1089">
        <f t="shared" ref="A10:A53" si="0">A9+1</f>
        <v>2</v>
      </c>
      <c r="B10" s="164" t="s">
        <v>215</v>
      </c>
      <c r="C10" s="289"/>
      <c r="D10" s="289"/>
      <c r="E10" s="447">
        <f>SUM(C10:D10)</f>
        <v>0</v>
      </c>
      <c r="F10" s="278"/>
      <c r="G10" s="278"/>
      <c r="H10" s="447"/>
      <c r="I10" s="914"/>
      <c r="J10" s="278" t="s">
        <v>233</v>
      </c>
      <c r="K10" s="278">
        <f>'pü.mérleg Önkorm.'!K10+'pü.mérleg Hivatal'!K12+'püm. GAMESZ. '!K12+'püm-TASZII.'!K12+püm.Brunszvik!K12+'püm Festetics'!K12</f>
        <v>568714</v>
      </c>
      <c r="L10" s="278">
        <f>'pü.mérleg Önkorm.'!L10+'pü.mérleg Hivatal'!L12+'püm. GAMESZ. '!L12+'püm-TASZII.'!L12+püm.Brunszvik!L12+'püm Festetics'!L12</f>
        <v>343393</v>
      </c>
      <c r="M10" s="446">
        <f>SUM(K10:L10)</f>
        <v>912107</v>
      </c>
      <c r="N10" s="155">
        <f>'pü.mérleg Önkorm.'!N10+'pü.mérleg Hivatal'!N12+'püm. GAMESZ. '!N12+püm.Brunszvik!N12+'püm Festetics'!N12+'püm-TASZII.'!N12</f>
        <v>550576</v>
      </c>
      <c r="O10" s="155">
        <f>'pü.mérleg Önkorm.'!O10+'pü.mérleg Hivatal'!O12+'püm. GAMESZ. '!O12+püm.Brunszvik!O12+'püm Festetics'!O12+'püm-TASZII.'!O12</f>
        <v>324955</v>
      </c>
      <c r="P10" s="422">
        <f>N10+O10</f>
        <v>875531</v>
      </c>
      <c r="Q10" s="1026">
        <f>P10/M10*100</f>
        <v>95.989944162252897</v>
      </c>
      <c r="R10" s="9"/>
      <c r="S10" s="9"/>
      <c r="T10" s="9"/>
      <c r="U10" s="9"/>
      <c r="V10" s="9"/>
      <c r="W10" s="9"/>
    </row>
    <row r="11" spans="1:23" x14ac:dyDescent="0.2">
      <c r="A11" s="1089">
        <f t="shared" si="0"/>
        <v>3</v>
      </c>
      <c r="B11" s="164" t="s">
        <v>208</v>
      </c>
      <c r="C11" s="289">
        <f>'tám, végl. pe.átv  '!C11+'tám, végl. pe.átv  '!C19+'tám, végl. pe.átv  '!C20</f>
        <v>672462</v>
      </c>
      <c r="D11" s="289">
        <f>'tám, végl. pe.átv  '!D11+'tám, végl. pe.átv  '!D19+'tám, végl. pe.átv  '!D20</f>
        <v>85863</v>
      </c>
      <c r="E11" s="447">
        <f>'tám, végl. pe.átv  '!E11+'tám, végl. pe.átv  '!E19+'tám, végl. pe.átv  '!E20</f>
        <v>758325</v>
      </c>
      <c r="F11" s="289">
        <f>'pü.mérleg Önkorm.'!F11+'pü.mérleg Hivatal'!F13+'püm. GAMESZ. '!F13+püm.Brunszvik!F13+'püm Festetics'!F13+'püm-TASZII.'!F13</f>
        <v>672462</v>
      </c>
      <c r="G11" s="289">
        <f>'pü.mérleg Önkorm.'!G11+'pü.mérleg Hivatal'!G13+'püm. GAMESZ. '!G13+püm.Brunszvik!G13+'püm Festetics'!G13+'püm-TASZII.'!G13</f>
        <v>85863</v>
      </c>
      <c r="H11" s="447">
        <f>F11+G11</f>
        <v>758325</v>
      </c>
      <c r="I11" s="914">
        <f>H11/E11*100</f>
        <v>100</v>
      </c>
      <c r="J11" s="913" t="s">
        <v>234</v>
      </c>
      <c r="K11" s="278">
        <f>'pü.mérleg Önkorm.'!K11+'pü.mérleg Hivatal'!K13+'püm. GAMESZ. '!K13+püm.Brunszvik!K13+'püm-TASZII.'!K13+'püm Festetics'!K13</f>
        <v>145937</v>
      </c>
      <c r="L11" s="278">
        <f>'pü.mérleg Önkorm.'!L11+'pü.mérleg Hivatal'!L13+'püm. GAMESZ. '!L13+püm.Brunszvik!L13+'püm-TASZII.'!L13+'püm Festetics'!L13</f>
        <v>84015</v>
      </c>
      <c r="M11" s="447">
        <f>SUM(K11:L11)</f>
        <v>229952</v>
      </c>
      <c r="N11" s="155">
        <f>'pü.mérleg Önkorm.'!N11+'pü.mérleg Hivatal'!N13+'püm. GAMESZ. '!N13+püm.Brunszvik!N13+'püm Festetics'!N13+'püm-TASZII.'!N13</f>
        <v>135521</v>
      </c>
      <c r="O11" s="155">
        <f>'pü.mérleg Önkorm.'!O11+'pü.mérleg Hivatal'!O13+'püm. GAMESZ. '!O13+püm.Brunszvik!O13+'püm Festetics'!O13+'püm-TASZII.'!O13</f>
        <v>77938</v>
      </c>
      <c r="P11" s="422">
        <f t="shared" ref="P11:P20" si="1">N11+O11</f>
        <v>213459</v>
      </c>
      <c r="Q11" s="1026">
        <f>P11/M11*100</f>
        <v>92.827633593097687</v>
      </c>
      <c r="R11" s="9"/>
      <c r="S11" s="9"/>
      <c r="T11" s="9"/>
      <c r="U11" s="9"/>
      <c r="V11" s="9"/>
      <c r="W11" s="9"/>
    </row>
    <row r="12" spans="1:23" x14ac:dyDescent="0.2">
      <c r="A12" s="1089">
        <f t="shared" si="0"/>
        <v>4</v>
      </c>
      <c r="B12" s="164" t="s">
        <v>206</v>
      </c>
      <c r="C12" s="289">
        <f>'pü.mérleg Önkorm.'!C12</f>
        <v>0</v>
      </c>
      <c r="D12" s="289">
        <f>'pü.mérleg Önkorm.'!D12</f>
        <v>36</v>
      </c>
      <c r="E12" s="447">
        <f>'pü.mérleg Önkorm.'!E12</f>
        <v>36</v>
      </c>
      <c r="F12" s="289">
        <f>'pü.mérleg Önkorm.'!F12</f>
        <v>0</v>
      </c>
      <c r="G12" s="289">
        <f>'pü.mérleg Önkorm.'!G12</f>
        <v>36</v>
      </c>
      <c r="H12" s="447">
        <f t="shared" ref="H12:H29" si="2">F12+G12</f>
        <v>36</v>
      </c>
      <c r="I12" s="914">
        <f t="shared" ref="I12:I52" si="3">H12/E12*100</f>
        <v>100</v>
      </c>
      <c r="J12" s="278" t="s">
        <v>235</v>
      </c>
      <c r="K12" s="278">
        <f>'pü.mérleg Önkorm.'!K12+'pü.mérleg Hivatal'!K14+'püm. GAMESZ. '!K14+püm.Brunszvik!K14+'püm-TASZII.'!K14+'püm Festetics'!K14</f>
        <v>554484</v>
      </c>
      <c r="L12" s="278">
        <f>'pü.mérleg Önkorm.'!L12+'pü.mérleg Hivatal'!L14+'püm. GAMESZ. '!L14+püm.Brunszvik!L14+'püm-TASZII.'!L14+'püm Festetics'!L14</f>
        <v>539542</v>
      </c>
      <c r="M12" s="447">
        <f>SUM(K12:L12)</f>
        <v>1094026</v>
      </c>
      <c r="N12" s="155">
        <f>'pü.mérleg Önkorm.'!N12+'pü.mérleg Hivatal'!N14+'püm. GAMESZ. '!N14+püm.Brunszvik!N14+'püm Festetics'!N14+'püm-TASZII.'!N14</f>
        <v>442466</v>
      </c>
      <c r="O12" s="155">
        <f>'pü.mérleg Önkorm.'!O12+'pü.mérleg Hivatal'!O14+'püm. GAMESZ. '!O14+püm.Brunszvik!O14+'püm Festetics'!O14+'püm-TASZII.'!O14</f>
        <v>435558</v>
      </c>
      <c r="P12" s="422">
        <f t="shared" si="1"/>
        <v>878024</v>
      </c>
      <c r="Q12" s="1026">
        <f>P12/M12*100</f>
        <v>80.256227914144645</v>
      </c>
      <c r="R12" s="9"/>
      <c r="S12" s="9"/>
      <c r="T12" s="9"/>
      <c r="U12" s="9"/>
      <c r="V12" s="9"/>
      <c r="W12" s="9"/>
    </row>
    <row r="13" spans="1:23" ht="12" customHeight="1" x14ac:dyDescent="0.2">
      <c r="A13" s="1089">
        <f t="shared" si="0"/>
        <v>5</v>
      </c>
      <c r="B13" s="511" t="s">
        <v>209</v>
      </c>
      <c r="C13" s="289">
        <f>'pü.mérleg Önkorm.'!C13+'püm. GAMESZ. '!C14+püm.Brunszvik!C14+'püm-TASZII.'!C14+'pü.mérleg Hivatal'!C13+püm.Brunszvik!C14+'pü.mérleg Hivatal'!C14</f>
        <v>85115</v>
      </c>
      <c r="D13" s="289">
        <f>'pü.mérleg Önkorm.'!D13+'püm. GAMESZ. '!D14+püm.Brunszvik!D14+'püm-TASZII.'!D14+'pü.mérleg Hivatal'!D13+püm.Brunszvik!D14+'pü.mérleg Hivatal'!D14</f>
        <v>20042</v>
      </c>
      <c r="E13" s="447">
        <f>'pü.mérleg Önkorm.'!E13+'püm. GAMESZ. '!E14+püm.Brunszvik!E14+'püm-TASZII.'!E14+'pü.mérleg Hivatal'!E13+püm.Brunszvik!E14+'pü.mérleg Hivatal'!E14</f>
        <v>105157</v>
      </c>
      <c r="F13" s="289">
        <f>'pü.mérleg Önkorm.'!F13+'pü.mérleg Hivatal'!F14+'püm. GAMESZ. '!F14+püm.Brunszvik!F14+'püm Festetics'!F14+'püm-TASZII.'!F14</f>
        <v>82884</v>
      </c>
      <c r="G13" s="289">
        <f>'pü.mérleg Önkorm.'!G13+'pü.mérleg Hivatal'!G14+'püm. GAMESZ. '!G14+püm.Brunszvik!G14+'püm Festetics'!G14+'püm-TASZII.'!G14</f>
        <v>20038</v>
      </c>
      <c r="H13" s="447">
        <f t="shared" si="2"/>
        <v>102922</v>
      </c>
      <c r="I13" s="914">
        <f t="shared" si="3"/>
        <v>97.874606540696291</v>
      </c>
      <c r="J13" s="278"/>
      <c r="K13" s="289"/>
      <c r="L13" s="289"/>
      <c r="M13" s="446"/>
      <c r="N13" s="155"/>
      <c r="O13" s="155"/>
      <c r="P13" s="422"/>
      <c r="Q13" s="1026"/>
      <c r="R13" s="9"/>
      <c r="S13" s="9"/>
      <c r="T13" s="9"/>
      <c r="U13" s="9"/>
      <c r="V13" s="9"/>
      <c r="W13" s="9"/>
    </row>
    <row r="14" spans="1:23" x14ac:dyDescent="0.2">
      <c r="A14" s="1089">
        <f t="shared" si="0"/>
        <v>6</v>
      </c>
      <c r="B14" s="511" t="s">
        <v>210</v>
      </c>
      <c r="C14" s="289">
        <f>'pü.mérleg Önkorm.'!C14+'püm. GAMESZ. '!C16+püm.Brunszvik!C16+'püm-TASZII.'!C16+'pü.mérleg Hivatal'!C15+püm.Brunszvik!C16</f>
        <v>604811</v>
      </c>
      <c r="D14" s="289">
        <f>'felh. bev.  '!E29</f>
        <v>78232</v>
      </c>
      <c r="E14" s="447">
        <f>SUM(C14:D14)</f>
        <v>683043</v>
      </c>
      <c r="F14" s="289">
        <f>'pü.mérleg Önkorm.'!F14+'pü.mérleg Hivatal'!F16+'püm. GAMESZ. '!F16+püm.Brunszvik!F16+'püm Festetics'!F16+'püm-TASZII.'!F16</f>
        <v>604811</v>
      </c>
      <c r="G14" s="289">
        <f>'pü.mérleg Önkorm.'!G14+'pü.mérleg Hivatal'!G16+'püm. GAMESZ. '!G16+püm.Brunszvik!G16+'püm Festetics'!G16+'püm-TASZII.'!G16</f>
        <v>78232</v>
      </c>
      <c r="H14" s="447">
        <f t="shared" si="2"/>
        <v>683043</v>
      </c>
      <c r="I14" s="914">
        <f t="shared" si="3"/>
        <v>100</v>
      </c>
      <c r="J14" s="278" t="s">
        <v>236</v>
      </c>
      <c r="K14" s="278">
        <f>'pü.mérleg Önkorm.'!K14+'pü.mérleg Hivatal'!K16</f>
        <v>762</v>
      </c>
      <c r="L14" s="278">
        <f>'pü.mérleg Önkorm.'!L14+'pü.mérleg Hivatal'!L16</f>
        <v>13250</v>
      </c>
      <c r="M14" s="447">
        <f>'pü.mérleg Önkorm.'!M14+'pü.mérleg Hivatal'!M16</f>
        <v>14012</v>
      </c>
      <c r="N14" s="155">
        <f>'pü.mérleg Önkorm.'!N14+'pü.mérleg Hivatal'!N16+'püm. GAMESZ. '!N16+püm.Brunszvik!N16+'püm Festetics'!N16+'püm-TASZII.'!N16</f>
        <v>377</v>
      </c>
      <c r="O14" s="155">
        <f>'pü.mérleg Önkorm.'!O14+'pü.mérleg Hivatal'!O16+'püm. GAMESZ. '!O16+püm.Brunszvik!O16+'püm Festetics'!O16+'püm-TASZII.'!O16</f>
        <v>10885</v>
      </c>
      <c r="P14" s="422">
        <f t="shared" si="1"/>
        <v>11262</v>
      </c>
      <c r="Q14" s="1026">
        <f>P14/M14*100</f>
        <v>80.373965172709106</v>
      </c>
      <c r="R14" s="9"/>
      <c r="S14" s="9"/>
      <c r="T14" s="9"/>
      <c r="U14" s="9"/>
      <c r="V14" s="9"/>
      <c r="W14" s="9"/>
    </row>
    <row r="15" spans="1:23" x14ac:dyDescent="0.2">
      <c r="A15" s="1089">
        <f t="shared" si="0"/>
        <v>7</v>
      </c>
      <c r="B15" s="164"/>
      <c r="C15" s="289"/>
      <c r="D15" s="289"/>
      <c r="E15" s="447"/>
      <c r="F15" s="289">
        <f>'pü.mérleg Önkorm.'!F15+'pü.mérleg Hivatal'!F17+'püm. GAMESZ. '!F17+püm.Brunszvik!F17+'püm Festetics'!F17+'püm-TASZII.'!F17</f>
        <v>0</v>
      </c>
      <c r="G15" s="289">
        <f>'pü.mérleg Önkorm.'!G15+'pü.mérleg Hivatal'!G17+'püm. GAMESZ. '!G17+püm.Brunszvik!G17+'püm Festetics'!G17+'püm-TASZII.'!G17</f>
        <v>0</v>
      </c>
      <c r="H15" s="447"/>
      <c r="I15" s="914"/>
      <c r="J15" s="278" t="s">
        <v>237</v>
      </c>
      <c r="K15" s="285"/>
      <c r="L15" s="285"/>
      <c r="M15" s="446"/>
      <c r="N15" s="155"/>
      <c r="O15" s="155"/>
      <c r="P15" s="422"/>
      <c r="Q15" s="1026"/>
      <c r="R15" s="9"/>
      <c r="S15" s="9"/>
      <c r="T15" s="9"/>
      <c r="U15" s="9"/>
      <c r="V15" s="9"/>
      <c r="W15" s="9"/>
    </row>
    <row r="16" spans="1:23" x14ac:dyDescent="0.2">
      <c r="A16" s="1089">
        <f t="shared" si="0"/>
        <v>8</v>
      </c>
      <c r="B16" s="164" t="s">
        <v>211</v>
      </c>
      <c r="C16" s="289">
        <f>'pü.mérleg Önkorm.'!C16+'püm. GAMESZ. '!C18+püm.Brunszvik!C18+'püm-TASZII.'!C18+'pü.mérleg Hivatal'!C17+püm.Brunszvik!C18</f>
        <v>326477</v>
      </c>
      <c r="D16" s="289">
        <f>'mük. bev.Önkor és Hivatal '!F40</f>
        <v>977378</v>
      </c>
      <c r="E16" s="447">
        <f>SUM(C16:D16)</f>
        <v>1303855</v>
      </c>
      <c r="F16" s="289">
        <f>'pü.mérleg Önkorm.'!F16+'pü.mérleg Hivatal'!F18+'püm. GAMESZ. '!F18+püm.Brunszvik!F18+'püm Festetics'!F18+'püm-TASZII.'!F18</f>
        <v>322898</v>
      </c>
      <c r="G16" s="289">
        <f>'pü.mérleg Önkorm.'!G16+'pü.mérleg Hivatal'!G18+'püm. GAMESZ. '!G18+püm.Brunszvik!G18+'püm Festetics'!G18+'püm-TASZII.'!G18</f>
        <v>961994</v>
      </c>
      <c r="H16" s="447">
        <f t="shared" si="2"/>
        <v>1284892</v>
      </c>
      <c r="I16" s="914">
        <f t="shared" si="3"/>
        <v>98.545620486940649</v>
      </c>
      <c r="J16" s="278" t="s">
        <v>238</v>
      </c>
      <c r="K16" s="278">
        <f>'pü.mérleg Önkorm.'!K16</f>
        <v>5750</v>
      </c>
      <c r="L16" s="278">
        <f>'pü.mérleg Önkorm.'!L16+'pü.mérleg Hivatal'!L18+'püm. GAMESZ. '!L18+püm.Brunszvik!L18+'püm-TASZII.'!L18</f>
        <v>55249</v>
      </c>
      <c r="M16" s="447">
        <f>'pü.mérleg Önkorm.'!M16+'pü.mérleg Hivatal'!M18</f>
        <v>60999</v>
      </c>
      <c r="N16" s="155">
        <f>'pü.mérleg Önkorm.'!N16+'pü.mérleg Hivatal'!N18+'püm. GAMESZ. '!N18+püm.Brunszvik!N18+'püm Festetics'!N18+'püm-TASZII.'!N18</f>
        <v>5750</v>
      </c>
      <c r="O16" s="155">
        <f>'pü.mérleg Önkorm.'!O16+'pü.mérleg Hivatal'!O18+'püm. GAMESZ. '!O18+püm.Brunszvik!O18+'püm Festetics'!O18+'püm-TASZII.'!O18</f>
        <v>2575</v>
      </c>
      <c r="P16" s="422">
        <f t="shared" si="1"/>
        <v>8325</v>
      </c>
      <c r="Q16" s="1026">
        <f>P16/M16*100</f>
        <v>13.647764717454383</v>
      </c>
      <c r="R16" s="9"/>
      <c r="S16" s="9"/>
      <c r="T16" s="9"/>
      <c r="U16" s="9"/>
      <c r="V16" s="9"/>
      <c r="W16" s="9"/>
    </row>
    <row r="17" spans="1:23" x14ac:dyDescent="0.2">
      <c r="A17" s="1089">
        <f t="shared" si="0"/>
        <v>9</v>
      </c>
      <c r="B17" s="167" t="s">
        <v>40</v>
      </c>
      <c r="C17" s="289">
        <f>'pü.mérleg Önkorm.'!C17+'püm. GAMESZ. '!C19+püm.Brunszvik!C19+'püm-TASZII.'!C19+'pü.mérleg Hivatal'!C18+püm.Brunszvik!C19</f>
        <v>0</v>
      </c>
      <c r="D17" s="348"/>
      <c r="E17" s="446"/>
      <c r="F17" s="289"/>
      <c r="G17" s="289"/>
      <c r="H17" s="447"/>
      <c r="I17" s="914"/>
      <c r="J17" s="278" t="s">
        <v>239</v>
      </c>
      <c r="K17" s="278">
        <f>'pü.mérleg Önkorm.'!K17</f>
        <v>202527</v>
      </c>
      <c r="L17" s="278">
        <f>'pü.mérleg Önkorm.'!L17</f>
        <v>239004</v>
      </c>
      <c r="M17" s="447">
        <f>'pü.mérleg Önkorm.'!M17</f>
        <v>441531</v>
      </c>
      <c r="N17" s="155">
        <f>'pü.mérleg Önkorm.'!N17+'pü.mérleg Hivatal'!N19+'püm. GAMESZ. '!N19+püm.Brunszvik!N19+'püm Festetics'!N19+'püm-TASZII.'!N19</f>
        <v>193246</v>
      </c>
      <c r="O17" s="155">
        <f>'pü.mérleg Önkorm.'!O17+'pü.mérleg Hivatal'!O19+'püm. GAMESZ. '!O19+püm.Brunszvik!O19+'püm Festetics'!O19+'püm-TASZII.'!O19</f>
        <v>235832</v>
      </c>
      <c r="P17" s="422">
        <f t="shared" si="1"/>
        <v>429078</v>
      </c>
      <c r="Q17" s="1026">
        <f>P17/M17*100</f>
        <v>97.179586484301211</v>
      </c>
      <c r="R17" s="9"/>
      <c r="S17" s="9"/>
      <c r="T17" s="9"/>
      <c r="U17" s="9"/>
      <c r="V17" s="9"/>
      <c r="W17" s="9"/>
    </row>
    <row r="18" spans="1:23" x14ac:dyDescent="0.2">
      <c r="A18" s="1089">
        <f t="shared" si="0"/>
        <v>10</v>
      </c>
      <c r="B18" s="167"/>
      <c r="C18" s="289"/>
      <c r="D18" s="348"/>
      <c r="E18" s="446"/>
      <c r="F18" s="289"/>
      <c r="G18" s="289"/>
      <c r="H18" s="447"/>
      <c r="I18" s="914"/>
      <c r="J18" s="278" t="s">
        <v>240</v>
      </c>
      <c r="K18" s="278">
        <f>'pü.mérleg Önkorm.'!K18+'pü.mérleg Hivatal'!K20+'püm. GAMESZ. '!K20+püm.Brunszvik!K20+'püm Festetics'!K20+'püm-TASZII.'!K20</f>
        <v>451</v>
      </c>
      <c r="L18" s="278">
        <f>'pü.mérleg Önkorm.'!L18+'pü.mérleg Hivatal'!L20+'püm. GAMESZ. '!L20+püm.Brunszvik!L20+'püm Festetics'!L20+'püm-TASZII.'!L20</f>
        <v>36</v>
      </c>
      <c r="M18" s="278">
        <f>'pü.mérleg Önkorm.'!M18+'pü.mérleg Hivatal'!M20+'püm. GAMESZ. '!M20+püm.Brunszvik!M20+'püm Festetics'!M20+'püm-TASZII.'!M20</f>
        <v>487</v>
      </c>
      <c r="N18" s="155">
        <f>'pü.mérleg Önkorm.'!N18+'pü.mérleg Hivatal'!N20+'püm. GAMESZ. '!N20+püm.Brunszvik!N20+'püm Festetics'!N20+'püm-TASZII.'!N20</f>
        <v>451</v>
      </c>
      <c r="O18" s="155">
        <f>'pü.mérleg Önkorm.'!O18+'pü.mérleg Hivatal'!O20+'püm. GAMESZ. '!O20+püm.Brunszvik!O20+'püm Festetics'!O20+'püm-TASZII.'!O20</f>
        <v>36</v>
      </c>
      <c r="P18" s="422">
        <f t="shared" si="1"/>
        <v>487</v>
      </c>
      <c r="Q18" s="1026">
        <f>P18/M18*100</f>
        <v>100</v>
      </c>
      <c r="R18" s="9"/>
      <c r="S18" s="9"/>
      <c r="T18" s="9"/>
      <c r="U18" s="9"/>
      <c r="V18" s="9"/>
      <c r="W18" s="9"/>
    </row>
    <row r="19" spans="1:23" x14ac:dyDescent="0.2">
      <c r="A19" s="1089">
        <f t="shared" si="0"/>
        <v>11</v>
      </c>
      <c r="B19" s="114" t="s">
        <v>212</v>
      </c>
      <c r="C19" s="289">
        <f>'pü.mérleg Önkorm.'!C19+'pü.mérleg Hivatal'!C20+'püm. GAMESZ. '!C20+püm.Brunszvik!C20+'püm-TASZII.'!C20+'püm Festetics'!C20</f>
        <v>177820</v>
      </c>
      <c r="D19" s="289">
        <f>'pü.mérleg Önkorm.'!D19+'pü.mérleg Hivatal'!D20+'püm. GAMESZ. '!D20+püm.Brunszvik!D20+'püm-TASZII.'!D20+'püm Festetics'!D20</f>
        <v>212267</v>
      </c>
      <c r="E19" s="447">
        <f>SUM(C19:D19)</f>
        <v>390087</v>
      </c>
      <c r="F19" s="289">
        <f>'pü.mérleg Önkorm.'!F19+'pü.mérleg Hivatal'!F20+'püm. GAMESZ. '!F20+püm.Brunszvik!F20+'püm Festetics'!F20+'püm-TASZII.'!F20</f>
        <v>185716</v>
      </c>
      <c r="G19" s="289">
        <f>'pü.mérleg Önkorm.'!G19+'pü.mérleg Hivatal'!G20+'püm. GAMESZ. '!G20+püm.Brunszvik!G20+'püm Festetics'!G20+'püm-TASZII.'!G20</f>
        <v>215354</v>
      </c>
      <c r="H19" s="447">
        <f t="shared" si="2"/>
        <v>401070</v>
      </c>
      <c r="I19" s="914">
        <f t="shared" si="3"/>
        <v>102.81552576732882</v>
      </c>
      <c r="J19" s="278" t="s">
        <v>241</v>
      </c>
      <c r="K19" s="278"/>
      <c r="L19" s="278">
        <f>'pü.mérleg Önkorm.'!L19</f>
        <v>1038</v>
      </c>
      <c r="M19" s="446">
        <f>SUM(K19:L19)</f>
        <v>1038</v>
      </c>
      <c r="N19" s="155">
        <f>'pü.mérleg Önkorm.'!N19+'pü.mérleg Hivatal'!N21+'püm. GAMESZ. '!N21+püm.Brunszvik!N21+'püm Festetics'!N21+'püm-TASZII.'!N21</f>
        <v>0</v>
      </c>
      <c r="O19" s="155">
        <f>'pü.mérleg Önkorm.'!O19+'pü.mérleg Hivatal'!O21+'püm. GAMESZ. '!O21+püm.Brunszvik!O21+'püm Festetics'!O21+'püm-TASZII.'!O21</f>
        <v>0</v>
      </c>
      <c r="P19" s="422">
        <f t="shared" si="1"/>
        <v>0</v>
      </c>
      <c r="Q19" s="1026">
        <f>P19/M19*100</f>
        <v>0</v>
      </c>
      <c r="R19" s="9"/>
      <c r="S19" s="9"/>
      <c r="T19" s="9"/>
      <c r="U19" s="9"/>
      <c r="V19" s="9"/>
      <c r="W19" s="9"/>
    </row>
    <row r="20" spans="1:23" x14ac:dyDescent="0.2">
      <c r="A20" s="1089">
        <f t="shared" si="0"/>
        <v>12</v>
      </c>
      <c r="C20" s="348"/>
      <c r="D20" s="348"/>
      <c r="E20" s="446"/>
      <c r="F20" s="289"/>
      <c r="G20" s="289"/>
      <c r="H20" s="447"/>
      <c r="I20" s="914"/>
      <c r="J20" s="278" t="s">
        <v>242</v>
      </c>
      <c r="K20" s="278">
        <f>'pü.mérleg Önkorm.'!K20</f>
        <v>22722</v>
      </c>
      <c r="L20" s="278">
        <f>'pü.mérleg Önkorm.'!L20</f>
        <v>54940</v>
      </c>
      <c r="M20" s="446">
        <f>SUM(K20:L20)</f>
        <v>77662</v>
      </c>
      <c r="N20" s="155">
        <f>'pü.mérleg Önkorm.'!N20+'pü.mérleg Hivatal'!N22+'püm. GAMESZ. '!N22+püm.Brunszvik!N22+'püm Festetics'!N22+'püm-TASZII.'!N22</f>
        <v>0</v>
      </c>
      <c r="O20" s="155">
        <f>'pü.mérleg Önkorm.'!O20+'pü.mérleg Hivatal'!O22+'püm. GAMESZ. '!O22+püm.Brunszvik!O22+'püm Festetics'!O22+'püm-TASZII.'!O22</f>
        <v>0</v>
      </c>
      <c r="P20" s="422">
        <f t="shared" si="1"/>
        <v>0</v>
      </c>
      <c r="Q20" s="1026">
        <f>P20/M20*100</f>
        <v>0</v>
      </c>
      <c r="R20" s="9"/>
      <c r="S20" s="9"/>
      <c r="T20" s="9"/>
      <c r="U20" s="9"/>
      <c r="V20" s="9"/>
      <c r="W20" s="9"/>
    </row>
    <row r="21" spans="1:23" s="122" customFormat="1" x14ac:dyDescent="0.2">
      <c r="A21" s="1089">
        <f t="shared" si="0"/>
        <v>13</v>
      </c>
      <c r="B21" s="154" t="s">
        <v>214</v>
      </c>
      <c r="C21" s="348"/>
      <c r="D21" s="348"/>
      <c r="E21" s="446"/>
      <c r="F21" s="289"/>
      <c r="G21" s="289"/>
      <c r="H21" s="447"/>
      <c r="I21" s="914"/>
      <c r="J21" s="285"/>
      <c r="K21" s="285"/>
      <c r="L21" s="285"/>
      <c r="M21" s="448"/>
      <c r="N21" s="1027"/>
      <c r="O21" s="1027"/>
      <c r="P21" s="424"/>
      <c r="Q21" s="1026"/>
    </row>
    <row r="22" spans="1:23" s="122" customFormat="1" x14ac:dyDescent="0.2">
      <c r="A22" s="1089">
        <f t="shared" si="0"/>
        <v>14</v>
      </c>
      <c r="B22" s="154" t="s">
        <v>213</v>
      </c>
      <c r="C22" s="348"/>
      <c r="D22" s="348"/>
      <c r="E22" s="446"/>
      <c r="F22" s="289"/>
      <c r="G22" s="289"/>
      <c r="H22" s="447"/>
      <c r="I22" s="914"/>
      <c r="J22" s="285"/>
      <c r="K22" s="285"/>
      <c r="L22" s="285"/>
      <c r="M22" s="448"/>
      <c r="N22" s="1027"/>
      <c r="O22" s="1027"/>
      <c r="P22" s="424"/>
      <c r="Q22" s="1026"/>
    </row>
    <row r="23" spans="1:23" x14ac:dyDescent="0.2">
      <c r="A23" s="1089">
        <f t="shared" si="0"/>
        <v>15</v>
      </c>
      <c r="B23" s="164" t="s">
        <v>216</v>
      </c>
      <c r="C23" s="819"/>
      <c r="D23" s="819">
        <f>'pü.mérleg Önkorm.'!D23+'pü.mérleg Hivatal'!D24+'püm. GAMESZ. '!D24+püm.Brunszvik!D24+'püm-TASZII.'!D24</f>
        <v>1070</v>
      </c>
      <c r="E23" s="446">
        <f>SUM(C23:D23)</f>
        <v>1070</v>
      </c>
      <c r="F23" s="289"/>
      <c r="G23" s="289">
        <f>'pü.mérleg Önkorm.'!G23+'pü.mérleg Hivatal'!G25+'püm. GAMESZ. '!G25+püm.Brunszvik!G25+'püm Festetics'!G25+'püm-TASZII.'!G25</f>
        <v>1069</v>
      </c>
      <c r="H23" s="447">
        <f t="shared" si="2"/>
        <v>1069</v>
      </c>
      <c r="I23" s="914">
        <f t="shared" si="3"/>
        <v>99.90654205607477</v>
      </c>
      <c r="J23" s="349" t="s">
        <v>66</v>
      </c>
      <c r="K23" s="349">
        <f>SUM(K10:K21)</f>
        <v>1501347</v>
      </c>
      <c r="L23" s="349">
        <f>SUM(L10:L21)</f>
        <v>1330467</v>
      </c>
      <c r="M23" s="449">
        <f>SUM(M10:M21)</f>
        <v>2831814</v>
      </c>
      <c r="N23" s="199">
        <f>SUM(N10:N20)</f>
        <v>1328387</v>
      </c>
      <c r="O23" s="199">
        <f t="shared" ref="O23:P23" si="4">SUM(O10:O20)</f>
        <v>1087779</v>
      </c>
      <c r="P23" s="199">
        <f t="shared" si="4"/>
        <v>2416166</v>
      </c>
      <c r="Q23" s="1029">
        <f>P23/M23*100</f>
        <v>85.322199833746154</v>
      </c>
      <c r="R23" s="9"/>
      <c r="S23" s="9"/>
      <c r="T23" s="9"/>
      <c r="U23" s="9"/>
      <c r="V23" s="9"/>
      <c r="W23" s="9"/>
    </row>
    <row r="24" spans="1:23" x14ac:dyDescent="0.2">
      <c r="A24" s="1089">
        <f t="shared" si="0"/>
        <v>16</v>
      </c>
      <c r="B24" s="164" t="s">
        <v>217</v>
      </c>
      <c r="C24" s="348">
        <f>'felh. bev.  '!D14+'felh. bev.  '!D45</f>
        <v>945</v>
      </c>
      <c r="D24" s="348">
        <f>'felh. bev.  '!E14+'felh. bev.  '!E45</f>
        <v>12</v>
      </c>
      <c r="E24" s="446">
        <f>'felh. bev.  '!F14+'felh. bev.  '!F45</f>
        <v>957</v>
      </c>
      <c r="F24" s="289">
        <f>'püm-TASZII.'!F25</f>
        <v>945</v>
      </c>
      <c r="G24" s="289">
        <f>'pü.mérleg Önkorm.'!G24+'pü.mérleg Hivatal'!G26+'püm. GAMESZ. '!G26+püm.Brunszvik!G26+'püm Festetics'!G26+'püm-TASZII.'!G26</f>
        <v>12</v>
      </c>
      <c r="H24" s="447">
        <f t="shared" si="2"/>
        <v>957</v>
      </c>
      <c r="I24" s="914">
        <f t="shared" si="3"/>
        <v>100</v>
      </c>
      <c r="J24" s="285"/>
      <c r="K24" s="285"/>
      <c r="L24" s="285"/>
      <c r="M24" s="448"/>
      <c r="N24" s="155"/>
      <c r="O24" s="155"/>
      <c r="P24" s="422"/>
      <c r="Q24" s="1026"/>
      <c r="R24" s="9"/>
      <c r="S24" s="9"/>
      <c r="T24" s="9"/>
      <c r="U24" s="9"/>
      <c r="V24" s="9"/>
      <c r="W24" s="9"/>
    </row>
    <row r="25" spans="1:23" x14ac:dyDescent="0.2">
      <c r="A25" s="1089">
        <f t="shared" si="0"/>
        <v>17</v>
      </c>
      <c r="B25" s="114" t="s">
        <v>218</v>
      </c>
      <c r="C25" s="594"/>
      <c r="D25" s="278">
        <f>'pü.mérleg Önkorm.'!D25</f>
        <v>2270</v>
      </c>
      <c r="E25" s="446">
        <f>SUM(C25:D25)</f>
        <v>2270</v>
      </c>
      <c r="F25" s="289">
        <f>'pü.mérleg Önkorm.'!F25+'pü.mérleg Hivatal'!F27+'püm. GAMESZ. '!F27+püm.Brunszvik!F27+'püm Festetics'!F27+'püm-TASZII.'!F27</f>
        <v>0</v>
      </c>
      <c r="G25" s="289">
        <f>'pü.mérleg Önkorm.'!G25+'pü.mérleg Hivatal'!G27+'püm. GAMESZ. '!G27+püm.Brunszvik!G27+'püm Festetics'!G27+'püm-TASZII.'!G27</f>
        <v>2270</v>
      </c>
      <c r="H25" s="447">
        <f t="shared" si="2"/>
        <v>2270</v>
      </c>
      <c r="I25" s="914">
        <f t="shared" si="3"/>
        <v>100</v>
      </c>
      <c r="J25" s="594" t="s">
        <v>243</v>
      </c>
      <c r="K25" s="351"/>
      <c r="L25" s="351"/>
      <c r="M25" s="448"/>
      <c r="N25" s="155"/>
      <c r="O25" s="155"/>
      <c r="P25" s="422"/>
      <c r="Q25" s="1026"/>
      <c r="R25" s="9"/>
      <c r="S25" s="9"/>
      <c r="T25" s="9"/>
      <c r="U25" s="9"/>
      <c r="V25" s="9"/>
      <c r="W25" s="9"/>
    </row>
    <row r="26" spans="1:23" x14ac:dyDescent="0.2">
      <c r="A26" s="1089">
        <f t="shared" si="0"/>
        <v>18</v>
      </c>
      <c r="B26" s="164" t="s">
        <v>219</v>
      </c>
      <c r="C26" s="278"/>
      <c r="D26" s="278"/>
      <c r="E26" s="447"/>
      <c r="F26" s="289">
        <f>'pü.mérleg Önkorm.'!F26+'pü.mérleg Hivatal'!F28+'püm. GAMESZ. '!F28+püm.Brunszvik!F28+'püm Festetics'!F28+'püm-TASZII.'!F28</f>
        <v>0</v>
      </c>
      <c r="G26" s="289">
        <f>'pü.mérleg Önkorm.'!G26+'pü.mérleg Hivatal'!G28+'püm. GAMESZ. '!G28+püm.Brunszvik!G28+'püm Festetics'!G28+'püm-TASZII.'!G28</f>
        <v>0</v>
      </c>
      <c r="H26" s="447"/>
      <c r="I26" s="914"/>
      <c r="J26" s="278" t="s">
        <v>244</v>
      </c>
      <c r="K26" s="285">
        <f>'pü.mérleg Önkorm.'!K26+'pü.mérleg Hivatal'!K27+'püm. GAMESZ. '!K27+'püm-TASZII.'!K27+püm.Brunszvik!K27+'püm Festetics'!K27</f>
        <v>2128920</v>
      </c>
      <c r="L26" s="285">
        <f>'pü.mérleg Önkorm.'!L26+'pü.mérleg Hivatal'!L27+'püm. GAMESZ. '!L27+'püm-TASZII.'!L27+'püm Festetics'!L27</f>
        <v>133748</v>
      </c>
      <c r="M26" s="448">
        <f>SUM(K26:L26)</f>
        <v>2262668</v>
      </c>
      <c r="N26" s="155">
        <f>'pü.mérleg Önkorm.'!N26+'pü.mérleg Hivatal'!N27+'püm. GAMESZ. '!N27+püm.Brunszvik!N27+'püm Festetics'!N27+'püm-TASZII.'!N27</f>
        <v>129151</v>
      </c>
      <c r="O26" s="155">
        <f>'pü.mérleg Önkorm.'!O26+'pü.mérleg Hivatal'!O27+'püm. GAMESZ. '!O27+püm.Brunszvik!O27+'püm Festetics'!O27+'püm-TASZII.'!O27</f>
        <v>37172</v>
      </c>
      <c r="P26" s="422">
        <f>N26+O26</f>
        <v>166323</v>
      </c>
      <c r="Q26" s="1026">
        <f>P26/M26*100</f>
        <v>7.3507469942563377</v>
      </c>
      <c r="R26" s="9"/>
      <c r="S26" s="9"/>
      <c r="T26" s="9"/>
      <c r="U26" s="9"/>
      <c r="V26" s="9"/>
      <c r="W26" s="9"/>
    </row>
    <row r="27" spans="1:23" x14ac:dyDescent="0.2">
      <c r="A27" s="1089">
        <f t="shared" si="0"/>
        <v>19</v>
      </c>
      <c r="B27" s="164"/>
      <c r="C27" s="278"/>
      <c r="D27" s="278"/>
      <c r="E27" s="447"/>
      <c r="F27" s="289"/>
      <c r="G27" s="289"/>
      <c r="H27" s="447"/>
      <c r="I27" s="914"/>
      <c r="J27" s="278" t="s">
        <v>245</v>
      </c>
      <c r="K27" s="285">
        <f>'felhalm. kiad.  '!G28</f>
        <v>27542</v>
      </c>
      <c r="L27" s="285">
        <f>'felhalm. kiad.  '!H28</f>
        <v>3756</v>
      </c>
      <c r="M27" s="448">
        <f>SUM(K27:L27)</f>
        <v>31298</v>
      </c>
      <c r="N27" s="155">
        <f>'pü.mérleg Önkorm.'!N27+'pü.mérleg Hivatal'!N28+'püm. GAMESZ. '!N28+püm.Brunszvik!N28+'püm Festetics'!N28+'püm-TASZII.'!N28</f>
        <v>9331</v>
      </c>
      <c r="O27" s="155">
        <f>'pü.mérleg Önkorm.'!O27+'pü.mérleg Hivatal'!O28+'püm. GAMESZ. '!O28+püm.Brunszvik!O28+'püm Festetics'!O28+'püm-TASZII.'!O28</f>
        <v>0</v>
      </c>
      <c r="P27" s="422">
        <f t="shared" ref="P27:P31" si="5">N27+O27</f>
        <v>9331</v>
      </c>
      <c r="Q27" s="1026">
        <f>P27/M27*100</f>
        <v>29.813406607450954</v>
      </c>
      <c r="R27" s="9"/>
      <c r="S27" s="9"/>
      <c r="T27" s="9"/>
      <c r="U27" s="9"/>
      <c r="V27" s="9"/>
      <c r="W27" s="9"/>
    </row>
    <row r="28" spans="1:23" x14ac:dyDescent="0.2">
      <c r="A28" s="1089">
        <f t="shared" si="0"/>
        <v>20</v>
      </c>
      <c r="B28" s="154" t="s">
        <v>220</v>
      </c>
      <c r="C28" s="278">
        <f>'tám, végl. pe.átv  '!C54</f>
        <v>0</v>
      </c>
      <c r="D28" s="278">
        <f>'tám, végl. pe.átv  '!D85</f>
        <v>2426</v>
      </c>
      <c r="E28" s="447">
        <f>'tám, végl. pe.átv  '!E85</f>
        <v>2426</v>
      </c>
      <c r="F28" s="289">
        <f>'pü.mérleg Önkorm.'!F28+'pü.mérleg Hivatal'!F29+'püm. GAMESZ. '!F29+püm.Brunszvik!F29+'püm Festetics'!F29+'püm-TASZII.'!F29</f>
        <v>0</v>
      </c>
      <c r="G28" s="289">
        <f>'pü.mérleg Önkorm.'!G28+'pü.mérleg Hivatal'!G29+'püm. GAMESZ. '!G29+püm.Brunszvik!G29+'püm Festetics'!G29+'püm-TASZII.'!G29</f>
        <v>1523</v>
      </c>
      <c r="H28" s="447">
        <f t="shared" si="2"/>
        <v>1523</v>
      </c>
      <c r="I28" s="914">
        <f t="shared" si="3"/>
        <v>62.778235779060175</v>
      </c>
      <c r="J28" s="278" t="s">
        <v>246</v>
      </c>
      <c r="K28" s="285"/>
      <c r="L28" s="285"/>
      <c r="M28" s="448">
        <f>SUM(K28:L28)</f>
        <v>0</v>
      </c>
      <c r="N28" s="155">
        <f>'pü.mérleg Önkorm.'!N28+'pü.mérleg Hivatal'!N29+'püm. GAMESZ. '!N29+püm.Brunszvik!N29+'püm Festetics'!N29+'püm-TASZII.'!N29</f>
        <v>0</v>
      </c>
      <c r="O28" s="155">
        <f>'pü.mérleg Önkorm.'!O28+'pü.mérleg Hivatal'!O29+'püm. GAMESZ. '!O29+püm.Brunszvik!O29+'püm Festetics'!O29+'püm-TASZII.'!O29</f>
        <v>0</v>
      </c>
      <c r="P28" s="422">
        <f t="shared" si="5"/>
        <v>0</v>
      </c>
      <c r="Q28" s="1026"/>
      <c r="R28" s="9"/>
      <c r="S28" s="9"/>
      <c r="T28" s="9"/>
      <c r="U28" s="9"/>
      <c r="V28" s="9"/>
      <c r="W28" s="9"/>
    </row>
    <row r="29" spans="1:23" s="122" customFormat="1" x14ac:dyDescent="0.2">
      <c r="A29" s="1089">
        <f t="shared" si="0"/>
        <v>21</v>
      </c>
      <c r="B29" s="154" t="s">
        <v>221</v>
      </c>
      <c r="C29" s="278">
        <f>'felh. bev.  '!D33+'felh. bev.  '!D39</f>
        <v>0</v>
      </c>
      <c r="D29" s="278">
        <f>'felh. bev.  '!E33+'felh. bev.  '!E39</f>
        <v>4000</v>
      </c>
      <c r="E29" s="447">
        <f>'felh. bev.  '!F33+'felh. bev.  '!F39</f>
        <v>4000</v>
      </c>
      <c r="F29" s="289">
        <f>'pü.mérleg Önkorm.'!F29+'pü.mérleg Hivatal'!F31+'püm. GAMESZ. '!F31+püm.Brunszvik!F31+'püm Festetics'!F31+'püm-TASZII.'!F31</f>
        <v>0</v>
      </c>
      <c r="G29" s="289">
        <f>'pü.mérleg Önkorm.'!G29+'pü.mérleg Hivatal'!G30+'püm. GAMESZ. '!G30+püm.Brunszvik!G30+'püm Festetics'!G30+'püm-TASZII.'!G30</f>
        <v>4000</v>
      </c>
      <c r="H29" s="447">
        <f t="shared" si="2"/>
        <v>4000</v>
      </c>
      <c r="I29" s="914">
        <f t="shared" si="3"/>
        <v>100</v>
      </c>
      <c r="J29" s="913" t="s">
        <v>248</v>
      </c>
      <c r="K29" s="285">
        <f>'felhalm. kiad.  '!G101</f>
        <v>0</v>
      </c>
      <c r="L29" s="285">
        <f>'felhalm. kiad.  '!H101</f>
        <v>50</v>
      </c>
      <c r="M29" s="448">
        <f>SUM(K29:L29)</f>
        <v>50</v>
      </c>
      <c r="N29" s="155">
        <f>'pü.mérleg Önkorm.'!N29+'pü.mérleg Hivatal'!N30+'püm. GAMESZ. '!N30+püm.Brunszvik!N30+'püm Festetics'!N30+'püm-TASZII.'!N30</f>
        <v>0</v>
      </c>
      <c r="O29" s="155">
        <f>'pü.mérleg Önkorm.'!O29+'pü.mérleg Hivatal'!O30+'püm. GAMESZ. '!O30+püm.Brunszvik!O30+'püm Festetics'!O30+'püm-TASZII.'!O30</f>
        <v>50</v>
      </c>
      <c r="P29" s="422">
        <f t="shared" si="5"/>
        <v>50</v>
      </c>
      <c r="Q29" s="1026">
        <f>P29/M29*100</f>
        <v>100</v>
      </c>
    </row>
    <row r="30" spans="1:23" x14ac:dyDescent="0.2">
      <c r="A30" s="1089">
        <f t="shared" si="0"/>
        <v>22</v>
      </c>
      <c r="C30" s="278"/>
      <c r="D30" s="278"/>
      <c r="E30" s="447"/>
      <c r="F30" s="278"/>
      <c r="G30" s="278"/>
      <c r="H30" s="447"/>
      <c r="I30" s="914"/>
      <c r="J30" s="913" t="s">
        <v>299</v>
      </c>
      <c r="K30" s="285">
        <f>'pü.mérleg Önkorm.'!K30+'pü.mérleg Hivatal'!K31+'püm. GAMESZ. '!K31+'püm-TASZII.'!K31</f>
        <v>63788</v>
      </c>
      <c r="L30" s="285">
        <f>'pü.mérleg Önkorm.'!L30+'pü.mérleg Hivatal'!L31+'püm. GAMESZ. '!L31+'püm-TASZII.'!L31</f>
        <v>31232</v>
      </c>
      <c r="M30" s="448">
        <f>SUM(K30:L30)</f>
        <v>95020</v>
      </c>
      <c r="N30" s="155">
        <f>'pü.mérleg Önkorm.'!N30+'pü.mérleg Hivatal'!N31+'püm. GAMESZ. '!N31+püm.Brunszvik!N31+'püm Festetics'!N31+'püm-TASZII.'!N31</f>
        <v>7766</v>
      </c>
      <c r="O30" s="155">
        <f>'pü.mérleg Önkorm.'!O30+'pü.mérleg Hivatal'!O31+'püm. GAMESZ. '!O31+püm.Brunszvik!O31+'püm Festetics'!O31+'püm-TASZII.'!O31</f>
        <v>29031</v>
      </c>
      <c r="P30" s="422">
        <f t="shared" si="5"/>
        <v>36797</v>
      </c>
      <c r="Q30" s="1026">
        <f>P30/M30*100</f>
        <v>38.725531467059568</v>
      </c>
      <c r="R30" s="9"/>
      <c r="S30" s="9"/>
      <c r="T30" s="9"/>
      <c r="U30" s="9"/>
      <c r="V30" s="9"/>
      <c r="W30" s="9"/>
    </row>
    <row r="31" spans="1:23" s="10" customFormat="1" x14ac:dyDescent="0.2">
      <c r="A31" s="1089">
        <f t="shared" si="0"/>
        <v>23</v>
      </c>
      <c r="B31" s="171" t="s">
        <v>52</v>
      </c>
      <c r="C31" s="830">
        <f>C12+C19+C11+C16+C13+C28</f>
        <v>1261874</v>
      </c>
      <c r="D31" s="830">
        <f>D12+D19+D11+D16+D13+D28</f>
        <v>1298012</v>
      </c>
      <c r="E31" s="938">
        <f>E12+E19+E11+E16+E13+E28</f>
        <v>2559886</v>
      </c>
      <c r="F31" s="830">
        <f>F11+F12+F13+F16+F19+F28</f>
        <v>1263960</v>
      </c>
      <c r="G31" s="830">
        <f t="shared" ref="G31:H31" si="6">G11+G12+G13+G16+G19+G28</f>
        <v>1284808</v>
      </c>
      <c r="H31" s="938">
        <f t="shared" si="6"/>
        <v>2548768</v>
      </c>
      <c r="I31" s="915">
        <f t="shared" si="3"/>
        <v>99.565683784356025</v>
      </c>
      <c r="J31" s="278" t="s">
        <v>300</v>
      </c>
      <c r="K31" s="283">
        <f>tartalék!D17</f>
        <v>41442</v>
      </c>
      <c r="L31" s="283">
        <f>tartalék!E17</f>
        <v>850</v>
      </c>
      <c r="M31" s="448">
        <f>tartalék!F17</f>
        <v>42292</v>
      </c>
      <c r="N31" s="155">
        <f>'pü.mérleg Önkorm.'!N31+'pü.mérleg Hivatal'!N32+'püm. GAMESZ. '!N32+püm.Brunszvik!N32+'püm Festetics'!N32+'püm-TASZII.'!N32</f>
        <v>0</v>
      </c>
      <c r="O31" s="155">
        <f>'pü.mérleg Önkorm.'!O31+'pü.mérleg Hivatal'!O32+'püm. GAMESZ. '!O32+püm.Brunszvik!O32+'püm Festetics'!O32+'püm-TASZII.'!O32</f>
        <v>0</v>
      </c>
      <c r="P31" s="422">
        <f t="shared" si="5"/>
        <v>0</v>
      </c>
      <c r="Q31" s="1026">
        <f>P31/M31*100</f>
        <v>0</v>
      </c>
    </row>
    <row r="32" spans="1:23" x14ac:dyDescent="0.2">
      <c r="A32" s="1089">
        <f t="shared" si="0"/>
        <v>24</v>
      </c>
      <c r="B32" s="167" t="s">
        <v>67</v>
      </c>
      <c r="C32" s="821">
        <f>C14+C22+C23+C24+C25+C26+C29</f>
        <v>605756</v>
      </c>
      <c r="D32" s="821">
        <f>D14+D22+D23+D24+D25+D26+D29</f>
        <v>85584</v>
      </c>
      <c r="E32" s="921">
        <f>E14+E22+E23+E24+E25+E26+E29</f>
        <v>691340</v>
      </c>
      <c r="F32" s="821">
        <f>F14+F22+F23+F24+F25+F26+F29</f>
        <v>605756</v>
      </c>
      <c r="G32" s="821">
        <f t="shared" ref="G32:H32" si="7">G14+G22+G23+G24+G25+G26+G29</f>
        <v>85583</v>
      </c>
      <c r="H32" s="921">
        <f t="shared" si="7"/>
        <v>691339</v>
      </c>
      <c r="I32" s="915">
        <f t="shared" si="3"/>
        <v>99.999855353371714</v>
      </c>
      <c r="J32" s="821" t="s">
        <v>68</v>
      </c>
      <c r="K32" s="349">
        <f>SUM(K26:K31)</f>
        <v>2261692</v>
      </c>
      <c r="L32" s="349">
        <f>SUM(L26:L31)</f>
        <v>169636</v>
      </c>
      <c r="M32" s="449">
        <f>SUM(M26:M31)</f>
        <v>2431328</v>
      </c>
      <c r="N32" s="199">
        <f>SUM(N26:N31)</f>
        <v>146248</v>
      </c>
      <c r="O32" s="199">
        <f t="shared" ref="O32:P32" si="8">SUM(O26:O31)</f>
        <v>66253</v>
      </c>
      <c r="P32" s="199">
        <f t="shared" si="8"/>
        <v>212501</v>
      </c>
      <c r="Q32" s="1029">
        <f>P32/M32*100</f>
        <v>8.7401206254359742</v>
      </c>
      <c r="R32" s="9"/>
      <c r="S32" s="9"/>
      <c r="T32" s="9"/>
      <c r="U32" s="9"/>
      <c r="V32" s="9"/>
      <c r="W32" s="9"/>
    </row>
    <row r="33" spans="1:23" x14ac:dyDescent="0.2">
      <c r="A33" s="1089">
        <f t="shared" si="0"/>
        <v>25</v>
      </c>
      <c r="B33" s="174" t="s">
        <v>51</v>
      </c>
      <c r="C33" s="594">
        <f>SUM(C31:C32)</f>
        <v>1867630</v>
      </c>
      <c r="D33" s="594">
        <f>SUM(D31:D32)</f>
        <v>1383596</v>
      </c>
      <c r="E33" s="498">
        <f>SUM(C33:D33)</f>
        <v>3251226</v>
      </c>
      <c r="F33" s="594">
        <f>F31+F32</f>
        <v>1869716</v>
      </c>
      <c r="G33" s="594">
        <f t="shared" ref="G33:H33" si="9">G31+G32</f>
        <v>1370391</v>
      </c>
      <c r="H33" s="498">
        <f t="shared" si="9"/>
        <v>3240107</v>
      </c>
      <c r="I33" s="916">
        <f t="shared" si="3"/>
        <v>99.658005933761601</v>
      </c>
      <c r="J33" s="351" t="s">
        <v>69</v>
      </c>
      <c r="K33" s="351">
        <f>K23+K32</f>
        <v>3763039</v>
      </c>
      <c r="L33" s="351">
        <f>L23+L32</f>
        <v>1500103</v>
      </c>
      <c r="M33" s="423">
        <f>M23+M32</f>
        <v>5263142</v>
      </c>
      <c r="N33" s="178">
        <f>N32+N23</f>
        <v>1474635</v>
      </c>
      <c r="O33" s="178">
        <f t="shared" ref="O33:P33" si="10">O32+O23</f>
        <v>1154032</v>
      </c>
      <c r="P33" s="178">
        <f t="shared" si="10"/>
        <v>2628667</v>
      </c>
      <c r="Q33" s="1028">
        <f>P33/M33*100</f>
        <v>49.944823833367977</v>
      </c>
      <c r="R33" s="9"/>
      <c r="S33" s="9"/>
      <c r="T33" s="9"/>
      <c r="U33" s="9"/>
      <c r="V33" s="9"/>
      <c r="W33" s="9"/>
    </row>
    <row r="34" spans="1:23" x14ac:dyDescent="0.2">
      <c r="A34" s="1089">
        <f t="shared" si="0"/>
        <v>26</v>
      </c>
      <c r="B34" s="176"/>
      <c r="C34" s="278"/>
      <c r="D34" s="278"/>
      <c r="E34" s="447"/>
      <c r="F34" s="278"/>
      <c r="G34" s="278"/>
      <c r="H34" s="447"/>
      <c r="I34" s="914"/>
      <c r="J34" s="285"/>
      <c r="K34" s="285"/>
      <c r="L34" s="285"/>
      <c r="M34" s="448"/>
      <c r="N34" s="155"/>
      <c r="O34" s="155"/>
      <c r="P34" s="422"/>
      <c r="Q34" s="1026"/>
      <c r="R34" s="9"/>
      <c r="S34" s="9"/>
      <c r="T34" s="9"/>
      <c r="U34" s="9"/>
      <c r="V34" s="9"/>
      <c r="W34" s="9"/>
    </row>
    <row r="35" spans="1:23" x14ac:dyDescent="0.2">
      <c r="A35" s="1089">
        <f t="shared" si="0"/>
        <v>27</v>
      </c>
      <c r="B35" s="735" t="s">
        <v>23</v>
      </c>
      <c r="C35" s="278">
        <f t="shared" ref="C35:H35" si="11">C33-K33</f>
        <v>-1895409</v>
      </c>
      <c r="D35" s="278">
        <f t="shared" si="11"/>
        <v>-116507</v>
      </c>
      <c r="E35" s="447">
        <f t="shared" si="11"/>
        <v>-2011916</v>
      </c>
      <c r="F35" s="278">
        <f t="shared" si="11"/>
        <v>395081</v>
      </c>
      <c r="G35" s="278">
        <f t="shared" si="11"/>
        <v>216359</v>
      </c>
      <c r="H35" s="447">
        <f t="shared" si="11"/>
        <v>611440</v>
      </c>
      <c r="I35" s="914">
        <f t="shared" si="3"/>
        <v>-30.39093083409049</v>
      </c>
      <c r="J35" s="349"/>
      <c r="K35" s="349"/>
      <c r="L35" s="349"/>
      <c r="M35" s="449"/>
      <c r="N35" s="155"/>
      <c r="O35" s="155"/>
      <c r="P35" s="422"/>
      <c r="Q35" s="1026"/>
      <c r="R35" s="9"/>
      <c r="S35" s="9"/>
      <c r="T35" s="9"/>
      <c r="U35" s="9"/>
      <c r="V35" s="9"/>
      <c r="W35" s="9"/>
    </row>
    <row r="36" spans="1:23" s="10" customFormat="1" x14ac:dyDescent="0.2">
      <c r="A36" s="1089">
        <f t="shared" si="0"/>
        <v>28</v>
      </c>
      <c r="B36" s="176"/>
      <c r="C36" s="278"/>
      <c r="D36" s="278"/>
      <c r="E36" s="447"/>
      <c r="F36" s="278"/>
      <c r="G36" s="278"/>
      <c r="H36" s="447"/>
      <c r="I36" s="914"/>
      <c r="J36" s="285"/>
      <c r="K36" s="285"/>
      <c r="L36" s="285"/>
      <c r="M36" s="448"/>
      <c r="N36" s="178"/>
      <c r="O36" s="178"/>
      <c r="P36" s="425"/>
      <c r="Q36" s="1026"/>
    </row>
    <row r="37" spans="1:23" s="10" customFormat="1" x14ac:dyDescent="0.2">
      <c r="A37" s="1089">
        <f t="shared" si="0"/>
        <v>29</v>
      </c>
      <c r="B37" s="124" t="s">
        <v>222</v>
      </c>
      <c r="C37" s="594"/>
      <c r="D37" s="594"/>
      <c r="E37" s="498"/>
      <c r="F37" s="594"/>
      <c r="G37" s="594"/>
      <c r="H37" s="498"/>
      <c r="I37" s="914"/>
      <c r="J37" s="594" t="s">
        <v>249</v>
      </c>
      <c r="K37" s="351"/>
      <c r="L37" s="351"/>
      <c r="M37" s="423"/>
      <c r="N37" s="178"/>
      <c r="O37" s="178"/>
      <c r="P37" s="425"/>
      <c r="Q37" s="1026"/>
    </row>
    <row r="38" spans="1:23" s="10" customFormat="1" x14ac:dyDescent="0.2">
      <c r="A38" s="1089">
        <f t="shared" si="0"/>
        <v>30</v>
      </c>
      <c r="B38" s="134" t="s">
        <v>223</v>
      </c>
      <c r="C38" s="594"/>
      <c r="D38" s="594"/>
      <c r="E38" s="498"/>
      <c r="F38" s="594"/>
      <c r="G38" s="594"/>
      <c r="H38" s="498"/>
      <c r="I38" s="914"/>
      <c r="J38" s="824" t="s">
        <v>250</v>
      </c>
      <c r="K38" s="184"/>
      <c r="M38" s="451"/>
      <c r="N38" s="178"/>
      <c r="O38" s="178"/>
      <c r="P38" s="425"/>
      <c r="Q38" s="1026"/>
    </row>
    <row r="39" spans="1:23" s="10" customFormat="1" ht="21.75" x14ac:dyDescent="0.2">
      <c r="A39" s="1141">
        <f t="shared" si="0"/>
        <v>31</v>
      </c>
      <c r="B39" s="13" t="s">
        <v>1235</v>
      </c>
      <c r="C39" s="278">
        <f>'pü.mérleg Önkorm.'!C39</f>
        <v>1243160</v>
      </c>
      <c r="D39" s="278">
        <f>'pü.mérleg Önkorm.'!D39</f>
        <v>0</v>
      </c>
      <c r="E39" s="447">
        <f>'pü.mérleg Önkorm.'!E39</f>
        <v>1243160</v>
      </c>
      <c r="F39" s="278"/>
      <c r="G39" s="278"/>
      <c r="H39" s="447">
        <f>F39+G39</f>
        <v>0</v>
      </c>
      <c r="I39" s="914">
        <f t="shared" si="3"/>
        <v>0</v>
      </c>
      <c r="J39" s="284" t="s">
        <v>1126</v>
      </c>
      <c r="K39" s="351"/>
      <c r="L39" s="351"/>
      <c r="M39" s="423"/>
      <c r="N39" s="178"/>
      <c r="O39" s="178"/>
      <c r="P39" s="425"/>
      <c r="Q39" s="1026"/>
    </row>
    <row r="40" spans="1:23" x14ac:dyDescent="0.2">
      <c r="A40" s="1089">
        <f t="shared" si="0"/>
        <v>32</v>
      </c>
      <c r="B40" s="116" t="s">
        <v>224</v>
      </c>
      <c r="C40" s="823"/>
      <c r="D40" s="824">
        <f>'pü.mérleg Önkorm.'!D40</f>
        <v>0</v>
      </c>
      <c r="E40" s="922">
        <f>SUM(C40:D40)</f>
        <v>0</v>
      </c>
      <c r="F40" s="824"/>
      <c r="G40" s="824"/>
      <c r="H40" s="447">
        <f t="shared" ref="H40:H44" si="12">F40+G40</f>
        <v>0</v>
      </c>
      <c r="I40" s="914"/>
      <c r="J40" s="278" t="s">
        <v>251</v>
      </c>
      <c r="K40" s="351"/>
      <c r="L40" s="351"/>
      <c r="M40" s="423"/>
      <c r="N40" s="155"/>
      <c r="O40" s="155"/>
      <c r="P40" s="422"/>
      <c r="Q40" s="1026"/>
      <c r="R40" s="9"/>
      <c r="S40" s="9"/>
      <c r="T40" s="9"/>
      <c r="U40" s="9"/>
      <c r="V40" s="9"/>
      <c r="W40" s="9"/>
    </row>
    <row r="41" spans="1:23" x14ac:dyDescent="0.2">
      <c r="A41" s="1089">
        <f t="shared" si="0"/>
        <v>33</v>
      </c>
      <c r="B41" s="116" t="s">
        <v>225</v>
      </c>
      <c r="C41" s="278"/>
      <c r="D41" s="278"/>
      <c r="E41" s="447"/>
      <c r="F41" s="278"/>
      <c r="G41" s="278"/>
      <c r="H41" s="447"/>
      <c r="I41" s="914"/>
      <c r="J41" s="278" t="s">
        <v>252</v>
      </c>
      <c r="K41" s="184"/>
      <c r="L41" s="184"/>
      <c r="M41" s="423"/>
      <c r="N41" s="155"/>
      <c r="O41" s="155"/>
      <c r="P41" s="422"/>
      <c r="Q41" s="1026"/>
      <c r="R41" s="9"/>
      <c r="S41" s="9"/>
      <c r="T41" s="9"/>
      <c r="U41" s="9"/>
      <c r="V41" s="9"/>
      <c r="W41" s="9"/>
    </row>
    <row r="42" spans="1:23" x14ac:dyDescent="0.2">
      <c r="A42" s="1089">
        <f t="shared" si="0"/>
        <v>34</v>
      </c>
      <c r="B42" s="543" t="s">
        <v>1054</v>
      </c>
      <c r="C42" s="278">
        <f>'pü.mérleg Önkorm.'!C42+'pü.mérleg Hivatal'!C43+'püm. GAMESZ. '!C43+püm.Brunszvik!C43+'püm-TASZII.'!C43+'püm Festetics'!C43</f>
        <v>648582</v>
      </c>
      <c r="D42" s="278">
        <f>'pü.mérleg Önkorm.'!D42+'pü.mérleg Hivatal'!D43+'püm. GAMESZ. '!D43+püm.Brunszvik!D43+'püm-TASZII.'!D43+'püm Festetics'!D43</f>
        <v>115463</v>
      </c>
      <c r="E42" s="447">
        <f>'pü.mérleg Önkorm.'!E42+'pü.mérleg Hivatal'!E43+'püm. GAMESZ. '!E43+püm.Brunszvik!E43+'püm-TASZII.'!E43+'püm Festetics'!E43</f>
        <v>764045</v>
      </c>
      <c r="F42" s="278">
        <f>'pü.mérleg Önkorm.'!F42+'pü.mérleg Hivatal'!F43+'püm. GAMESZ. '!F43+püm.Brunszvik!F43+'püm Festetics'!F43+'püm-TASZII.'!F43</f>
        <v>648581</v>
      </c>
      <c r="G42" s="278">
        <f>'pü.mérleg Önkorm.'!G42+'pü.mérleg Hivatal'!G43+'püm. GAMESZ. '!G43+püm.Brunszvik!G43+'püm Festetics'!G43+'püm-TASZII.'!G43</f>
        <v>115464</v>
      </c>
      <c r="H42" s="447">
        <f t="shared" si="12"/>
        <v>764045</v>
      </c>
      <c r="I42" s="914">
        <f t="shared" si="3"/>
        <v>100</v>
      </c>
      <c r="J42" s="278" t="s">
        <v>253</v>
      </c>
      <c r="K42" s="184"/>
      <c r="L42" s="184"/>
      <c r="M42" s="423"/>
      <c r="N42" s="155"/>
      <c r="O42" s="155"/>
      <c r="P42" s="422"/>
      <c r="Q42" s="1026"/>
      <c r="R42" s="9"/>
      <c r="S42" s="9"/>
      <c r="T42" s="9"/>
      <c r="U42" s="9"/>
      <c r="V42" s="9"/>
      <c r="W42" s="9"/>
    </row>
    <row r="43" spans="1:23" x14ac:dyDescent="0.2">
      <c r="A43" s="1089">
        <f t="shared" si="0"/>
        <v>35</v>
      </c>
      <c r="B43" s="543" t="s">
        <v>1130</v>
      </c>
      <c r="C43" s="278">
        <f>'püm Festetics'!C44</f>
        <v>0</v>
      </c>
      <c r="D43" s="278">
        <f>'püm Festetics'!D44</f>
        <v>355</v>
      </c>
      <c r="E43" s="447">
        <f>'püm Festetics'!E44</f>
        <v>355</v>
      </c>
      <c r="F43" s="278">
        <f>'pü.mérleg Önkorm.'!F43+'pü.mérleg Hivatal'!F44+'püm. GAMESZ. '!F44+püm.Brunszvik!F44+'püm Festetics'!F44+'püm-TASZII.'!F44</f>
        <v>0</v>
      </c>
      <c r="G43" s="278">
        <f>'pü.mérleg Önkorm.'!G43+'pü.mérleg Hivatal'!G44+'püm. GAMESZ. '!G44+püm.Brunszvik!G44+'püm Festetics'!G44+'püm-TASZII.'!G44</f>
        <v>355</v>
      </c>
      <c r="H43" s="447">
        <f t="shared" si="12"/>
        <v>355</v>
      </c>
      <c r="I43" s="914">
        <f t="shared" si="3"/>
        <v>100</v>
      </c>
      <c r="J43" s="278"/>
      <c r="K43" s="184"/>
      <c r="L43" s="184"/>
      <c r="M43" s="423"/>
      <c r="N43" s="155"/>
      <c r="O43" s="155"/>
      <c r="P43" s="422"/>
      <c r="Q43" s="1026"/>
      <c r="R43" s="9"/>
      <c r="S43" s="9"/>
      <c r="T43" s="9"/>
      <c r="U43" s="9"/>
      <c r="V43" s="9"/>
      <c r="W43" s="9"/>
    </row>
    <row r="44" spans="1:23" x14ac:dyDescent="0.2">
      <c r="A44" s="1089">
        <f t="shared" si="0"/>
        <v>36</v>
      </c>
      <c r="B44" s="117" t="s">
        <v>227</v>
      </c>
      <c r="C44" s="278">
        <f>'pü.mérleg Önkorm.'!C44</f>
        <v>27693</v>
      </c>
      <c r="D44" s="278">
        <f>'pü.mérleg Önkorm.'!D44</f>
        <v>8645</v>
      </c>
      <c r="E44" s="447">
        <f>'pü.mérleg Önkorm.'!E44</f>
        <v>36338</v>
      </c>
      <c r="F44" s="278">
        <f>'pü.mérleg Önkorm.'!F44+'pü.mérleg Hivatal'!F45+'püm. GAMESZ. '!F45+püm.Brunszvik!F45+'püm Festetics'!F45+'püm-TASZII.'!F45</f>
        <v>27692</v>
      </c>
      <c r="G44" s="278">
        <f>'pü.mérleg Önkorm.'!G44+'pü.mérleg Hivatal'!G45+'püm. GAMESZ. '!G45+püm.Brunszvik!G45+'püm Festetics'!G45+'püm-TASZII.'!G45</f>
        <v>8645</v>
      </c>
      <c r="H44" s="447">
        <f t="shared" si="12"/>
        <v>36337</v>
      </c>
      <c r="I44" s="914">
        <f t="shared" si="3"/>
        <v>99.99724805988221</v>
      </c>
      <c r="J44" s="278" t="s">
        <v>254</v>
      </c>
      <c r="K44" s="351"/>
      <c r="L44" s="351"/>
      <c r="M44" s="448"/>
      <c r="N44" s="155"/>
      <c r="O44" s="155"/>
      <c r="P44" s="422"/>
      <c r="Q44" s="1026"/>
      <c r="R44" s="9"/>
      <c r="S44" s="9"/>
      <c r="T44" s="9"/>
      <c r="U44" s="9"/>
      <c r="V44" s="9"/>
      <c r="W44" s="9"/>
    </row>
    <row r="45" spans="1:23" x14ac:dyDescent="0.2">
      <c r="A45" s="1089">
        <f t="shared" si="0"/>
        <v>37</v>
      </c>
      <c r="B45" s="117" t="s">
        <v>228</v>
      </c>
      <c r="C45" s="594"/>
      <c r="D45" s="594"/>
      <c r="E45" s="498"/>
      <c r="F45" s="594"/>
      <c r="G45" s="594"/>
      <c r="H45" s="447"/>
      <c r="I45" s="914"/>
      <c r="J45" s="913" t="s">
        <v>255</v>
      </c>
      <c r="K45" s="285">
        <f>'pü.mérleg Önkorm.'!K45</f>
        <v>24026</v>
      </c>
      <c r="L45" s="285">
        <f>'pü.mérleg Önkorm.'!L45</f>
        <v>7956</v>
      </c>
      <c r="M45" s="448">
        <f>'pü.mérleg Önkorm.'!M45</f>
        <v>31982</v>
      </c>
      <c r="N45" s="155">
        <f>'pü.mérleg Önkorm.'!N45</f>
        <v>24025</v>
      </c>
      <c r="O45" s="155">
        <f>'pü.mérleg Önkorm.'!O45</f>
        <v>7956</v>
      </c>
      <c r="P45" s="422">
        <f>N45+O45</f>
        <v>31981</v>
      </c>
      <c r="Q45" s="1026">
        <f>P45/M45*100</f>
        <v>99.996873241198173</v>
      </c>
      <c r="R45" s="9"/>
      <c r="S45" s="9"/>
      <c r="T45" s="9"/>
      <c r="U45" s="9"/>
      <c r="V45" s="9"/>
      <c r="W45" s="9"/>
    </row>
    <row r="46" spans="1:23" x14ac:dyDescent="0.2">
      <c r="A46" s="1089">
        <f t="shared" si="0"/>
        <v>38</v>
      </c>
      <c r="B46" s="116" t="s">
        <v>229</v>
      </c>
      <c r="C46" s="278"/>
      <c r="D46" s="278"/>
      <c r="E46" s="447"/>
      <c r="F46" s="278"/>
      <c r="G46" s="278"/>
      <c r="H46" s="447"/>
      <c r="I46" s="914"/>
      <c r="J46" s="278" t="s">
        <v>256</v>
      </c>
      <c r="K46" s="285"/>
      <c r="L46" s="285"/>
      <c r="M46" s="448"/>
      <c r="N46" s="155"/>
      <c r="O46" s="155"/>
      <c r="P46" s="422"/>
      <c r="Q46" s="1026"/>
      <c r="R46" s="9"/>
      <c r="S46" s="9"/>
      <c r="T46" s="9"/>
      <c r="U46" s="9"/>
      <c r="V46" s="9"/>
      <c r="W46" s="9"/>
    </row>
    <row r="47" spans="1:23" x14ac:dyDescent="0.2">
      <c r="A47" s="1089">
        <f t="shared" si="0"/>
        <v>39</v>
      </c>
      <c r="B47" s="508" t="s">
        <v>230</v>
      </c>
      <c r="C47" s="278"/>
      <c r="D47" s="278"/>
      <c r="E47" s="447"/>
      <c r="F47" s="278"/>
      <c r="G47" s="278"/>
      <c r="H47" s="447"/>
      <c r="I47" s="914"/>
      <c r="J47" s="278" t="s">
        <v>257</v>
      </c>
      <c r="K47" s="285"/>
      <c r="L47" s="285"/>
      <c r="M47" s="448"/>
      <c r="N47" s="155"/>
      <c r="O47" s="155"/>
      <c r="P47" s="422"/>
      <c r="Q47" s="1026"/>
      <c r="R47" s="9"/>
      <c r="S47" s="9"/>
      <c r="T47" s="9"/>
      <c r="U47" s="9"/>
      <c r="V47" s="9"/>
      <c r="W47" s="9"/>
    </row>
    <row r="48" spans="1:23" x14ac:dyDescent="0.2">
      <c r="A48" s="1089">
        <f t="shared" si="0"/>
        <v>40</v>
      </c>
      <c r="B48" s="508" t="s">
        <v>231</v>
      </c>
      <c r="C48" s="278"/>
      <c r="D48" s="278"/>
      <c r="E48" s="447"/>
      <c r="F48" s="278"/>
      <c r="G48" s="278"/>
      <c r="H48" s="447"/>
      <c r="I48" s="914"/>
      <c r="J48" s="278" t="s">
        <v>258</v>
      </c>
      <c r="K48" s="285"/>
      <c r="L48" s="285"/>
      <c r="M48" s="448"/>
      <c r="N48" s="155"/>
      <c r="O48" s="155"/>
      <c r="P48" s="422"/>
      <c r="Q48" s="1026"/>
      <c r="R48" s="9"/>
      <c r="S48" s="9"/>
      <c r="T48" s="9"/>
      <c r="U48" s="9"/>
      <c r="V48" s="9"/>
      <c r="W48" s="9"/>
    </row>
    <row r="49" spans="1:23" x14ac:dyDescent="0.2">
      <c r="A49" s="1089">
        <f t="shared" si="0"/>
        <v>41</v>
      </c>
      <c r="B49" s="116" t="s">
        <v>232</v>
      </c>
      <c r="C49" s="278">
        <f>'pü.mérleg Önkorm.'!C49</f>
        <v>0</v>
      </c>
      <c r="D49" s="278">
        <f>'pü.mérleg Önkorm.'!D49</f>
        <v>0</v>
      </c>
      <c r="E49" s="447">
        <f>SUM(C49:D49)</f>
        <v>0</v>
      </c>
      <c r="F49" s="278"/>
      <c r="G49" s="278"/>
      <c r="H49" s="447">
        <f>F49+G49</f>
        <v>0</v>
      </c>
      <c r="I49" s="914"/>
      <c r="J49" s="278" t="s">
        <v>259</v>
      </c>
      <c r="K49" s="285"/>
      <c r="L49" s="285"/>
      <c r="M49" s="448"/>
      <c r="N49" s="155"/>
      <c r="O49" s="155"/>
      <c r="P49" s="422"/>
      <c r="Q49" s="1026"/>
      <c r="R49" s="9"/>
      <c r="S49" s="9"/>
      <c r="T49" s="9"/>
      <c r="U49" s="9"/>
      <c r="V49" s="9"/>
      <c r="W49" s="9"/>
    </row>
    <row r="50" spans="1:23" x14ac:dyDescent="0.2">
      <c r="A50" s="1089">
        <f t="shared" si="0"/>
        <v>42</v>
      </c>
      <c r="B50" s="116"/>
      <c r="C50" s="278"/>
      <c r="D50" s="278"/>
      <c r="E50" s="447"/>
      <c r="F50" s="278"/>
      <c r="G50" s="278"/>
      <c r="H50" s="447"/>
      <c r="I50" s="914"/>
      <c r="J50" s="278" t="s">
        <v>260</v>
      </c>
      <c r="K50" s="285"/>
      <c r="L50" s="285"/>
      <c r="M50" s="448"/>
      <c r="N50" s="155"/>
      <c r="O50" s="155"/>
      <c r="P50" s="422"/>
      <c r="Q50" s="1026"/>
      <c r="R50" s="9"/>
      <c r="S50" s="9"/>
      <c r="T50" s="9"/>
      <c r="U50" s="9"/>
      <c r="V50" s="9"/>
      <c r="W50" s="9"/>
    </row>
    <row r="51" spans="1:23" x14ac:dyDescent="0.2">
      <c r="A51" s="1089">
        <f t="shared" si="0"/>
        <v>43</v>
      </c>
      <c r="B51" s="116"/>
      <c r="C51" s="278"/>
      <c r="D51" s="278"/>
      <c r="E51" s="447"/>
      <c r="F51" s="278"/>
      <c r="G51" s="278"/>
      <c r="H51" s="447"/>
      <c r="I51" s="914"/>
      <c r="J51" s="278" t="s">
        <v>261</v>
      </c>
      <c r="K51" s="285"/>
      <c r="L51" s="285"/>
      <c r="M51" s="448"/>
      <c r="N51" s="155"/>
      <c r="O51" s="155"/>
      <c r="P51" s="422"/>
      <c r="Q51" s="1026"/>
      <c r="R51" s="9"/>
      <c r="S51" s="9"/>
      <c r="T51" s="9"/>
      <c r="U51" s="9"/>
      <c r="V51" s="9"/>
      <c r="W51" s="9"/>
    </row>
    <row r="52" spans="1:23" ht="12" thickBot="1" x14ac:dyDescent="0.25">
      <c r="A52" s="1089">
        <f t="shared" si="0"/>
        <v>44</v>
      </c>
      <c r="B52" s="174" t="s">
        <v>480</v>
      </c>
      <c r="C52" s="594">
        <f>SUM(C38:C50)</f>
        <v>1919435</v>
      </c>
      <c r="D52" s="594">
        <f>SUM(D38:D50)</f>
        <v>124463</v>
      </c>
      <c r="E52" s="498">
        <f>SUM(E38:E50)</f>
        <v>2043898</v>
      </c>
      <c r="F52" s="594">
        <f>SUM(F38:F49)</f>
        <v>676273</v>
      </c>
      <c r="G52" s="594">
        <f t="shared" ref="G52:H52" si="13">SUM(G38:G49)</f>
        <v>124464</v>
      </c>
      <c r="H52" s="498">
        <f t="shared" si="13"/>
        <v>800737</v>
      </c>
      <c r="I52" s="916">
        <f t="shared" si="3"/>
        <v>39.176955014389172</v>
      </c>
      <c r="J52" s="594" t="s">
        <v>473</v>
      </c>
      <c r="K52" s="351">
        <f>SUM(K38:K51)</f>
        <v>24026</v>
      </c>
      <c r="L52" s="351">
        <f>SUM(L38:L51)</f>
        <v>7956</v>
      </c>
      <c r="M52" s="423">
        <f>SUM(M38:M51)</f>
        <v>31982</v>
      </c>
      <c r="N52" s="178">
        <f>SUM(N38:N51)</f>
        <v>24025</v>
      </c>
      <c r="O52" s="178">
        <f t="shared" ref="O52:P52" si="14">SUM(O38:O51)</f>
        <v>7956</v>
      </c>
      <c r="P52" s="178">
        <f t="shared" si="14"/>
        <v>31981</v>
      </c>
      <c r="Q52" s="1028">
        <f>P52/M52*100</f>
        <v>99.996873241198173</v>
      </c>
      <c r="R52" s="9"/>
      <c r="S52" s="9"/>
      <c r="T52" s="9"/>
      <c r="U52" s="9"/>
      <c r="V52" s="9"/>
      <c r="W52" s="9"/>
    </row>
    <row r="53" spans="1:23" ht="12" thickBot="1" x14ac:dyDescent="0.25">
      <c r="A53" s="1140">
        <f t="shared" si="0"/>
        <v>45</v>
      </c>
      <c r="B53" s="483" t="s">
        <v>475</v>
      </c>
      <c r="C53" s="911">
        <f>C33+C52</f>
        <v>3787065</v>
      </c>
      <c r="D53" s="911">
        <f>D33+D52</f>
        <v>1508059</v>
      </c>
      <c r="E53" s="923">
        <f>E33+E52</f>
        <v>5295124</v>
      </c>
      <c r="F53" s="856">
        <f>F52+F33</f>
        <v>2545989</v>
      </c>
      <c r="G53" s="856">
        <f t="shared" ref="G53:H53" si="15">G52+G33</f>
        <v>1494855</v>
      </c>
      <c r="H53" s="1024">
        <f t="shared" si="15"/>
        <v>4040844</v>
      </c>
      <c r="I53" s="856">
        <f>H53/E53*100</f>
        <v>76.312547166034264</v>
      </c>
      <c r="J53" s="559" t="s">
        <v>474</v>
      </c>
      <c r="K53" s="877">
        <f>K33+K52</f>
        <v>3787065</v>
      </c>
      <c r="L53" s="877">
        <f>L33+L52</f>
        <v>1508059</v>
      </c>
      <c r="M53" s="878">
        <f>M33+M52</f>
        <v>5295124</v>
      </c>
      <c r="N53" s="889">
        <f>N33+N52</f>
        <v>1498660</v>
      </c>
      <c r="O53" s="889">
        <f t="shared" ref="O53:P53" si="16">O33+O52</f>
        <v>1161988</v>
      </c>
      <c r="P53" s="889">
        <f t="shared" si="16"/>
        <v>2660648</v>
      </c>
      <c r="Q53" s="874">
        <f>P53/M53*100</f>
        <v>50.247133022758291</v>
      </c>
      <c r="R53" s="9"/>
      <c r="S53" s="9"/>
      <c r="T53" s="9"/>
      <c r="U53" s="9"/>
      <c r="V53" s="9"/>
      <c r="W53" s="9"/>
    </row>
    <row r="54" spans="1:23" x14ac:dyDescent="0.2">
      <c r="B54" s="179"/>
      <c r="C54" s="178"/>
      <c r="D54" s="178"/>
      <c r="E54" s="178"/>
      <c r="F54" s="178"/>
      <c r="G54" s="178"/>
      <c r="H54" s="178"/>
      <c r="I54" s="178"/>
      <c r="J54" s="178"/>
      <c r="K54" s="178"/>
      <c r="L54" s="178"/>
      <c r="M54" s="178"/>
      <c r="U54" s="9"/>
      <c r="V54" s="9"/>
      <c r="W54" s="9"/>
    </row>
    <row r="55" spans="1:23" s="10" customFormat="1" ht="12.75" x14ac:dyDescent="0.2">
      <c r="A55" s="179"/>
      <c r="B55" s="174"/>
      <c r="C55" s="178"/>
      <c r="D55" s="178"/>
      <c r="E55" s="419">
        <f>E53-M53</f>
        <v>0</v>
      </c>
      <c r="F55" s="419"/>
      <c r="G55" s="419"/>
      <c r="H55" s="419"/>
      <c r="I55" s="419"/>
      <c r="J55" s="178"/>
      <c r="K55" s="178"/>
      <c r="L55" s="178"/>
      <c r="M55" s="178"/>
      <c r="N55" s="179"/>
      <c r="O55" s="179"/>
      <c r="P55" s="179"/>
      <c r="Q55" s="179"/>
      <c r="R55" s="179"/>
      <c r="S55" s="179"/>
      <c r="T55" s="179"/>
      <c r="U55" s="179"/>
      <c r="V55" s="179"/>
      <c r="W55" s="179"/>
    </row>
  </sheetData>
  <sheetProtection selectLockedCells="1" selectUnlockedCells="1"/>
  <mergeCells count="17">
    <mergeCell ref="F7:H7"/>
    <mergeCell ref="I7:I8"/>
    <mergeCell ref="N6:Q6"/>
    <mergeCell ref="N7:P7"/>
    <mergeCell ref="Q7:Q8"/>
    <mergeCell ref="A1:Q1"/>
    <mergeCell ref="B3:Q3"/>
    <mergeCell ref="B4:Q4"/>
    <mergeCell ref="B5:Q5"/>
    <mergeCell ref="C7:E7"/>
    <mergeCell ref="K7:M7"/>
    <mergeCell ref="K6:M6"/>
    <mergeCell ref="A6:A8"/>
    <mergeCell ref="B6:B7"/>
    <mergeCell ref="C6:E6"/>
    <mergeCell ref="J6:J7"/>
    <mergeCell ref="F6:I6"/>
  </mergeCells>
  <phoneticPr fontId="35" type="noConversion"/>
  <pageMargins left="0.19685039370078741" right="0.19685039370078741" top="0.19685039370078741" bottom="0.19685039370078741" header="0.51181102362204722" footer="0.51181102362204722"/>
  <pageSetup paperSize="9" scale="66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S181"/>
  <sheetViews>
    <sheetView workbookViewId="0">
      <pane xSplit="2" ySplit="9" topLeftCell="C78" activePane="bottomRight" state="frozen"/>
      <selection activeCell="B65" sqref="B65"/>
      <selection pane="topRight" activeCell="B65" sqref="B65"/>
      <selection pane="bottomLeft" activeCell="B65" sqref="B65"/>
      <selection pane="bottomRight" sqref="A1:L1"/>
    </sheetView>
  </sheetViews>
  <sheetFormatPr defaultColWidth="9.140625" defaultRowHeight="14.1" customHeight="1" x14ac:dyDescent="0.2"/>
  <cols>
    <col min="1" max="1" width="3.7109375" style="321" customWidth="1"/>
    <col min="2" max="2" width="41.42578125" style="333" customWidth="1"/>
    <col min="3" max="3" width="9.85546875" style="82" customWidth="1"/>
    <col min="4" max="4" width="8.7109375" style="82" customWidth="1"/>
    <col min="5" max="5" width="7.85546875" style="82" customWidth="1"/>
    <col min="6" max="6" width="8.42578125" style="95" customWidth="1"/>
    <col min="7" max="7" width="9.85546875" style="112" customWidth="1"/>
    <col min="8" max="8" width="7.28515625" style="112" customWidth="1"/>
    <col min="9" max="16384" width="9.140625" style="81"/>
  </cols>
  <sheetData>
    <row r="1" spans="1:15" ht="12.75" customHeight="1" x14ac:dyDescent="0.2">
      <c r="A1" s="1667" t="s">
        <v>2137</v>
      </c>
      <c r="B1" s="1667"/>
      <c r="C1" s="1667"/>
      <c r="D1" s="1667"/>
      <c r="E1" s="1667"/>
      <c r="F1" s="1667"/>
      <c r="G1" s="1667"/>
      <c r="H1" s="1667"/>
      <c r="I1" s="1667"/>
      <c r="J1" s="1667"/>
      <c r="K1" s="1667"/>
      <c r="L1" s="1667"/>
    </row>
    <row r="2" spans="1:15" ht="14.1" customHeight="1" x14ac:dyDescent="0.2">
      <c r="A2" s="1668" t="s">
        <v>78</v>
      </c>
      <c r="B2" s="1668"/>
      <c r="C2" s="1668"/>
      <c r="D2" s="1668"/>
      <c r="E2" s="1668"/>
      <c r="F2" s="1668"/>
      <c r="G2" s="1668"/>
      <c r="H2" s="1668"/>
      <c r="I2" s="1668"/>
      <c r="J2" s="1668"/>
      <c r="K2" s="1668"/>
      <c r="L2" s="1668"/>
    </row>
    <row r="3" spans="1:15" ht="14.1" customHeight="1" x14ac:dyDescent="0.2">
      <c r="A3" s="1669" t="s">
        <v>167</v>
      </c>
      <c r="B3" s="1669"/>
      <c r="C3" s="1669"/>
      <c r="D3" s="1669"/>
      <c r="E3" s="1669"/>
      <c r="F3" s="1669"/>
      <c r="G3" s="1669"/>
      <c r="H3" s="1669"/>
      <c r="I3" s="1669"/>
      <c r="J3" s="1669"/>
      <c r="K3" s="1669"/>
      <c r="L3" s="1669"/>
    </row>
    <row r="4" spans="1:15" ht="14.25" customHeight="1" thickBot="1" x14ac:dyDescent="0.25">
      <c r="A4" s="1670" t="s">
        <v>327</v>
      </c>
      <c r="B4" s="1670"/>
      <c r="C4" s="1670"/>
      <c r="D4" s="1670"/>
      <c r="E4" s="1670"/>
      <c r="F4" s="1670"/>
      <c r="G4" s="1670"/>
      <c r="H4" s="1670"/>
      <c r="I4" s="1670"/>
      <c r="J4" s="1670"/>
      <c r="K4" s="1670"/>
      <c r="L4" s="1670"/>
    </row>
    <row r="5" spans="1:15" ht="24" customHeight="1" thickBot="1" x14ac:dyDescent="0.25">
      <c r="A5" s="1672" t="s">
        <v>504</v>
      </c>
      <c r="B5" s="331" t="s">
        <v>57</v>
      </c>
      <c r="C5" s="84" t="s">
        <v>58</v>
      </c>
      <c r="D5" s="84" t="s">
        <v>59</v>
      </c>
      <c r="E5" s="84" t="s">
        <v>60</v>
      </c>
      <c r="F5" s="85" t="s">
        <v>505</v>
      </c>
      <c r="G5" s="85" t="s">
        <v>506</v>
      </c>
      <c r="H5" s="85" t="s">
        <v>507</v>
      </c>
      <c r="I5" s="1253" t="s">
        <v>636</v>
      </c>
      <c r="J5" s="1254" t="s">
        <v>647</v>
      </c>
      <c r="K5" s="1254" t="s">
        <v>648</v>
      </c>
      <c r="L5" s="1255" t="s">
        <v>649</v>
      </c>
    </row>
    <row r="6" spans="1:15" ht="1.9" hidden="1" customHeight="1" thickBot="1" x14ac:dyDescent="0.25">
      <c r="A6" s="1672"/>
      <c r="B6" s="332"/>
      <c r="C6" s="139"/>
      <c r="D6" s="139"/>
      <c r="E6" s="139"/>
      <c r="F6" s="140"/>
      <c r="I6" s="978"/>
      <c r="J6" s="977"/>
      <c r="K6" s="977"/>
      <c r="L6" s="979"/>
    </row>
    <row r="7" spans="1:15" s="263" customFormat="1" ht="23.25" customHeight="1" thickBot="1" x14ac:dyDescent="0.25">
      <c r="A7" s="1672"/>
      <c r="B7" s="332"/>
      <c r="C7" s="139"/>
      <c r="D7" s="1656" t="s">
        <v>1340</v>
      </c>
      <c r="E7" s="1657"/>
      <c r="F7" s="1657"/>
      <c r="G7" s="1657"/>
      <c r="H7" s="1658"/>
      <c r="I7" s="1671" t="s">
        <v>1332</v>
      </c>
      <c r="J7" s="1578"/>
      <c r="K7" s="1578"/>
      <c r="L7" s="1577" t="s">
        <v>1333</v>
      </c>
    </row>
    <row r="8" spans="1:15" s="80" customFormat="1" ht="30.75" customHeight="1" thickBot="1" x14ac:dyDescent="0.25">
      <c r="A8" s="1672"/>
      <c r="B8" s="1673" t="s">
        <v>86</v>
      </c>
      <c r="C8" s="1673" t="s">
        <v>508</v>
      </c>
      <c r="D8" s="1659" t="s">
        <v>509</v>
      </c>
      <c r="E8" s="1659" t="s">
        <v>510</v>
      </c>
      <c r="F8" s="1677" t="s">
        <v>511</v>
      </c>
      <c r="G8" s="1674" t="s">
        <v>62</v>
      </c>
      <c r="H8" s="1675" t="s">
        <v>63</v>
      </c>
      <c r="I8" s="1660" t="s">
        <v>511</v>
      </c>
      <c r="J8" s="1662" t="s">
        <v>62</v>
      </c>
      <c r="K8" s="1664" t="s">
        <v>63</v>
      </c>
      <c r="L8" s="1613"/>
      <c r="O8" s="574"/>
    </row>
    <row r="9" spans="1:15" s="80" customFormat="1" ht="41.25" customHeight="1" thickBot="1" x14ac:dyDescent="0.25">
      <c r="A9" s="1672"/>
      <c r="B9" s="1673"/>
      <c r="C9" s="1673"/>
      <c r="D9" s="1659"/>
      <c r="E9" s="1659"/>
      <c r="F9" s="1677"/>
      <c r="G9" s="1659"/>
      <c r="H9" s="1676"/>
      <c r="I9" s="1661"/>
      <c r="J9" s="1663"/>
      <c r="K9" s="1665"/>
      <c r="L9" s="1666"/>
    </row>
    <row r="10" spans="1:15" ht="14.1" customHeight="1" x14ac:dyDescent="0.2">
      <c r="A10" s="128"/>
      <c r="B10" s="86" t="s">
        <v>78</v>
      </c>
      <c r="C10" s="87"/>
      <c r="D10" s="87"/>
      <c r="E10" s="87"/>
      <c r="F10" s="88"/>
      <c r="H10" s="984"/>
      <c r="I10" s="980"/>
      <c r="K10" s="982"/>
      <c r="L10" s="1002"/>
    </row>
    <row r="11" spans="1:15" ht="14.1" customHeight="1" x14ac:dyDescent="0.2">
      <c r="A11" s="128"/>
      <c r="B11" s="86"/>
      <c r="C11" s="87"/>
      <c r="D11" s="87"/>
      <c r="E11" s="87"/>
      <c r="F11" s="88"/>
      <c r="H11" s="985"/>
      <c r="I11" s="980"/>
      <c r="K11" s="982"/>
      <c r="L11" s="982"/>
    </row>
    <row r="12" spans="1:15" ht="14.1" customHeight="1" x14ac:dyDescent="0.2">
      <c r="A12" s="317" t="s">
        <v>512</v>
      </c>
      <c r="B12" s="86" t="s">
        <v>513</v>
      </c>
      <c r="C12" s="87"/>
      <c r="D12" s="87"/>
      <c r="E12" s="87"/>
      <c r="F12" s="88"/>
      <c r="H12" s="985"/>
      <c r="I12" s="980"/>
      <c r="K12" s="982"/>
      <c r="L12" s="982"/>
    </row>
    <row r="13" spans="1:15" ht="14.1" customHeight="1" x14ac:dyDescent="0.2">
      <c r="A13" s="277" t="s">
        <v>1016</v>
      </c>
      <c r="B13" s="106" t="s">
        <v>1017</v>
      </c>
      <c r="C13" s="87" t="s">
        <v>515</v>
      </c>
      <c r="D13" s="789">
        <v>1620</v>
      </c>
      <c r="E13" s="789">
        <v>438</v>
      </c>
      <c r="F13" s="790">
        <f>D13+E13</f>
        <v>2058</v>
      </c>
      <c r="G13" s="459">
        <f>F13</f>
        <v>2058</v>
      </c>
      <c r="H13" s="987"/>
      <c r="I13" s="790">
        <f>J13+K13</f>
        <v>2057</v>
      </c>
      <c r="J13" s="459">
        <v>2057</v>
      </c>
      <c r="K13" s="1259"/>
      <c r="L13" s="1259">
        <f t="shared" ref="L13:L76" si="0">I13/F13*100</f>
        <v>99.951409135082599</v>
      </c>
    </row>
    <row r="14" spans="1:15" ht="14.1" customHeight="1" x14ac:dyDescent="0.2">
      <c r="A14" s="277" t="s">
        <v>1103</v>
      </c>
      <c r="B14" s="106" t="s">
        <v>1104</v>
      </c>
      <c r="C14" s="458" t="s">
        <v>1079</v>
      </c>
      <c r="D14" s="789">
        <v>0</v>
      </c>
      <c r="E14" s="789">
        <v>0</v>
      </c>
      <c r="F14" s="790">
        <f>D14+E14</f>
        <v>0</v>
      </c>
      <c r="G14" s="459"/>
      <c r="H14" s="987">
        <f>F14</f>
        <v>0</v>
      </c>
      <c r="I14" s="790">
        <f t="shared" ref="I14:I19" si="1">J14+K14</f>
        <v>0</v>
      </c>
      <c r="J14" s="459"/>
      <c r="K14" s="1259"/>
      <c r="L14" s="1259"/>
    </row>
    <row r="15" spans="1:15" ht="14.1" customHeight="1" x14ac:dyDescent="0.2">
      <c r="A15" s="277" t="s">
        <v>1165</v>
      </c>
      <c r="B15" s="106" t="s">
        <v>1167</v>
      </c>
      <c r="C15" s="458" t="s">
        <v>1079</v>
      </c>
      <c r="D15" s="789">
        <v>4500</v>
      </c>
      <c r="E15" s="789">
        <v>1215</v>
      </c>
      <c r="F15" s="790">
        <f t="shared" ref="F15:F19" si="2">D15+E15</f>
        <v>5715</v>
      </c>
      <c r="G15" s="459">
        <v>5715</v>
      </c>
      <c r="H15" s="987"/>
      <c r="I15" s="790">
        <f t="shared" si="1"/>
        <v>5398</v>
      </c>
      <c r="J15" s="459">
        <v>5398</v>
      </c>
      <c r="K15" s="1259"/>
      <c r="L15" s="1259">
        <f t="shared" si="0"/>
        <v>94.453193350831143</v>
      </c>
    </row>
    <row r="16" spans="1:15" ht="14.1" customHeight="1" x14ac:dyDescent="0.2">
      <c r="A16" s="277" t="s">
        <v>1166</v>
      </c>
      <c r="B16" s="106" t="s">
        <v>1168</v>
      </c>
      <c r="C16" s="458" t="s">
        <v>1079</v>
      </c>
      <c r="D16" s="789">
        <v>3000</v>
      </c>
      <c r="E16" s="789">
        <v>810</v>
      </c>
      <c r="F16" s="790">
        <f t="shared" si="2"/>
        <v>3810</v>
      </c>
      <c r="G16" s="459"/>
      <c r="H16" s="987">
        <v>3810</v>
      </c>
      <c r="I16" s="790">
        <f t="shared" si="1"/>
        <v>3708</v>
      </c>
      <c r="J16" s="459"/>
      <c r="K16" s="1259">
        <v>3708</v>
      </c>
      <c r="L16" s="1259">
        <f t="shared" si="0"/>
        <v>97.322834645669289</v>
      </c>
    </row>
    <row r="17" spans="1:19" ht="14.1" customHeight="1" x14ac:dyDescent="0.2">
      <c r="A17" s="277" t="s">
        <v>525</v>
      </c>
      <c r="B17" s="106" t="s">
        <v>1249</v>
      </c>
      <c r="C17" s="458" t="s">
        <v>1079</v>
      </c>
      <c r="D17" s="789">
        <v>370</v>
      </c>
      <c r="E17" s="789">
        <v>100</v>
      </c>
      <c r="F17" s="790">
        <f t="shared" si="2"/>
        <v>470</v>
      </c>
      <c r="G17" s="459">
        <v>470</v>
      </c>
      <c r="H17" s="987"/>
      <c r="I17" s="790">
        <f t="shared" si="1"/>
        <v>470</v>
      </c>
      <c r="J17" s="459">
        <v>470</v>
      </c>
      <c r="K17" s="1259"/>
      <c r="L17" s="1259">
        <f t="shared" si="0"/>
        <v>100</v>
      </c>
    </row>
    <row r="18" spans="1:19" s="98" customFormat="1" ht="13.15" customHeight="1" x14ac:dyDescent="0.2">
      <c r="A18" s="277" t="s">
        <v>526</v>
      </c>
      <c r="B18" s="89" t="s">
        <v>1250</v>
      </c>
      <c r="C18" s="458" t="s">
        <v>1079</v>
      </c>
      <c r="D18" s="789">
        <v>961</v>
      </c>
      <c r="E18" s="789">
        <v>260</v>
      </c>
      <c r="F18" s="790">
        <f t="shared" si="2"/>
        <v>1221</v>
      </c>
      <c r="G18" s="868">
        <v>1221</v>
      </c>
      <c r="H18" s="988"/>
      <c r="I18" s="790">
        <f t="shared" si="1"/>
        <v>1220</v>
      </c>
      <c r="J18" s="459">
        <v>1220</v>
      </c>
      <c r="K18" s="1259"/>
      <c r="L18" s="1259">
        <f t="shared" si="0"/>
        <v>99.918099918099927</v>
      </c>
    </row>
    <row r="19" spans="1:19" s="98" customFormat="1" ht="24" customHeight="1" thickBot="1" x14ac:dyDescent="0.25">
      <c r="A19" s="277" t="s">
        <v>527</v>
      </c>
      <c r="B19" s="89" t="s">
        <v>1299</v>
      </c>
      <c r="C19" s="458" t="s">
        <v>1079</v>
      </c>
      <c r="D19" s="789">
        <v>126</v>
      </c>
      <c r="E19" s="789">
        <v>35</v>
      </c>
      <c r="F19" s="790">
        <f t="shared" si="2"/>
        <v>161</v>
      </c>
      <c r="G19" s="868">
        <v>161</v>
      </c>
      <c r="H19" s="988"/>
      <c r="I19" s="790">
        <f t="shared" si="1"/>
        <v>160</v>
      </c>
      <c r="J19" s="459">
        <v>160</v>
      </c>
      <c r="K19" s="1258"/>
      <c r="L19" s="1259">
        <f t="shared" si="0"/>
        <v>99.378881987577643</v>
      </c>
    </row>
    <row r="20" spans="1:19" s="98" customFormat="1" ht="15" customHeight="1" thickBot="1" x14ac:dyDescent="0.25">
      <c r="A20" s="318"/>
      <c r="B20" s="90" t="s">
        <v>516</v>
      </c>
      <c r="C20" s="91"/>
      <c r="D20" s="901">
        <f>SUM(D13:D19)</f>
        <v>10577</v>
      </c>
      <c r="E20" s="901">
        <f>SUM(E13:E19)</f>
        <v>2858</v>
      </c>
      <c r="F20" s="901">
        <f>SUM(F13:F19)</f>
        <v>13435</v>
      </c>
      <c r="G20" s="901">
        <f>SUM(G13:G19)</f>
        <v>9625</v>
      </c>
      <c r="H20" s="1485">
        <f>SUM(H13:H18)</f>
        <v>3810</v>
      </c>
      <c r="I20" s="900">
        <f>SUM(I13:I19)</f>
        <v>13013</v>
      </c>
      <c r="J20" s="900">
        <f t="shared" ref="J20:K20" si="3">SUM(J13:J19)</f>
        <v>9305</v>
      </c>
      <c r="K20" s="1003">
        <f t="shared" si="3"/>
        <v>3708</v>
      </c>
      <c r="L20" s="1003">
        <f t="shared" si="0"/>
        <v>96.858950502419049</v>
      </c>
    </row>
    <row r="21" spans="1:19" ht="14.1" customHeight="1" x14ac:dyDescent="0.2">
      <c r="A21" s="319"/>
      <c r="B21" s="89"/>
      <c r="C21" s="87"/>
      <c r="D21" s="458"/>
      <c r="E21" s="458"/>
      <c r="F21" s="460"/>
      <c r="G21" s="1486"/>
      <c r="H21" s="1487"/>
      <c r="I21" s="790"/>
      <c r="J21" s="459"/>
      <c r="K21" s="1259"/>
      <c r="L21" s="1259"/>
    </row>
    <row r="22" spans="1:19" ht="12" customHeight="1" x14ac:dyDescent="0.2">
      <c r="A22" s="319" t="s">
        <v>517</v>
      </c>
      <c r="B22" s="86" t="s">
        <v>518</v>
      </c>
      <c r="C22" s="87"/>
      <c r="D22" s="458"/>
      <c r="E22" s="458"/>
      <c r="F22" s="460"/>
      <c r="G22" s="1486"/>
      <c r="H22" s="1487"/>
      <c r="I22" s="790"/>
      <c r="J22" s="459"/>
      <c r="K22" s="1259"/>
      <c r="L22" s="1259"/>
    </row>
    <row r="23" spans="1:19" ht="12" customHeight="1" x14ac:dyDescent="0.2">
      <c r="A23" s="128" t="s">
        <v>514</v>
      </c>
      <c r="B23" s="106" t="s">
        <v>1172</v>
      </c>
      <c r="C23" s="87" t="s">
        <v>515</v>
      </c>
      <c r="D23" s="789">
        <v>13813</v>
      </c>
      <c r="E23" s="789">
        <v>3729</v>
      </c>
      <c r="F23" s="790">
        <f>D23+E23</f>
        <v>17542</v>
      </c>
      <c r="G23" s="459">
        <f>F23</f>
        <v>17542</v>
      </c>
      <c r="H23" s="987"/>
      <c r="I23" s="790">
        <f>J23+K23</f>
        <v>5521</v>
      </c>
      <c r="J23" s="459">
        <v>5521</v>
      </c>
      <c r="K23" s="1259"/>
      <c r="L23" s="1259">
        <f t="shared" si="0"/>
        <v>31.473036141831034</v>
      </c>
      <c r="S23" s="980"/>
    </row>
    <row r="24" spans="1:19" ht="12" customHeight="1" x14ac:dyDescent="0.2">
      <c r="A24" s="128" t="s">
        <v>522</v>
      </c>
      <c r="B24" s="106" t="s">
        <v>1018</v>
      </c>
      <c r="C24" s="87" t="s">
        <v>515</v>
      </c>
      <c r="D24" s="789">
        <v>718</v>
      </c>
      <c r="E24" s="789">
        <v>194</v>
      </c>
      <c r="F24" s="790">
        <f>D24+E24</f>
        <v>912</v>
      </c>
      <c r="G24" s="459"/>
      <c r="H24" s="987">
        <f>F24</f>
        <v>912</v>
      </c>
      <c r="I24" s="790">
        <f t="shared" ref="I24:I26" si="4">J24+K24</f>
        <v>0</v>
      </c>
      <c r="J24" s="459"/>
      <c r="K24" s="1259"/>
      <c r="L24" s="1259">
        <f t="shared" si="0"/>
        <v>0</v>
      </c>
    </row>
    <row r="25" spans="1:19" ht="26.25" customHeight="1" x14ac:dyDescent="0.2">
      <c r="A25" s="128" t="s">
        <v>523</v>
      </c>
      <c r="B25" s="106" t="s">
        <v>1173</v>
      </c>
      <c r="C25" s="458" t="s">
        <v>515</v>
      </c>
      <c r="D25" s="789">
        <v>7874</v>
      </c>
      <c r="E25" s="789">
        <v>2126</v>
      </c>
      <c r="F25" s="790">
        <f>D25+E25</f>
        <v>10000</v>
      </c>
      <c r="G25" s="459">
        <f>F25</f>
        <v>10000</v>
      </c>
      <c r="H25" s="987"/>
      <c r="I25" s="790">
        <f t="shared" si="4"/>
        <v>3810</v>
      </c>
      <c r="J25" s="459">
        <v>3810</v>
      </c>
      <c r="K25" s="1259"/>
      <c r="L25" s="1259">
        <f t="shared" si="0"/>
        <v>38.1</v>
      </c>
    </row>
    <row r="26" spans="1:19" ht="12.75" customHeight="1" x14ac:dyDescent="0.2">
      <c r="A26" s="128" t="s">
        <v>524</v>
      </c>
      <c r="B26" s="106" t="s">
        <v>1169</v>
      </c>
      <c r="C26" s="458" t="s">
        <v>1079</v>
      </c>
      <c r="D26" s="789">
        <v>2239</v>
      </c>
      <c r="E26" s="789">
        <v>605</v>
      </c>
      <c r="F26" s="790">
        <f>D26+E26</f>
        <v>2844</v>
      </c>
      <c r="G26" s="459"/>
      <c r="H26" s="987">
        <f>F26</f>
        <v>2844</v>
      </c>
      <c r="I26" s="790">
        <f t="shared" si="4"/>
        <v>0</v>
      </c>
      <c r="J26" s="459"/>
      <c r="K26" s="1259"/>
      <c r="L26" s="1259">
        <f t="shared" si="0"/>
        <v>0</v>
      </c>
    </row>
    <row r="27" spans="1:19" ht="13.5" customHeight="1" thickBot="1" x14ac:dyDescent="0.25">
      <c r="A27" s="128"/>
      <c r="B27" s="106"/>
      <c r="C27" s="87"/>
      <c r="D27" s="789"/>
      <c r="E27" s="789"/>
      <c r="F27" s="790"/>
      <c r="G27" s="459"/>
      <c r="H27" s="987"/>
      <c r="I27" s="790"/>
      <c r="J27" s="459"/>
      <c r="K27" s="1259"/>
      <c r="L27" s="1259"/>
    </row>
    <row r="28" spans="1:19" ht="12" customHeight="1" thickBot="1" x14ac:dyDescent="0.25">
      <c r="A28" s="468"/>
      <c r="B28" s="461" t="s">
        <v>519</v>
      </c>
      <c r="C28" s="150"/>
      <c r="D28" s="900">
        <f t="shared" ref="D28:G28" si="5">SUM(D23:D27)</f>
        <v>24644</v>
      </c>
      <c r="E28" s="900">
        <f t="shared" si="5"/>
        <v>6654</v>
      </c>
      <c r="F28" s="900">
        <f t="shared" si="5"/>
        <v>31298</v>
      </c>
      <c r="G28" s="900">
        <f t="shared" si="5"/>
        <v>27542</v>
      </c>
      <c r="H28" s="992">
        <f>SUM(H23:H27)</f>
        <v>3756</v>
      </c>
      <c r="I28" s="900">
        <f>SUM(I23:I26)</f>
        <v>9331</v>
      </c>
      <c r="J28" s="900">
        <f t="shared" ref="J28:K28" si="6">SUM(J23:J26)</f>
        <v>9331</v>
      </c>
      <c r="K28" s="1003">
        <f t="shared" si="6"/>
        <v>0</v>
      </c>
      <c r="L28" s="1003">
        <f t="shared" si="0"/>
        <v>29.813406607450954</v>
      </c>
    </row>
    <row r="29" spans="1:19" ht="12" customHeight="1" x14ac:dyDescent="0.2">
      <c r="A29" s="319"/>
      <c r="B29" s="92"/>
      <c r="C29" s="87"/>
      <c r="D29" s="458"/>
      <c r="E29" s="458"/>
      <c r="F29" s="460"/>
      <c r="G29" s="1486"/>
      <c r="H29" s="1487"/>
      <c r="I29" s="790"/>
      <c r="J29" s="459"/>
      <c r="K29" s="1259"/>
      <c r="L29" s="1259"/>
    </row>
    <row r="30" spans="1:19" ht="15.75" customHeight="1" x14ac:dyDescent="0.2">
      <c r="A30" s="545" t="s">
        <v>520</v>
      </c>
      <c r="B30" s="97" t="s">
        <v>521</v>
      </c>
      <c r="C30" s="94"/>
      <c r="D30" s="458"/>
      <c r="E30" s="458"/>
      <c r="F30" s="460"/>
      <c r="G30" s="1486"/>
      <c r="H30" s="1487"/>
      <c r="I30" s="790"/>
      <c r="J30" s="459"/>
      <c r="K30" s="1259"/>
      <c r="L30" s="1259"/>
    </row>
    <row r="31" spans="1:19" s="98" customFormat="1" ht="19.5" customHeight="1" x14ac:dyDescent="0.2">
      <c r="A31" s="128" t="s">
        <v>514</v>
      </c>
      <c r="B31" s="93" t="s">
        <v>311</v>
      </c>
      <c r="C31" s="458" t="s">
        <v>515</v>
      </c>
      <c r="D31" s="789">
        <v>0</v>
      </c>
      <c r="E31" s="789">
        <v>0</v>
      </c>
      <c r="F31" s="790">
        <v>0</v>
      </c>
      <c r="G31" s="459">
        <f>F31</f>
        <v>0</v>
      </c>
      <c r="H31" s="987"/>
      <c r="I31" s="790">
        <f>J31+K31</f>
        <v>0</v>
      </c>
      <c r="J31" s="459"/>
      <c r="K31" s="1259"/>
      <c r="L31" s="1259"/>
    </row>
    <row r="32" spans="1:19" s="98" customFormat="1" ht="23.25" customHeight="1" x14ac:dyDescent="0.2">
      <c r="A32" s="128" t="s">
        <v>1171</v>
      </c>
      <c r="B32" s="93" t="s">
        <v>1239</v>
      </c>
      <c r="C32" s="458" t="s">
        <v>1175</v>
      </c>
      <c r="D32" s="789">
        <v>94160</v>
      </c>
      <c r="E32" s="789"/>
      <c r="F32" s="790">
        <f>D32+E32</f>
        <v>94160</v>
      </c>
      <c r="G32" s="459">
        <f>D32</f>
        <v>94160</v>
      </c>
      <c r="H32" s="987"/>
      <c r="I32" s="790">
        <f t="shared" ref="I32:I61" si="7">J32+K32</f>
        <v>0</v>
      </c>
      <c r="J32" s="459"/>
      <c r="K32" s="1259"/>
      <c r="L32" s="1259">
        <f t="shared" si="0"/>
        <v>0</v>
      </c>
    </row>
    <row r="33" spans="1:12" s="98" customFormat="1" ht="19.5" customHeight="1" x14ac:dyDescent="0.2">
      <c r="A33" s="128" t="s">
        <v>1251</v>
      </c>
      <c r="B33" s="93" t="s">
        <v>1174</v>
      </c>
      <c r="C33" s="458" t="s">
        <v>1175</v>
      </c>
      <c r="D33" s="789">
        <f>108835+10945</f>
        <v>119780</v>
      </c>
      <c r="E33" s="789">
        <v>32340</v>
      </c>
      <c r="F33" s="790">
        <f>D33+E33</f>
        <v>152120</v>
      </c>
      <c r="G33" s="459">
        <f>F33</f>
        <v>152120</v>
      </c>
      <c r="H33" s="987"/>
      <c r="I33" s="790">
        <f t="shared" si="7"/>
        <v>0</v>
      </c>
      <c r="J33" s="459"/>
      <c r="K33" s="1259"/>
      <c r="L33" s="1259">
        <f t="shared" si="0"/>
        <v>0</v>
      </c>
    </row>
    <row r="34" spans="1:12" s="98" customFormat="1" ht="24" customHeight="1" x14ac:dyDescent="0.2">
      <c r="A34" s="128" t="s">
        <v>1300</v>
      </c>
      <c r="B34" s="93" t="s">
        <v>1301</v>
      </c>
      <c r="C34" s="458" t="s">
        <v>1175</v>
      </c>
      <c r="D34" s="789">
        <v>12598</v>
      </c>
      <c r="E34" s="789">
        <v>3402</v>
      </c>
      <c r="F34" s="790">
        <f>D34+E34</f>
        <v>16000</v>
      </c>
      <c r="G34" s="459">
        <f>F34</f>
        <v>16000</v>
      </c>
      <c r="H34" s="987"/>
      <c r="I34" s="790">
        <f t="shared" si="7"/>
        <v>0</v>
      </c>
      <c r="J34" s="459"/>
      <c r="K34" s="1259"/>
      <c r="L34" s="1259">
        <f t="shared" si="0"/>
        <v>0</v>
      </c>
    </row>
    <row r="35" spans="1:12" s="98" customFormat="1" ht="23.25" customHeight="1" x14ac:dyDescent="0.2">
      <c r="A35" s="128" t="s">
        <v>522</v>
      </c>
      <c r="B35" s="93" t="s">
        <v>312</v>
      </c>
      <c r="C35" s="458" t="s">
        <v>515</v>
      </c>
      <c r="D35" s="789">
        <f>15791-5100-2000</f>
        <v>8691</v>
      </c>
      <c r="E35" s="789">
        <v>2347</v>
      </c>
      <c r="F35" s="790">
        <f t="shared" ref="F35:F56" si="8">D35+E35</f>
        <v>11038</v>
      </c>
      <c r="G35" s="459">
        <f>F35</f>
        <v>11038</v>
      </c>
      <c r="H35" s="987"/>
      <c r="I35" s="790">
        <f t="shared" si="7"/>
        <v>0</v>
      </c>
      <c r="J35" s="459"/>
      <c r="K35" s="1259"/>
      <c r="L35" s="1259">
        <f t="shared" si="0"/>
        <v>0</v>
      </c>
    </row>
    <row r="36" spans="1:12" s="98" customFormat="1" ht="24.75" customHeight="1" x14ac:dyDescent="0.2">
      <c r="A36" s="128" t="s">
        <v>523</v>
      </c>
      <c r="B36" s="93" t="s">
        <v>1127</v>
      </c>
      <c r="C36" s="458" t="s">
        <v>515</v>
      </c>
      <c r="D36" s="789">
        <f>23622-15748</f>
        <v>7874</v>
      </c>
      <c r="E36" s="789">
        <v>2126</v>
      </c>
      <c r="F36" s="790">
        <f t="shared" si="8"/>
        <v>10000</v>
      </c>
      <c r="G36" s="459">
        <f>F36</f>
        <v>10000</v>
      </c>
      <c r="H36" s="987"/>
      <c r="I36" s="790">
        <f t="shared" si="7"/>
        <v>4257</v>
      </c>
      <c r="J36" s="459">
        <v>4257</v>
      </c>
      <c r="K36" s="1259"/>
      <c r="L36" s="1259">
        <f t="shared" si="0"/>
        <v>42.57</v>
      </c>
    </row>
    <row r="37" spans="1:12" s="98" customFormat="1" ht="26.25" customHeight="1" x14ac:dyDescent="0.2">
      <c r="A37" s="128" t="s">
        <v>524</v>
      </c>
      <c r="B37" s="89" t="s">
        <v>1238</v>
      </c>
      <c r="C37" s="458" t="s">
        <v>515</v>
      </c>
      <c r="D37" s="789">
        <v>529463</v>
      </c>
      <c r="E37" s="789">
        <v>142955</v>
      </c>
      <c r="F37" s="790">
        <f t="shared" si="8"/>
        <v>672418</v>
      </c>
      <c r="G37" s="459">
        <f>F37</f>
        <v>672418</v>
      </c>
      <c r="H37" s="987"/>
      <c r="I37" s="790">
        <f t="shared" si="7"/>
        <v>22225</v>
      </c>
      <c r="J37" s="459">
        <v>22225</v>
      </c>
      <c r="K37" s="1259"/>
      <c r="L37" s="1259">
        <f t="shared" si="0"/>
        <v>3.3052357313456806</v>
      </c>
    </row>
    <row r="38" spans="1:12" s="98" customFormat="1" ht="21.75" customHeight="1" x14ac:dyDescent="0.2">
      <c r="A38" s="128" t="s">
        <v>525</v>
      </c>
      <c r="B38" s="700" t="s">
        <v>196</v>
      </c>
      <c r="C38" s="458" t="s">
        <v>515</v>
      </c>
      <c r="D38" s="789">
        <v>5295</v>
      </c>
      <c r="E38" s="789">
        <v>1439</v>
      </c>
      <c r="F38" s="790">
        <f t="shared" si="8"/>
        <v>6734</v>
      </c>
      <c r="G38" s="459"/>
      <c r="H38" s="987">
        <f>F38</f>
        <v>6734</v>
      </c>
      <c r="I38" s="790">
        <f t="shared" si="7"/>
        <v>1238</v>
      </c>
      <c r="J38" s="459"/>
      <c r="K38" s="1259">
        <v>1238</v>
      </c>
      <c r="L38" s="1259">
        <f t="shared" si="0"/>
        <v>18.384318384318384</v>
      </c>
    </row>
    <row r="39" spans="1:12" s="98" customFormat="1" ht="21.75" customHeight="1" x14ac:dyDescent="0.2">
      <c r="A39" s="128" t="s">
        <v>526</v>
      </c>
      <c r="B39" s="700" t="s">
        <v>1019</v>
      </c>
      <c r="C39" s="458" t="s">
        <v>515</v>
      </c>
      <c r="D39" s="789">
        <v>5512</v>
      </c>
      <c r="E39" s="789">
        <v>1193</v>
      </c>
      <c r="F39" s="790">
        <f t="shared" si="8"/>
        <v>6705</v>
      </c>
      <c r="G39" s="459">
        <f>F39</f>
        <v>6705</v>
      </c>
      <c r="H39" s="987"/>
      <c r="I39" s="790">
        <f t="shared" si="7"/>
        <v>6685</v>
      </c>
      <c r="J39" s="459">
        <v>6685</v>
      </c>
      <c r="K39" s="1259"/>
      <c r="L39" s="1259">
        <f t="shared" si="0"/>
        <v>99.701715137956754</v>
      </c>
    </row>
    <row r="40" spans="1:12" s="98" customFormat="1" ht="21.75" customHeight="1" x14ac:dyDescent="0.2">
      <c r="A40" s="128" t="s">
        <v>527</v>
      </c>
      <c r="B40" s="700" t="s">
        <v>1302</v>
      </c>
      <c r="C40" s="458" t="s">
        <v>515</v>
      </c>
      <c r="D40" s="789">
        <v>7197</v>
      </c>
      <c r="E40" s="789">
        <v>53</v>
      </c>
      <c r="F40" s="790">
        <f t="shared" si="8"/>
        <v>7250</v>
      </c>
      <c r="G40" s="459">
        <f>F40</f>
        <v>7250</v>
      </c>
      <c r="H40" s="987"/>
      <c r="I40" s="790">
        <f t="shared" si="7"/>
        <v>0</v>
      </c>
      <c r="J40" s="459"/>
      <c r="K40" s="1259"/>
      <c r="L40" s="1259">
        <f t="shared" si="0"/>
        <v>0</v>
      </c>
    </row>
    <row r="41" spans="1:12" s="98" customFormat="1" ht="21.75" customHeight="1" x14ac:dyDescent="0.2">
      <c r="A41" s="128" t="s">
        <v>528</v>
      </c>
      <c r="B41" s="700" t="s">
        <v>1020</v>
      </c>
      <c r="C41" s="458" t="s">
        <v>515</v>
      </c>
      <c r="D41" s="789">
        <v>0</v>
      </c>
      <c r="E41" s="789">
        <v>0</v>
      </c>
      <c r="F41" s="790">
        <f t="shared" si="8"/>
        <v>0</v>
      </c>
      <c r="G41" s="459">
        <f>F41</f>
        <v>0</v>
      </c>
      <c r="H41" s="987"/>
      <c r="I41" s="790">
        <f t="shared" si="7"/>
        <v>0</v>
      </c>
      <c r="J41" s="459"/>
      <c r="K41" s="1259"/>
      <c r="L41" s="1259"/>
    </row>
    <row r="42" spans="1:12" s="98" customFormat="1" ht="21.75" customHeight="1" x14ac:dyDescent="0.2">
      <c r="A42" s="128" t="s">
        <v>1252</v>
      </c>
      <c r="B42" s="700" t="s">
        <v>1304</v>
      </c>
      <c r="C42" s="458" t="s">
        <v>515</v>
      </c>
      <c r="D42" s="789">
        <v>141228</v>
      </c>
      <c r="E42" s="789">
        <v>38132</v>
      </c>
      <c r="F42" s="790">
        <f t="shared" si="8"/>
        <v>179360</v>
      </c>
      <c r="G42" s="459">
        <f>F42</f>
        <v>179360</v>
      </c>
      <c r="H42" s="987"/>
      <c r="I42" s="790">
        <f t="shared" si="7"/>
        <v>0</v>
      </c>
      <c r="J42" s="459"/>
      <c r="K42" s="1259"/>
      <c r="L42" s="1259">
        <f t="shared" si="0"/>
        <v>0</v>
      </c>
    </row>
    <row r="43" spans="1:12" s="98" customFormat="1" ht="21.75" customHeight="1" x14ac:dyDescent="0.2">
      <c r="A43" s="128" t="s">
        <v>1253</v>
      </c>
      <c r="B43" s="893" t="s">
        <v>1303</v>
      </c>
      <c r="C43" s="458"/>
      <c r="D43" s="789">
        <v>118110</v>
      </c>
      <c r="E43" s="789">
        <v>31890</v>
      </c>
      <c r="F43" s="790">
        <f t="shared" si="8"/>
        <v>150000</v>
      </c>
      <c r="G43" s="459">
        <f>F43</f>
        <v>150000</v>
      </c>
      <c r="H43" s="987"/>
      <c r="I43" s="790">
        <f t="shared" si="7"/>
        <v>0</v>
      </c>
      <c r="J43" s="459"/>
      <c r="K43" s="1259"/>
      <c r="L43" s="1259">
        <f t="shared" si="0"/>
        <v>0</v>
      </c>
    </row>
    <row r="44" spans="1:12" s="98" customFormat="1" ht="21.75" customHeight="1" x14ac:dyDescent="0.2">
      <c r="A44" s="128" t="s">
        <v>1254</v>
      </c>
      <c r="B44" s="700" t="s">
        <v>1086</v>
      </c>
      <c r="C44" s="458" t="s">
        <v>515</v>
      </c>
      <c r="D44" s="789">
        <v>80132</v>
      </c>
      <c r="E44" s="789">
        <v>21635</v>
      </c>
      <c r="F44" s="790">
        <f t="shared" ref="F44" si="9">D44+E44</f>
        <v>101767</v>
      </c>
      <c r="G44" s="459">
        <f t="shared" ref="G44" si="10">F44</f>
        <v>101767</v>
      </c>
      <c r="H44" s="987"/>
      <c r="I44" s="790">
        <f t="shared" si="7"/>
        <v>0</v>
      </c>
      <c r="J44" s="459"/>
      <c r="K44" s="1259"/>
      <c r="L44" s="1259">
        <f t="shared" si="0"/>
        <v>0</v>
      </c>
    </row>
    <row r="45" spans="1:12" s="98" customFormat="1" ht="21.75" customHeight="1" x14ac:dyDescent="0.2">
      <c r="A45" s="128" t="s">
        <v>571</v>
      </c>
      <c r="B45" s="700" t="s">
        <v>1021</v>
      </c>
      <c r="C45" s="458" t="s">
        <v>515</v>
      </c>
      <c r="D45" s="789">
        <v>0</v>
      </c>
      <c r="E45" s="789">
        <v>0</v>
      </c>
      <c r="F45" s="790">
        <f t="shared" si="8"/>
        <v>0</v>
      </c>
      <c r="G45" s="459"/>
      <c r="H45" s="987">
        <f>F45</f>
        <v>0</v>
      </c>
      <c r="I45" s="790">
        <f t="shared" si="7"/>
        <v>0</v>
      </c>
      <c r="J45" s="459"/>
      <c r="K45" s="1259"/>
      <c r="L45" s="1259"/>
    </row>
    <row r="46" spans="1:12" s="98" customFormat="1" ht="21.75" customHeight="1" x14ac:dyDescent="0.2">
      <c r="A46" s="128" t="s">
        <v>572</v>
      </c>
      <c r="B46" s="700" t="s">
        <v>1085</v>
      </c>
      <c r="C46" s="458" t="s">
        <v>515</v>
      </c>
      <c r="D46" s="789">
        <v>11616</v>
      </c>
      <c r="E46" s="789">
        <v>3137</v>
      </c>
      <c r="F46" s="790">
        <f t="shared" si="8"/>
        <v>14753</v>
      </c>
      <c r="G46" s="459">
        <f t="shared" ref="G46:G52" si="11">F46</f>
        <v>14753</v>
      </c>
      <c r="H46" s="987"/>
      <c r="I46" s="790">
        <f t="shared" si="7"/>
        <v>0</v>
      </c>
      <c r="J46" s="459"/>
      <c r="K46" s="1259"/>
      <c r="L46" s="1259">
        <f t="shared" si="0"/>
        <v>0</v>
      </c>
    </row>
    <row r="47" spans="1:12" s="98" customFormat="1" ht="21.75" customHeight="1" x14ac:dyDescent="0.2">
      <c r="A47" s="128" t="s">
        <v>573</v>
      </c>
      <c r="B47" s="700" t="s">
        <v>1022</v>
      </c>
      <c r="C47" s="458" t="s">
        <v>515</v>
      </c>
      <c r="D47" s="789">
        <v>1945</v>
      </c>
      <c r="E47" s="789">
        <v>525</v>
      </c>
      <c r="F47" s="790">
        <f t="shared" si="8"/>
        <v>2470</v>
      </c>
      <c r="G47" s="459">
        <f t="shared" si="11"/>
        <v>2470</v>
      </c>
      <c r="H47" s="987"/>
      <c r="I47" s="790">
        <f t="shared" si="7"/>
        <v>2309</v>
      </c>
      <c r="J47" s="459">
        <v>2309</v>
      </c>
      <c r="K47" s="1259"/>
      <c r="L47" s="1259">
        <f t="shared" si="0"/>
        <v>93.481781376518214</v>
      </c>
    </row>
    <row r="48" spans="1:12" s="98" customFormat="1" ht="21.75" customHeight="1" x14ac:dyDescent="0.2">
      <c r="A48" s="128" t="s">
        <v>574</v>
      </c>
      <c r="B48" s="700" t="s">
        <v>1023</v>
      </c>
      <c r="C48" s="458" t="s">
        <v>515</v>
      </c>
      <c r="D48" s="789">
        <v>0</v>
      </c>
      <c r="E48" s="789">
        <v>0</v>
      </c>
      <c r="F48" s="790">
        <f t="shared" si="8"/>
        <v>0</v>
      </c>
      <c r="G48" s="459">
        <f t="shared" si="11"/>
        <v>0</v>
      </c>
      <c r="H48" s="987"/>
      <c r="I48" s="790">
        <f t="shared" si="7"/>
        <v>0</v>
      </c>
      <c r="J48" s="459"/>
      <c r="K48" s="1259"/>
      <c r="L48" s="1259"/>
    </row>
    <row r="49" spans="1:16" s="98" customFormat="1" ht="21.75" customHeight="1" x14ac:dyDescent="0.2">
      <c r="A49" s="128" t="s">
        <v>575</v>
      </c>
      <c r="B49" s="700" t="s">
        <v>1077</v>
      </c>
      <c r="C49" s="458" t="s">
        <v>1079</v>
      </c>
      <c r="D49" s="789">
        <v>10000</v>
      </c>
      <c r="E49" s="789">
        <v>2700</v>
      </c>
      <c r="F49" s="790">
        <f t="shared" si="8"/>
        <v>12700</v>
      </c>
      <c r="G49" s="459">
        <f t="shared" si="11"/>
        <v>12700</v>
      </c>
      <c r="H49" s="987"/>
      <c r="I49" s="790">
        <f t="shared" si="7"/>
        <v>0</v>
      </c>
      <c r="J49" s="459"/>
      <c r="K49" s="1259"/>
      <c r="L49" s="1259">
        <f t="shared" si="0"/>
        <v>0</v>
      </c>
    </row>
    <row r="50" spans="1:16" s="98" customFormat="1" ht="21.75" customHeight="1" x14ac:dyDescent="0.2">
      <c r="A50" s="128" t="s">
        <v>576</v>
      </c>
      <c r="B50" s="700" t="s">
        <v>1078</v>
      </c>
      <c r="C50" s="458" t="s">
        <v>1079</v>
      </c>
      <c r="D50" s="789">
        <v>3000</v>
      </c>
      <c r="E50" s="789">
        <v>810</v>
      </c>
      <c r="F50" s="790">
        <f t="shared" si="8"/>
        <v>3810</v>
      </c>
      <c r="G50" s="459">
        <f t="shared" si="11"/>
        <v>3810</v>
      </c>
      <c r="H50" s="987"/>
      <c r="I50" s="790">
        <f t="shared" si="7"/>
        <v>0</v>
      </c>
      <c r="J50" s="459"/>
      <c r="K50" s="1259"/>
      <c r="L50" s="1259">
        <f t="shared" si="0"/>
        <v>0</v>
      </c>
    </row>
    <row r="51" spans="1:16" s="98" customFormat="1" ht="21.75" customHeight="1" x14ac:dyDescent="0.2">
      <c r="A51" s="128" t="s">
        <v>577</v>
      </c>
      <c r="B51" s="700" t="s">
        <v>1084</v>
      </c>
      <c r="C51" s="458" t="s">
        <v>515</v>
      </c>
      <c r="D51" s="789">
        <f>6102+225</f>
        <v>6327</v>
      </c>
      <c r="E51" s="789">
        <v>1709</v>
      </c>
      <c r="F51" s="790">
        <f t="shared" si="8"/>
        <v>8036</v>
      </c>
      <c r="G51" s="459">
        <f t="shared" si="11"/>
        <v>8036</v>
      </c>
      <c r="H51" s="987"/>
      <c r="I51" s="790">
        <f t="shared" si="7"/>
        <v>8034</v>
      </c>
      <c r="J51" s="459">
        <v>8034</v>
      </c>
      <c r="K51" s="1259"/>
      <c r="L51" s="1259">
        <f t="shared" si="0"/>
        <v>99.975111996017915</v>
      </c>
    </row>
    <row r="52" spans="1:16" s="98" customFormat="1" ht="21.75" customHeight="1" x14ac:dyDescent="0.2">
      <c r="A52" s="128" t="s">
        <v>578</v>
      </c>
      <c r="B52" s="700" t="s">
        <v>1107</v>
      </c>
      <c r="C52" s="458" t="s">
        <v>1079</v>
      </c>
      <c r="D52" s="789">
        <v>12598</v>
      </c>
      <c r="E52" s="789">
        <v>3402</v>
      </c>
      <c r="F52" s="790">
        <f t="shared" si="8"/>
        <v>16000</v>
      </c>
      <c r="G52" s="459">
        <f t="shared" si="11"/>
        <v>16000</v>
      </c>
      <c r="H52" s="987"/>
      <c r="I52" s="790">
        <f t="shared" si="7"/>
        <v>9597</v>
      </c>
      <c r="J52" s="459">
        <v>9597</v>
      </c>
      <c r="K52" s="1259"/>
      <c r="L52" s="1259">
        <f t="shared" si="0"/>
        <v>59.981249999999996</v>
      </c>
    </row>
    <row r="53" spans="1:16" s="98" customFormat="1" ht="21.75" customHeight="1" x14ac:dyDescent="0.2">
      <c r="A53" s="128" t="s">
        <v>580</v>
      </c>
      <c r="B53" s="700" t="s">
        <v>1170</v>
      </c>
      <c r="C53" s="458" t="s">
        <v>1079</v>
      </c>
      <c r="D53" s="789">
        <v>2175</v>
      </c>
      <c r="E53" s="789">
        <v>587</v>
      </c>
      <c r="F53" s="790">
        <f t="shared" si="8"/>
        <v>2762</v>
      </c>
      <c r="G53" s="459"/>
      <c r="H53" s="987">
        <f>F53</f>
        <v>2762</v>
      </c>
      <c r="I53" s="790">
        <f t="shared" si="7"/>
        <v>1397</v>
      </c>
      <c r="J53" s="459"/>
      <c r="K53" s="1259">
        <v>1397</v>
      </c>
      <c r="L53" s="1259">
        <f t="shared" si="0"/>
        <v>50.579290369297617</v>
      </c>
    </row>
    <row r="54" spans="1:16" s="98" customFormat="1" ht="21.75" customHeight="1" x14ac:dyDescent="0.2">
      <c r="A54" s="128" t="s">
        <v>581</v>
      </c>
      <c r="B54" s="700" t="s">
        <v>1176</v>
      </c>
      <c r="C54" s="458" t="s">
        <v>1079</v>
      </c>
      <c r="D54" s="789">
        <f>1181+9</f>
        <v>1190</v>
      </c>
      <c r="E54" s="789">
        <v>322</v>
      </c>
      <c r="F54" s="790">
        <f t="shared" si="8"/>
        <v>1512</v>
      </c>
      <c r="G54" s="459"/>
      <c r="H54" s="987">
        <f>F54</f>
        <v>1512</v>
      </c>
      <c r="I54" s="790">
        <f t="shared" si="7"/>
        <v>1511</v>
      </c>
      <c r="J54" s="459"/>
      <c r="K54" s="1259">
        <v>1511</v>
      </c>
      <c r="L54" s="1259">
        <f t="shared" si="0"/>
        <v>99.93386243386243</v>
      </c>
    </row>
    <row r="55" spans="1:16" s="98" customFormat="1" ht="21.75" customHeight="1" x14ac:dyDescent="0.2">
      <c r="A55" s="128" t="s">
        <v>582</v>
      </c>
      <c r="B55" s="700" t="s">
        <v>1177</v>
      </c>
      <c r="C55" s="458" t="s">
        <v>1079</v>
      </c>
      <c r="D55" s="789">
        <v>10000</v>
      </c>
      <c r="E55" s="789"/>
      <c r="F55" s="790">
        <f t="shared" si="8"/>
        <v>10000</v>
      </c>
      <c r="G55" s="459">
        <f>F55</f>
        <v>10000</v>
      </c>
      <c r="H55" s="987"/>
      <c r="I55" s="790">
        <f t="shared" si="7"/>
        <v>10000</v>
      </c>
      <c r="J55" s="459">
        <v>10000</v>
      </c>
      <c r="K55" s="1259"/>
      <c r="L55" s="1259">
        <f t="shared" si="0"/>
        <v>100</v>
      </c>
    </row>
    <row r="56" spans="1:16" s="98" customFormat="1" ht="26.25" customHeight="1" x14ac:dyDescent="0.2">
      <c r="A56" s="128" t="s">
        <v>583</v>
      </c>
      <c r="B56" s="700" t="s">
        <v>1178</v>
      </c>
      <c r="C56" s="458" t="s">
        <v>1079</v>
      </c>
      <c r="D56" s="789">
        <v>41732</v>
      </c>
      <c r="E56" s="789">
        <v>11268</v>
      </c>
      <c r="F56" s="790">
        <f t="shared" si="8"/>
        <v>53000</v>
      </c>
      <c r="G56" s="459">
        <f>F56</f>
        <v>53000</v>
      </c>
      <c r="H56" s="987"/>
      <c r="I56" s="790">
        <f t="shared" si="7"/>
        <v>0</v>
      </c>
      <c r="J56" s="459"/>
      <c r="K56" s="1259"/>
      <c r="L56" s="1259">
        <f t="shared" si="0"/>
        <v>0</v>
      </c>
    </row>
    <row r="57" spans="1:16" s="98" customFormat="1" ht="27.75" customHeight="1" x14ac:dyDescent="0.2">
      <c r="A57" s="128" t="s">
        <v>584</v>
      </c>
      <c r="B57" s="882" t="s">
        <v>1356</v>
      </c>
      <c r="C57" s="458" t="s">
        <v>1079</v>
      </c>
      <c r="D57" s="789">
        <v>193701</v>
      </c>
      <c r="E57" s="789">
        <v>52299</v>
      </c>
      <c r="F57" s="790">
        <f t="shared" ref="F57" si="12">D57+E57</f>
        <v>246000</v>
      </c>
      <c r="G57" s="459">
        <f>F57</f>
        <v>246000</v>
      </c>
      <c r="H57" s="987"/>
      <c r="I57" s="790">
        <f t="shared" si="7"/>
        <v>0</v>
      </c>
      <c r="J57" s="459"/>
      <c r="K57" s="1259"/>
      <c r="L57" s="1259">
        <f t="shared" si="0"/>
        <v>0</v>
      </c>
    </row>
    <row r="58" spans="1:16" s="98" customFormat="1" ht="27.75" customHeight="1" x14ac:dyDescent="0.2">
      <c r="A58" s="128" t="s">
        <v>585</v>
      </c>
      <c r="B58" s="194" t="s">
        <v>1255</v>
      </c>
      <c r="C58" s="458" t="s">
        <v>1079</v>
      </c>
      <c r="D58" s="789">
        <v>13500</v>
      </c>
      <c r="E58" s="789"/>
      <c r="F58" s="790">
        <f>SUM(D58:E58)</f>
        <v>13500</v>
      </c>
      <c r="G58" s="459">
        <v>13500</v>
      </c>
      <c r="H58" s="987"/>
      <c r="I58" s="790">
        <f t="shared" si="7"/>
        <v>13500</v>
      </c>
      <c r="J58" s="459">
        <v>13500</v>
      </c>
      <c r="K58" s="1259"/>
      <c r="L58" s="1259">
        <f t="shared" si="0"/>
        <v>100</v>
      </c>
    </row>
    <row r="59" spans="1:16" s="98" customFormat="1" ht="21" customHeight="1" x14ac:dyDescent="0.2">
      <c r="A59" s="128" t="s">
        <v>586</v>
      </c>
      <c r="B59" s="194" t="s">
        <v>1240</v>
      </c>
      <c r="C59" s="458" t="s">
        <v>1079</v>
      </c>
      <c r="D59" s="789">
        <v>61600</v>
      </c>
      <c r="E59" s="789">
        <v>16632</v>
      </c>
      <c r="F59" s="790">
        <f>SUM(D59:E59)</f>
        <v>78232</v>
      </c>
      <c r="G59" s="459"/>
      <c r="H59" s="987">
        <f>F59</f>
        <v>78232</v>
      </c>
      <c r="I59" s="790">
        <f t="shared" si="7"/>
        <v>0</v>
      </c>
      <c r="J59" s="459"/>
      <c r="K59" s="1259"/>
      <c r="L59" s="1259">
        <f t="shared" si="0"/>
        <v>0</v>
      </c>
    </row>
    <row r="60" spans="1:16" s="98" customFormat="1" ht="23.25" customHeight="1" x14ac:dyDescent="0.2">
      <c r="A60" s="128" t="s">
        <v>587</v>
      </c>
      <c r="B60" s="194" t="s">
        <v>1242</v>
      </c>
      <c r="C60" s="458" t="s">
        <v>1079</v>
      </c>
      <c r="D60" s="789">
        <v>162251</v>
      </c>
      <c r="E60" s="789">
        <v>43808</v>
      </c>
      <c r="F60" s="790">
        <f>SUM(D60:E60)</f>
        <v>206059</v>
      </c>
      <c r="G60" s="459">
        <v>206059</v>
      </c>
      <c r="H60" s="987"/>
      <c r="I60" s="790">
        <f t="shared" si="7"/>
        <v>0</v>
      </c>
      <c r="J60" s="459"/>
      <c r="K60" s="1259"/>
      <c r="L60" s="1259">
        <f t="shared" si="0"/>
        <v>0</v>
      </c>
    </row>
    <row r="61" spans="1:16" s="98" customFormat="1" ht="22.5" customHeight="1" thickBot="1" x14ac:dyDescent="0.25">
      <c r="A61" s="128" t="s">
        <v>609</v>
      </c>
      <c r="B61" s="194" t="s">
        <v>1330</v>
      </c>
      <c r="C61" s="458" t="s">
        <v>1079</v>
      </c>
      <c r="D61" s="789">
        <v>1870</v>
      </c>
      <c r="E61" s="789">
        <v>505</v>
      </c>
      <c r="F61" s="790">
        <f>SUM(D61:E61)</f>
        <v>2375</v>
      </c>
      <c r="G61" s="459"/>
      <c r="H61" s="987">
        <f>F61</f>
        <v>2375</v>
      </c>
      <c r="I61" s="790">
        <f t="shared" si="7"/>
        <v>0</v>
      </c>
      <c r="J61" s="459"/>
      <c r="K61" s="1259"/>
      <c r="L61" s="1259">
        <f t="shared" si="0"/>
        <v>0</v>
      </c>
    </row>
    <row r="62" spans="1:16" ht="13.9" customHeight="1" thickBot="1" x14ac:dyDescent="0.25">
      <c r="A62" s="469"/>
      <c r="B62" s="90" t="s">
        <v>530</v>
      </c>
      <c r="C62" s="99"/>
      <c r="D62" s="901">
        <f>SUM(D31:D61)</f>
        <v>1663545</v>
      </c>
      <c r="E62" s="901">
        <f t="shared" ref="E62:H62" si="13">SUM(E31:E61)</f>
        <v>415216</v>
      </c>
      <c r="F62" s="901">
        <f t="shared" si="13"/>
        <v>2078761</v>
      </c>
      <c r="G62" s="901">
        <f t="shared" si="13"/>
        <v>1987146</v>
      </c>
      <c r="H62" s="1485">
        <f t="shared" si="13"/>
        <v>91615</v>
      </c>
      <c r="I62" s="900">
        <f>SUM(I31:I61)</f>
        <v>80753</v>
      </c>
      <c r="J62" s="900">
        <f t="shared" ref="J62:K62" si="14">SUM(J31:J61)</f>
        <v>76607</v>
      </c>
      <c r="K62" s="1003">
        <f t="shared" si="14"/>
        <v>4146</v>
      </c>
      <c r="L62" s="1003">
        <f t="shared" si="0"/>
        <v>3.8846697624209807</v>
      </c>
    </row>
    <row r="63" spans="1:16" s="98" customFormat="1" ht="13.9" customHeight="1" x14ac:dyDescent="0.2">
      <c r="A63" s="277"/>
      <c r="B63" s="89"/>
      <c r="C63" s="94"/>
      <c r="D63" s="458"/>
      <c r="E63" s="458"/>
      <c r="F63" s="460"/>
      <c r="G63" s="868"/>
      <c r="H63" s="995"/>
      <c r="I63" s="790"/>
      <c r="J63" s="459"/>
      <c r="K63" s="1259"/>
      <c r="L63" s="1259"/>
      <c r="P63" s="983"/>
    </row>
    <row r="64" spans="1:16" s="98" customFormat="1" ht="13.9" customHeight="1" x14ac:dyDescent="0.2">
      <c r="A64" s="128"/>
      <c r="B64" s="89"/>
      <c r="C64" s="94"/>
      <c r="D64" s="458"/>
      <c r="E64" s="458"/>
      <c r="F64" s="460"/>
      <c r="G64" s="868"/>
      <c r="H64" s="988"/>
      <c r="I64" s="790"/>
      <c r="J64" s="459"/>
      <c r="K64" s="1259"/>
      <c r="L64" s="1259"/>
    </row>
    <row r="65" spans="1:18" s="102" customFormat="1" ht="15.75" customHeight="1" x14ac:dyDescent="0.15">
      <c r="A65" s="319" t="s">
        <v>531</v>
      </c>
      <c r="B65" s="100" t="s">
        <v>532</v>
      </c>
      <c r="C65" s="101"/>
      <c r="D65" s="460"/>
      <c r="E65" s="460"/>
      <c r="F65" s="460"/>
      <c r="G65" s="1488"/>
      <c r="H65" s="1489"/>
      <c r="I65" s="790"/>
      <c r="J65" s="1260"/>
      <c r="K65" s="1490"/>
      <c r="L65" s="1259"/>
    </row>
    <row r="66" spans="1:18" s="102" customFormat="1" ht="15.75" customHeight="1" x14ac:dyDescent="0.15">
      <c r="A66" s="128" t="s">
        <v>533</v>
      </c>
      <c r="B66" s="89" t="s">
        <v>590</v>
      </c>
      <c r="C66" s="101" t="s">
        <v>333</v>
      </c>
      <c r="D66" s="1491">
        <v>2000</v>
      </c>
      <c r="E66" s="1491">
        <v>540</v>
      </c>
      <c r="F66" s="1492">
        <f>D66+E66</f>
        <v>2540</v>
      </c>
      <c r="G66" s="1493">
        <v>2540</v>
      </c>
      <c r="H66" s="1494"/>
      <c r="I66" s="790">
        <f>J66+K66</f>
        <v>0</v>
      </c>
      <c r="J66" s="459"/>
      <c r="K66" s="1259"/>
      <c r="L66" s="1259">
        <f t="shared" si="0"/>
        <v>0</v>
      </c>
    </row>
    <row r="67" spans="1:18" s="102" customFormat="1" ht="15.75" customHeight="1" x14ac:dyDescent="0.2">
      <c r="A67" s="128" t="s">
        <v>522</v>
      </c>
      <c r="B67" s="103" t="s">
        <v>186</v>
      </c>
      <c r="C67" s="94" t="s">
        <v>333</v>
      </c>
      <c r="D67" s="458">
        <v>576</v>
      </c>
      <c r="E67" s="458">
        <v>156</v>
      </c>
      <c r="F67" s="460">
        <f>SUM(D67:E67)</f>
        <v>732</v>
      </c>
      <c r="G67" s="906"/>
      <c r="H67" s="988">
        <f>F67</f>
        <v>732</v>
      </c>
      <c r="I67" s="790">
        <f t="shared" ref="I67:I77" si="15">J67+K67</f>
        <v>149</v>
      </c>
      <c r="J67" s="459"/>
      <c r="K67" s="1259">
        <v>149</v>
      </c>
      <c r="L67" s="1259">
        <f t="shared" si="0"/>
        <v>20.355191256830601</v>
      </c>
    </row>
    <row r="68" spans="1:18" s="102" customFormat="1" ht="15" customHeight="1" x14ac:dyDescent="0.2">
      <c r="A68" s="796" t="s">
        <v>523</v>
      </c>
      <c r="B68" s="103" t="s">
        <v>589</v>
      </c>
      <c r="C68" s="797" t="s">
        <v>333</v>
      </c>
      <c r="D68" s="458">
        <v>900</v>
      </c>
      <c r="E68" s="458">
        <v>123</v>
      </c>
      <c r="F68" s="460">
        <f>SUM(D68:E68)</f>
        <v>1023</v>
      </c>
      <c r="G68" s="868">
        <v>122</v>
      </c>
      <c r="H68" s="988">
        <f>F68-G68</f>
        <v>901</v>
      </c>
      <c r="I68" s="790">
        <f t="shared" si="15"/>
        <v>632</v>
      </c>
      <c r="J68" s="459">
        <v>75</v>
      </c>
      <c r="K68" s="1259">
        <v>557</v>
      </c>
      <c r="L68" s="1259">
        <f t="shared" si="0"/>
        <v>61.779081133919846</v>
      </c>
    </row>
    <row r="69" spans="1:18" s="102" customFormat="1" ht="15" customHeight="1" x14ac:dyDescent="0.2">
      <c r="A69" s="796" t="s">
        <v>524</v>
      </c>
      <c r="B69" s="103" t="s">
        <v>1119</v>
      </c>
      <c r="C69" s="797" t="s">
        <v>333</v>
      </c>
      <c r="D69" s="458">
        <v>1575</v>
      </c>
      <c r="E69" s="458">
        <v>425</v>
      </c>
      <c r="F69" s="460">
        <v>2000</v>
      </c>
      <c r="G69" s="868"/>
      <c r="H69" s="988">
        <f>F69</f>
        <v>2000</v>
      </c>
      <c r="I69" s="790">
        <f t="shared" si="15"/>
        <v>0</v>
      </c>
      <c r="J69" s="459"/>
      <c r="K69" s="1259"/>
      <c r="L69" s="1259">
        <f t="shared" si="0"/>
        <v>0</v>
      </c>
    </row>
    <row r="70" spans="1:18" s="102" customFormat="1" ht="15" customHeight="1" x14ac:dyDescent="0.2">
      <c r="A70" s="796" t="s">
        <v>525</v>
      </c>
      <c r="B70" s="103" t="s">
        <v>1179</v>
      </c>
      <c r="C70" s="797" t="s">
        <v>333</v>
      </c>
      <c r="D70" s="458">
        <v>800</v>
      </c>
      <c r="E70" s="458">
        <v>216</v>
      </c>
      <c r="F70" s="460">
        <f>D70+E70</f>
        <v>1016</v>
      </c>
      <c r="G70" s="868"/>
      <c r="H70" s="988">
        <f>F70</f>
        <v>1016</v>
      </c>
      <c r="I70" s="790">
        <f t="shared" si="15"/>
        <v>1016</v>
      </c>
      <c r="J70" s="459"/>
      <c r="K70" s="1259">
        <v>1016</v>
      </c>
      <c r="L70" s="1259">
        <f t="shared" si="0"/>
        <v>100</v>
      </c>
    </row>
    <row r="71" spans="1:18" s="102" customFormat="1" ht="23.25" customHeight="1" x14ac:dyDescent="0.15">
      <c r="A71" s="128" t="s">
        <v>526</v>
      </c>
      <c r="B71" s="867" t="s">
        <v>1180</v>
      </c>
      <c r="C71" s="457" t="s">
        <v>333</v>
      </c>
      <c r="D71" s="458">
        <v>400</v>
      </c>
      <c r="E71" s="458">
        <v>108</v>
      </c>
      <c r="F71" s="460">
        <f t="shared" ref="F71:F75" si="16">D71+E71</f>
        <v>508</v>
      </c>
      <c r="G71" s="868"/>
      <c r="H71" s="988">
        <f>F71</f>
        <v>508</v>
      </c>
      <c r="I71" s="790">
        <f t="shared" si="15"/>
        <v>507</v>
      </c>
      <c r="J71" s="459"/>
      <c r="K71" s="1259">
        <v>507</v>
      </c>
      <c r="L71" s="1259">
        <f t="shared" si="0"/>
        <v>99.803149606299215</v>
      </c>
    </row>
    <row r="72" spans="1:18" s="102" customFormat="1" ht="15" customHeight="1" x14ac:dyDescent="0.2">
      <c r="A72" s="796" t="s">
        <v>527</v>
      </c>
      <c r="B72" s="103" t="s">
        <v>1181</v>
      </c>
      <c r="C72" s="797" t="s">
        <v>333</v>
      </c>
      <c r="D72" s="458">
        <v>572</v>
      </c>
      <c r="E72" s="458">
        <v>155</v>
      </c>
      <c r="F72" s="460">
        <f t="shared" si="16"/>
        <v>727</v>
      </c>
      <c r="G72" s="868"/>
      <c r="H72" s="988">
        <f>F72</f>
        <v>727</v>
      </c>
      <c r="I72" s="790">
        <f t="shared" si="15"/>
        <v>727</v>
      </c>
      <c r="J72" s="459"/>
      <c r="K72" s="1259">
        <v>727</v>
      </c>
      <c r="L72" s="1259">
        <f t="shared" si="0"/>
        <v>100</v>
      </c>
    </row>
    <row r="73" spans="1:18" s="102" customFormat="1" ht="27" customHeight="1" x14ac:dyDescent="0.15">
      <c r="A73" s="128" t="s">
        <v>528</v>
      </c>
      <c r="B73" s="700" t="s">
        <v>1178</v>
      </c>
      <c r="C73" s="457" t="s">
        <v>333</v>
      </c>
      <c r="D73" s="458">
        <v>14961</v>
      </c>
      <c r="E73" s="458">
        <v>4039</v>
      </c>
      <c r="F73" s="460">
        <f t="shared" si="16"/>
        <v>19000</v>
      </c>
      <c r="G73" s="868">
        <f>F73</f>
        <v>19000</v>
      </c>
      <c r="H73" s="988"/>
      <c r="I73" s="790">
        <f t="shared" si="15"/>
        <v>0</v>
      </c>
      <c r="J73" s="459"/>
      <c r="K73" s="1259"/>
      <c r="L73" s="1259">
        <f t="shared" si="0"/>
        <v>0</v>
      </c>
    </row>
    <row r="74" spans="1:18" s="102" customFormat="1" ht="27" customHeight="1" x14ac:dyDescent="0.15">
      <c r="A74" s="128" t="s">
        <v>529</v>
      </c>
      <c r="B74" s="700" t="s">
        <v>1256</v>
      </c>
      <c r="C74" s="457" t="s">
        <v>333</v>
      </c>
      <c r="D74" s="458">
        <v>35000</v>
      </c>
      <c r="E74" s="458">
        <v>9450</v>
      </c>
      <c r="F74" s="460">
        <f t="shared" si="16"/>
        <v>44450</v>
      </c>
      <c r="G74" s="868">
        <v>44450</v>
      </c>
      <c r="H74" s="988"/>
      <c r="I74" s="790">
        <f t="shared" si="15"/>
        <v>0</v>
      </c>
      <c r="J74" s="459"/>
      <c r="K74" s="1259"/>
      <c r="L74" s="1259">
        <f t="shared" si="0"/>
        <v>0</v>
      </c>
      <c r="R74" s="981"/>
    </row>
    <row r="75" spans="1:18" s="102" customFormat="1" ht="25.9" customHeight="1" x14ac:dyDescent="0.15">
      <c r="A75" s="907" t="s">
        <v>571</v>
      </c>
      <c r="B75" s="867" t="s">
        <v>1242</v>
      </c>
      <c r="C75" s="457" t="s">
        <v>333</v>
      </c>
      <c r="D75" s="458">
        <v>17844</v>
      </c>
      <c r="E75" s="458">
        <v>4817</v>
      </c>
      <c r="F75" s="460">
        <f t="shared" si="16"/>
        <v>22661</v>
      </c>
      <c r="G75" s="868">
        <f>F75</f>
        <v>22661</v>
      </c>
      <c r="H75" s="988"/>
      <c r="I75" s="790">
        <f t="shared" si="15"/>
        <v>0</v>
      </c>
      <c r="J75" s="459"/>
      <c r="K75" s="1259"/>
      <c r="L75" s="1259">
        <f t="shared" si="0"/>
        <v>0</v>
      </c>
    </row>
    <row r="76" spans="1:18" s="102" customFormat="1" ht="25.9" customHeight="1" x14ac:dyDescent="0.15">
      <c r="A76" s="128" t="s">
        <v>572</v>
      </c>
      <c r="B76" s="867" t="s">
        <v>1357</v>
      </c>
      <c r="C76" s="457" t="s">
        <v>333</v>
      </c>
      <c r="D76" s="458">
        <v>708</v>
      </c>
      <c r="E76" s="458">
        <v>191</v>
      </c>
      <c r="F76" s="460">
        <f>SUM(D76:E76)</f>
        <v>899</v>
      </c>
      <c r="G76" s="868">
        <v>899</v>
      </c>
      <c r="H76" s="988"/>
      <c r="I76" s="790">
        <f t="shared" si="15"/>
        <v>899</v>
      </c>
      <c r="J76" s="459">
        <v>899</v>
      </c>
      <c r="K76" s="1259"/>
      <c r="L76" s="1259">
        <f t="shared" si="0"/>
        <v>100</v>
      </c>
    </row>
    <row r="77" spans="1:18" s="102" customFormat="1" ht="25.9" customHeight="1" thickBot="1" x14ac:dyDescent="0.2">
      <c r="A77" s="128" t="s">
        <v>573</v>
      </c>
      <c r="B77" s="867" t="s">
        <v>1331</v>
      </c>
      <c r="C77" s="457" t="s">
        <v>333</v>
      </c>
      <c r="D77" s="458">
        <v>1008</v>
      </c>
      <c r="E77" s="458">
        <v>273</v>
      </c>
      <c r="F77" s="460">
        <f>SUM(D77:E77)</f>
        <v>1281</v>
      </c>
      <c r="G77" s="906"/>
      <c r="H77" s="988">
        <f>F77</f>
        <v>1281</v>
      </c>
      <c r="I77" s="790">
        <f t="shared" si="15"/>
        <v>0</v>
      </c>
      <c r="J77" s="459"/>
      <c r="K77" s="1259"/>
      <c r="L77" s="1259">
        <f t="shared" ref="L77:L99" si="17">I77/F77*100</f>
        <v>0</v>
      </c>
    </row>
    <row r="78" spans="1:18" s="102" customFormat="1" ht="12" customHeight="1" thickBot="1" x14ac:dyDescent="0.2">
      <c r="A78" s="320"/>
      <c r="B78" s="90" t="s">
        <v>534</v>
      </c>
      <c r="C78" s="99"/>
      <c r="D78" s="490">
        <f>SUM(D66:D77)</f>
        <v>76344</v>
      </c>
      <c r="E78" s="490">
        <f>SUM(E66:E77)</f>
        <v>20493</v>
      </c>
      <c r="F78" s="490">
        <f>SUM(F66:F77)</f>
        <v>96837</v>
      </c>
      <c r="G78" s="490">
        <f t="shared" ref="G78:H78" si="18">SUM(G66:G77)</f>
        <v>89672</v>
      </c>
      <c r="H78" s="991">
        <f t="shared" si="18"/>
        <v>7165</v>
      </c>
      <c r="I78" s="900">
        <f>SUM(I66:I77)</f>
        <v>3930</v>
      </c>
      <c r="J78" s="900">
        <f t="shared" ref="J78:K78" si="19">SUM(J66:J77)</f>
        <v>974</v>
      </c>
      <c r="K78" s="1003">
        <f t="shared" si="19"/>
        <v>2956</v>
      </c>
      <c r="L78" s="1003">
        <f t="shared" si="17"/>
        <v>4.058366120387868</v>
      </c>
    </row>
    <row r="79" spans="1:18" s="102" customFormat="1" ht="12" customHeight="1" x14ac:dyDescent="0.15">
      <c r="A79" s="319"/>
      <c r="B79" s="100"/>
      <c r="C79" s="101"/>
      <c r="D79" s="460"/>
      <c r="E79" s="460"/>
      <c r="F79" s="460"/>
      <c r="G79" s="460"/>
      <c r="H79" s="995"/>
      <c r="I79" s="790"/>
      <c r="J79" s="1260"/>
      <c r="K79" s="1490"/>
      <c r="L79" s="1259"/>
    </row>
    <row r="80" spans="1:18" s="102" customFormat="1" ht="12" customHeight="1" x14ac:dyDescent="0.15">
      <c r="A80" s="319"/>
      <c r="B80" s="100"/>
      <c r="C80" s="101"/>
      <c r="D80" s="460"/>
      <c r="E80" s="460"/>
      <c r="F80" s="460"/>
      <c r="G80" s="1488"/>
      <c r="H80" s="1489"/>
      <c r="I80" s="790"/>
      <c r="J80" s="1260"/>
      <c r="K80" s="1490"/>
      <c r="L80" s="1259"/>
    </row>
    <row r="81" spans="1:12" s="80" customFormat="1" ht="15" customHeight="1" x14ac:dyDescent="0.2">
      <c r="A81" s="319" t="s">
        <v>535</v>
      </c>
      <c r="B81" s="86" t="s">
        <v>536</v>
      </c>
      <c r="C81" s="88"/>
      <c r="D81" s="460"/>
      <c r="E81" s="460"/>
      <c r="F81" s="460"/>
      <c r="G81" s="459"/>
      <c r="H81" s="987"/>
      <c r="I81" s="790"/>
      <c r="J81" s="459"/>
      <c r="K81" s="1259"/>
      <c r="L81" s="1259"/>
    </row>
    <row r="82" spans="1:12" s="80" customFormat="1" ht="15" customHeight="1" thickBot="1" x14ac:dyDescent="0.25">
      <c r="A82" s="319"/>
      <c r="B82" s="106"/>
      <c r="C82" s="94"/>
      <c r="D82" s="458"/>
      <c r="E82" s="458"/>
      <c r="F82" s="460"/>
      <c r="G82" s="459"/>
      <c r="H82" s="987"/>
      <c r="I82" s="790"/>
      <c r="J82" s="459"/>
      <c r="K82" s="1259"/>
      <c r="L82" s="1259"/>
    </row>
    <row r="83" spans="1:12" s="80" customFormat="1" ht="13.5" customHeight="1" thickBot="1" x14ac:dyDescent="0.25">
      <c r="A83" s="320"/>
      <c r="B83" s="105" t="s">
        <v>537</v>
      </c>
      <c r="C83" s="91"/>
      <c r="D83" s="490">
        <f>SUM(D82)</f>
        <v>0</v>
      </c>
      <c r="E83" s="490">
        <f>SUM(E82)</f>
        <v>0</v>
      </c>
      <c r="F83" s="490">
        <f>SUM(F82)</f>
        <v>0</v>
      </c>
      <c r="G83" s="490">
        <f>SUM(G82)</f>
        <v>0</v>
      </c>
      <c r="H83" s="991">
        <f>SUM(H82)</f>
        <v>0</v>
      </c>
      <c r="I83" s="900">
        <f>J83+K83</f>
        <v>0</v>
      </c>
      <c r="J83" s="1495"/>
      <c r="K83" s="1496"/>
      <c r="L83" s="1496"/>
    </row>
    <row r="84" spans="1:12" s="80" customFormat="1" ht="13.5" customHeight="1" x14ac:dyDescent="0.2">
      <c r="A84" s="319"/>
      <c r="B84" s="86"/>
      <c r="C84" s="88"/>
      <c r="D84" s="460"/>
      <c r="E84" s="460"/>
      <c r="F84" s="460"/>
      <c r="G84" s="460"/>
      <c r="H84" s="995"/>
      <c r="I84" s="790"/>
      <c r="J84" s="459"/>
      <c r="K84" s="1259"/>
      <c r="L84" s="1259"/>
    </row>
    <row r="85" spans="1:12" s="80" customFormat="1" ht="13.5" customHeight="1" x14ac:dyDescent="0.2">
      <c r="A85" s="319"/>
      <c r="B85" s="86"/>
      <c r="C85" s="88"/>
      <c r="D85" s="460"/>
      <c r="E85" s="460"/>
      <c r="F85" s="460"/>
      <c r="G85" s="459"/>
      <c r="H85" s="987"/>
      <c r="I85" s="790"/>
      <c r="J85" s="459"/>
      <c r="K85" s="1259"/>
      <c r="L85" s="1259"/>
    </row>
    <row r="86" spans="1:12" s="80" customFormat="1" ht="13.5" customHeight="1" x14ac:dyDescent="0.2">
      <c r="A86" s="319" t="s">
        <v>90</v>
      </c>
      <c r="B86" s="86" t="s">
        <v>187</v>
      </c>
      <c r="C86" s="88"/>
      <c r="D86" s="1497"/>
      <c r="E86" s="1497"/>
      <c r="F86" s="458"/>
      <c r="G86" s="459"/>
      <c r="H86" s="988"/>
      <c r="I86" s="790"/>
      <c r="J86" s="459"/>
      <c r="K86" s="1259"/>
      <c r="L86" s="1259"/>
    </row>
    <row r="87" spans="1:12" s="80" customFormat="1" ht="20.25" customHeight="1" x14ac:dyDescent="0.2">
      <c r="A87" s="128" t="s">
        <v>533</v>
      </c>
      <c r="B87" s="106" t="s">
        <v>1257</v>
      </c>
      <c r="C87" s="88" t="s">
        <v>333</v>
      </c>
      <c r="D87" s="458">
        <v>3000</v>
      </c>
      <c r="E87" s="458">
        <v>810</v>
      </c>
      <c r="F87" s="460">
        <f>SUM(D87:E87)</f>
        <v>3810</v>
      </c>
      <c r="G87" s="459"/>
      <c r="H87" s="988">
        <f>SUM(F87:G87)</f>
        <v>3810</v>
      </c>
      <c r="I87" s="790">
        <f>J87+K87</f>
        <v>1411</v>
      </c>
      <c r="J87" s="459"/>
      <c r="K87" s="1259">
        <v>1411</v>
      </c>
      <c r="L87" s="1259">
        <f t="shared" si="17"/>
        <v>37.034120734908136</v>
      </c>
    </row>
    <row r="88" spans="1:12" s="80" customFormat="1" ht="13.5" customHeight="1" x14ac:dyDescent="0.2">
      <c r="A88" s="128" t="s">
        <v>714</v>
      </c>
      <c r="B88" s="103" t="s">
        <v>591</v>
      </c>
      <c r="C88" s="94" t="s">
        <v>333</v>
      </c>
      <c r="D88" s="458">
        <v>1000</v>
      </c>
      <c r="E88" s="458">
        <v>270</v>
      </c>
      <c r="F88" s="460">
        <f>SUM(D88:E88)</f>
        <v>1270</v>
      </c>
      <c r="G88" s="459"/>
      <c r="H88" s="988">
        <f>F88</f>
        <v>1270</v>
      </c>
      <c r="I88" s="790">
        <f t="shared" ref="I88:I94" si="20">J88+K88</f>
        <v>1141</v>
      </c>
      <c r="J88" s="459"/>
      <c r="K88" s="1259">
        <v>1141</v>
      </c>
      <c r="L88" s="1259">
        <f t="shared" si="17"/>
        <v>89.842519685039363</v>
      </c>
    </row>
    <row r="89" spans="1:12" s="80" customFormat="1" ht="25.5" customHeight="1" x14ac:dyDescent="0.2">
      <c r="A89" s="128" t="s">
        <v>101</v>
      </c>
      <c r="B89" s="103" t="s">
        <v>1358</v>
      </c>
      <c r="C89" s="457" t="s">
        <v>333</v>
      </c>
      <c r="D89" s="458">
        <v>3600</v>
      </c>
      <c r="E89" s="458">
        <v>972</v>
      </c>
      <c r="F89" s="460">
        <f>SUM(D89:E89)</f>
        <v>4572</v>
      </c>
      <c r="G89" s="459"/>
      <c r="H89" s="988">
        <f>F89</f>
        <v>4572</v>
      </c>
      <c r="I89" s="790">
        <f t="shared" si="20"/>
        <v>2539</v>
      </c>
      <c r="J89" s="459"/>
      <c r="K89" s="1259">
        <v>2539</v>
      </c>
      <c r="L89" s="1259">
        <f t="shared" si="17"/>
        <v>55.533683289588801</v>
      </c>
    </row>
    <row r="90" spans="1:12" s="80" customFormat="1" ht="17.25" customHeight="1" x14ac:dyDescent="0.2">
      <c r="A90" s="128" t="s">
        <v>328</v>
      </c>
      <c r="B90" s="106" t="s">
        <v>1080</v>
      </c>
      <c r="C90" s="457" t="s">
        <v>515</v>
      </c>
      <c r="D90" s="458">
        <v>410</v>
      </c>
      <c r="E90" s="458">
        <v>111</v>
      </c>
      <c r="F90" s="460">
        <f>SUM(D90:E90)</f>
        <v>521</v>
      </c>
      <c r="G90" s="459">
        <f>F90</f>
        <v>521</v>
      </c>
      <c r="H90" s="988"/>
      <c r="I90" s="790">
        <f t="shared" si="20"/>
        <v>520</v>
      </c>
      <c r="J90" s="459">
        <v>520</v>
      </c>
      <c r="K90" s="1259"/>
      <c r="L90" s="1259">
        <f t="shared" si="17"/>
        <v>99.808061420345481</v>
      </c>
    </row>
    <row r="91" spans="1:12" s="80" customFormat="1" ht="15.75" customHeight="1" x14ac:dyDescent="0.2">
      <c r="A91" s="128" t="s">
        <v>713</v>
      </c>
      <c r="B91" s="106" t="s">
        <v>1081</v>
      </c>
      <c r="C91" s="457" t="s">
        <v>515</v>
      </c>
      <c r="D91" s="458">
        <v>0</v>
      </c>
      <c r="E91" s="458">
        <v>0</v>
      </c>
      <c r="F91" s="460">
        <f t="shared" ref="F91:F94" si="21">SUM(D91:E91)</f>
        <v>0</v>
      </c>
      <c r="G91" s="459">
        <f t="shared" ref="G91:G94" si="22">F91</f>
        <v>0</v>
      </c>
      <c r="H91" s="988"/>
      <c r="I91" s="790">
        <f t="shared" si="20"/>
        <v>0</v>
      </c>
      <c r="J91" s="459"/>
      <c r="K91" s="1259"/>
      <c r="L91" s="1259"/>
    </row>
    <row r="92" spans="1:12" s="80" customFormat="1" ht="18" customHeight="1" x14ac:dyDescent="0.2">
      <c r="A92" s="128" t="s">
        <v>1014</v>
      </c>
      <c r="B92" s="106" t="s">
        <v>1120</v>
      </c>
      <c r="C92" s="457" t="s">
        <v>515</v>
      </c>
      <c r="D92" s="458">
        <v>898</v>
      </c>
      <c r="E92" s="458">
        <v>242</v>
      </c>
      <c r="F92" s="460">
        <f t="shared" si="21"/>
        <v>1140</v>
      </c>
      <c r="G92" s="459">
        <f t="shared" si="22"/>
        <v>1140</v>
      </c>
      <c r="H92" s="988"/>
      <c r="I92" s="790">
        <f t="shared" si="20"/>
        <v>1140</v>
      </c>
      <c r="J92" s="459">
        <v>1140</v>
      </c>
      <c r="K92" s="1259"/>
      <c r="L92" s="1259">
        <f t="shared" si="17"/>
        <v>100</v>
      </c>
    </row>
    <row r="93" spans="1:12" s="80" customFormat="1" ht="24" customHeight="1" x14ac:dyDescent="0.2">
      <c r="A93" s="128" t="s">
        <v>1083</v>
      </c>
      <c r="B93" s="106" t="s">
        <v>1082</v>
      </c>
      <c r="C93" s="457" t="s">
        <v>515</v>
      </c>
      <c r="D93" s="458">
        <v>464</v>
      </c>
      <c r="E93" s="458">
        <v>126</v>
      </c>
      <c r="F93" s="460">
        <f t="shared" si="21"/>
        <v>590</v>
      </c>
      <c r="G93" s="459">
        <f t="shared" si="22"/>
        <v>590</v>
      </c>
      <c r="H93" s="988"/>
      <c r="I93" s="790">
        <f>J93+K93</f>
        <v>590</v>
      </c>
      <c r="J93" s="459">
        <v>590</v>
      </c>
      <c r="K93" s="1259"/>
      <c r="L93" s="1259">
        <f t="shared" si="17"/>
        <v>100</v>
      </c>
    </row>
    <row r="94" spans="1:12" s="80" customFormat="1" ht="24" customHeight="1" x14ac:dyDescent="0.2">
      <c r="A94" s="128" t="s">
        <v>1305</v>
      </c>
      <c r="B94" s="106" t="s">
        <v>1306</v>
      </c>
      <c r="C94" s="457" t="s">
        <v>333</v>
      </c>
      <c r="D94" s="458">
        <v>899</v>
      </c>
      <c r="E94" s="458">
        <v>242</v>
      </c>
      <c r="F94" s="460">
        <f t="shared" si="21"/>
        <v>1141</v>
      </c>
      <c r="G94" s="459">
        <f t="shared" si="22"/>
        <v>1141</v>
      </c>
      <c r="H94" s="988"/>
      <c r="I94" s="790">
        <f t="shared" si="20"/>
        <v>1141</v>
      </c>
      <c r="J94" s="459">
        <v>1141</v>
      </c>
      <c r="K94" s="1259"/>
      <c r="L94" s="1259">
        <f t="shared" si="17"/>
        <v>100</v>
      </c>
    </row>
    <row r="95" spans="1:12" s="80" customFormat="1" ht="13.5" customHeight="1" thickBot="1" x14ac:dyDescent="0.25">
      <c r="A95" s="467"/>
      <c r="B95" s="463"/>
      <c r="C95" s="88"/>
      <c r="D95" s="458"/>
      <c r="E95" s="458"/>
      <c r="F95" s="458"/>
      <c r="G95" s="459"/>
      <c r="H95" s="988"/>
      <c r="I95" s="790"/>
      <c r="J95" s="459"/>
      <c r="K95" s="1259"/>
      <c r="L95" s="1259"/>
    </row>
    <row r="96" spans="1:12" s="80" customFormat="1" ht="12.75" customHeight="1" thickBot="1" x14ac:dyDescent="0.25">
      <c r="A96" s="464"/>
      <c r="B96" s="461" t="s">
        <v>188</v>
      </c>
      <c r="C96" s="150"/>
      <c r="D96" s="802">
        <f>SUM(D87:D95)</f>
        <v>10271</v>
      </c>
      <c r="E96" s="802">
        <f>SUM(E87:E95)</f>
        <v>2773</v>
      </c>
      <c r="F96" s="802">
        <f>SUM(F87:F95)</f>
        <v>13044</v>
      </c>
      <c r="G96" s="802">
        <f>SUM(G87:G95)</f>
        <v>3392</v>
      </c>
      <c r="H96" s="994">
        <f>SUM(H87:H95)</f>
        <v>9652</v>
      </c>
      <c r="I96" s="900">
        <f>SUM(I87:I94)</f>
        <v>8482</v>
      </c>
      <c r="J96" s="900">
        <f t="shared" ref="J96:K96" si="23">SUM(J87:J94)</f>
        <v>3391</v>
      </c>
      <c r="K96" s="1003">
        <f t="shared" si="23"/>
        <v>5091</v>
      </c>
      <c r="L96" s="1003">
        <f t="shared" si="17"/>
        <v>65.026065624041706</v>
      </c>
    </row>
    <row r="97" spans="1:18" s="80" customFormat="1" ht="12.75" customHeight="1" x14ac:dyDescent="0.2">
      <c r="A97" s="128"/>
      <c r="B97" s="86"/>
      <c r="C97" s="88"/>
      <c r="D97" s="460"/>
      <c r="E97" s="460"/>
      <c r="F97" s="460"/>
      <c r="G97" s="459"/>
      <c r="H97" s="987"/>
      <c r="I97" s="790"/>
      <c r="J97" s="459"/>
      <c r="K97" s="1259"/>
      <c r="L97" s="1259"/>
      <c r="M97" s="574"/>
    </row>
    <row r="98" spans="1:18" s="80" customFormat="1" ht="24" customHeight="1" x14ac:dyDescent="0.2">
      <c r="A98" s="319" t="s">
        <v>91</v>
      </c>
      <c r="B98" s="86" t="s">
        <v>73</v>
      </c>
      <c r="C98" s="88"/>
      <c r="D98" s="460"/>
      <c r="E98" s="460"/>
      <c r="F98" s="460"/>
      <c r="G98" s="459"/>
      <c r="H98" s="987"/>
      <c r="I98" s="790"/>
      <c r="J98" s="459"/>
      <c r="K98" s="1259"/>
      <c r="L98" s="1259"/>
      <c r="M98" s="574"/>
      <c r="R98" s="574"/>
    </row>
    <row r="99" spans="1:18" s="80" customFormat="1" ht="21.75" customHeight="1" x14ac:dyDescent="0.2">
      <c r="A99" s="128" t="s">
        <v>514</v>
      </c>
      <c r="B99" s="106" t="s">
        <v>1182</v>
      </c>
      <c r="C99" s="88"/>
      <c r="D99" s="458">
        <v>50</v>
      </c>
      <c r="E99" s="458"/>
      <c r="F99" s="458">
        <f>D99</f>
        <v>50</v>
      </c>
      <c r="G99" s="458">
        <f t="shared" ref="G99:H99" si="24">E99</f>
        <v>0</v>
      </c>
      <c r="H99" s="988">
        <f t="shared" si="24"/>
        <v>50</v>
      </c>
      <c r="I99" s="790">
        <f>J99+K99</f>
        <v>50</v>
      </c>
      <c r="J99" s="459"/>
      <c r="K99" s="1259">
        <v>50</v>
      </c>
      <c r="L99" s="1259">
        <f t="shared" si="17"/>
        <v>100</v>
      </c>
      <c r="R99" s="574"/>
    </row>
    <row r="100" spans="1:18" s="80" customFormat="1" ht="13.5" customHeight="1" thickBot="1" x14ac:dyDescent="0.25">
      <c r="A100" s="128"/>
      <c r="B100" s="89"/>
      <c r="C100" s="87"/>
      <c r="D100" s="460"/>
      <c r="E100" s="460"/>
      <c r="F100" s="458"/>
      <c r="G100" s="459"/>
      <c r="H100" s="987"/>
      <c r="I100" s="790"/>
      <c r="J100" s="459"/>
      <c r="K100" s="1259"/>
      <c r="L100" s="1259"/>
    </row>
    <row r="101" spans="1:18" s="80" customFormat="1" ht="22.5" customHeight="1" thickBot="1" x14ac:dyDescent="0.25">
      <c r="A101" s="464"/>
      <c r="B101" s="465" t="s">
        <v>538</v>
      </c>
      <c r="C101" s="471"/>
      <c r="D101" s="490">
        <f>SUM(D99:D100)</f>
        <v>50</v>
      </c>
      <c r="E101" s="490">
        <f t="shared" ref="E101:H101" si="25">SUM(E99:E100)</f>
        <v>0</v>
      </c>
      <c r="F101" s="490">
        <f t="shared" si="25"/>
        <v>50</v>
      </c>
      <c r="G101" s="490">
        <f t="shared" si="25"/>
        <v>0</v>
      </c>
      <c r="H101" s="991">
        <f t="shared" si="25"/>
        <v>50</v>
      </c>
      <c r="I101" s="900">
        <f>I99</f>
        <v>50</v>
      </c>
      <c r="J101" s="900">
        <f t="shared" ref="J101:K101" si="26">J99</f>
        <v>0</v>
      </c>
      <c r="K101" s="1003">
        <f t="shared" si="26"/>
        <v>50</v>
      </c>
      <c r="L101" s="1003">
        <f>I101/F101*100</f>
        <v>100</v>
      </c>
    </row>
    <row r="102" spans="1:18" s="80" customFormat="1" ht="12.75" customHeight="1" x14ac:dyDescent="0.2">
      <c r="A102" s="128"/>
      <c r="B102" s="107"/>
      <c r="C102" s="87"/>
      <c r="D102" s="460"/>
      <c r="E102" s="460"/>
      <c r="F102" s="460"/>
      <c r="G102" s="459"/>
      <c r="H102" s="987"/>
      <c r="I102" s="790"/>
      <c r="J102" s="789"/>
      <c r="K102" s="1259"/>
      <c r="L102" s="1259"/>
    </row>
    <row r="103" spans="1:18" s="80" customFormat="1" ht="12" customHeight="1" x14ac:dyDescent="0.2">
      <c r="A103" s="128"/>
      <c r="B103" s="106"/>
      <c r="C103" s="87"/>
      <c r="D103" s="458"/>
      <c r="E103" s="458"/>
      <c r="F103" s="460"/>
      <c r="G103" s="459"/>
      <c r="H103" s="987"/>
      <c r="I103" s="790"/>
      <c r="J103" s="789"/>
      <c r="K103" s="1259"/>
      <c r="L103" s="1259"/>
    </row>
    <row r="104" spans="1:18" s="80" customFormat="1" ht="12.75" customHeight="1" x14ac:dyDescent="0.2">
      <c r="A104" s="319" t="s">
        <v>92</v>
      </c>
      <c r="B104" s="86" t="s">
        <v>326</v>
      </c>
      <c r="C104" s="87"/>
      <c r="D104" s="458"/>
      <c r="E104" s="458"/>
      <c r="F104" s="460"/>
      <c r="G104" s="459"/>
      <c r="H104" s="987"/>
      <c r="I104" s="790"/>
      <c r="J104" s="789"/>
      <c r="K104" s="1259"/>
      <c r="L104" s="1259"/>
    </row>
    <row r="105" spans="1:18" s="108" customFormat="1" ht="13.5" customHeight="1" x14ac:dyDescent="0.2">
      <c r="A105" s="128" t="s">
        <v>514</v>
      </c>
      <c r="B105" s="106" t="s">
        <v>74</v>
      </c>
      <c r="C105" s="87"/>
      <c r="D105" s="458">
        <v>60118</v>
      </c>
      <c r="E105" s="458"/>
      <c r="F105" s="460">
        <f>SUM(D105:E105)</f>
        <v>60118</v>
      </c>
      <c r="G105" s="868">
        <f>F105</f>
        <v>60118</v>
      </c>
      <c r="H105" s="988"/>
      <c r="I105" s="790">
        <f>J105+K105</f>
        <v>4096</v>
      </c>
      <c r="J105" s="789">
        <v>4096</v>
      </c>
      <c r="K105" s="1259"/>
      <c r="L105" s="1259">
        <f t="shared" ref="L105:L165" si="27">I105/F105*100</f>
        <v>6.8132672410925172</v>
      </c>
    </row>
    <row r="106" spans="1:18" s="108" customFormat="1" ht="13.5" customHeight="1" x14ac:dyDescent="0.2">
      <c r="A106" s="128" t="s">
        <v>522</v>
      </c>
      <c r="B106" s="106" t="s">
        <v>1183</v>
      </c>
      <c r="C106" s="87"/>
      <c r="D106" s="458">
        <v>3670</v>
      </c>
      <c r="E106" s="458"/>
      <c r="F106" s="460">
        <f>SUM(D106:E106)</f>
        <v>3670</v>
      </c>
      <c r="G106" s="868">
        <f>F106</f>
        <v>3670</v>
      </c>
      <c r="H106" s="988"/>
      <c r="I106" s="790">
        <f t="shared" ref="I106:I111" si="28">J106+K106</f>
        <v>3670</v>
      </c>
      <c r="J106" s="789">
        <v>3670</v>
      </c>
      <c r="K106" s="1259"/>
      <c r="L106" s="1259">
        <f t="shared" si="27"/>
        <v>100</v>
      </c>
    </row>
    <row r="107" spans="1:18" s="108" customFormat="1" ht="24.75" customHeight="1" x14ac:dyDescent="0.2">
      <c r="A107" s="128" t="s">
        <v>523</v>
      </c>
      <c r="B107" s="798" t="s">
        <v>1013</v>
      </c>
      <c r="C107" s="789"/>
      <c r="D107" s="789">
        <f>16000-4768</f>
        <v>11232</v>
      </c>
      <c r="E107" s="789"/>
      <c r="F107" s="790">
        <f>D107+E107</f>
        <v>11232</v>
      </c>
      <c r="G107" s="459"/>
      <c r="H107" s="987">
        <f>F107</f>
        <v>11232</v>
      </c>
      <c r="I107" s="790">
        <f t="shared" si="28"/>
        <v>11231</v>
      </c>
      <c r="J107" s="789"/>
      <c r="K107" s="1259">
        <v>11231</v>
      </c>
      <c r="L107" s="1259">
        <f t="shared" si="27"/>
        <v>99.991096866096868</v>
      </c>
    </row>
    <row r="108" spans="1:18" s="108" customFormat="1" ht="12.75" customHeight="1" x14ac:dyDescent="0.2">
      <c r="A108" s="128" t="s">
        <v>524</v>
      </c>
      <c r="B108" s="798" t="s">
        <v>308</v>
      </c>
      <c r="C108" s="789"/>
      <c r="D108" s="789">
        <v>1000</v>
      </c>
      <c r="E108" s="789"/>
      <c r="F108" s="790">
        <f>D108+E108</f>
        <v>1000</v>
      </c>
      <c r="G108" s="459"/>
      <c r="H108" s="987">
        <f>F108</f>
        <v>1000</v>
      </c>
      <c r="I108" s="790">
        <f t="shared" si="28"/>
        <v>0</v>
      </c>
      <c r="J108" s="789"/>
      <c r="K108" s="1259"/>
      <c r="L108" s="1259">
        <f t="shared" si="27"/>
        <v>0</v>
      </c>
    </row>
    <row r="109" spans="1:18" s="108" customFormat="1" ht="26.25" customHeight="1" x14ac:dyDescent="0.2">
      <c r="A109" s="128" t="s">
        <v>525</v>
      </c>
      <c r="B109" s="798" t="s">
        <v>1184</v>
      </c>
      <c r="C109" s="789"/>
      <c r="D109" s="789">
        <v>0</v>
      </c>
      <c r="E109" s="789"/>
      <c r="F109" s="790">
        <f>D109+E109</f>
        <v>0</v>
      </c>
      <c r="G109" s="459"/>
      <c r="H109" s="987">
        <f>F109</f>
        <v>0</v>
      </c>
      <c r="I109" s="790">
        <f t="shared" si="28"/>
        <v>0</v>
      </c>
      <c r="J109" s="789"/>
      <c r="K109" s="1259"/>
      <c r="L109" s="1259"/>
    </row>
    <row r="110" spans="1:18" s="108" customFormat="1" ht="24.6" customHeight="1" x14ac:dyDescent="0.2">
      <c r="A110" s="128" t="s">
        <v>526</v>
      </c>
      <c r="B110" s="888" t="s">
        <v>1266</v>
      </c>
      <c r="C110" s="87"/>
      <c r="D110" s="458">
        <v>0</v>
      </c>
      <c r="E110" s="458">
        <v>0</v>
      </c>
      <c r="F110" s="460">
        <v>0</v>
      </c>
      <c r="G110" s="1498">
        <v>0</v>
      </c>
      <c r="H110" s="995"/>
      <c r="I110" s="790">
        <f t="shared" si="28"/>
        <v>0</v>
      </c>
      <c r="J110" s="789"/>
      <c r="K110" s="1259"/>
      <c r="L110" s="1259"/>
    </row>
    <row r="111" spans="1:18" s="108" customFormat="1" ht="24.6" customHeight="1" thickBot="1" x14ac:dyDescent="0.25">
      <c r="A111" s="467" t="s">
        <v>527</v>
      </c>
      <c r="B111" s="888" t="s">
        <v>1307</v>
      </c>
      <c r="C111" s="87"/>
      <c r="D111" s="458">
        <v>16000</v>
      </c>
      <c r="E111" s="458"/>
      <c r="F111" s="460">
        <f>D111</f>
        <v>16000</v>
      </c>
      <c r="G111" s="1498"/>
      <c r="H111" s="995">
        <f>F111</f>
        <v>16000</v>
      </c>
      <c r="I111" s="790">
        <f t="shared" si="28"/>
        <v>16000</v>
      </c>
      <c r="J111" s="789"/>
      <c r="K111" s="1259">
        <v>16000</v>
      </c>
      <c r="L111" s="1259">
        <f t="shared" si="27"/>
        <v>100</v>
      </c>
    </row>
    <row r="112" spans="1:18" s="80" customFormat="1" ht="13.5" customHeight="1" thickBot="1" x14ac:dyDescent="0.25">
      <c r="A112" s="464"/>
      <c r="B112" s="105" t="s">
        <v>539</v>
      </c>
      <c r="C112" s="91"/>
      <c r="D112" s="490">
        <f>SUM(D105:D111)</f>
        <v>92020</v>
      </c>
      <c r="E112" s="490">
        <f t="shared" ref="E112:H112" si="29">SUM(E105:E111)</f>
        <v>0</v>
      </c>
      <c r="F112" s="490">
        <f t="shared" si="29"/>
        <v>92020</v>
      </c>
      <c r="G112" s="490">
        <f t="shared" si="29"/>
        <v>63788</v>
      </c>
      <c r="H112" s="991">
        <f t="shared" si="29"/>
        <v>28232</v>
      </c>
      <c r="I112" s="900">
        <f>SUM(I105:I111)</f>
        <v>34997</v>
      </c>
      <c r="J112" s="900">
        <f t="shared" ref="J112:K112" si="30">SUM(J105:J111)</f>
        <v>7766</v>
      </c>
      <c r="K112" s="1003">
        <f t="shared" si="30"/>
        <v>27231</v>
      </c>
      <c r="L112" s="1003">
        <f t="shared" si="27"/>
        <v>38.031949576179095</v>
      </c>
    </row>
    <row r="113" spans="1:12" s="80" customFormat="1" ht="12.75" customHeight="1" x14ac:dyDescent="0.2">
      <c r="A113" s="128"/>
      <c r="B113" s="86"/>
      <c r="C113" s="87"/>
      <c r="D113" s="458"/>
      <c r="E113" s="458"/>
      <c r="F113" s="460"/>
      <c r="G113" s="459"/>
      <c r="H113" s="987"/>
      <c r="I113" s="790"/>
      <c r="J113" s="789"/>
      <c r="K113" s="1259"/>
      <c r="L113" s="1259"/>
    </row>
    <row r="114" spans="1:12" ht="12.75" customHeight="1" x14ac:dyDescent="0.2">
      <c r="A114" s="319" t="s">
        <v>543</v>
      </c>
      <c r="B114" s="109" t="s">
        <v>730</v>
      </c>
      <c r="C114" s="87"/>
      <c r="D114" s="458"/>
      <c r="E114" s="458"/>
      <c r="F114" s="460"/>
      <c r="G114" s="1486"/>
      <c r="H114" s="1487"/>
      <c r="I114" s="790"/>
      <c r="J114" s="789"/>
      <c r="K114" s="1259"/>
      <c r="L114" s="1259"/>
    </row>
    <row r="115" spans="1:12" s="108" customFormat="1" ht="21.75" customHeight="1" x14ac:dyDescent="0.2">
      <c r="A115" s="128" t="s">
        <v>533</v>
      </c>
      <c r="B115" s="106" t="s">
        <v>540</v>
      </c>
      <c r="C115" s="87"/>
      <c r="D115" s="458">
        <v>800</v>
      </c>
      <c r="E115" s="458"/>
      <c r="F115" s="460">
        <f>SUM(D115:E115)</f>
        <v>800</v>
      </c>
      <c r="G115" s="1499"/>
      <c r="H115" s="988">
        <f>F115</f>
        <v>800</v>
      </c>
      <c r="I115" s="790">
        <f>J115+K115</f>
        <v>0</v>
      </c>
      <c r="J115" s="789"/>
      <c r="K115" s="1259"/>
      <c r="L115" s="1259">
        <f t="shared" si="27"/>
        <v>0</v>
      </c>
    </row>
    <row r="116" spans="1:12" s="108" customFormat="1" ht="21.75" customHeight="1" thickBot="1" x14ac:dyDescent="0.25">
      <c r="A116" s="128" t="s">
        <v>714</v>
      </c>
      <c r="B116" s="106" t="s">
        <v>541</v>
      </c>
      <c r="C116" s="87"/>
      <c r="D116" s="458">
        <v>2200</v>
      </c>
      <c r="E116" s="458"/>
      <c r="F116" s="460">
        <f>SUM(D116:E116)</f>
        <v>2200</v>
      </c>
      <c r="G116" s="1499"/>
      <c r="H116" s="988">
        <f>F116</f>
        <v>2200</v>
      </c>
      <c r="I116" s="790">
        <f>J116+K116</f>
        <v>1800</v>
      </c>
      <c r="J116" s="789"/>
      <c r="K116" s="1259">
        <v>1800</v>
      </c>
      <c r="L116" s="1259">
        <f t="shared" si="27"/>
        <v>81.818181818181827</v>
      </c>
    </row>
    <row r="117" spans="1:12" s="80" customFormat="1" ht="21.75" customHeight="1" thickBot="1" x14ac:dyDescent="0.25">
      <c r="A117" s="464"/>
      <c r="B117" s="105" t="s">
        <v>542</v>
      </c>
      <c r="C117" s="91"/>
      <c r="D117" s="490">
        <f>SUM(D114:D116)</f>
        <v>3000</v>
      </c>
      <c r="E117" s="490">
        <f>SUM(E114:E116)</f>
        <v>0</v>
      </c>
      <c r="F117" s="490">
        <f>SUM(F114:F116)</f>
        <v>3000</v>
      </c>
      <c r="G117" s="490">
        <f>SUM(G114:G116)</f>
        <v>0</v>
      </c>
      <c r="H117" s="991">
        <f>SUM(H114:H116)</f>
        <v>3000</v>
      </c>
      <c r="I117" s="900">
        <f>SUM(I115:I116)</f>
        <v>1800</v>
      </c>
      <c r="J117" s="900">
        <f t="shared" ref="J117:K117" si="31">SUM(J115:J116)</f>
        <v>0</v>
      </c>
      <c r="K117" s="1003">
        <f t="shared" si="31"/>
        <v>1800</v>
      </c>
      <c r="L117" s="1003">
        <f t="shared" si="27"/>
        <v>60</v>
      </c>
    </row>
    <row r="118" spans="1:12" s="80" customFormat="1" ht="13.5" customHeight="1" x14ac:dyDescent="0.2">
      <c r="A118" s="128"/>
      <c r="B118" s="86"/>
      <c r="C118" s="88"/>
      <c r="D118" s="460"/>
      <c r="E118" s="460"/>
      <c r="F118" s="460"/>
      <c r="G118" s="460"/>
      <c r="H118" s="995"/>
      <c r="I118" s="790"/>
      <c r="J118" s="789"/>
      <c r="K118" s="1259"/>
      <c r="L118" s="1259"/>
    </row>
    <row r="119" spans="1:12" s="80" customFormat="1" ht="13.5" customHeight="1" thickBot="1" x14ac:dyDescent="0.25">
      <c r="A119" s="467"/>
      <c r="B119" s="462"/>
      <c r="C119" s="470"/>
      <c r="D119" s="1500"/>
      <c r="E119" s="1500"/>
      <c r="F119" s="1500"/>
      <c r="G119" s="1501"/>
      <c r="H119" s="1502"/>
      <c r="I119" s="790"/>
      <c r="J119" s="789"/>
      <c r="K119" s="1259"/>
      <c r="L119" s="1259"/>
    </row>
    <row r="120" spans="1:12" s="80" customFormat="1" ht="13.5" customHeight="1" thickBot="1" x14ac:dyDescent="0.25">
      <c r="A120" s="464"/>
      <c r="B120" s="461" t="s">
        <v>189</v>
      </c>
      <c r="C120" s="150"/>
      <c r="D120" s="802">
        <f>D20+D28+D62+D78+D83+D96+D101+D112+D117</f>
        <v>1880451</v>
      </c>
      <c r="E120" s="802">
        <f>E20+E28+E62+E78+E83+E96+E101+E112+E117</f>
        <v>447994</v>
      </c>
      <c r="F120" s="802">
        <f>F20+F28+F62+F78+F83+F96+F101+F112+F117</f>
        <v>2328445</v>
      </c>
      <c r="G120" s="802">
        <f>G20+G28+G62+G78+G83+G96+G101+G112+G117</f>
        <v>2181165</v>
      </c>
      <c r="H120" s="994">
        <f>H20+H28+H62+H78+H83+H96+H101+H112+H117</f>
        <v>147280</v>
      </c>
      <c r="I120" s="900">
        <f>I117+I112+I101+I96+I83+I78+I62+I28+I20</f>
        <v>152356</v>
      </c>
      <c r="J120" s="900">
        <f t="shared" ref="J120:K120" si="32">J117+J112+J101+J96+J83+J78+J62+J28+J20</f>
        <v>107374</v>
      </c>
      <c r="K120" s="1003">
        <f t="shared" si="32"/>
        <v>44982</v>
      </c>
      <c r="L120" s="1003">
        <f t="shared" si="27"/>
        <v>6.5432509679206508</v>
      </c>
    </row>
    <row r="121" spans="1:12" s="80" customFormat="1" ht="13.5" customHeight="1" x14ac:dyDescent="0.2">
      <c r="A121" s="128"/>
      <c r="B121" s="86"/>
      <c r="C121" s="88"/>
      <c r="D121" s="460"/>
      <c r="E121" s="460"/>
      <c r="F121" s="460"/>
      <c r="G121" s="789"/>
      <c r="H121" s="987"/>
      <c r="I121" s="790"/>
      <c r="J121" s="789"/>
      <c r="K121" s="1259"/>
      <c r="L121" s="1259"/>
    </row>
    <row r="122" spans="1:12" s="110" customFormat="1" ht="13.5" customHeight="1" x14ac:dyDescent="0.15">
      <c r="A122" s="128"/>
      <c r="B122" s="86"/>
      <c r="C122" s="88"/>
      <c r="D122" s="460"/>
      <c r="E122" s="460"/>
      <c r="F122" s="460"/>
      <c r="G122" s="790"/>
      <c r="H122" s="993"/>
      <c r="I122" s="790"/>
      <c r="J122" s="790"/>
      <c r="K122" s="1490"/>
      <c r="L122" s="1259"/>
    </row>
    <row r="123" spans="1:12" s="110" customFormat="1" ht="15.75" customHeight="1" x14ac:dyDescent="0.15">
      <c r="A123" s="319" t="s">
        <v>546</v>
      </c>
      <c r="B123" s="86" t="s">
        <v>544</v>
      </c>
      <c r="C123" s="88"/>
      <c r="D123" s="460"/>
      <c r="E123" s="460"/>
      <c r="F123" s="460"/>
      <c r="G123" s="790"/>
      <c r="H123" s="993"/>
      <c r="I123" s="790"/>
      <c r="J123" s="790"/>
      <c r="K123" s="1490"/>
      <c r="L123" s="1259"/>
    </row>
    <row r="124" spans="1:12" s="869" customFormat="1" ht="21.75" customHeight="1" x14ac:dyDescent="0.2">
      <c r="A124" s="128" t="s">
        <v>514</v>
      </c>
      <c r="B124" s="106" t="s">
        <v>1118</v>
      </c>
      <c r="C124" s="458" t="s">
        <v>333</v>
      </c>
      <c r="D124" s="458">
        <v>2264</v>
      </c>
      <c r="E124" s="458">
        <v>612</v>
      </c>
      <c r="F124" s="460">
        <f>SUM(D124:E124)</f>
        <v>2876</v>
      </c>
      <c r="G124" s="459">
        <v>1110</v>
      </c>
      <c r="H124" s="987">
        <v>1766</v>
      </c>
      <c r="I124" s="790">
        <f>J124+K124</f>
        <v>2875</v>
      </c>
      <c r="J124" s="789">
        <v>1110</v>
      </c>
      <c r="K124" s="1259">
        <v>1765</v>
      </c>
      <c r="L124" s="1259">
        <f>I124/F124*100</f>
        <v>99.965229485396378</v>
      </c>
    </row>
    <row r="125" spans="1:12" s="110" customFormat="1" ht="21.75" customHeight="1" x14ac:dyDescent="0.15">
      <c r="A125" s="128" t="s">
        <v>522</v>
      </c>
      <c r="B125" s="106" t="s">
        <v>1186</v>
      </c>
      <c r="C125" s="458" t="s">
        <v>333</v>
      </c>
      <c r="D125" s="458">
        <v>1535</v>
      </c>
      <c r="E125" s="458">
        <v>413</v>
      </c>
      <c r="F125" s="460">
        <f>SUM(D125:E125)</f>
        <v>1948</v>
      </c>
      <c r="G125" s="459">
        <v>795</v>
      </c>
      <c r="H125" s="987">
        <v>1153</v>
      </c>
      <c r="I125" s="790">
        <f>J125+K125</f>
        <v>1637</v>
      </c>
      <c r="J125" s="789">
        <v>668</v>
      </c>
      <c r="K125" s="1259">
        <v>969</v>
      </c>
      <c r="L125" s="1259">
        <f>I125/F125*100</f>
        <v>84.034907597535934</v>
      </c>
    </row>
    <row r="126" spans="1:12" s="110" customFormat="1" ht="22.15" customHeight="1" thickBot="1" x14ac:dyDescent="0.2">
      <c r="A126" s="467" t="s">
        <v>523</v>
      </c>
      <c r="B126" s="106" t="s">
        <v>1258</v>
      </c>
      <c r="C126" s="458" t="s">
        <v>333</v>
      </c>
      <c r="D126" s="458">
        <v>1297</v>
      </c>
      <c r="E126" s="458">
        <v>352</v>
      </c>
      <c r="F126" s="460">
        <f>SUM(D126:E126)</f>
        <v>1649</v>
      </c>
      <c r="G126" s="459">
        <f>F126</f>
        <v>1649</v>
      </c>
      <c r="H126" s="987"/>
      <c r="I126" s="790">
        <f t="shared" ref="I126" si="33">J126+K126</f>
        <v>1646</v>
      </c>
      <c r="J126" s="789">
        <v>1646</v>
      </c>
      <c r="K126" s="1259"/>
      <c r="L126" s="1259">
        <f t="shared" si="27"/>
        <v>99.818071558520316</v>
      </c>
    </row>
    <row r="127" spans="1:12" s="110" customFormat="1" ht="21.75" customHeight="1" thickBot="1" x14ac:dyDescent="0.2">
      <c r="A127" s="464"/>
      <c r="B127" s="105" t="s">
        <v>545</v>
      </c>
      <c r="C127" s="91"/>
      <c r="D127" s="490">
        <f>SUM(D124:D126)</f>
        <v>5096</v>
      </c>
      <c r="E127" s="490">
        <f t="shared" ref="E127:F127" si="34">SUM(E124:E126)</f>
        <v>1377</v>
      </c>
      <c r="F127" s="490">
        <f t="shared" si="34"/>
        <v>6473</v>
      </c>
      <c r="G127" s="490">
        <f t="shared" ref="G127" si="35">SUM(G124:G126)</f>
        <v>3554</v>
      </c>
      <c r="H127" s="991">
        <f t="shared" ref="H127" si="36">SUM(H124:H126)</f>
        <v>2919</v>
      </c>
      <c r="I127" s="900">
        <f>SUM(I124:I126)</f>
        <v>6158</v>
      </c>
      <c r="J127" s="900">
        <f t="shared" ref="J127:K127" si="37">SUM(J124:J126)</f>
        <v>3424</v>
      </c>
      <c r="K127" s="1003">
        <f t="shared" si="37"/>
        <v>2734</v>
      </c>
      <c r="L127" s="1003">
        <f t="shared" si="27"/>
        <v>95.133632009887222</v>
      </c>
    </row>
    <row r="128" spans="1:12" s="110" customFormat="1" ht="13.5" customHeight="1" x14ac:dyDescent="0.15">
      <c r="A128" s="128"/>
      <c r="B128" s="86"/>
      <c r="C128" s="88"/>
      <c r="D128" s="460"/>
      <c r="E128" s="460"/>
      <c r="F128" s="460"/>
      <c r="G128" s="1260"/>
      <c r="H128" s="993"/>
      <c r="I128" s="790"/>
      <c r="J128" s="790"/>
      <c r="K128" s="1490"/>
      <c r="L128" s="1259"/>
    </row>
    <row r="129" spans="1:12" s="110" customFormat="1" ht="13.5" customHeight="1" x14ac:dyDescent="0.15">
      <c r="A129" s="319" t="s">
        <v>190</v>
      </c>
      <c r="B129" s="86" t="s">
        <v>76</v>
      </c>
      <c r="C129" s="88"/>
      <c r="D129" s="460"/>
      <c r="E129" s="460"/>
      <c r="F129" s="460"/>
      <c r="G129" s="1260"/>
      <c r="H129" s="993"/>
      <c r="I129" s="790"/>
      <c r="J129" s="790"/>
      <c r="K129" s="1490"/>
      <c r="L129" s="1259"/>
    </row>
    <row r="130" spans="1:12" s="80" customFormat="1" ht="21.75" customHeight="1" x14ac:dyDescent="0.2">
      <c r="A130" s="128" t="s">
        <v>514</v>
      </c>
      <c r="B130" s="106" t="s">
        <v>335</v>
      </c>
      <c r="C130" s="458" t="s">
        <v>336</v>
      </c>
      <c r="D130" s="458">
        <v>3147</v>
      </c>
      <c r="E130" s="458">
        <v>850</v>
      </c>
      <c r="F130" s="460">
        <f t="shared" ref="F130:F137" si="38">SUM(D130:E130)</f>
        <v>3997</v>
      </c>
      <c r="G130" s="459">
        <f>F130</f>
        <v>3997</v>
      </c>
      <c r="H130" s="987"/>
      <c r="I130" s="790">
        <f>J130+K130</f>
        <v>3995</v>
      </c>
      <c r="J130" s="789">
        <v>3995</v>
      </c>
      <c r="K130" s="1259"/>
      <c r="L130" s="1259">
        <f>I130/F130*100</f>
        <v>99.949962471853894</v>
      </c>
    </row>
    <row r="131" spans="1:12" s="80" customFormat="1" ht="21.75" customHeight="1" x14ac:dyDescent="0.2">
      <c r="A131" s="128" t="s">
        <v>522</v>
      </c>
      <c r="B131" s="106" t="s">
        <v>1259</v>
      </c>
      <c r="C131" s="458" t="s">
        <v>336</v>
      </c>
      <c r="D131" s="458">
        <v>315</v>
      </c>
      <c r="E131" s="458">
        <v>85</v>
      </c>
      <c r="F131" s="460">
        <f t="shared" si="38"/>
        <v>400</v>
      </c>
      <c r="G131" s="459">
        <v>400</v>
      </c>
      <c r="H131" s="987"/>
      <c r="I131" s="790">
        <f t="shared" ref="I131:I137" si="39">J131+K131</f>
        <v>394</v>
      </c>
      <c r="J131" s="789">
        <v>394</v>
      </c>
      <c r="K131" s="1259"/>
      <c r="L131" s="1259">
        <f t="shared" si="27"/>
        <v>98.5</v>
      </c>
    </row>
    <row r="132" spans="1:12" s="80" customFormat="1" ht="21.75" customHeight="1" x14ac:dyDescent="0.2">
      <c r="A132" s="128" t="s">
        <v>523</v>
      </c>
      <c r="B132" s="106" t="s">
        <v>1260</v>
      </c>
      <c r="C132" s="458" t="s">
        <v>336</v>
      </c>
      <c r="D132" s="458">
        <v>1870</v>
      </c>
      <c r="E132" s="458">
        <v>505</v>
      </c>
      <c r="F132" s="460">
        <f t="shared" si="38"/>
        <v>2375</v>
      </c>
      <c r="G132" s="459">
        <v>2375</v>
      </c>
      <c r="H132" s="987"/>
      <c r="I132" s="790">
        <f t="shared" si="39"/>
        <v>2375</v>
      </c>
      <c r="J132" s="789">
        <v>2375</v>
      </c>
      <c r="K132" s="1259"/>
      <c r="L132" s="1259">
        <f>I132/F132*100</f>
        <v>100</v>
      </c>
    </row>
    <row r="133" spans="1:12" s="80" customFormat="1" ht="21.75" customHeight="1" x14ac:dyDescent="0.2">
      <c r="A133" s="128" t="s">
        <v>524</v>
      </c>
      <c r="B133" s="106" t="s">
        <v>1261</v>
      </c>
      <c r="C133" s="458" t="s">
        <v>336</v>
      </c>
      <c r="D133" s="458">
        <v>1400</v>
      </c>
      <c r="E133" s="458">
        <v>378</v>
      </c>
      <c r="F133" s="460">
        <f t="shared" si="38"/>
        <v>1778</v>
      </c>
      <c r="G133" s="459">
        <f>F133</f>
        <v>1778</v>
      </c>
      <c r="H133" s="987"/>
      <c r="I133" s="790">
        <f t="shared" si="39"/>
        <v>1777</v>
      </c>
      <c r="J133" s="789">
        <v>1777</v>
      </c>
      <c r="K133" s="1259"/>
      <c r="L133" s="1259">
        <f t="shared" si="27"/>
        <v>99.943757030371202</v>
      </c>
    </row>
    <row r="134" spans="1:12" s="80" customFormat="1" ht="21.75" customHeight="1" x14ac:dyDescent="0.2">
      <c r="A134" s="128" t="s">
        <v>525</v>
      </c>
      <c r="B134" s="106" t="s">
        <v>1308</v>
      </c>
      <c r="C134" s="458" t="s">
        <v>336</v>
      </c>
      <c r="D134" s="458">
        <v>1016</v>
      </c>
      <c r="E134" s="458">
        <v>274</v>
      </c>
      <c r="F134" s="460">
        <f t="shared" si="38"/>
        <v>1290</v>
      </c>
      <c r="G134" s="459">
        <f>F134</f>
        <v>1290</v>
      </c>
      <c r="H134" s="987"/>
      <c r="I134" s="790">
        <f t="shared" si="39"/>
        <v>1285</v>
      </c>
      <c r="J134" s="789">
        <v>1285</v>
      </c>
      <c r="K134" s="1259"/>
      <c r="L134" s="1259">
        <f t="shared" si="27"/>
        <v>99.612403100775197</v>
      </c>
    </row>
    <row r="135" spans="1:12" s="80" customFormat="1" ht="21.75" customHeight="1" x14ac:dyDescent="0.2">
      <c r="A135" s="128" t="s">
        <v>526</v>
      </c>
      <c r="B135" s="106" t="s">
        <v>1309</v>
      </c>
      <c r="C135" s="458" t="s">
        <v>336</v>
      </c>
      <c r="D135" s="458">
        <v>1040</v>
      </c>
      <c r="E135" s="458">
        <v>281</v>
      </c>
      <c r="F135" s="460">
        <f t="shared" si="38"/>
        <v>1321</v>
      </c>
      <c r="G135" s="459">
        <f>F135</f>
        <v>1321</v>
      </c>
      <c r="H135" s="987"/>
      <c r="I135" s="790">
        <f t="shared" si="39"/>
        <v>1321</v>
      </c>
      <c r="J135" s="789">
        <v>1321</v>
      </c>
      <c r="K135" s="1259"/>
      <c r="L135" s="1259">
        <f t="shared" si="27"/>
        <v>100</v>
      </c>
    </row>
    <row r="136" spans="1:12" s="80" customFormat="1" ht="21.75" customHeight="1" x14ac:dyDescent="0.2">
      <c r="A136" s="128" t="s">
        <v>527</v>
      </c>
      <c r="B136" s="106" t="s">
        <v>1310</v>
      </c>
      <c r="C136" s="458" t="s">
        <v>336</v>
      </c>
      <c r="D136" s="458">
        <v>205</v>
      </c>
      <c r="E136" s="458">
        <v>56</v>
      </c>
      <c r="F136" s="460">
        <f t="shared" si="38"/>
        <v>261</v>
      </c>
      <c r="G136" s="459">
        <f>F136</f>
        <v>261</v>
      </c>
      <c r="H136" s="987"/>
      <c r="I136" s="790">
        <f>J136+K136</f>
        <v>260</v>
      </c>
      <c r="J136" s="789">
        <v>260</v>
      </c>
      <c r="K136" s="1259"/>
      <c r="L136" s="1259">
        <f t="shared" si="27"/>
        <v>99.616858237547888</v>
      </c>
    </row>
    <row r="137" spans="1:12" s="80" customFormat="1" ht="21.75" customHeight="1" x14ac:dyDescent="0.2">
      <c r="A137" s="128" t="s">
        <v>528</v>
      </c>
      <c r="B137" s="106" t="s">
        <v>1311</v>
      </c>
      <c r="C137" s="458" t="s">
        <v>336</v>
      </c>
      <c r="D137" s="458">
        <v>1400</v>
      </c>
      <c r="E137" s="458">
        <v>378</v>
      </c>
      <c r="F137" s="460">
        <f t="shared" si="38"/>
        <v>1778</v>
      </c>
      <c r="G137" s="459">
        <f>F137</f>
        <v>1778</v>
      </c>
      <c r="H137" s="987"/>
      <c r="I137" s="790">
        <f t="shared" si="39"/>
        <v>1777</v>
      </c>
      <c r="J137" s="789">
        <v>1777</v>
      </c>
      <c r="K137" s="1259"/>
      <c r="L137" s="1259">
        <f t="shared" si="27"/>
        <v>99.943757030371202</v>
      </c>
    </row>
    <row r="138" spans="1:12" s="80" customFormat="1" ht="21.75" customHeight="1" thickBot="1" x14ac:dyDescent="0.25">
      <c r="A138" s="128"/>
      <c r="B138" s="894"/>
      <c r="C138" s="895"/>
      <c r="D138" s="895"/>
      <c r="E138" s="895"/>
      <c r="F138" s="896"/>
      <c r="G138" s="897"/>
      <c r="H138" s="987"/>
      <c r="I138" s="790"/>
      <c r="J138" s="789"/>
      <c r="K138" s="1259"/>
      <c r="L138" s="1259"/>
    </row>
    <row r="139" spans="1:12" s="80" customFormat="1" ht="21.75" customHeight="1" thickBot="1" x14ac:dyDescent="0.25">
      <c r="A139" s="464"/>
      <c r="B139" s="461" t="s">
        <v>75</v>
      </c>
      <c r="C139" s="898"/>
      <c r="D139" s="900">
        <f>SUM(D130:D138)</f>
        <v>10393</v>
      </c>
      <c r="E139" s="900">
        <f>SUM(E130:E138)</f>
        <v>2807</v>
      </c>
      <c r="F139" s="900">
        <f>SUM(F130:F138)</f>
        <v>13200</v>
      </c>
      <c r="G139" s="900">
        <f>SUM(G130:G138)</f>
        <v>13200</v>
      </c>
      <c r="H139" s="992">
        <f t="shared" ref="H139" si="40">SUM(H130:H133)</f>
        <v>0</v>
      </c>
      <c r="I139" s="900">
        <f>SUM(I130:I137)</f>
        <v>13184</v>
      </c>
      <c r="J139" s="900">
        <f t="shared" ref="J139:K139" si="41">SUM(J130:J137)</f>
        <v>13184</v>
      </c>
      <c r="K139" s="1003">
        <f t="shared" si="41"/>
        <v>0</v>
      </c>
      <c r="L139" s="1003">
        <f t="shared" si="27"/>
        <v>99.878787878787875</v>
      </c>
    </row>
    <row r="140" spans="1:12" s="80" customFormat="1" ht="13.5" customHeight="1" x14ac:dyDescent="0.2">
      <c r="A140" s="128"/>
      <c r="B140" s="106"/>
      <c r="C140" s="87"/>
      <c r="D140" s="458"/>
      <c r="E140" s="458"/>
      <c r="F140" s="458"/>
      <c r="G140" s="459"/>
      <c r="H140" s="987"/>
      <c r="I140" s="790"/>
      <c r="J140" s="789"/>
      <c r="K140" s="1259"/>
      <c r="L140" s="1259"/>
    </row>
    <row r="141" spans="1:12" s="110" customFormat="1" ht="26.45" customHeight="1" x14ac:dyDescent="0.15">
      <c r="A141" s="128"/>
      <c r="B141" s="86" t="s">
        <v>1112</v>
      </c>
      <c r="C141" s="88"/>
      <c r="D141" s="458"/>
      <c r="E141" s="458"/>
      <c r="F141" s="460"/>
      <c r="G141" s="1260"/>
      <c r="H141" s="993"/>
      <c r="I141" s="790"/>
      <c r="J141" s="790"/>
      <c r="K141" s="1490"/>
      <c r="L141" s="1259"/>
    </row>
    <row r="142" spans="1:12" s="110" customFormat="1" ht="21.75" customHeight="1" x14ac:dyDescent="0.15">
      <c r="A142" s="128" t="s">
        <v>514</v>
      </c>
      <c r="B142" s="106" t="s">
        <v>1185</v>
      </c>
      <c r="C142" s="458" t="s">
        <v>333</v>
      </c>
      <c r="D142" s="458">
        <v>7874</v>
      </c>
      <c r="E142" s="458">
        <v>2126</v>
      </c>
      <c r="F142" s="460">
        <f>D142+E142</f>
        <v>10000</v>
      </c>
      <c r="G142" s="459"/>
      <c r="H142" s="987">
        <f>F142</f>
        <v>10000</v>
      </c>
      <c r="I142" s="790">
        <f>J142+K142</f>
        <v>9778</v>
      </c>
      <c r="J142" s="789"/>
      <c r="K142" s="1259">
        <v>9778</v>
      </c>
      <c r="L142" s="1259">
        <f t="shared" si="27"/>
        <v>97.78</v>
      </c>
    </row>
    <row r="143" spans="1:12" s="110" customFormat="1" ht="21.75" customHeight="1" x14ac:dyDescent="0.15">
      <c r="A143" s="128" t="s">
        <v>522</v>
      </c>
      <c r="B143" s="106" t="s">
        <v>1105</v>
      </c>
      <c r="C143" s="458" t="s">
        <v>333</v>
      </c>
      <c r="D143" s="458">
        <v>5911</v>
      </c>
      <c r="E143" s="458">
        <v>1594</v>
      </c>
      <c r="F143" s="460">
        <f>D143+E143</f>
        <v>7505</v>
      </c>
      <c r="G143" s="459">
        <f>F143</f>
        <v>7505</v>
      </c>
      <c r="H143" s="993"/>
      <c r="I143" s="790">
        <f t="shared" ref="I143:I145" si="42">J143+K143</f>
        <v>7742</v>
      </c>
      <c r="J143" s="789">
        <v>7742</v>
      </c>
      <c r="K143" s="1259"/>
      <c r="L143" s="1259">
        <f t="shared" si="27"/>
        <v>103.15789473684211</v>
      </c>
    </row>
    <row r="144" spans="1:12" s="110" customFormat="1" ht="21.75" customHeight="1" x14ac:dyDescent="0.15">
      <c r="A144" s="128" t="s">
        <v>523</v>
      </c>
      <c r="B144" s="791" t="s">
        <v>1262</v>
      </c>
      <c r="C144" s="458" t="s">
        <v>333</v>
      </c>
      <c r="D144" s="789">
        <v>2405</v>
      </c>
      <c r="E144" s="789">
        <v>353</v>
      </c>
      <c r="F144" s="790">
        <f>SUM(D144:E144)</f>
        <v>2758</v>
      </c>
      <c r="G144" s="459">
        <v>1693</v>
      </c>
      <c r="H144" s="987">
        <f>F144-G144</f>
        <v>1065</v>
      </c>
      <c r="I144" s="790">
        <f t="shared" si="42"/>
        <v>2740</v>
      </c>
      <c r="J144" s="789">
        <v>1454</v>
      </c>
      <c r="K144" s="1259">
        <v>1286</v>
      </c>
      <c r="L144" s="1259">
        <f t="shared" si="27"/>
        <v>99.347353154459753</v>
      </c>
    </row>
    <row r="145" spans="1:12" s="110" customFormat="1" ht="21" customHeight="1" thickBot="1" x14ac:dyDescent="0.2">
      <c r="A145" s="128" t="s">
        <v>524</v>
      </c>
      <c r="B145" s="791" t="s">
        <v>1312</v>
      </c>
      <c r="C145" s="458" t="s">
        <v>333</v>
      </c>
      <c r="D145" s="789">
        <v>584</v>
      </c>
      <c r="E145" s="789">
        <v>158</v>
      </c>
      <c r="F145" s="790">
        <v>742</v>
      </c>
      <c r="G145" s="1260"/>
      <c r="H145" s="987">
        <f>F145</f>
        <v>742</v>
      </c>
      <c r="I145" s="790">
        <f t="shared" si="42"/>
        <v>741</v>
      </c>
      <c r="J145" s="789"/>
      <c r="K145" s="1259">
        <v>741</v>
      </c>
      <c r="L145" s="1259">
        <f t="shared" si="27"/>
        <v>99.865229110512132</v>
      </c>
    </row>
    <row r="146" spans="1:12" s="110" customFormat="1" ht="21.75" customHeight="1" thickBot="1" x14ac:dyDescent="0.2">
      <c r="A146" s="468"/>
      <c r="B146" s="466" t="s">
        <v>1111</v>
      </c>
      <c r="C146" s="801"/>
      <c r="D146" s="802">
        <f>SUM(D142:D145)</f>
        <v>16774</v>
      </c>
      <c r="E146" s="802">
        <f>SUM(E142:E145)</f>
        <v>4231</v>
      </c>
      <c r="F146" s="802">
        <f t="shared" ref="F146:H146" si="43">SUM(F142:F145)</f>
        <v>21005</v>
      </c>
      <c r="G146" s="802">
        <f t="shared" si="43"/>
        <v>9198</v>
      </c>
      <c r="H146" s="994">
        <f t="shared" si="43"/>
        <v>11807</v>
      </c>
      <c r="I146" s="900">
        <f>SUM(I142:I145)</f>
        <v>21001</v>
      </c>
      <c r="J146" s="900">
        <f t="shared" ref="J146:K146" si="44">SUM(J142:J145)</f>
        <v>9196</v>
      </c>
      <c r="K146" s="1003">
        <f t="shared" si="44"/>
        <v>11805</v>
      </c>
      <c r="L146" s="1003">
        <f t="shared" si="27"/>
        <v>99.980956915020229</v>
      </c>
    </row>
    <row r="147" spans="1:12" s="110" customFormat="1" ht="13.5" customHeight="1" x14ac:dyDescent="0.15">
      <c r="A147" s="319"/>
      <c r="B147" s="86"/>
      <c r="C147" s="88"/>
      <c r="D147" s="460"/>
      <c r="E147" s="460"/>
      <c r="F147" s="460"/>
      <c r="G147" s="460"/>
      <c r="H147" s="995"/>
      <c r="I147" s="790"/>
      <c r="J147" s="790"/>
      <c r="K147" s="1490"/>
      <c r="L147" s="1259"/>
    </row>
    <row r="148" spans="1:12" s="110" customFormat="1" ht="13.5" customHeight="1" x14ac:dyDescent="0.15">
      <c r="A148" s="319"/>
      <c r="B148" s="86" t="s">
        <v>745</v>
      </c>
      <c r="C148" s="88"/>
      <c r="D148" s="460"/>
      <c r="E148" s="460"/>
      <c r="F148" s="460"/>
      <c r="G148" s="460"/>
      <c r="H148" s="995"/>
      <c r="I148" s="790"/>
      <c r="J148" s="790"/>
      <c r="K148" s="1490"/>
      <c r="L148" s="1259"/>
    </row>
    <row r="149" spans="1:12" s="869" customFormat="1" ht="21.75" customHeight="1" x14ac:dyDescent="0.2">
      <c r="A149" s="128" t="s">
        <v>514</v>
      </c>
      <c r="B149" s="791" t="s">
        <v>1075</v>
      </c>
      <c r="C149" s="790"/>
      <c r="D149" s="789">
        <v>6937</v>
      </c>
      <c r="E149" s="789">
        <v>1873</v>
      </c>
      <c r="F149" s="790">
        <v>8810</v>
      </c>
      <c r="G149" s="789">
        <f>F149</f>
        <v>8810</v>
      </c>
      <c r="H149" s="995"/>
      <c r="I149" s="790">
        <f>J149+K149</f>
        <v>8807</v>
      </c>
      <c r="J149" s="789">
        <v>8807</v>
      </c>
      <c r="K149" s="1259"/>
      <c r="L149" s="1259">
        <f t="shared" si="27"/>
        <v>99.965947786606122</v>
      </c>
    </row>
    <row r="150" spans="1:12" s="869" customFormat="1" ht="26.25" customHeight="1" x14ac:dyDescent="0.2">
      <c r="A150" s="128" t="s">
        <v>522</v>
      </c>
      <c r="B150" s="791" t="s">
        <v>1076</v>
      </c>
      <c r="C150" s="790"/>
      <c r="D150" s="789">
        <v>158</v>
      </c>
      <c r="E150" s="789">
        <v>42</v>
      </c>
      <c r="F150" s="790">
        <f>D150+E150</f>
        <v>200</v>
      </c>
      <c r="G150" s="789">
        <f>F150</f>
        <v>200</v>
      </c>
      <c r="H150" s="995"/>
      <c r="I150" s="790">
        <f t="shared" ref="I150:I155" si="45">J150+K150</f>
        <v>184</v>
      </c>
      <c r="J150" s="789">
        <v>184</v>
      </c>
      <c r="K150" s="1259"/>
      <c r="L150" s="1259">
        <f t="shared" si="27"/>
        <v>92</v>
      </c>
    </row>
    <row r="151" spans="1:12" s="869" customFormat="1" ht="21.75" customHeight="1" x14ac:dyDescent="0.2">
      <c r="A151" s="128" t="s">
        <v>523</v>
      </c>
      <c r="B151" s="106" t="s">
        <v>1008</v>
      </c>
      <c r="C151" s="458" t="s">
        <v>333</v>
      </c>
      <c r="D151" s="458">
        <f>2362-2362</f>
        <v>0</v>
      </c>
      <c r="E151" s="458">
        <f>638-638</f>
        <v>0</v>
      </c>
      <c r="F151" s="460">
        <f>SUM(D151:E151)</f>
        <v>0</v>
      </c>
      <c r="G151" s="458">
        <v>0</v>
      </c>
      <c r="H151" s="988"/>
      <c r="I151" s="790">
        <f t="shared" si="45"/>
        <v>0</v>
      </c>
      <c r="J151" s="789"/>
      <c r="K151" s="1259"/>
      <c r="L151" s="1259"/>
    </row>
    <row r="152" spans="1:12" s="869" customFormat="1" ht="21.75" customHeight="1" x14ac:dyDescent="0.2">
      <c r="A152" s="128" t="s">
        <v>524</v>
      </c>
      <c r="B152" s="106" t="s">
        <v>1248</v>
      </c>
      <c r="C152" s="458" t="s">
        <v>333</v>
      </c>
      <c r="D152" s="458">
        <v>354</v>
      </c>
      <c r="E152" s="458">
        <v>96</v>
      </c>
      <c r="F152" s="460">
        <f>SUM(D152:E152)</f>
        <v>450</v>
      </c>
      <c r="G152" s="458">
        <f>F152</f>
        <v>450</v>
      </c>
      <c r="H152" s="988"/>
      <c r="I152" s="790">
        <f t="shared" si="45"/>
        <v>446</v>
      </c>
      <c r="J152" s="789">
        <v>446</v>
      </c>
      <c r="K152" s="1259"/>
      <c r="L152" s="1259">
        <f t="shared" si="27"/>
        <v>99.111111111111114</v>
      </c>
    </row>
    <row r="153" spans="1:12" s="869" customFormat="1" ht="21.75" customHeight="1" x14ac:dyDescent="0.2">
      <c r="A153" s="128" t="s">
        <v>525</v>
      </c>
      <c r="B153" s="106" t="s">
        <v>1313</v>
      </c>
      <c r="C153" s="458" t="s">
        <v>333</v>
      </c>
      <c r="D153" s="458">
        <v>2732</v>
      </c>
      <c r="E153" s="458">
        <v>738</v>
      </c>
      <c r="F153" s="460">
        <f>D153+E153</f>
        <v>3470</v>
      </c>
      <c r="G153" s="458"/>
      <c r="H153" s="988">
        <f>F153</f>
        <v>3470</v>
      </c>
      <c r="I153" s="790">
        <f t="shared" si="45"/>
        <v>3463</v>
      </c>
      <c r="J153" s="789"/>
      <c r="K153" s="1259">
        <v>3463</v>
      </c>
      <c r="L153" s="1259">
        <f t="shared" si="27"/>
        <v>99.79827089337175</v>
      </c>
    </row>
    <row r="154" spans="1:12" s="869" customFormat="1" ht="21.75" customHeight="1" x14ac:dyDescent="0.2">
      <c r="A154" s="128" t="s">
        <v>526</v>
      </c>
      <c r="B154" s="106" t="s">
        <v>1314</v>
      </c>
      <c r="C154" s="458" t="s">
        <v>333</v>
      </c>
      <c r="D154" s="458">
        <v>264</v>
      </c>
      <c r="E154" s="458">
        <v>71</v>
      </c>
      <c r="F154" s="460">
        <v>335</v>
      </c>
      <c r="G154" s="458"/>
      <c r="H154" s="988">
        <f>F154</f>
        <v>335</v>
      </c>
      <c r="I154" s="790">
        <f t="shared" si="45"/>
        <v>331</v>
      </c>
      <c r="J154" s="789"/>
      <c r="K154" s="1259">
        <v>331</v>
      </c>
      <c r="L154" s="1259">
        <f t="shared" si="27"/>
        <v>98.805970149253724</v>
      </c>
    </row>
    <row r="155" spans="1:12" s="869" customFormat="1" ht="21.75" customHeight="1" thickBot="1" x14ac:dyDescent="0.25">
      <c r="A155" s="128" t="s">
        <v>527</v>
      </c>
      <c r="B155" s="106" t="s">
        <v>1315</v>
      </c>
      <c r="C155" s="458" t="s">
        <v>333</v>
      </c>
      <c r="D155" s="458">
        <v>2610</v>
      </c>
      <c r="E155" s="458">
        <v>705</v>
      </c>
      <c r="F155" s="460">
        <f>D155+E155</f>
        <v>3315</v>
      </c>
      <c r="G155" s="458">
        <v>340</v>
      </c>
      <c r="H155" s="988">
        <f>F155-G155</f>
        <v>2975</v>
      </c>
      <c r="I155" s="790">
        <f t="shared" si="45"/>
        <v>3252</v>
      </c>
      <c r="J155" s="789">
        <v>314</v>
      </c>
      <c r="K155" s="1259">
        <v>2938</v>
      </c>
      <c r="L155" s="1259">
        <f t="shared" si="27"/>
        <v>98.09954751131221</v>
      </c>
    </row>
    <row r="156" spans="1:12" s="110" customFormat="1" ht="21.75" customHeight="1" thickBot="1" x14ac:dyDescent="0.2">
      <c r="A156" s="468"/>
      <c r="B156" s="461" t="s">
        <v>16</v>
      </c>
      <c r="C156" s="802"/>
      <c r="D156" s="802">
        <f>SUM(D149:D155)</f>
        <v>13055</v>
      </c>
      <c r="E156" s="802">
        <f t="shared" ref="E156:H156" si="46">SUM(E149:E155)</f>
        <v>3525</v>
      </c>
      <c r="F156" s="802">
        <f t="shared" si="46"/>
        <v>16580</v>
      </c>
      <c r="G156" s="802">
        <f t="shared" si="46"/>
        <v>9800</v>
      </c>
      <c r="H156" s="994">
        <f t="shared" si="46"/>
        <v>6780</v>
      </c>
      <c r="I156" s="900">
        <f>SUM(I149:I155)</f>
        <v>16483</v>
      </c>
      <c r="J156" s="900">
        <f t="shared" ref="J156:K156" si="47">SUM(J149:J155)</f>
        <v>9751</v>
      </c>
      <c r="K156" s="1003">
        <f t="shared" si="47"/>
        <v>6732</v>
      </c>
      <c r="L156" s="1003">
        <f t="shared" si="27"/>
        <v>99.41495778045838</v>
      </c>
    </row>
    <row r="157" spans="1:12" s="110" customFormat="1" ht="13.5" customHeight="1" x14ac:dyDescent="0.15">
      <c r="A157" s="319"/>
      <c r="B157" s="86"/>
      <c r="C157" s="88"/>
      <c r="D157" s="460"/>
      <c r="E157" s="460"/>
      <c r="F157" s="460"/>
      <c r="G157" s="460"/>
      <c r="H157" s="995"/>
      <c r="I157" s="790"/>
      <c r="J157" s="790"/>
      <c r="K157" s="1490"/>
      <c r="L157" s="1259"/>
    </row>
    <row r="158" spans="1:12" s="110" customFormat="1" ht="13.5" customHeight="1" x14ac:dyDescent="0.15">
      <c r="A158" s="319"/>
      <c r="B158" s="86" t="s">
        <v>201</v>
      </c>
      <c r="C158" s="88"/>
      <c r="D158" s="460"/>
      <c r="E158" s="460"/>
      <c r="F158" s="460"/>
      <c r="G158" s="460"/>
      <c r="H158" s="995"/>
      <c r="I158" s="790"/>
      <c r="J158" s="790"/>
      <c r="K158" s="1490"/>
      <c r="L158" s="1259"/>
    </row>
    <row r="159" spans="1:12" s="869" customFormat="1" ht="21.75" customHeight="1" x14ac:dyDescent="0.2">
      <c r="A159" s="128" t="s">
        <v>514</v>
      </c>
      <c r="B159" s="106" t="s">
        <v>200</v>
      </c>
      <c r="C159" s="458" t="s">
        <v>333</v>
      </c>
      <c r="D159" s="458">
        <v>394</v>
      </c>
      <c r="E159" s="458">
        <v>106</v>
      </c>
      <c r="F159" s="460">
        <f>D159+E159</f>
        <v>500</v>
      </c>
      <c r="G159" s="458">
        <v>500</v>
      </c>
      <c r="H159" s="995"/>
      <c r="I159" s="790">
        <f>J159+K159</f>
        <v>588</v>
      </c>
      <c r="J159" s="789">
        <v>588</v>
      </c>
      <c r="K159" s="1259"/>
      <c r="L159" s="1259">
        <f t="shared" si="27"/>
        <v>117.6</v>
      </c>
    </row>
    <row r="160" spans="1:12" s="869" customFormat="1" ht="21.75" customHeight="1" x14ac:dyDescent="0.2">
      <c r="A160" s="128" t="s">
        <v>522</v>
      </c>
      <c r="B160" s="106" t="s">
        <v>1317</v>
      </c>
      <c r="C160" s="458" t="s">
        <v>333</v>
      </c>
      <c r="D160" s="458">
        <v>287</v>
      </c>
      <c r="E160" s="458">
        <v>77</v>
      </c>
      <c r="F160" s="460">
        <f t="shared" ref="F160:F171" si="48">D160+E160</f>
        <v>364</v>
      </c>
      <c r="G160" s="458">
        <f>F160</f>
        <v>364</v>
      </c>
      <c r="H160" s="995"/>
      <c r="I160" s="790">
        <f t="shared" ref="I160:I171" si="49">J160+K160</f>
        <v>364</v>
      </c>
      <c r="J160" s="789">
        <v>364</v>
      </c>
      <c r="K160" s="1259"/>
      <c r="L160" s="1259">
        <f t="shared" si="27"/>
        <v>100</v>
      </c>
    </row>
    <row r="161" spans="1:16" s="869" customFormat="1" ht="21.75" customHeight="1" x14ac:dyDescent="0.2">
      <c r="A161" s="128" t="s">
        <v>523</v>
      </c>
      <c r="B161" s="106" t="s">
        <v>1316</v>
      </c>
      <c r="C161" s="458" t="s">
        <v>333</v>
      </c>
      <c r="D161" s="458">
        <v>305</v>
      </c>
      <c r="E161" s="458">
        <v>82</v>
      </c>
      <c r="F161" s="460">
        <f t="shared" si="48"/>
        <v>387</v>
      </c>
      <c r="G161" s="458">
        <f t="shared" ref="G161:G171" si="50">F161</f>
        <v>387</v>
      </c>
      <c r="H161" s="995"/>
      <c r="I161" s="790">
        <f t="shared" si="49"/>
        <v>387</v>
      </c>
      <c r="J161" s="789">
        <v>387</v>
      </c>
      <c r="K161" s="1259"/>
      <c r="L161" s="1259">
        <f t="shared" si="27"/>
        <v>100</v>
      </c>
    </row>
    <row r="162" spans="1:16" s="869" customFormat="1" ht="21.75" customHeight="1" x14ac:dyDescent="0.2">
      <c r="A162" s="128" t="s">
        <v>524</v>
      </c>
      <c r="B162" s="106" t="s">
        <v>1318</v>
      </c>
      <c r="C162" s="458" t="s">
        <v>333</v>
      </c>
      <c r="D162" s="458">
        <v>64</v>
      </c>
      <c r="E162" s="458">
        <v>17</v>
      </c>
      <c r="F162" s="460">
        <f t="shared" si="48"/>
        <v>81</v>
      </c>
      <c r="G162" s="458">
        <f t="shared" si="50"/>
        <v>81</v>
      </c>
      <c r="H162" s="995"/>
      <c r="I162" s="790">
        <f t="shared" si="49"/>
        <v>80</v>
      </c>
      <c r="J162" s="789">
        <v>80</v>
      </c>
      <c r="K162" s="1259"/>
      <c r="L162" s="1259">
        <f t="shared" si="27"/>
        <v>98.76543209876543</v>
      </c>
    </row>
    <row r="163" spans="1:16" s="869" customFormat="1" ht="21.75" customHeight="1" x14ac:dyDescent="0.2">
      <c r="A163" s="128" t="s">
        <v>525</v>
      </c>
      <c r="B163" s="106" t="s">
        <v>1319</v>
      </c>
      <c r="C163" s="458" t="s">
        <v>333</v>
      </c>
      <c r="D163" s="458">
        <v>143</v>
      </c>
      <c r="E163" s="458">
        <v>39</v>
      </c>
      <c r="F163" s="460">
        <f t="shared" si="48"/>
        <v>182</v>
      </c>
      <c r="G163" s="458">
        <f t="shared" si="50"/>
        <v>182</v>
      </c>
      <c r="H163" s="995"/>
      <c r="I163" s="790">
        <f t="shared" si="49"/>
        <v>182</v>
      </c>
      <c r="J163" s="789">
        <v>182</v>
      </c>
      <c r="K163" s="1259"/>
      <c r="L163" s="1259">
        <f t="shared" si="27"/>
        <v>100</v>
      </c>
    </row>
    <row r="164" spans="1:16" s="869" customFormat="1" ht="21.75" customHeight="1" x14ac:dyDescent="0.2">
      <c r="A164" s="128" t="s">
        <v>526</v>
      </c>
      <c r="B164" s="106" t="s">
        <v>1320</v>
      </c>
      <c r="C164" s="458" t="s">
        <v>333</v>
      </c>
      <c r="D164" s="458">
        <v>264</v>
      </c>
      <c r="E164" s="458">
        <v>71</v>
      </c>
      <c r="F164" s="460">
        <f t="shared" si="48"/>
        <v>335</v>
      </c>
      <c r="G164" s="458">
        <f t="shared" si="50"/>
        <v>335</v>
      </c>
      <c r="H164" s="995"/>
      <c r="I164" s="790">
        <f t="shared" si="49"/>
        <v>335</v>
      </c>
      <c r="J164" s="789">
        <v>335</v>
      </c>
      <c r="K164" s="1259"/>
      <c r="L164" s="1259">
        <f t="shared" si="27"/>
        <v>100</v>
      </c>
    </row>
    <row r="165" spans="1:16" s="869" customFormat="1" ht="21.75" customHeight="1" x14ac:dyDescent="0.2">
      <c r="A165" s="128" t="s">
        <v>527</v>
      </c>
      <c r="B165" s="106" t="s">
        <v>1321</v>
      </c>
      <c r="C165" s="458" t="s">
        <v>333</v>
      </c>
      <c r="D165" s="458">
        <v>102</v>
      </c>
      <c r="E165" s="458">
        <v>27</v>
      </c>
      <c r="F165" s="460">
        <f t="shared" si="48"/>
        <v>129</v>
      </c>
      <c r="G165" s="458">
        <f t="shared" si="50"/>
        <v>129</v>
      </c>
      <c r="H165" s="995"/>
      <c r="I165" s="790">
        <f t="shared" si="49"/>
        <v>106</v>
      </c>
      <c r="J165" s="789">
        <v>106</v>
      </c>
      <c r="K165" s="1259"/>
      <c r="L165" s="1259">
        <f t="shared" si="27"/>
        <v>82.170542635658919</v>
      </c>
    </row>
    <row r="166" spans="1:16" s="869" customFormat="1" ht="21.75" customHeight="1" x14ac:dyDescent="0.2">
      <c r="A166" s="128" t="s">
        <v>528</v>
      </c>
      <c r="B166" s="106" t="s">
        <v>1322</v>
      </c>
      <c r="C166" s="458" t="s">
        <v>333</v>
      </c>
      <c r="D166" s="458">
        <v>232</v>
      </c>
      <c r="E166" s="458">
        <v>63</v>
      </c>
      <c r="F166" s="460">
        <f t="shared" si="48"/>
        <v>295</v>
      </c>
      <c r="G166" s="458">
        <f t="shared" si="50"/>
        <v>295</v>
      </c>
      <c r="H166" s="995"/>
      <c r="I166" s="790">
        <f t="shared" si="49"/>
        <v>295</v>
      </c>
      <c r="J166" s="789">
        <v>295</v>
      </c>
      <c r="K166" s="1259"/>
      <c r="L166" s="1259">
        <f t="shared" ref="L166:L178" si="51">I166/F166*100</f>
        <v>100</v>
      </c>
    </row>
    <row r="167" spans="1:16" s="869" customFormat="1" ht="21.75" customHeight="1" x14ac:dyDescent="0.2">
      <c r="A167" s="128" t="s">
        <v>529</v>
      </c>
      <c r="B167" s="106" t="s">
        <v>1323</v>
      </c>
      <c r="C167" s="458" t="s">
        <v>333</v>
      </c>
      <c r="D167" s="458">
        <v>118</v>
      </c>
      <c r="E167" s="458">
        <v>32</v>
      </c>
      <c r="F167" s="460">
        <f t="shared" si="48"/>
        <v>150</v>
      </c>
      <c r="G167" s="458">
        <f t="shared" si="50"/>
        <v>150</v>
      </c>
      <c r="H167" s="995"/>
      <c r="I167" s="790">
        <f t="shared" si="49"/>
        <v>143</v>
      </c>
      <c r="J167" s="789">
        <v>143</v>
      </c>
      <c r="K167" s="1259"/>
      <c r="L167" s="1259">
        <f t="shared" si="51"/>
        <v>95.333333333333343</v>
      </c>
    </row>
    <row r="168" spans="1:16" s="869" customFormat="1" ht="21.75" customHeight="1" x14ac:dyDescent="0.2">
      <c r="A168" s="128" t="s">
        <v>571</v>
      </c>
      <c r="B168" s="106" t="s">
        <v>1324</v>
      </c>
      <c r="C168" s="458" t="s">
        <v>333</v>
      </c>
      <c r="D168" s="458">
        <v>157</v>
      </c>
      <c r="E168" s="458">
        <v>43</v>
      </c>
      <c r="F168" s="460">
        <f t="shared" si="48"/>
        <v>200</v>
      </c>
      <c r="G168" s="458">
        <f t="shared" si="50"/>
        <v>200</v>
      </c>
      <c r="H168" s="995"/>
      <c r="I168" s="790">
        <f t="shared" si="49"/>
        <v>184</v>
      </c>
      <c r="J168" s="789">
        <v>184</v>
      </c>
      <c r="K168" s="1259"/>
      <c r="L168" s="1259">
        <f t="shared" si="51"/>
        <v>92</v>
      </c>
    </row>
    <row r="169" spans="1:16" s="869" customFormat="1" ht="21.75" customHeight="1" x14ac:dyDescent="0.2">
      <c r="A169" s="128" t="s">
        <v>572</v>
      </c>
      <c r="B169" s="106" t="s">
        <v>1325</v>
      </c>
      <c r="C169" s="458" t="s">
        <v>333</v>
      </c>
      <c r="D169" s="458">
        <v>157</v>
      </c>
      <c r="E169" s="458">
        <v>43</v>
      </c>
      <c r="F169" s="460">
        <f t="shared" si="48"/>
        <v>200</v>
      </c>
      <c r="G169" s="458">
        <f t="shared" si="50"/>
        <v>200</v>
      </c>
      <c r="H169" s="995"/>
      <c r="I169" s="790">
        <f t="shared" si="49"/>
        <v>119</v>
      </c>
      <c r="J169" s="789">
        <v>119</v>
      </c>
      <c r="K169" s="1259"/>
      <c r="L169" s="1259">
        <f t="shared" si="51"/>
        <v>59.5</v>
      </c>
    </row>
    <row r="170" spans="1:16" s="869" customFormat="1" ht="21.75" customHeight="1" x14ac:dyDescent="0.2">
      <c r="A170" s="128" t="s">
        <v>573</v>
      </c>
      <c r="B170" s="106" t="s">
        <v>1326</v>
      </c>
      <c r="C170" s="458" t="s">
        <v>333</v>
      </c>
      <c r="D170" s="458">
        <v>315</v>
      </c>
      <c r="E170" s="458">
        <v>85</v>
      </c>
      <c r="F170" s="460">
        <f t="shared" si="48"/>
        <v>400</v>
      </c>
      <c r="G170" s="458">
        <f t="shared" si="50"/>
        <v>400</v>
      </c>
      <c r="H170" s="995"/>
      <c r="I170" s="790">
        <f t="shared" si="49"/>
        <v>426</v>
      </c>
      <c r="J170" s="789">
        <v>426</v>
      </c>
      <c r="K170" s="1259"/>
      <c r="L170" s="1259">
        <f t="shared" si="51"/>
        <v>106.5</v>
      </c>
    </row>
    <row r="171" spans="1:16" s="869" customFormat="1" ht="21.75" customHeight="1" thickBot="1" x14ac:dyDescent="0.25">
      <c r="A171" s="128" t="s">
        <v>574</v>
      </c>
      <c r="B171" s="463" t="s">
        <v>1327</v>
      </c>
      <c r="C171" s="458" t="s">
        <v>333</v>
      </c>
      <c r="D171" s="870">
        <v>87</v>
      </c>
      <c r="E171" s="870">
        <v>23</v>
      </c>
      <c r="F171" s="460">
        <f t="shared" si="48"/>
        <v>110</v>
      </c>
      <c r="G171" s="458">
        <f t="shared" si="50"/>
        <v>110</v>
      </c>
      <c r="H171" s="996"/>
      <c r="I171" s="790">
        <f t="shared" si="49"/>
        <v>110</v>
      </c>
      <c r="J171" s="789">
        <v>110</v>
      </c>
      <c r="K171" s="1259"/>
      <c r="L171" s="1259">
        <f t="shared" si="51"/>
        <v>100</v>
      </c>
    </row>
    <row r="172" spans="1:16" s="869" customFormat="1" ht="21.75" customHeight="1" thickBot="1" x14ac:dyDescent="0.25">
      <c r="A172" s="468"/>
      <c r="B172" s="461" t="s">
        <v>202</v>
      </c>
      <c r="C172" s="802"/>
      <c r="D172" s="802">
        <f>SUM(D159:D171)</f>
        <v>2625</v>
      </c>
      <c r="E172" s="802">
        <f t="shared" ref="E172:G172" si="52">SUM(E159:E171)</f>
        <v>708</v>
      </c>
      <c r="F172" s="802">
        <f t="shared" si="52"/>
        <v>3333</v>
      </c>
      <c r="G172" s="802">
        <f t="shared" si="52"/>
        <v>3333</v>
      </c>
      <c r="H172" s="994">
        <f>SUM(H159:H171)</f>
        <v>0</v>
      </c>
      <c r="I172" s="900">
        <f>SUM(I159:I171)</f>
        <v>3319</v>
      </c>
      <c r="J172" s="900">
        <f t="shared" ref="J172:K172" si="53">SUM(J159:J171)</f>
        <v>3319</v>
      </c>
      <c r="K172" s="1003">
        <f t="shared" si="53"/>
        <v>0</v>
      </c>
      <c r="L172" s="1003">
        <f t="shared" si="51"/>
        <v>99.579957995799589</v>
      </c>
    </row>
    <row r="173" spans="1:16" s="110" customFormat="1" ht="13.5" customHeight="1" x14ac:dyDescent="0.2">
      <c r="A173" s="128"/>
      <c r="B173" s="106"/>
      <c r="C173" s="87"/>
      <c r="D173" s="87"/>
      <c r="E173" s="87"/>
      <c r="F173" s="88"/>
      <c r="G173" s="96"/>
      <c r="H173" s="990"/>
      <c r="I173" s="104"/>
      <c r="J173" s="104"/>
      <c r="K173" s="1256"/>
      <c r="L173" s="998"/>
      <c r="N173" s="591"/>
      <c r="P173" s="591"/>
    </row>
    <row r="174" spans="1:16" s="110" customFormat="1" ht="13.5" customHeight="1" x14ac:dyDescent="0.2">
      <c r="A174" s="319" t="s">
        <v>547</v>
      </c>
      <c r="B174" s="86" t="s">
        <v>548</v>
      </c>
      <c r="C174" s="88"/>
      <c r="D174" s="88"/>
      <c r="E174" s="88"/>
      <c r="F174" s="88"/>
      <c r="G174" s="96"/>
      <c r="H174" s="990"/>
      <c r="I174" s="104"/>
      <c r="J174" s="104"/>
      <c r="K174" s="1256"/>
      <c r="L174" s="998"/>
    </row>
    <row r="175" spans="1:16" s="110" customFormat="1" ht="18.75" customHeight="1" thickBot="1" x14ac:dyDescent="0.25">
      <c r="A175" s="467"/>
      <c r="B175" s="106"/>
      <c r="C175" s="87"/>
      <c r="D175" s="87"/>
      <c r="E175" s="87"/>
      <c r="F175" s="88"/>
      <c r="G175" s="83"/>
      <c r="H175" s="997"/>
      <c r="I175" s="104"/>
      <c r="J175" s="104"/>
      <c r="K175" s="1257"/>
      <c r="L175" s="998"/>
    </row>
    <row r="176" spans="1:16" s="110" customFormat="1" ht="21.75" customHeight="1" thickBot="1" x14ac:dyDescent="0.25">
      <c r="A176" s="464"/>
      <c r="B176" s="105" t="s">
        <v>549</v>
      </c>
      <c r="C176" s="111"/>
      <c r="D176" s="91"/>
      <c r="E176" s="91"/>
      <c r="F176" s="91"/>
      <c r="G176" s="91"/>
      <c r="H176" s="989"/>
      <c r="I176" s="799"/>
      <c r="J176" s="799"/>
      <c r="K176" s="1000"/>
      <c r="L176" s="999"/>
    </row>
    <row r="177" spans="1:12" s="80" customFormat="1" ht="13.5" customHeight="1" thickBot="1" x14ac:dyDescent="0.25">
      <c r="A177" s="128"/>
      <c r="B177" s="106"/>
      <c r="C177" s="87"/>
      <c r="D177" s="87"/>
      <c r="E177" s="87"/>
      <c r="F177" s="88"/>
      <c r="G177" s="83"/>
      <c r="H177" s="986"/>
      <c r="I177" s="104"/>
      <c r="J177" s="126"/>
      <c r="K177" s="998"/>
      <c r="L177" s="1001"/>
    </row>
    <row r="178" spans="1:12" s="110" customFormat="1" ht="20.25" customHeight="1" thickBot="1" x14ac:dyDescent="0.2">
      <c r="A178" s="464"/>
      <c r="B178" s="105" t="s">
        <v>550</v>
      </c>
      <c r="C178" s="490"/>
      <c r="D178" s="490">
        <f t="shared" ref="D178:I178" si="54">D20+D28+D62+D78+D83+D96+D101+D112+D117+D127+D139+D146+D156+D176+D172</f>
        <v>1928394</v>
      </c>
      <c r="E178" s="901">
        <f t="shared" si="54"/>
        <v>460642</v>
      </c>
      <c r="F178" s="490">
        <f t="shared" si="54"/>
        <v>2389036</v>
      </c>
      <c r="G178" s="490">
        <f t="shared" si="54"/>
        <v>2220250</v>
      </c>
      <c r="H178" s="991">
        <f t="shared" si="54"/>
        <v>168786</v>
      </c>
      <c r="I178" s="900">
        <f t="shared" si="54"/>
        <v>212501</v>
      </c>
      <c r="J178" s="900">
        <f t="shared" ref="J178:K178" si="55">J20+J28+J62+J78+J83+J96+J101+J112+J117+J127+J139+J146+J156+J176+J172</f>
        <v>146248</v>
      </c>
      <c r="K178" s="1003">
        <f t="shared" si="55"/>
        <v>66253</v>
      </c>
      <c r="L178" s="992">
        <f t="shared" si="51"/>
        <v>8.8948429408347138</v>
      </c>
    </row>
    <row r="181" spans="1:12" ht="14.1" customHeight="1" x14ac:dyDescent="0.2">
      <c r="E181" s="112"/>
      <c r="F181" s="113"/>
    </row>
  </sheetData>
  <sheetProtection selectLockedCells="1" selectUnlockedCells="1"/>
  <mergeCells count="18">
    <mergeCell ref="L7:L9"/>
    <mergeCell ref="A1:L1"/>
    <mergeCell ref="A2:L2"/>
    <mergeCell ref="A3:L3"/>
    <mergeCell ref="A4:L4"/>
    <mergeCell ref="I7:K7"/>
    <mergeCell ref="A5:A9"/>
    <mergeCell ref="B8:B9"/>
    <mergeCell ref="C8:C9"/>
    <mergeCell ref="G8:G9"/>
    <mergeCell ref="H8:H9"/>
    <mergeCell ref="E8:E9"/>
    <mergeCell ref="F8:F9"/>
    <mergeCell ref="D7:H7"/>
    <mergeCell ref="D8:D9"/>
    <mergeCell ref="I8:I9"/>
    <mergeCell ref="J8:J9"/>
    <mergeCell ref="K8:K9"/>
  </mergeCells>
  <phoneticPr fontId="35" type="noConversion"/>
  <pageMargins left="0" right="0" top="0.39370078740157483" bottom="0.39370078740157483" header="0.51181102362204722" footer="0.51181102362204722"/>
  <pageSetup paperSize="9" scale="77" firstPageNumber="0" fitToHeight="4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D678"/>
  <sheetViews>
    <sheetView workbookViewId="0">
      <selection activeCell="B2" sqref="B2:F2"/>
    </sheetView>
  </sheetViews>
  <sheetFormatPr defaultColWidth="9.140625" defaultRowHeight="15.75" x14ac:dyDescent="0.25"/>
  <cols>
    <col min="1" max="1" width="9.140625" style="15"/>
    <col min="2" max="2" width="6" style="14" customWidth="1"/>
    <col min="3" max="3" width="52" style="15" customWidth="1"/>
    <col min="4" max="4" width="16.85546875" style="36" customWidth="1"/>
    <col min="5" max="5" width="14" style="36" customWidth="1"/>
    <col min="6" max="6" width="20.42578125" style="15" customWidth="1"/>
    <col min="7" max="16384" width="9.140625" style="15"/>
  </cols>
  <sheetData>
    <row r="1" spans="2:44" x14ac:dyDescent="0.25">
      <c r="C1" s="16"/>
      <c r="D1" s="24"/>
    </row>
    <row r="2" spans="2:44" x14ac:dyDescent="0.25">
      <c r="B2" s="1679" t="s">
        <v>2138</v>
      </c>
      <c r="C2" s="1679"/>
      <c r="D2" s="1679"/>
      <c r="E2" s="1679"/>
      <c r="F2" s="1679"/>
      <c r="G2" s="487"/>
      <c r="H2" s="487"/>
      <c r="I2" s="487"/>
      <c r="J2" s="487"/>
      <c r="K2" s="487"/>
      <c r="L2" s="487"/>
      <c r="M2" s="487"/>
      <c r="N2" s="487"/>
      <c r="O2" s="487"/>
      <c r="P2" s="487"/>
      <c r="Q2" s="487"/>
      <c r="R2" s="487"/>
      <c r="S2" s="487"/>
      <c r="T2" s="487"/>
      <c r="U2" s="487"/>
      <c r="V2" s="487"/>
      <c r="W2" s="487"/>
      <c r="X2" s="487"/>
      <c r="Y2" s="487"/>
      <c r="Z2" s="487"/>
      <c r="AA2" s="487"/>
      <c r="AB2" s="487"/>
      <c r="AC2" s="487"/>
      <c r="AD2" s="487"/>
      <c r="AE2" s="487"/>
      <c r="AF2" s="487"/>
      <c r="AG2" s="487"/>
      <c r="AH2" s="487"/>
      <c r="AI2" s="487"/>
      <c r="AJ2" s="487"/>
      <c r="AK2" s="487"/>
      <c r="AL2" s="487"/>
      <c r="AM2" s="487"/>
      <c r="AN2" s="487"/>
      <c r="AO2" s="487"/>
      <c r="AP2" s="487"/>
      <c r="AQ2" s="487"/>
      <c r="AR2" s="487"/>
    </row>
    <row r="3" spans="2:44" x14ac:dyDescent="0.25">
      <c r="C3" s="17"/>
      <c r="D3" s="327"/>
      <c r="G3" s="487"/>
      <c r="H3" s="487"/>
      <c r="I3" s="487"/>
      <c r="J3" s="487"/>
      <c r="K3" s="487"/>
      <c r="L3" s="487"/>
      <c r="M3" s="487"/>
      <c r="N3" s="487"/>
      <c r="O3" s="487"/>
      <c r="P3" s="487"/>
      <c r="Q3" s="487"/>
      <c r="R3" s="487"/>
      <c r="S3" s="487"/>
      <c r="T3" s="487"/>
      <c r="U3" s="487"/>
      <c r="V3" s="487"/>
      <c r="W3" s="487"/>
      <c r="X3" s="487"/>
      <c r="Y3" s="487"/>
      <c r="Z3" s="487"/>
      <c r="AA3" s="487"/>
      <c r="AB3" s="487"/>
      <c r="AC3" s="487"/>
      <c r="AD3" s="487"/>
      <c r="AE3" s="487"/>
      <c r="AF3" s="487"/>
      <c r="AG3" s="487"/>
      <c r="AH3" s="487"/>
      <c r="AI3" s="487"/>
      <c r="AJ3" s="487"/>
      <c r="AK3" s="487"/>
      <c r="AL3" s="487"/>
      <c r="AM3" s="487"/>
      <c r="AN3" s="487"/>
      <c r="AO3" s="487"/>
      <c r="AP3" s="487"/>
      <c r="AQ3" s="487"/>
      <c r="AR3" s="487"/>
    </row>
    <row r="4" spans="2:44" ht="15" customHeight="1" x14ac:dyDescent="0.25">
      <c r="B4" s="1685" t="s">
        <v>78</v>
      </c>
      <c r="C4" s="1685"/>
      <c r="D4" s="1685"/>
      <c r="E4" s="1685"/>
      <c r="F4" s="1685"/>
      <c r="G4" s="487"/>
      <c r="H4" s="487"/>
      <c r="I4" s="487"/>
      <c r="J4" s="487"/>
      <c r="K4" s="487"/>
      <c r="L4" s="487"/>
      <c r="M4" s="487"/>
      <c r="N4" s="487"/>
      <c r="O4" s="487"/>
      <c r="P4" s="487"/>
      <c r="Q4" s="487"/>
      <c r="R4" s="487"/>
      <c r="S4" s="487"/>
      <c r="T4" s="487"/>
      <c r="U4" s="487"/>
      <c r="V4" s="487"/>
      <c r="W4" s="487"/>
      <c r="X4" s="487"/>
      <c r="Y4" s="487"/>
      <c r="Z4" s="487"/>
      <c r="AA4" s="487"/>
      <c r="AB4" s="487"/>
      <c r="AC4" s="487"/>
      <c r="AD4" s="487"/>
      <c r="AE4" s="487"/>
      <c r="AF4" s="487"/>
      <c r="AG4" s="487"/>
      <c r="AH4" s="487"/>
      <c r="AI4" s="487"/>
      <c r="AJ4" s="487"/>
      <c r="AK4" s="487"/>
      <c r="AL4" s="487"/>
      <c r="AM4" s="487"/>
      <c r="AN4" s="487"/>
      <c r="AO4" s="487"/>
      <c r="AP4" s="487"/>
      <c r="AQ4" s="487"/>
      <c r="AR4" s="487"/>
    </row>
    <row r="5" spans="2:44" ht="15" customHeight="1" x14ac:dyDescent="0.25">
      <c r="B5" s="1680" t="s">
        <v>997</v>
      </c>
      <c r="C5" s="1680"/>
      <c r="D5" s="1680"/>
      <c r="E5" s="1680"/>
      <c r="F5" s="1680"/>
      <c r="G5" s="487"/>
      <c r="H5" s="487"/>
      <c r="I5" s="487"/>
      <c r="J5" s="487"/>
      <c r="K5" s="487"/>
      <c r="L5" s="487"/>
      <c r="M5" s="487"/>
      <c r="N5" s="487"/>
      <c r="O5" s="487"/>
      <c r="P5" s="487"/>
      <c r="Q5" s="487"/>
      <c r="R5" s="487"/>
      <c r="S5" s="487"/>
      <c r="T5" s="487"/>
      <c r="U5" s="487"/>
      <c r="V5" s="487"/>
      <c r="W5" s="487"/>
      <c r="X5" s="487"/>
      <c r="Y5" s="487"/>
      <c r="Z5" s="487"/>
      <c r="AA5" s="487"/>
      <c r="AB5" s="487"/>
      <c r="AC5" s="487"/>
      <c r="AD5" s="487"/>
      <c r="AE5" s="487"/>
      <c r="AF5" s="487"/>
      <c r="AG5" s="487"/>
      <c r="AH5" s="487"/>
      <c r="AI5" s="487"/>
      <c r="AJ5" s="487"/>
      <c r="AK5" s="487"/>
      <c r="AL5" s="487"/>
      <c r="AM5" s="487"/>
      <c r="AN5" s="487"/>
      <c r="AO5" s="487"/>
      <c r="AP5" s="487"/>
      <c r="AQ5" s="487"/>
      <c r="AR5" s="487"/>
    </row>
    <row r="6" spans="2:44" ht="15" customHeight="1" x14ac:dyDescent="0.25">
      <c r="B6" s="1680" t="s">
        <v>560</v>
      </c>
      <c r="C6" s="1680"/>
      <c r="D6" s="1680"/>
      <c r="E6" s="1680"/>
      <c r="F6" s="1680"/>
      <c r="G6" s="487"/>
      <c r="H6" s="487"/>
      <c r="I6" s="487"/>
      <c r="J6" s="487"/>
      <c r="K6" s="487"/>
      <c r="L6" s="487"/>
      <c r="M6" s="487"/>
      <c r="N6" s="487"/>
      <c r="O6" s="487"/>
      <c r="P6" s="487"/>
      <c r="Q6" s="487"/>
      <c r="R6" s="487"/>
      <c r="S6" s="487"/>
      <c r="T6" s="487"/>
      <c r="U6" s="487"/>
      <c r="V6" s="487"/>
      <c r="W6" s="487"/>
      <c r="X6" s="487"/>
      <c r="Y6" s="487"/>
      <c r="Z6" s="487"/>
      <c r="AA6" s="487"/>
      <c r="AB6" s="487"/>
      <c r="AC6" s="487"/>
      <c r="AD6" s="487"/>
      <c r="AE6" s="487"/>
      <c r="AF6" s="487"/>
      <c r="AG6" s="487"/>
      <c r="AH6" s="487"/>
      <c r="AI6" s="487"/>
      <c r="AJ6" s="487"/>
      <c r="AK6" s="487"/>
      <c r="AL6" s="487"/>
      <c r="AM6" s="487"/>
      <c r="AN6" s="487"/>
      <c r="AO6" s="487"/>
      <c r="AP6" s="487"/>
      <c r="AQ6" s="487"/>
      <c r="AR6" s="487"/>
    </row>
    <row r="7" spans="2:44" ht="15" customHeight="1" x14ac:dyDescent="0.25">
      <c r="C7" s="1680"/>
      <c r="D7" s="1680"/>
      <c r="G7" s="487"/>
      <c r="H7" s="487"/>
      <c r="I7" s="487"/>
      <c r="J7" s="487"/>
      <c r="K7" s="487"/>
      <c r="L7" s="487"/>
      <c r="M7" s="487"/>
      <c r="N7" s="487"/>
      <c r="O7" s="487"/>
      <c r="P7" s="487"/>
      <c r="Q7" s="487"/>
      <c r="R7" s="487"/>
      <c r="S7" s="487"/>
      <c r="T7" s="487"/>
      <c r="U7" s="487"/>
      <c r="V7" s="487"/>
      <c r="W7" s="487"/>
      <c r="X7" s="487"/>
      <c r="Y7" s="487"/>
      <c r="Z7" s="487"/>
      <c r="AA7" s="487"/>
      <c r="AB7" s="487"/>
      <c r="AC7" s="487"/>
      <c r="AD7" s="487"/>
      <c r="AE7" s="487"/>
      <c r="AF7" s="487"/>
      <c r="AG7" s="487"/>
      <c r="AH7" s="487"/>
      <c r="AI7" s="487"/>
      <c r="AJ7" s="487"/>
      <c r="AK7" s="487"/>
      <c r="AL7" s="487"/>
      <c r="AM7" s="487"/>
      <c r="AN7" s="487"/>
      <c r="AO7" s="487"/>
      <c r="AP7" s="487"/>
      <c r="AQ7" s="487"/>
      <c r="AR7" s="487"/>
    </row>
    <row r="8" spans="2:44" s="18" customFormat="1" ht="20.100000000000001" customHeight="1" x14ac:dyDescent="0.25">
      <c r="B8" s="1684" t="s">
        <v>327</v>
      </c>
      <c r="C8" s="1684"/>
      <c r="D8" s="1684"/>
      <c r="E8" s="1684"/>
      <c r="F8" s="1684"/>
      <c r="G8" s="1044"/>
      <c r="H8" s="1044"/>
      <c r="I8" s="1044"/>
      <c r="J8" s="1044"/>
      <c r="K8" s="1044"/>
      <c r="L8" s="1044"/>
      <c r="M8" s="1044"/>
      <c r="N8" s="1044"/>
      <c r="O8" s="1044"/>
      <c r="P8" s="1044"/>
      <c r="Q8" s="1044"/>
      <c r="R8" s="1044"/>
      <c r="S8" s="1044"/>
      <c r="T8" s="1044"/>
      <c r="U8" s="1044"/>
      <c r="V8" s="1044"/>
      <c r="W8" s="1044"/>
      <c r="X8" s="1044"/>
      <c r="Y8" s="1044"/>
      <c r="Z8" s="1044"/>
      <c r="AA8" s="1044"/>
      <c r="AB8" s="1044"/>
      <c r="AC8" s="1044"/>
      <c r="AD8" s="1044"/>
      <c r="AE8" s="1044"/>
      <c r="AF8" s="1044"/>
      <c r="AG8" s="1044"/>
      <c r="AH8" s="1044"/>
      <c r="AI8" s="1044"/>
      <c r="AJ8" s="1044"/>
      <c r="AK8" s="1044"/>
      <c r="AL8" s="1044"/>
      <c r="AM8" s="1044"/>
      <c r="AN8" s="1044"/>
      <c r="AO8" s="1044"/>
      <c r="AP8" s="1044"/>
      <c r="AQ8" s="1044"/>
      <c r="AR8" s="1044"/>
    </row>
    <row r="9" spans="2:44" s="18" customFormat="1" ht="20.100000000000001" customHeight="1" x14ac:dyDescent="0.25">
      <c r="B9" s="1683" t="s">
        <v>77</v>
      </c>
      <c r="C9" s="473" t="s">
        <v>57</v>
      </c>
      <c r="D9" s="1682" t="s">
        <v>58</v>
      </c>
      <c r="E9" s="1682"/>
      <c r="F9" s="1682"/>
      <c r="G9" s="1044"/>
      <c r="H9" s="1044"/>
      <c r="I9" s="1044"/>
      <c r="J9" s="1044"/>
      <c r="K9" s="1044"/>
      <c r="L9" s="1044"/>
      <c r="M9" s="1044"/>
      <c r="N9" s="1044"/>
      <c r="O9" s="1044"/>
      <c r="P9" s="1044"/>
      <c r="Q9" s="1044"/>
      <c r="R9" s="1044"/>
      <c r="S9" s="1044"/>
      <c r="T9" s="1044"/>
      <c r="U9" s="1044"/>
      <c r="V9" s="1044"/>
      <c r="W9" s="1044"/>
      <c r="X9" s="1044"/>
      <c r="Y9" s="1044"/>
      <c r="Z9" s="1044"/>
      <c r="AA9" s="1044"/>
      <c r="AB9" s="1044"/>
      <c r="AC9" s="1044"/>
      <c r="AD9" s="1044"/>
      <c r="AE9" s="1044"/>
      <c r="AF9" s="1044"/>
      <c r="AG9" s="1044"/>
      <c r="AH9" s="1044"/>
      <c r="AI9" s="1044"/>
      <c r="AJ9" s="1044"/>
      <c r="AK9" s="1044"/>
      <c r="AL9" s="1044"/>
      <c r="AM9" s="1044"/>
      <c r="AN9" s="1044"/>
      <c r="AO9" s="1044"/>
      <c r="AP9" s="1044"/>
      <c r="AQ9" s="1044"/>
      <c r="AR9" s="1044"/>
    </row>
    <row r="10" spans="2:44" ht="46.5" customHeight="1" x14ac:dyDescent="0.25">
      <c r="B10" s="1683"/>
      <c r="C10" s="1678" t="s">
        <v>86</v>
      </c>
      <c r="D10" s="1681" t="s">
        <v>998</v>
      </c>
      <c r="E10" s="1681"/>
      <c r="F10" s="1681"/>
      <c r="G10" s="487"/>
      <c r="H10" s="487"/>
      <c r="I10" s="487"/>
      <c r="J10" s="487"/>
      <c r="K10" s="487"/>
      <c r="L10" s="487"/>
      <c r="M10" s="487"/>
      <c r="N10" s="487"/>
      <c r="O10" s="487"/>
      <c r="P10" s="487"/>
      <c r="Q10" s="487"/>
      <c r="R10" s="487"/>
      <c r="S10" s="487"/>
      <c r="T10" s="487"/>
      <c r="U10" s="487"/>
      <c r="V10" s="487"/>
      <c r="W10" s="487"/>
      <c r="X10" s="487"/>
      <c r="Y10" s="487"/>
      <c r="Z10" s="487"/>
      <c r="AA10" s="487"/>
      <c r="AB10" s="487"/>
      <c r="AC10" s="487"/>
      <c r="AD10" s="487"/>
      <c r="AE10" s="487"/>
      <c r="AF10" s="487"/>
      <c r="AG10" s="487"/>
      <c r="AH10" s="487"/>
      <c r="AI10" s="487"/>
      <c r="AJ10" s="487"/>
      <c r="AK10" s="487"/>
      <c r="AL10" s="487"/>
      <c r="AM10" s="487"/>
      <c r="AN10" s="487"/>
      <c r="AO10" s="487"/>
      <c r="AP10" s="487"/>
      <c r="AQ10" s="487"/>
      <c r="AR10" s="487"/>
    </row>
    <row r="11" spans="2:44" ht="20.100000000000001" customHeight="1" x14ac:dyDescent="0.25">
      <c r="B11" s="1683"/>
      <c r="C11" s="1678"/>
      <c r="D11" s="472" t="s">
        <v>191</v>
      </c>
      <c r="E11" s="474" t="s">
        <v>192</v>
      </c>
      <c r="F11" s="475" t="s">
        <v>193</v>
      </c>
      <c r="G11" s="487"/>
      <c r="H11" s="487"/>
      <c r="I11" s="487"/>
      <c r="J11" s="487"/>
      <c r="K11" s="487"/>
      <c r="L11" s="487"/>
      <c r="M11" s="487"/>
      <c r="N11" s="487"/>
      <c r="O11" s="487"/>
      <c r="P11" s="487"/>
      <c r="Q11" s="487"/>
      <c r="R11" s="487"/>
      <c r="S11" s="487"/>
      <c r="T11" s="487"/>
      <c r="U11" s="487"/>
      <c r="V11" s="487"/>
      <c r="W11" s="487"/>
      <c r="X11" s="487"/>
      <c r="Y11" s="487"/>
      <c r="Z11" s="487"/>
      <c r="AA11" s="487"/>
      <c r="AB11" s="487"/>
      <c r="AC11" s="487"/>
      <c r="AD11" s="487"/>
      <c r="AE11" s="487"/>
      <c r="AF11" s="487"/>
      <c r="AG11" s="487"/>
      <c r="AH11" s="487"/>
      <c r="AI11" s="487"/>
      <c r="AJ11" s="487"/>
      <c r="AK11" s="487"/>
      <c r="AL11" s="487"/>
      <c r="AM11" s="487"/>
      <c r="AN11" s="487"/>
      <c r="AO11" s="487"/>
      <c r="AP11" s="487"/>
      <c r="AQ11" s="487"/>
      <c r="AR11" s="487"/>
    </row>
    <row r="12" spans="2:44" ht="20.100000000000001" customHeight="1" x14ac:dyDescent="0.25">
      <c r="B12" s="1149"/>
      <c r="C12" s="21" t="s">
        <v>561</v>
      </c>
      <c r="D12" s="575"/>
      <c r="E12" s="576"/>
      <c r="F12" s="577"/>
      <c r="G12" s="487"/>
      <c r="H12" s="487"/>
      <c r="I12" s="487"/>
      <c r="J12" s="487"/>
      <c r="K12" s="487"/>
      <c r="L12" s="487"/>
      <c r="M12" s="487"/>
      <c r="N12" s="487"/>
      <c r="O12" s="487"/>
      <c r="P12" s="487"/>
      <c r="Q12" s="487"/>
      <c r="R12" s="487"/>
      <c r="S12" s="487"/>
      <c r="T12" s="487"/>
      <c r="U12" s="487"/>
      <c r="V12" s="487"/>
      <c r="W12" s="487"/>
      <c r="X12" s="487"/>
      <c r="Y12" s="487"/>
      <c r="Z12" s="487"/>
      <c r="AA12" s="487"/>
      <c r="AB12" s="487"/>
      <c r="AC12" s="487"/>
      <c r="AD12" s="487"/>
      <c r="AE12" s="487"/>
      <c r="AF12" s="487"/>
      <c r="AG12" s="487"/>
      <c r="AH12" s="487"/>
      <c r="AI12" s="487"/>
      <c r="AJ12" s="487"/>
      <c r="AK12" s="487"/>
      <c r="AL12" s="487"/>
      <c r="AM12" s="487"/>
      <c r="AN12" s="487"/>
      <c r="AO12" s="487"/>
      <c r="AP12" s="487"/>
      <c r="AQ12" s="487"/>
      <c r="AR12" s="487"/>
    </row>
    <row r="13" spans="2:44" ht="20.100000000000001" customHeight="1" x14ac:dyDescent="0.25">
      <c r="B13" s="1146"/>
      <c r="C13" s="22" t="s">
        <v>678</v>
      </c>
      <c r="D13" s="578"/>
      <c r="E13" s="579"/>
      <c r="F13" s="580"/>
      <c r="G13" s="487"/>
      <c r="H13" s="487"/>
      <c r="I13" s="487"/>
      <c r="J13" s="487"/>
      <c r="K13" s="487"/>
      <c r="L13" s="487"/>
      <c r="M13" s="487"/>
      <c r="N13" s="487"/>
      <c r="O13" s="487"/>
      <c r="P13" s="487"/>
      <c r="Q13" s="487"/>
      <c r="R13" s="487"/>
      <c r="S13" s="487"/>
      <c r="T13" s="487"/>
      <c r="U13" s="487"/>
      <c r="V13" s="487"/>
      <c r="W13" s="487"/>
      <c r="X13" s="487"/>
      <c r="Y13" s="487"/>
      <c r="Z13" s="487"/>
      <c r="AA13" s="487"/>
      <c r="AB13" s="487"/>
      <c r="AC13" s="487"/>
      <c r="AD13" s="487"/>
      <c r="AE13" s="487"/>
      <c r="AF13" s="487"/>
      <c r="AG13" s="487"/>
      <c r="AH13" s="487"/>
      <c r="AI13" s="487"/>
      <c r="AJ13" s="487"/>
      <c r="AK13" s="487"/>
      <c r="AL13" s="487"/>
      <c r="AM13" s="487"/>
      <c r="AN13" s="487"/>
      <c r="AO13" s="487"/>
      <c r="AP13" s="487"/>
      <c r="AQ13" s="487"/>
      <c r="AR13" s="487"/>
    </row>
    <row r="14" spans="2:44" ht="30.75" customHeight="1" x14ac:dyDescent="0.25">
      <c r="B14" s="1146">
        <v>1</v>
      </c>
      <c r="C14" s="23" t="s">
        <v>329</v>
      </c>
      <c r="D14" s="578"/>
      <c r="E14" s="581">
        <v>0</v>
      </c>
      <c r="F14" s="582">
        <f>D14+E14</f>
        <v>0</v>
      </c>
      <c r="G14" s="487"/>
      <c r="H14" s="487"/>
      <c r="I14" s="487"/>
      <c r="J14" s="487"/>
      <c r="K14" s="487"/>
      <c r="L14" s="487"/>
      <c r="M14" s="487"/>
      <c r="N14" s="487"/>
      <c r="O14" s="487"/>
      <c r="P14" s="487"/>
      <c r="Q14" s="487"/>
      <c r="R14" s="487"/>
      <c r="S14" s="487"/>
      <c r="T14" s="487"/>
      <c r="U14" s="487"/>
      <c r="V14" s="487"/>
      <c r="W14" s="487"/>
      <c r="X14" s="487"/>
      <c r="Y14" s="487"/>
      <c r="Z14" s="487"/>
      <c r="AA14" s="487"/>
      <c r="AB14" s="487"/>
      <c r="AC14" s="487"/>
      <c r="AD14" s="487"/>
      <c r="AE14" s="487"/>
      <c r="AF14" s="487"/>
      <c r="AG14" s="487"/>
      <c r="AH14" s="487"/>
      <c r="AI14" s="487"/>
      <c r="AJ14" s="487"/>
      <c r="AK14" s="487"/>
      <c r="AL14" s="487"/>
      <c r="AM14" s="487"/>
      <c r="AN14" s="487"/>
      <c r="AO14" s="487"/>
      <c r="AP14" s="487"/>
      <c r="AQ14" s="487"/>
      <c r="AR14" s="487"/>
    </row>
    <row r="15" spans="2:44" ht="24.6" customHeight="1" x14ac:dyDescent="0.25">
      <c r="B15" s="1146">
        <f>B14+1</f>
        <v>2</v>
      </c>
      <c r="C15" s="23" t="s">
        <v>687</v>
      </c>
      <c r="D15" s="578">
        <v>41442</v>
      </c>
      <c r="E15" s="581">
        <v>850</v>
      </c>
      <c r="F15" s="582">
        <f>D15+E15</f>
        <v>42292</v>
      </c>
      <c r="G15" s="487"/>
      <c r="H15" s="487"/>
      <c r="I15" s="487"/>
      <c r="J15" s="487"/>
      <c r="K15" s="487"/>
      <c r="L15" s="487"/>
      <c r="M15" s="487"/>
      <c r="N15" s="487"/>
      <c r="O15" s="487"/>
      <c r="P15" s="487"/>
      <c r="Q15" s="487"/>
      <c r="R15" s="487"/>
      <c r="S15" s="487"/>
      <c r="T15" s="487"/>
      <c r="U15" s="487"/>
      <c r="V15" s="487"/>
      <c r="W15" s="487"/>
      <c r="X15" s="487"/>
      <c r="Y15" s="487"/>
      <c r="Z15" s="487"/>
      <c r="AA15" s="487"/>
      <c r="AB15" s="487"/>
      <c r="AC15" s="487"/>
      <c r="AD15" s="487"/>
      <c r="AE15" s="487"/>
      <c r="AF15" s="487"/>
      <c r="AG15" s="487"/>
      <c r="AH15" s="487"/>
      <c r="AI15" s="487"/>
      <c r="AJ15" s="487"/>
      <c r="AK15" s="487"/>
      <c r="AL15" s="487"/>
      <c r="AM15" s="487"/>
      <c r="AN15" s="487"/>
      <c r="AO15" s="487"/>
      <c r="AP15" s="487"/>
      <c r="AQ15" s="487"/>
      <c r="AR15" s="487"/>
    </row>
    <row r="16" spans="2:44" ht="36" customHeight="1" thickBot="1" x14ac:dyDescent="0.3">
      <c r="B16" s="1146">
        <v>3</v>
      </c>
      <c r="C16" s="26" t="s">
        <v>1158</v>
      </c>
      <c r="D16" s="578">
        <v>0</v>
      </c>
      <c r="E16" s="583"/>
      <c r="F16" s="582">
        <f>D16+E16</f>
        <v>0</v>
      </c>
      <c r="G16" s="487"/>
      <c r="H16" s="487"/>
      <c r="I16" s="487"/>
      <c r="J16" s="487"/>
      <c r="K16" s="487"/>
      <c r="L16" s="487"/>
      <c r="M16" s="487"/>
      <c r="N16" s="487"/>
      <c r="O16" s="487"/>
      <c r="P16" s="487"/>
      <c r="Q16" s="487"/>
      <c r="R16" s="487"/>
      <c r="S16" s="487"/>
      <c r="T16" s="487"/>
      <c r="U16" s="487"/>
      <c r="V16" s="487"/>
      <c r="W16" s="487"/>
      <c r="X16" s="487"/>
      <c r="Y16" s="487"/>
      <c r="Z16" s="487"/>
      <c r="AA16" s="487"/>
      <c r="AB16" s="487"/>
      <c r="AC16" s="487"/>
      <c r="AD16" s="487"/>
      <c r="AE16" s="487"/>
      <c r="AF16" s="487"/>
      <c r="AG16" s="487"/>
      <c r="AH16" s="487"/>
      <c r="AI16" s="487"/>
      <c r="AJ16" s="487"/>
      <c r="AK16" s="487"/>
      <c r="AL16" s="487"/>
      <c r="AM16" s="487"/>
      <c r="AN16" s="487"/>
      <c r="AO16" s="487"/>
      <c r="AP16" s="487"/>
      <c r="AQ16" s="487"/>
      <c r="AR16" s="487"/>
    </row>
    <row r="17" spans="2:56" s="14" customFormat="1" ht="19.5" customHeight="1" thickBot="1" x14ac:dyDescent="0.3">
      <c r="B17" s="1147">
        <v>4</v>
      </c>
      <c r="C17" s="1037" t="s">
        <v>49</v>
      </c>
      <c r="D17" s="1038">
        <f>SUM(D14:D16)</f>
        <v>41442</v>
      </c>
      <c r="E17" s="1039">
        <f>SUM(E14:E16)</f>
        <v>850</v>
      </c>
      <c r="F17" s="1040">
        <f>D17+E17</f>
        <v>42292</v>
      </c>
      <c r="G17" s="1576"/>
      <c r="H17" s="1576"/>
      <c r="I17" s="1576"/>
      <c r="J17" s="1576"/>
      <c r="K17" s="1576"/>
      <c r="L17" s="1576"/>
      <c r="M17" s="1576"/>
      <c r="N17" s="1576"/>
      <c r="O17" s="1576"/>
      <c r="P17" s="1576"/>
      <c r="Q17" s="1576"/>
      <c r="R17" s="1576"/>
      <c r="S17" s="1576"/>
      <c r="T17" s="1576"/>
      <c r="U17" s="1576"/>
      <c r="V17" s="1576"/>
      <c r="W17" s="1576"/>
      <c r="X17" s="1576"/>
      <c r="Y17" s="1576"/>
      <c r="Z17" s="1576"/>
      <c r="AA17" s="1576"/>
      <c r="AB17" s="1576"/>
      <c r="AC17" s="1576"/>
      <c r="AD17" s="1576"/>
      <c r="AE17" s="1576"/>
      <c r="AF17" s="1576"/>
      <c r="AG17" s="1576"/>
      <c r="AH17" s="1576"/>
      <c r="AI17" s="1576"/>
      <c r="AJ17" s="1576"/>
      <c r="AK17" s="1576"/>
      <c r="AL17" s="1576"/>
      <c r="AM17" s="1576"/>
      <c r="AN17" s="1576"/>
      <c r="AO17" s="1576"/>
      <c r="AP17" s="1576"/>
      <c r="AQ17" s="1576"/>
      <c r="AR17" s="1576"/>
    </row>
    <row r="18" spans="2:56" s="14" customFormat="1" ht="19.5" customHeight="1" x14ac:dyDescent="0.25">
      <c r="B18" s="1146">
        <v>5</v>
      </c>
      <c r="C18" s="25"/>
      <c r="D18" s="584"/>
      <c r="E18" s="585"/>
      <c r="F18" s="586"/>
      <c r="G18" s="1576"/>
      <c r="H18" s="1576"/>
      <c r="I18" s="1576"/>
      <c r="J18" s="1576"/>
      <c r="K18" s="1576"/>
      <c r="L18" s="1576"/>
      <c r="M18" s="1576"/>
      <c r="N18" s="1576"/>
      <c r="O18" s="1576"/>
      <c r="P18" s="1576"/>
      <c r="Q18" s="1576"/>
      <c r="R18" s="1576"/>
      <c r="S18" s="1576"/>
      <c r="T18" s="1576"/>
      <c r="U18" s="1576"/>
      <c r="V18" s="1576"/>
      <c r="W18" s="1576"/>
      <c r="X18" s="1576"/>
      <c r="Y18" s="1576"/>
      <c r="Z18" s="1576"/>
      <c r="AA18" s="1576"/>
      <c r="AB18" s="1576"/>
      <c r="AC18" s="1576"/>
      <c r="AD18" s="1576"/>
      <c r="AE18" s="1576"/>
      <c r="AF18" s="1576"/>
      <c r="AG18" s="1576"/>
      <c r="AH18" s="1576"/>
      <c r="AI18" s="1576"/>
      <c r="AJ18" s="1576"/>
      <c r="AK18" s="1576"/>
      <c r="AL18" s="1576"/>
      <c r="AM18" s="1576"/>
      <c r="AN18" s="1576"/>
      <c r="AO18" s="1576"/>
      <c r="AP18" s="1576"/>
      <c r="AQ18" s="1576"/>
      <c r="AR18" s="1576"/>
    </row>
    <row r="19" spans="2:56" ht="19.5" customHeight="1" x14ac:dyDescent="0.25">
      <c r="B19" s="1146">
        <v>6</v>
      </c>
      <c r="C19" s="25" t="s">
        <v>679</v>
      </c>
      <c r="D19" s="578"/>
      <c r="E19" s="579"/>
      <c r="F19" s="587"/>
      <c r="G19" s="487"/>
      <c r="H19" s="487"/>
      <c r="I19" s="487"/>
      <c r="J19" s="487"/>
      <c r="K19" s="487"/>
      <c r="L19" s="487"/>
      <c r="M19" s="487"/>
      <c r="N19" s="487"/>
      <c r="O19" s="487"/>
      <c r="P19" s="487"/>
      <c r="Q19" s="487"/>
      <c r="R19" s="487"/>
      <c r="S19" s="487"/>
      <c r="T19" s="487"/>
      <c r="U19" s="487"/>
      <c r="V19" s="487"/>
      <c r="W19" s="487"/>
      <c r="X19" s="487"/>
      <c r="Y19" s="487"/>
      <c r="Z19" s="487"/>
      <c r="AA19" s="487"/>
      <c r="AB19" s="487"/>
      <c r="AC19" s="487"/>
      <c r="AD19" s="487"/>
      <c r="AE19" s="487"/>
      <c r="AF19" s="487"/>
      <c r="AG19" s="487"/>
      <c r="AH19" s="487"/>
      <c r="AI19" s="487"/>
      <c r="AJ19" s="487"/>
      <c r="AK19" s="487"/>
      <c r="AL19" s="487"/>
      <c r="AM19" s="487"/>
      <c r="AN19" s="487"/>
      <c r="AO19" s="487"/>
      <c r="AP19" s="487"/>
      <c r="AQ19" s="487"/>
      <c r="AR19" s="487"/>
    </row>
    <row r="20" spans="2:56" ht="21" customHeight="1" x14ac:dyDescent="0.25">
      <c r="B20" s="1146">
        <v>7</v>
      </c>
      <c r="C20" s="16" t="s">
        <v>562</v>
      </c>
      <c r="D20" s="578"/>
      <c r="E20" s="581">
        <v>0</v>
      </c>
      <c r="F20" s="582">
        <f>D20+E20</f>
        <v>0</v>
      </c>
      <c r="G20" s="487"/>
      <c r="H20" s="487"/>
      <c r="I20" s="487"/>
      <c r="J20" s="487"/>
      <c r="K20" s="487"/>
      <c r="L20" s="487"/>
      <c r="M20" s="487"/>
      <c r="N20" s="487"/>
      <c r="O20" s="487"/>
      <c r="P20" s="487"/>
      <c r="Q20" s="487"/>
      <c r="R20" s="487"/>
      <c r="S20" s="487"/>
      <c r="T20" s="487"/>
      <c r="U20" s="487"/>
      <c r="V20" s="487"/>
      <c r="W20" s="487"/>
      <c r="X20" s="487"/>
      <c r="Y20" s="487"/>
      <c r="Z20" s="487"/>
      <c r="AA20" s="487"/>
      <c r="AB20" s="487"/>
      <c r="AC20" s="487"/>
      <c r="AD20" s="487"/>
      <c r="AE20" s="487"/>
      <c r="AF20" s="487"/>
      <c r="AG20" s="487"/>
      <c r="AH20" s="487"/>
      <c r="AI20" s="487"/>
      <c r="AJ20" s="487"/>
      <c r="AK20" s="487"/>
      <c r="AL20" s="487"/>
      <c r="AM20" s="487"/>
      <c r="AN20" s="487"/>
      <c r="AO20" s="487"/>
      <c r="AP20" s="487"/>
      <c r="AQ20" s="487"/>
      <c r="AR20" s="487"/>
    </row>
    <row r="21" spans="2:56" ht="21.75" customHeight="1" x14ac:dyDescent="0.25">
      <c r="B21" s="1146">
        <v>8</v>
      </c>
      <c r="C21" s="23" t="s">
        <v>563</v>
      </c>
      <c r="D21" s="578"/>
      <c r="E21" s="581">
        <v>950</v>
      </c>
      <c r="F21" s="582">
        <f>D21+E21</f>
        <v>950</v>
      </c>
      <c r="G21" s="487"/>
      <c r="H21" s="487"/>
      <c r="I21" s="487"/>
      <c r="J21" s="487"/>
      <c r="K21" s="487"/>
      <c r="L21" s="487"/>
      <c r="M21" s="487"/>
      <c r="N21" s="487"/>
      <c r="O21" s="487"/>
      <c r="P21" s="487"/>
      <c r="Q21" s="487"/>
      <c r="R21" s="487"/>
      <c r="S21" s="487"/>
      <c r="T21" s="487"/>
      <c r="U21" s="487"/>
      <c r="V21" s="487"/>
      <c r="W21" s="487"/>
      <c r="X21" s="487"/>
      <c r="Y21" s="487"/>
      <c r="Z21" s="487"/>
      <c r="AA21" s="487"/>
      <c r="AB21" s="487"/>
      <c r="AC21" s="487"/>
      <c r="AD21" s="487"/>
      <c r="AE21" s="487"/>
      <c r="AF21" s="487"/>
      <c r="AG21" s="487"/>
      <c r="AH21" s="487"/>
      <c r="AI21" s="487"/>
      <c r="AJ21" s="487"/>
      <c r="AK21" s="487"/>
      <c r="AL21" s="487"/>
      <c r="AM21" s="487"/>
      <c r="AN21" s="487"/>
      <c r="AO21" s="487"/>
      <c r="AP21" s="487"/>
      <c r="AQ21" s="487"/>
      <c r="AR21" s="487"/>
    </row>
    <row r="22" spans="2:56" ht="41.25" customHeight="1" thickBot="1" x14ac:dyDescent="0.3">
      <c r="B22" s="1148">
        <f>B21+1</f>
        <v>9</v>
      </c>
      <c r="C22" s="866" t="s">
        <v>1159</v>
      </c>
      <c r="D22" s="863"/>
      <c r="E22" s="864">
        <v>88</v>
      </c>
      <c r="F22" s="865">
        <f>D22+E22</f>
        <v>88</v>
      </c>
      <c r="G22" s="487"/>
      <c r="H22" s="487"/>
      <c r="I22" s="487"/>
      <c r="J22" s="487"/>
      <c r="K22" s="487"/>
      <c r="L22" s="487"/>
      <c r="M22" s="487"/>
      <c r="N22" s="487"/>
      <c r="O22" s="487"/>
      <c r="P22" s="487"/>
      <c r="Q22" s="487"/>
      <c r="R22" s="487"/>
      <c r="S22" s="487"/>
      <c r="T22" s="487"/>
      <c r="U22" s="487"/>
      <c r="V22" s="487"/>
      <c r="W22" s="487"/>
      <c r="X22" s="487"/>
      <c r="Y22" s="487"/>
      <c r="Z22" s="487"/>
      <c r="AA22" s="487"/>
      <c r="AB22" s="487"/>
      <c r="AC22" s="487"/>
      <c r="AD22" s="487"/>
      <c r="AE22" s="487"/>
      <c r="AF22" s="487"/>
      <c r="AG22" s="487"/>
      <c r="AH22" s="487"/>
      <c r="AI22" s="487"/>
      <c r="AJ22" s="487"/>
      <c r="AK22" s="487"/>
      <c r="AL22" s="487"/>
      <c r="AM22" s="487"/>
      <c r="AN22" s="487"/>
      <c r="AO22" s="487"/>
      <c r="AP22" s="487"/>
      <c r="AQ22" s="487"/>
      <c r="AR22" s="487"/>
    </row>
    <row r="23" spans="2:56" s="14" customFormat="1" ht="21" customHeight="1" thickBot="1" x14ac:dyDescent="0.3">
      <c r="B23" s="1147">
        <f t="shared" ref="B23:B31" si="0">B22+1</f>
        <v>10</v>
      </c>
      <c r="C23" s="1037" t="s">
        <v>680</v>
      </c>
      <c r="D23" s="1038">
        <f>SUM(D20:D21)</f>
        <v>0</v>
      </c>
      <c r="E23" s="1039">
        <f>SUM(E20:E22)</f>
        <v>1038</v>
      </c>
      <c r="F23" s="1040">
        <f>D23+E23</f>
        <v>1038</v>
      </c>
      <c r="G23" s="1576"/>
      <c r="H23" s="1576"/>
      <c r="I23" s="1576"/>
      <c r="J23" s="1576"/>
      <c r="K23" s="1576"/>
      <c r="L23" s="1576"/>
      <c r="M23" s="1576"/>
      <c r="N23" s="1576"/>
      <c r="O23" s="1576"/>
      <c r="P23" s="1576"/>
      <c r="Q23" s="1576"/>
      <c r="R23" s="1576"/>
      <c r="S23" s="1576"/>
      <c r="T23" s="1576"/>
      <c r="U23" s="1576"/>
      <c r="V23" s="1576"/>
      <c r="W23" s="1576"/>
      <c r="X23" s="1576"/>
      <c r="Y23" s="1576"/>
      <c r="Z23" s="1576"/>
      <c r="AA23" s="1576"/>
      <c r="AB23" s="1576"/>
      <c r="AC23" s="1576"/>
      <c r="AD23" s="1576"/>
      <c r="AE23" s="1576"/>
      <c r="AF23" s="1576"/>
      <c r="AG23" s="1576"/>
      <c r="AH23" s="1576"/>
      <c r="AI23" s="1576"/>
      <c r="AJ23" s="1576"/>
      <c r="AK23" s="1576"/>
      <c r="AL23" s="1576"/>
      <c r="AM23" s="1576"/>
      <c r="AN23" s="1576"/>
      <c r="AO23" s="1576"/>
      <c r="AP23" s="1576"/>
      <c r="AQ23" s="1576"/>
      <c r="AR23" s="1576"/>
    </row>
    <row r="24" spans="2:56" s="14" customFormat="1" ht="22.5" customHeight="1" thickBot="1" x14ac:dyDescent="0.3">
      <c r="B24" s="1147">
        <f t="shared" si="0"/>
        <v>11</v>
      </c>
      <c r="C24" s="295" t="s">
        <v>564</v>
      </c>
      <c r="D24" s="1041">
        <f>D17+D23</f>
        <v>41442</v>
      </c>
      <c r="E24" s="1042">
        <f>E17+E23</f>
        <v>1888</v>
      </c>
      <c r="F24" s="1040">
        <f>D24+E24</f>
        <v>43330</v>
      </c>
      <c r="G24" s="1576"/>
      <c r="H24" s="1576"/>
      <c r="I24" s="1576"/>
      <c r="J24" s="1576"/>
      <c r="K24" s="1576"/>
      <c r="L24" s="1576"/>
      <c r="M24" s="1576"/>
      <c r="N24" s="1576"/>
      <c r="O24" s="1576"/>
      <c r="P24" s="1576"/>
      <c r="Q24" s="1576"/>
      <c r="R24" s="1576"/>
      <c r="S24" s="1576"/>
      <c r="T24" s="1576"/>
      <c r="U24" s="1576"/>
      <c r="V24" s="1576"/>
      <c r="W24" s="1576"/>
      <c r="X24" s="1576"/>
      <c r="Y24" s="1576"/>
      <c r="Z24" s="1576"/>
      <c r="AA24" s="1576"/>
      <c r="AB24" s="1576"/>
      <c r="AC24" s="1576"/>
      <c r="AD24" s="1576"/>
      <c r="AE24" s="1576"/>
      <c r="AF24" s="1576"/>
      <c r="AG24" s="1576"/>
      <c r="AH24" s="1576"/>
      <c r="AI24" s="1576"/>
      <c r="AJ24" s="1576"/>
      <c r="AK24" s="1576"/>
      <c r="AL24" s="1576"/>
      <c r="AM24" s="1576"/>
      <c r="AN24" s="1576"/>
      <c r="AO24" s="1576"/>
      <c r="AP24" s="1576"/>
      <c r="AQ24" s="1576"/>
      <c r="AR24" s="1576"/>
    </row>
    <row r="25" spans="2:56" ht="20.100000000000001" customHeight="1" x14ac:dyDescent="0.25">
      <c r="B25" s="1146">
        <f t="shared" si="0"/>
        <v>12</v>
      </c>
      <c r="C25" s="23"/>
      <c r="D25" s="854"/>
      <c r="E25" s="583"/>
      <c r="F25" s="587"/>
      <c r="G25" s="487"/>
      <c r="H25" s="487"/>
      <c r="I25" s="487"/>
      <c r="J25" s="487"/>
      <c r="K25" s="487"/>
      <c r="L25" s="487"/>
      <c r="M25" s="487"/>
      <c r="N25" s="487"/>
      <c r="O25" s="487"/>
      <c r="P25" s="487"/>
      <c r="Q25" s="487"/>
      <c r="R25" s="487"/>
      <c r="S25" s="487"/>
      <c r="T25" s="487"/>
      <c r="U25" s="487"/>
      <c r="V25" s="487"/>
      <c r="W25" s="487"/>
      <c r="X25" s="487"/>
      <c r="Y25" s="487"/>
      <c r="Z25" s="487"/>
      <c r="AA25" s="487"/>
      <c r="AB25" s="487"/>
      <c r="AC25" s="487"/>
      <c r="AD25" s="487"/>
      <c r="AE25" s="487"/>
      <c r="AF25" s="487"/>
      <c r="AG25" s="487"/>
      <c r="AH25" s="487"/>
      <c r="AI25" s="487"/>
      <c r="AJ25" s="487"/>
      <c r="AK25" s="487"/>
      <c r="AL25" s="487"/>
      <c r="AM25" s="487"/>
      <c r="AN25" s="487"/>
      <c r="AO25" s="487"/>
      <c r="AP25" s="487"/>
      <c r="AQ25" s="487"/>
      <c r="AR25" s="487"/>
    </row>
    <row r="26" spans="2:56" ht="20.100000000000001" customHeight="1" x14ac:dyDescent="0.25">
      <c r="B26" s="1146">
        <f t="shared" si="0"/>
        <v>13</v>
      </c>
      <c r="C26" s="21" t="s">
        <v>565</v>
      </c>
      <c r="D26" s="854"/>
      <c r="E26" s="583"/>
      <c r="F26" s="587"/>
      <c r="G26" s="487"/>
      <c r="H26" s="487"/>
      <c r="I26" s="487"/>
      <c r="J26" s="487"/>
      <c r="K26" s="487"/>
      <c r="L26" s="487"/>
      <c r="M26" s="487"/>
      <c r="N26" s="487"/>
      <c r="O26" s="487"/>
      <c r="P26" s="487"/>
      <c r="Q26" s="487"/>
      <c r="R26" s="487"/>
      <c r="S26" s="487"/>
      <c r="T26" s="487"/>
      <c r="U26" s="487"/>
      <c r="V26" s="487"/>
      <c r="W26" s="487"/>
      <c r="X26" s="487"/>
      <c r="Y26" s="487"/>
      <c r="Z26" s="487"/>
      <c r="AA26" s="487"/>
      <c r="AB26" s="487"/>
      <c r="AC26" s="487"/>
      <c r="AD26" s="487"/>
      <c r="AE26" s="487"/>
      <c r="AF26" s="487"/>
      <c r="AG26" s="487"/>
      <c r="AH26" s="487"/>
      <c r="AI26" s="487"/>
      <c r="AJ26" s="487"/>
      <c r="AK26" s="487"/>
      <c r="AL26" s="487"/>
      <c r="AM26" s="487"/>
      <c r="AN26" s="487"/>
      <c r="AO26" s="487"/>
      <c r="AP26" s="487"/>
      <c r="AQ26" s="487"/>
      <c r="AR26" s="487"/>
    </row>
    <row r="27" spans="2:56" ht="20.100000000000001" customHeight="1" x14ac:dyDescent="0.25">
      <c r="B27" s="1146">
        <f t="shared" si="0"/>
        <v>14</v>
      </c>
      <c r="C27" s="16" t="s">
        <v>566</v>
      </c>
      <c r="D27" s="854">
        <v>22722</v>
      </c>
      <c r="E27" s="583">
        <v>54940</v>
      </c>
      <c r="F27" s="588">
        <f>D27+E27</f>
        <v>77662</v>
      </c>
      <c r="G27" s="487"/>
      <c r="H27" s="487"/>
      <c r="I27" s="487"/>
      <c r="J27" s="487"/>
      <c r="K27" s="487"/>
      <c r="L27" s="487"/>
      <c r="M27" s="487"/>
      <c r="N27" s="487"/>
      <c r="O27" s="487"/>
      <c r="P27" s="487"/>
      <c r="Q27" s="487"/>
      <c r="R27" s="487"/>
      <c r="S27" s="487"/>
      <c r="T27" s="487"/>
      <c r="U27" s="487"/>
      <c r="V27" s="487"/>
      <c r="W27" s="487"/>
      <c r="X27" s="487"/>
      <c r="Y27" s="487"/>
      <c r="Z27" s="487"/>
      <c r="AA27" s="487"/>
      <c r="AB27" s="487"/>
      <c r="AC27" s="487"/>
      <c r="AD27" s="487"/>
      <c r="AE27" s="487"/>
      <c r="AF27" s="487"/>
      <c r="AG27" s="487"/>
      <c r="AH27" s="487"/>
      <c r="AI27" s="487"/>
      <c r="AJ27" s="487"/>
      <c r="AK27" s="487"/>
      <c r="AL27" s="487"/>
      <c r="AM27" s="487"/>
      <c r="AN27" s="487"/>
      <c r="AO27" s="487"/>
      <c r="AP27" s="487"/>
      <c r="AQ27" s="487"/>
      <c r="AR27" s="487"/>
    </row>
    <row r="28" spans="2:56" ht="20.100000000000001" customHeight="1" x14ac:dyDescent="0.25">
      <c r="B28" s="1146">
        <f t="shared" si="0"/>
        <v>15</v>
      </c>
      <c r="C28" s="26" t="s">
        <v>203</v>
      </c>
      <c r="D28" s="854"/>
      <c r="E28" s="583"/>
      <c r="F28" s="588"/>
      <c r="G28" s="487"/>
      <c r="H28" s="487"/>
      <c r="I28" s="487"/>
      <c r="J28" s="487"/>
      <c r="K28" s="487"/>
      <c r="L28" s="487"/>
      <c r="M28" s="487"/>
      <c r="N28" s="487"/>
      <c r="O28" s="487"/>
      <c r="P28" s="487"/>
      <c r="Q28" s="487"/>
      <c r="R28" s="487"/>
      <c r="S28" s="487"/>
      <c r="T28" s="487"/>
      <c r="U28" s="487"/>
      <c r="V28" s="487"/>
      <c r="W28" s="487"/>
      <c r="X28" s="487"/>
      <c r="Y28" s="487"/>
      <c r="Z28" s="487"/>
      <c r="AA28" s="487"/>
      <c r="AB28" s="487"/>
      <c r="AC28" s="487"/>
      <c r="AD28" s="487"/>
      <c r="AE28" s="487"/>
      <c r="AF28" s="487"/>
      <c r="AG28" s="487"/>
      <c r="AH28" s="487"/>
      <c r="AI28" s="487"/>
      <c r="AJ28" s="487"/>
      <c r="AK28" s="487"/>
      <c r="AL28" s="487"/>
      <c r="AM28" s="487"/>
      <c r="AN28" s="487"/>
      <c r="AO28" s="487"/>
      <c r="AP28" s="487"/>
      <c r="AQ28" s="487"/>
      <c r="AR28" s="487"/>
    </row>
    <row r="29" spans="2:56" ht="32.25" customHeight="1" thickBot="1" x14ac:dyDescent="0.3">
      <c r="B29" s="1148">
        <f t="shared" si="0"/>
        <v>16</v>
      </c>
      <c r="C29" s="739" t="s">
        <v>317</v>
      </c>
      <c r="D29" s="855">
        <v>0</v>
      </c>
      <c r="E29" s="589"/>
      <c r="F29" s="590">
        <f>SUM(D29:E29)</f>
        <v>0</v>
      </c>
      <c r="H29" s="487"/>
      <c r="I29" s="487"/>
      <c r="J29" s="487"/>
      <c r="K29" s="487"/>
      <c r="L29" s="487"/>
      <c r="M29" s="487"/>
      <c r="N29" s="487"/>
      <c r="O29" s="487"/>
      <c r="P29" s="487"/>
      <c r="Q29" s="487"/>
      <c r="R29" s="487"/>
      <c r="S29" s="487"/>
      <c r="T29" s="487"/>
      <c r="U29" s="487"/>
      <c r="V29" s="487"/>
      <c r="W29" s="487"/>
      <c r="X29" s="487"/>
      <c r="Y29" s="487"/>
      <c r="Z29" s="487"/>
      <c r="AA29" s="487"/>
      <c r="AB29" s="487"/>
      <c r="AC29" s="487"/>
      <c r="AD29" s="487"/>
      <c r="AE29" s="487"/>
      <c r="AF29" s="487"/>
      <c r="AG29" s="487"/>
      <c r="AH29" s="487"/>
      <c r="AI29" s="487"/>
      <c r="AJ29" s="487"/>
      <c r="AK29" s="487"/>
      <c r="AL29" s="487"/>
      <c r="AM29" s="487"/>
      <c r="AN29" s="487"/>
      <c r="AO29" s="487"/>
      <c r="AP29" s="487"/>
      <c r="AQ29" s="487"/>
      <c r="AR29" s="487"/>
      <c r="AS29" s="487"/>
      <c r="AT29" s="487"/>
      <c r="AU29" s="487"/>
      <c r="AV29" s="487"/>
      <c r="AW29" s="487"/>
      <c r="AX29" s="487"/>
      <c r="AY29" s="487"/>
      <c r="AZ29" s="487"/>
      <c r="BA29" s="487"/>
      <c r="BB29" s="487"/>
      <c r="BC29" s="487"/>
      <c r="BD29" s="487"/>
    </row>
    <row r="30" spans="2:56" s="14" customFormat="1" ht="20.100000000000001" customHeight="1" thickBot="1" x14ac:dyDescent="0.3">
      <c r="B30" s="1147">
        <f t="shared" si="0"/>
        <v>17</v>
      </c>
      <c r="C30" s="1043" t="s">
        <v>567</v>
      </c>
      <c r="D30" s="1041">
        <f>D27</f>
        <v>22722</v>
      </c>
      <c r="E30" s="1042">
        <f t="shared" ref="E30:F30" si="1">E27</f>
        <v>54940</v>
      </c>
      <c r="F30" s="1040">
        <f t="shared" si="1"/>
        <v>77662</v>
      </c>
      <c r="H30" s="1576"/>
      <c r="I30" s="1576"/>
      <c r="J30" s="1576"/>
      <c r="K30" s="1576"/>
      <c r="L30" s="1576"/>
      <c r="M30" s="1576"/>
      <c r="N30" s="1576"/>
      <c r="O30" s="1576"/>
      <c r="P30" s="1576"/>
      <c r="Q30" s="1576"/>
      <c r="R30" s="1576"/>
      <c r="S30" s="1576"/>
      <c r="T30" s="1576"/>
      <c r="U30" s="1576"/>
      <c r="V30" s="1576"/>
      <c r="W30" s="1576"/>
      <c r="X30" s="1576"/>
      <c r="Y30" s="1576"/>
      <c r="Z30" s="1576"/>
      <c r="AA30" s="1576"/>
      <c r="AB30" s="1576"/>
      <c r="AC30" s="1576"/>
      <c r="AD30" s="1576"/>
      <c r="AE30" s="1576"/>
      <c r="AF30" s="1576"/>
      <c r="AG30" s="1576"/>
      <c r="AH30" s="1576"/>
      <c r="AI30" s="1576"/>
      <c r="AJ30" s="1576"/>
      <c r="AK30" s="1576"/>
      <c r="AL30" s="1576"/>
      <c r="AM30" s="1576"/>
      <c r="AN30" s="1576"/>
      <c r="AO30" s="1576"/>
      <c r="AP30" s="1576"/>
      <c r="AQ30" s="1576"/>
      <c r="AR30" s="1576"/>
      <c r="AS30" s="1576"/>
      <c r="AT30" s="1576"/>
      <c r="AU30" s="1576"/>
      <c r="AV30" s="1576"/>
      <c r="AW30" s="1576"/>
      <c r="AX30" s="1576"/>
      <c r="AY30" s="1576"/>
      <c r="AZ30" s="1576"/>
      <c r="BA30" s="1576"/>
      <c r="BB30" s="1576"/>
      <c r="BC30" s="1576"/>
      <c r="BD30" s="1576"/>
    </row>
    <row r="31" spans="2:56" s="14" customFormat="1" ht="20.100000000000001" customHeight="1" thickBot="1" x14ac:dyDescent="0.3">
      <c r="B31" s="1147">
        <f t="shared" si="0"/>
        <v>18</v>
      </c>
      <c r="C31" s="1043" t="s">
        <v>330</v>
      </c>
      <c r="D31" s="1041">
        <f>D24+D30</f>
        <v>64164</v>
      </c>
      <c r="E31" s="1042">
        <f>E24+E30</f>
        <v>56828</v>
      </c>
      <c r="F31" s="1040">
        <f>F24+F30</f>
        <v>120992</v>
      </c>
      <c r="H31" s="1576"/>
      <c r="I31" s="1576"/>
      <c r="J31" s="1576"/>
      <c r="K31" s="1576"/>
      <c r="L31" s="1576"/>
      <c r="M31" s="1576"/>
      <c r="N31" s="1576"/>
      <c r="O31" s="1576"/>
      <c r="P31" s="1576"/>
      <c r="Q31" s="1576"/>
      <c r="R31" s="1576"/>
      <c r="S31" s="1576"/>
      <c r="T31" s="1576"/>
      <c r="U31" s="1576"/>
      <c r="V31" s="1576"/>
      <c r="W31" s="1576"/>
      <c r="X31" s="1576"/>
      <c r="Y31" s="1576"/>
      <c r="Z31" s="1576"/>
      <c r="AA31" s="1576"/>
      <c r="AB31" s="1576"/>
      <c r="AC31" s="1576"/>
      <c r="AD31" s="1576"/>
      <c r="AE31" s="1576"/>
      <c r="AF31" s="1576"/>
      <c r="AG31" s="1576"/>
      <c r="AH31" s="1576"/>
      <c r="AI31" s="1576"/>
      <c r="AJ31" s="1576"/>
      <c r="AK31" s="1576"/>
      <c r="AL31" s="1576"/>
      <c r="AM31" s="1576"/>
      <c r="AN31" s="1576"/>
      <c r="AO31" s="1576"/>
      <c r="AP31" s="1576"/>
      <c r="AQ31" s="1576"/>
      <c r="AR31" s="1576"/>
      <c r="AS31" s="1576"/>
      <c r="AT31" s="1576"/>
      <c r="AU31" s="1576"/>
      <c r="AV31" s="1576"/>
      <c r="AW31" s="1576"/>
      <c r="AX31" s="1576"/>
      <c r="AY31" s="1576"/>
      <c r="AZ31" s="1576"/>
      <c r="BA31" s="1576"/>
      <c r="BB31" s="1576"/>
      <c r="BC31" s="1576"/>
      <c r="BD31" s="1576"/>
    </row>
    <row r="32" spans="2:56" s="14" customFormat="1" ht="20.100000000000001" customHeight="1" x14ac:dyDescent="0.25">
      <c r="B32" s="1576"/>
      <c r="C32" s="1576"/>
      <c r="D32" s="1576"/>
      <c r="E32" s="1576"/>
      <c r="F32" s="1576"/>
      <c r="G32" s="1576"/>
      <c r="H32" s="1576"/>
      <c r="I32" s="1576"/>
      <c r="J32" s="1576"/>
      <c r="K32" s="1576"/>
      <c r="L32" s="1576"/>
      <c r="M32" s="1576"/>
      <c r="N32" s="1576"/>
      <c r="O32" s="1576"/>
      <c r="P32" s="1576"/>
      <c r="Q32" s="1576"/>
      <c r="R32" s="1576"/>
      <c r="S32" s="1576"/>
      <c r="T32" s="1576"/>
      <c r="U32" s="1576"/>
      <c r="V32" s="1576"/>
      <c r="W32" s="1576"/>
      <c r="X32" s="1576"/>
      <c r="Y32" s="1576"/>
      <c r="Z32" s="1576"/>
      <c r="AA32" s="1576"/>
      <c r="AB32" s="1576"/>
      <c r="AC32" s="1576"/>
      <c r="AD32" s="1576"/>
      <c r="AE32" s="1576"/>
      <c r="AF32" s="1576"/>
      <c r="AG32" s="1576"/>
      <c r="AH32" s="1576"/>
      <c r="AI32" s="1576"/>
      <c r="AJ32" s="1576"/>
      <c r="AK32" s="1576"/>
      <c r="AL32" s="1576"/>
      <c r="AM32" s="1576"/>
      <c r="AN32" s="1576"/>
      <c r="AO32" s="1576"/>
      <c r="AP32" s="1576"/>
      <c r="AQ32" s="1576"/>
      <c r="AR32" s="1576"/>
      <c r="AS32" s="1576"/>
      <c r="AT32" s="1576"/>
      <c r="AU32" s="1576"/>
      <c r="AV32" s="1576"/>
      <c r="AW32" s="1576"/>
      <c r="AX32" s="1576"/>
    </row>
    <row r="33" spans="2:50" ht="19.5" customHeight="1" x14ac:dyDescent="0.25">
      <c r="B33" s="487"/>
      <c r="C33" s="487"/>
      <c r="D33" s="487"/>
      <c r="E33" s="487"/>
      <c r="F33" s="487"/>
      <c r="G33" s="487"/>
      <c r="H33" s="487"/>
      <c r="I33" s="487"/>
      <c r="J33" s="487"/>
      <c r="K33" s="487"/>
      <c r="L33" s="487"/>
      <c r="M33" s="487"/>
      <c r="N33" s="487"/>
      <c r="O33" s="487"/>
      <c r="P33" s="487"/>
      <c r="Q33" s="487"/>
      <c r="R33" s="487"/>
      <c r="S33" s="487"/>
      <c r="T33" s="487"/>
      <c r="U33" s="487"/>
      <c r="V33" s="487"/>
      <c r="W33" s="487"/>
      <c r="X33" s="487"/>
      <c r="Y33" s="487"/>
      <c r="Z33" s="487"/>
      <c r="AA33" s="487"/>
      <c r="AB33" s="487"/>
      <c r="AC33" s="487"/>
      <c r="AD33" s="487"/>
      <c r="AE33" s="487"/>
      <c r="AF33" s="487"/>
      <c r="AG33" s="487"/>
      <c r="AH33" s="487"/>
      <c r="AI33" s="487"/>
      <c r="AJ33" s="487"/>
      <c r="AK33" s="487"/>
      <c r="AL33" s="487"/>
      <c r="AM33" s="487"/>
      <c r="AN33" s="487"/>
      <c r="AO33" s="487"/>
      <c r="AP33" s="487"/>
      <c r="AQ33" s="487"/>
      <c r="AR33" s="487"/>
      <c r="AS33" s="487"/>
      <c r="AT33" s="487"/>
      <c r="AU33" s="487"/>
      <c r="AV33" s="487"/>
      <c r="AW33" s="487"/>
      <c r="AX33" s="487"/>
    </row>
    <row r="34" spans="2:50" ht="15" customHeight="1" x14ac:dyDescent="0.25">
      <c r="B34" s="487"/>
      <c r="C34" s="487"/>
      <c r="D34" s="487"/>
      <c r="E34" s="487"/>
      <c r="F34" s="487"/>
      <c r="G34" s="487"/>
      <c r="H34" s="487"/>
      <c r="I34" s="487"/>
      <c r="J34" s="487"/>
      <c r="K34" s="487"/>
      <c r="L34" s="487"/>
      <c r="M34" s="487"/>
      <c r="N34" s="487"/>
      <c r="O34" s="487"/>
      <c r="P34" s="487"/>
      <c r="Q34" s="487"/>
      <c r="R34" s="487"/>
      <c r="S34" s="487"/>
      <c r="T34" s="487"/>
      <c r="U34" s="487"/>
      <c r="V34" s="487"/>
      <c r="W34" s="487"/>
      <c r="X34" s="487"/>
      <c r="Y34" s="487"/>
      <c r="Z34" s="487"/>
      <c r="AA34" s="487"/>
      <c r="AB34" s="487"/>
      <c r="AC34" s="487"/>
      <c r="AD34" s="487"/>
      <c r="AE34" s="487"/>
      <c r="AF34" s="487"/>
      <c r="AG34" s="487"/>
      <c r="AH34" s="487"/>
      <c r="AI34" s="487"/>
      <c r="AJ34" s="487"/>
      <c r="AK34" s="487"/>
      <c r="AL34" s="487"/>
      <c r="AM34" s="487"/>
      <c r="AN34" s="487"/>
      <c r="AO34" s="487"/>
      <c r="AP34" s="487"/>
      <c r="AQ34" s="487"/>
      <c r="AR34" s="487"/>
      <c r="AS34" s="487"/>
      <c r="AT34" s="487"/>
      <c r="AU34" s="487"/>
      <c r="AV34" s="487"/>
      <c r="AW34" s="487"/>
      <c r="AX34" s="487"/>
    </row>
    <row r="35" spans="2:50" x14ac:dyDescent="0.25">
      <c r="B35" s="487"/>
      <c r="C35" s="487"/>
      <c r="D35" s="487"/>
      <c r="E35" s="487"/>
      <c r="F35" s="487"/>
      <c r="G35" s="487"/>
      <c r="H35" s="487"/>
      <c r="I35" s="487"/>
      <c r="J35" s="487"/>
      <c r="K35" s="487"/>
      <c r="L35" s="487"/>
      <c r="M35" s="487"/>
      <c r="N35" s="487"/>
      <c r="O35" s="487"/>
      <c r="P35" s="487"/>
      <c r="Q35" s="487"/>
      <c r="R35" s="487"/>
      <c r="S35" s="487"/>
      <c r="T35" s="487"/>
      <c r="U35" s="487"/>
      <c r="V35" s="487"/>
      <c r="W35" s="487"/>
      <c r="X35" s="487"/>
      <c r="Y35" s="487"/>
      <c r="Z35" s="487"/>
      <c r="AA35" s="487"/>
      <c r="AB35" s="487"/>
      <c r="AC35" s="487"/>
      <c r="AD35" s="487"/>
      <c r="AE35" s="487"/>
      <c r="AF35" s="487"/>
      <c r="AG35" s="487"/>
      <c r="AH35" s="487"/>
      <c r="AI35" s="487"/>
      <c r="AJ35" s="487"/>
      <c r="AK35" s="487"/>
      <c r="AL35" s="487"/>
      <c r="AM35" s="487"/>
      <c r="AN35" s="487"/>
      <c r="AO35" s="487"/>
      <c r="AP35" s="487"/>
      <c r="AQ35" s="487"/>
      <c r="AR35" s="487"/>
      <c r="AS35" s="487"/>
      <c r="AT35" s="487"/>
      <c r="AU35" s="487"/>
      <c r="AV35" s="487"/>
      <c r="AW35" s="487"/>
      <c r="AX35" s="487"/>
    </row>
    <row r="36" spans="2:50" x14ac:dyDescent="0.25">
      <c r="B36" s="487"/>
      <c r="C36" s="487"/>
      <c r="D36" s="487"/>
      <c r="E36" s="487"/>
      <c r="F36" s="487"/>
      <c r="G36" s="487"/>
      <c r="H36" s="487"/>
      <c r="I36" s="487"/>
      <c r="J36" s="487"/>
      <c r="K36" s="487"/>
      <c r="L36" s="487"/>
      <c r="M36" s="487"/>
      <c r="N36" s="487"/>
      <c r="O36" s="487"/>
      <c r="P36" s="487"/>
      <c r="Q36" s="487"/>
      <c r="R36" s="487"/>
      <c r="S36" s="487"/>
      <c r="T36" s="487"/>
      <c r="U36" s="487"/>
      <c r="V36" s="487"/>
      <c r="W36" s="487"/>
      <c r="X36" s="487"/>
      <c r="Y36" s="487"/>
      <c r="Z36" s="487"/>
      <c r="AA36" s="487"/>
      <c r="AB36" s="487"/>
      <c r="AC36" s="487"/>
      <c r="AD36" s="487"/>
      <c r="AE36" s="487"/>
      <c r="AF36" s="487"/>
      <c r="AG36" s="487"/>
      <c r="AH36" s="487"/>
      <c r="AI36" s="487"/>
      <c r="AJ36" s="487"/>
      <c r="AK36" s="487"/>
      <c r="AL36" s="487"/>
      <c r="AM36" s="487"/>
      <c r="AN36" s="487"/>
      <c r="AO36" s="487"/>
      <c r="AP36" s="487"/>
      <c r="AQ36" s="487"/>
      <c r="AR36" s="487"/>
      <c r="AS36" s="487"/>
      <c r="AT36" s="487"/>
      <c r="AU36" s="487"/>
      <c r="AV36" s="487"/>
      <c r="AW36" s="487"/>
      <c r="AX36" s="487"/>
    </row>
    <row r="37" spans="2:50" x14ac:dyDescent="0.25">
      <c r="B37" s="487"/>
      <c r="C37" s="487"/>
      <c r="D37" s="487"/>
      <c r="E37" s="487"/>
      <c r="F37" s="487"/>
      <c r="G37" s="487"/>
      <c r="H37" s="487"/>
      <c r="I37" s="487"/>
      <c r="J37" s="487"/>
      <c r="K37" s="487"/>
      <c r="L37" s="487"/>
      <c r="M37" s="487"/>
      <c r="N37" s="487"/>
      <c r="O37" s="487"/>
      <c r="P37" s="487"/>
      <c r="Q37" s="487"/>
      <c r="R37" s="487"/>
      <c r="S37" s="487"/>
      <c r="T37" s="487"/>
      <c r="U37" s="487"/>
      <c r="V37" s="487"/>
      <c r="W37" s="487"/>
      <c r="X37" s="487"/>
      <c r="Y37" s="487"/>
      <c r="Z37" s="487"/>
      <c r="AA37" s="487"/>
      <c r="AB37" s="487"/>
      <c r="AC37" s="487"/>
      <c r="AD37" s="487"/>
      <c r="AE37" s="487"/>
      <c r="AF37" s="487"/>
      <c r="AG37" s="487"/>
      <c r="AH37" s="487"/>
      <c r="AI37" s="487"/>
      <c r="AJ37" s="487"/>
      <c r="AK37" s="487"/>
      <c r="AL37" s="487"/>
      <c r="AM37" s="487"/>
      <c r="AN37" s="487"/>
      <c r="AO37" s="487"/>
      <c r="AP37" s="487"/>
      <c r="AQ37" s="487"/>
      <c r="AR37" s="487"/>
      <c r="AS37" s="487"/>
      <c r="AT37" s="487"/>
      <c r="AU37" s="487"/>
      <c r="AV37" s="487"/>
      <c r="AW37" s="487"/>
      <c r="AX37" s="487"/>
    </row>
    <row r="38" spans="2:50" x14ac:dyDescent="0.25">
      <c r="B38" s="487"/>
      <c r="C38" s="487"/>
      <c r="D38" s="487"/>
      <c r="E38" s="487"/>
      <c r="F38" s="487"/>
      <c r="G38" s="487"/>
      <c r="H38" s="487"/>
      <c r="I38" s="487"/>
      <c r="J38" s="487"/>
      <c r="K38" s="487"/>
      <c r="L38" s="487"/>
      <c r="M38" s="487"/>
      <c r="N38" s="487"/>
      <c r="O38" s="487"/>
      <c r="P38" s="487"/>
      <c r="Q38" s="487"/>
      <c r="R38" s="487"/>
      <c r="S38" s="487"/>
      <c r="T38" s="487"/>
      <c r="U38" s="487"/>
      <c r="V38" s="487"/>
      <c r="W38" s="487"/>
      <c r="X38" s="487"/>
      <c r="Y38" s="487"/>
      <c r="Z38" s="487"/>
      <c r="AA38" s="487"/>
      <c r="AB38" s="487"/>
      <c r="AC38" s="487"/>
      <c r="AD38" s="487"/>
      <c r="AE38" s="487"/>
      <c r="AF38" s="487"/>
      <c r="AG38" s="487"/>
      <c r="AH38" s="487"/>
      <c r="AI38" s="487"/>
      <c r="AJ38" s="487"/>
      <c r="AK38" s="487"/>
      <c r="AL38" s="487"/>
      <c r="AM38" s="487"/>
      <c r="AN38" s="487"/>
      <c r="AO38" s="487"/>
      <c r="AP38" s="487"/>
      <c r="AQ38" s="487"/>
      <c r="AR38" s="487"/>
      <c r="AS38" s="487"/>
      <c r="AT38" s="487"/>
      <c r="AU38" s="487"/>
      <c r="AV38" s="487"/>
      <c r="AW38" s="487"/>
      <c r="AX38" s="487"/>
    </row>
    <row r="39" spans="2:50" x14ac:dyDescent="0.25">
      <c r="B39" s="487"/>
      <c r="C39" s="487"/>
      <c r="D39" s="487"/>
      <c r="E39" s="487"/>
      <c r="F39" s="487"/>
      <c r="G39" s="487"/>
      <c r="H39" s="487"/>
      <c r="I39" s="487"/>
      <c r="J39" s="487"/>
      <c r="K39" s="487"/>
      <c r="L39" s="487"/>
      <c r="M39" s="487"/>
      <c r="N39" s="487"/>
      <c r="O39" s="487"/>
      <c r="P39" s="487"/>
      <c r="Q39" s="487"/>
      <c r="R39" s="487"/>
      <c r="S39" s="487"/>
      <c r="T39" s="487"/>
      <c r="U39" s="487"/>
      <c r="V39" s="487"/>
      <c r="W39" s="487"/>
      <c r="X39" s="487"/>
      <c r="Y39" s="487"/>
      <c r="Z39" s="487"/>
      <c r="AA39" s="487"/>
      <c r="AB39" s="487"/>
      <c r="AC39" s="487"/>
      <c r="AD39" s="487"/>
      <c r="AE39" s="487"/>
      <c r="AF39" s="487"/>
      <c r="AG39" s="487"/>
      <c r="AH39" s="487"/>
      <c r="AI39" s="487"/>
      <c r="AJ39" s="487"/>
      <c r="AK39" s="487"/>
      <c r="AL39" s="487"/>
      <c r="AM39" s="487"/>
      <c r="AN39" s="487"/>
      <c r="AO39" s="487"/>
      <c r="AP39" s="487"/>
      <c r="AQ39" s="487"/>
      <c r="AR39" s="487"/>
      <c r="AS39" s="487"/>
      <c r="AT39" s="487"/>
      <c r="AU39" s="487"/>
      <c r="AV39" s="487"/>
      <c r="AW39" s="487"/>
      <c r="AX39" s="487"/>
    </row>
    <row r="40" spans="2:50" x14ac:dyDescent="0.25">
      <c r="B40" s="487"/>
      <c r="C40" s="487"/>
      <c r="D40" s="487"/>
      <c r="E40" s="487"/>
      <c r="F40" s="487"/>
      <c r="G40" s="487"/>
      <c r="H40" s="487"/>
      <c r="I40" s="487"/>
      <c r="J40" s="487"/>
      <c r="K40" s="487"/>
      <c r="L40" s="487"/>
      <c r="M40" s="487"/>
      <c r="N40" s="487"/>
      <c r="O40" s="487"/>
      <c r="P40" s="487"/>
      <c r="Q40" s="487"/>
      <c r="R40" s="487"/>
      <c r="S40" s="487"/>
      <c r="T40" s="487"/>
      <c r="U40" s="487"/>
      <c r="V40" s="487"/>
      <c r="W40" s="487"/>
      <c r="X40" s="487"/>
      <c r="Y40" s="487"/>
      <c r="Z40" s="487"/>
      <c r="AA40" s="487"/>
      <c r="AB40" s="487"/>
      <c r="AC40" s="487"/>
      <c r="AD40" s="487"/>
      <c r="AE40" s="487"/>
      <c r="AF40" s="487"/>
      <c r="AG40" s="487"/>
      <c r="AH40" s="487"/>
      <c r="AI40" s="487"/>
      <c r="AJ40" s="487"/>
      <c r="AK40" s="487"/>
      <c r="AL40" s="487"/>
      <c r="AM40" s="487"/>
      <c r="AN40" s="487"/>
      <c r="AO40" s="487"/>
      <c r="AP40" s="487"/>
      <c r="AQ40" s="487"/>
      <c r="AR40" s="487"/>
      <c r="AS40" s="487"/>
      <c r="AT40" s="487"/>
      <c r="AU40" s="487"/>
      <c r="AV40" s="487"/>
      <c r="AW40" s="487"/>
      <c r="AX40" s="487"/>
    </row>
    <row r="41" spans="2:50" x14ac:dyDescent="0.25">
      <c r="B41" s="487"/>
      <c r="C41" s="487"/>
      <c r="D41" s="487"/>
      <c r="E41" s="487"/>
      <c r="F41" s="487"/>
      <c r="G41" s="487"/>
      <c r="H41" s="487"/>
      <c r="I41" s="487"/>
      <c r="J41" s="487"/>
      <c r="K41" s="487"/>
      <c r="L41" s="487"/>
      <c r="M41" s="487"/>
      <c r="N41" s="487"/>
      <c r="O41" s="487"/>
      <c r="P41" s="487"/>
      <c r="Q41" s="487"/>
      <c r="R41" s="487"/>
      <c r="S41" s="487"/>
      <c r="T41" s="487"/>
      <c r="U41" s="487"/>
      <c r="V41" s="487"/>
      <c r="W41" s="487"/>
      <c r="X41" s="487"/>
      <c r="Y41" s="487"/>
      <c r="Z41" s="487"/>
      <c r="AA41" s="487"/>
      <c r="AB41" s="487"/>
      <c r="AC41" s="487"/>
      <c r="AD41" s="487"/>
      <c r="AE41" s="487"/>
      <c r="AF41" s="487"/>
      <c r="AG41" s="487"/>
      <c r="AH41" s="487"/>
      <c r="AI41" s="487"/>
      <c r="AJ41" s="487"/>
      <c r="AK41" s="487"/>
      <c r="AL41" s="487"/>
      <c r="AM41" s="487"/>
      <c r="AN41" s="487"/>
      <c r="AO41" s="487"/>
      <c r="AP41" s="487"/>
      <c r="AQ41" s="487"/>
      <c r="AR41" s="487"/>
      <c r="AS41" s="487"/>
      <c r="AT41" s="487"/>
      <c r="AU41" s="487"/>
      <c r="AV41" s="487"/>
      <c r="AW41" s="487"/>
      <c r="AX41" s="487"/>
    </row>
    <row r="42" spans="2:50" x14ac:dyDescent="0.25">
      <c r="B42" s="487"/>
      <c r="C42" s="487"/>
      <c r="D42" s="487"/>
      <c r="E42" s="487"/>
      <c r="F42" s="487"/>
      <c r="G42" s="487"/>
      <c r="H42" s="487"/>
      <c r="I42" s="487"/>
      <c r="J42" s="487"/>
      <c r="K42" s="487"/>
      <c r="L42" s="487"/>
      <c r="M42" s="487"/>
      <c r="N42" s="487"/>
      <c r="O42" s="487"/>
      <c r="P42" s="487"/>
      <c r="Q42" s="487"/>
      <c r="R42" s="487"/>
      <c r="S42" s="487"/>
      <c r="T42" s="487"/>
      <c r="U42" s="487"/>
      <c r="V42" s="487"/>
      <c r="W42" s="487"/>
      <c r="X42" s="487"/>
      <c r="Y42" s="487"/>
      <c r="Z42" s="487"/>
      <c r="AA42" s="487"/>
      <c r="AB42" s="487"/>
      <c r="AC42" s="487"/>
      <c r="AD42" s="487"/>
      <c r="AE42" s="487"/>
      <c r="AF42" s="487"/>
      <c r="AG42" s="487"/>
      <c r="AH42" s="487"/>
      <c r="AI42" s="487"/>
      <c r="AJ42" s="487"/>
      <c r="AK42" s="487"/>
      <c r="AL42" s="487"/>
      <c r="AM42" s="487"/>
      <c r="AN42" s="487"/>
      <c r="AO42" s="487"/>
      <c r="AP42" s="487"/>
      <c r="AQ42" s="487"/>
      <c r="AR42" s="487"/>
      <c r="AS42" s="487"/>
      <c r="AT42" s="487"/>
      <c r="AU42" s="487"/>
      <c r="AV42" s="487"/>
      <c r="AW42" s="487"/>
      <c r="AX42" s="487"/>
    </row>
    <row r="43" spans="2:50" x14ac:dyDescent="0.25">
      <c r="B43" s="487"/>
      <c r="C43" s="487"/>
      <c r="D43" s="487"/>
      <c r="E43" s="487"/>
      <c r="F43" s="487"/>
      <c r="G43" s="487"/>
      <c r="H43" s="487"/>
      <c r="I43" s="487"/>
      <c r="J43" s="487"/>
      <c r="K43" s="487"/>
      <c r="L43" s="487"/>
      <c r="M43" s="487"/>
      <c r="N43" s="487"/>
      <c r="O43" s="487"/>
      <c r="P43" s="487"/>
      <c r="Q43" s="487"/>
      <c r="R43" s="487"/>
      <c r="S43" s="487"/>
      <c r="T43" s="487"/>
      <c r="U43" s="487"/>
      <c r="V43" s="487"/>
      <c r="W43" s="487"/>
      <c r="X43" s="487"/>
      <c r="Y43" s="487"/>
      <c r="Z43" s="487"/>
      <c r="AA43" s="487"/>
      <c r="AB43" s="487"/>
      <c r="AC43" s="487"/>
      <c r="AD43" s="487"/>
      <c r="AE43" s="487"/>
      <c r="AF43" s="487"/>
      <c r="AG43" s="487"/>
      <c r="AH43" s="487"/>
      <c r="AI43" s="487"/>
      <c r="AJ43" s="487"/>
      <c r="AK43" s="487"/>
      <c r="AL43" s="487"/>
      <c r="AM43" s="487"/>
      <c r="AN43" s="487"/>
      <c r="AO43" s="487"/>
      <c r="AP43" s="487"/>
      <c r="AQ43" s="487"/>
      <c r="AR43" s="487"/>
      <c r="AS43" s="487"/>
      <c r="AT43" s="487"/>
      <c r="AU43" s="487"/>
      <c r="AV43" s="487"/>
      <c r="AW43" s="487"/>
      <c r="AX43" s="487"/>
    </row>
    <row r="44" spans="2:50" x14ac:dyDescent="0.25">
      <c r="B44" s="487"/>
      <c r="C44" s="487"/>
      <c r="D44" s="487"/>
      <c r="E44" s="487"/>
      <c r="F44" s="487"/>
      <c r="G44" s="487"/>
      <c r="H44" s="487"/>
      <c r="I44" s="487"/>
      <c r="J44" s="487"/>
      <c r="K44" s="487"/>
      <c r="L44" s="487"/>
      <c r="M44" s="487"/>
      <c r="N44" s="487"/>
      <c r="O44" s="487"/>
      <c r="P44" s="487"/>
      <c r="Q44" s="487"/>
      <c r="R44" s="487"/>
      <c r="S44" s="487"/>
      <c r="T44" s="487"/>
      <c r="U44" s="487"/>
      <c r="V44" s="487"/>
      <c r="W44" s="487"/>
      <c r="X44" s="487"/>
      <c r="Y44" s="487"/>
      <c r="Z44" s="487"/>
      <c r="AA44" s="487"/>
      <c r="AB44" s="487"/>
      <c r="AC44" s="487"/>
      <c r="AD44" s="487"/>
      <c r="AE44" s="487"/>
      <c r="AF44" s="487"/>
      <c r="AG44" s="487"/>
      <c r="AH44" s="487"/>
      <c r="AI44" s="487"/>
      <c r="AJ44" s="487"/>
      <c r="AK44" s="487"/>
      <c r="AL44" s="487"/>
      <c r="AM44" s="487"/>
      <c r="AN44" s="487"/>
      <c r="AO44" s="487"/>
      <c r="AP44" s="487"/>
      <c r="AQ44" s="487"/>
      <c r="AR44" s="487"/>
      <c r="AS44" s="487"/>
      <c r="AT44" s="487"/>
      <c r="AU44" s="487"/>
      <c r="AV44" s="487"/>
      <c r="AW44" s="487"/>
      <c r="AX44" s="487"/>
    </row>
    <row r="45" spans="2:50" x14ac:dyDescent="0.25">
      <c r="B45" s="487"/>
      <c r="C45" s="487"/>
      <c r="D45" s="487"/>
      <c r="E45" s="487"/>
      <c r="F45" s="487"/>
      <c r="G45" s="487"/>
      <c r="H45" s="487"/>
      <c r="I45" s="487"/>
      <c r="J45" s="487"/>
      <c r="K45" s="487"/>
      <c r="L45" s="487"/>
      <c r="M45" s="487"/>
      <c r="N45" s="487"/>
      <c r="O45" s="487"/>
      <c r="P45" s="487"/>
      <c r="Q45" s="487"/>
      <c r="R45" s="487"/>
      <c r="S45" s="487"/>
      <c r="T45" s="487"/>
      <c r="U45" s="487"/>
      <c r="V45" s="487"/>
      <c r="W45" s="487"/>
      <c r="X45" s="487"/>
      <c r="Y45" s="487"/>
      <c r="Z45" s="487"/>
      <c r="AA45" s="487"/>
      <c r="AB45" s="487"/>
      <c r="AC45" s="487"/>
      <c r="AD45" s="487"/>
      <c r="AE45" s="487"/>
      <c r="AF45" s="487"/>
      <c r="AG45" s="487"/>
      <c r="AH45" s="487"/>
      <c r="AI45" s="487"/>
      <c r="AJ45" s="487"/>
      <c r="AK45" s="487"/>
      <c r="AL45" s="487"/>
      <c r="AM45" s="487"/>
      <c r="AN45" s="487"/>
      <c r="AO45" s="487"/>
      <c r="AP45" s="487"/>
      <c r="AQ45" s="487"/>
      <c r="AR45" s="487"/>
      <c r="AS45" s="487"/>
      <c r="AT45" s="487"/>
      <c r="AU45" s="487"/>
      <c r="AV45" s="487"/>
      <c r="AW45" s="487"/>
      <c r="AX45" s="487"/>
    </row>
    <row r="46" spans="2:50" x14ac:dyDescent="0.25">
      <c r="B46" s="487"/>
      <c r="C46" s="487"/>
      <c r="D46" s="487"/>
      <c r="E46" s="487"/>
      <c r="F46" s="487"/>
      <c r="G46" s="487"/>
      <c r="H46" s="487"/>
      <c r="I46" s="487"/>
      <c r="J46" s="487"/>
      <c r="K46" s="487"/>
      <c r="L46" s="487"/>
      <c r="M46" s="487"/>
      <c r="N46" s="487"/>
      <c r="O46" s="487"/>
      <c r="P46" s="487"/>
      <c r="Q46" s="487"/>
      <c r="R46" s="487"/>
      <c r="S46" s="487"/>
      <c r="T46" s="487"/>
      <c r="U46" s="487"/>
      <c r="V46" s="487"/>
      <c r="W46" s="487"/>
      <c r="X46" s="487"/>
      <c r="Y46" s="487"/>
      <c r="Z46" s="487"/>
      <c r="AA46" s="487"/>
      <c r="AB46" s="487"/>
      <c r="AC46" s="487"/>
      <c r="AD46" s="487"/>
      <c r="AE46" s="487"/>
      <c r="AF46" s="487"/>
      <c r="AG46" s="487"/>
      <c r="AH46" s="487"/>
      <c r="AI46" s="487"/>
      <c r="AJ46" s="487"/>
      <c r="AK46" s="487"/>
      <c r="AL46" s="487"/>
      <c r="AM46" s="487"/>
      <c r="AN46" s="487"/>
      <c r="AO46" s="487"/>
      <c r="AP46" s="487"/>
      <c r="AQ46" s="487"/>
      <c r="AR46" s="487"/>
      <c r="AS46" s="487"/>
      <c r="AT46" s="487"/>
      <c r="AU46" s="487"/>
      <c r="AV46" s="487"/>
      <c r="AW46" s="487"/>
      <c r="AX46" s="487"/>
    </row>
    <row r="47" spans="2:50" x14ac:dyDescent="0.25">
      <c r="B47" s="487"/>
      <c r="C47" s="487"/>
      <c r="D47" s="487"/>
      <c r="E47" s="487"/>
      <c r="F47" s="487"/>
      <c r="G47" s="487"/>
      <c r="H47" s="487"/>
      <c r="I47" s="487"/>
      <c r="J47" s="487"/>
      <c r="K47" s="487"/>
      <c r="L47" s="487"/>
      <c r="M47" s="487"/>
      <c r="N47" s="487"/>
      <c r="O47" s="487"/>
      <c r="P47" s="487"/>
      <c r="Q47" s="487"/>
      <c r="R47" s="487"/>
      <c r="S47" s="487"/>
      <c r="T47" s="487"/>
      <c r="U47" s="487"/>
      <c r="V47" s="487"/>
      <c r="W47" s="487"/>
      <c r="X47" s="487"/>
      <c r="Y47" s="487"/>
      <c r="Z47" s="487"/>
      <c r="AA47" s="487"/>
      <c r="AB47" s="487"/>
      <c r="AC47" s="487"/>
      <c r="AD47" s="487"/>
      <c r="AE47" s="487"/>
      <c r="AF47" s="487"/>
      <c r="AG47" s="487"/>
      <c r="AH47" s="487"/>
      <c r="AI47" s="487"/>
      <c r="AJ47" s="487"/>
      <c r="AK47" s="487"/>
      <c r="AL47" s="487"/>
      <c r="AM47" s="487"/>
      <c r="AN47" s="487"/>
      <c r="AO47" s="487"/>
      <c r="AP47" s="487"/>
      <c r="AQ47" s="487"/>
      <c r="AR47" s="487"/>
      <c r="AS47" s="487"/>
      <c r="AT47" s="487"/>
      <c r="AU47" s="487"/>
      <c r="AV47" s="487"/>
      <c r="AW47" s="487"/>
      <c r="AX47" s="487"/>
    </row>
    <row r="48" spans="2:50" x14ac:dyDescent="0.25">
      <c r="B48" s="487"/>
      <c r="C48" s="487"/>
      <c r="D48" s="487"/>
      <c r="E48" s="487"/>
      <c r="F48" s="487"/>
      <c r="G48" s="487"/>
      <c r="H48" s="487"/>
      <c r="I48" s="487"/>
      <c r="J48" s="487"/>
      <c r="K48" s="487"/>
      <c r="L48" s="487"/>
      <c r="M48" s="487"/>
      <c r="N48" s="487"/>
      <c r="O48" s="487"/>
      <c r="P48" s="487"/>
      <c r="Q48" s="487"/>
      <c r="R48" s="487"/>
      <c r="S48" s="487"/>
      <c r="T48" s="487"/>
      <c r="U48" s="487"/>
      <c r="V48" s="487"/>
      <c r="W48" s="487"/>
      <c r="X48" s="487"/>
      <c r="Y48" s="487"/>
      <c r="Z48" s="487"/>
      <c r="AA48" s="487"/>
      <c r="AB48" s="487"/>
      <c r="AC48" s="487"/>
      <c r="AD48" s="487"/>
      <c r="AE48" s="487"/>
      <c r="AF48" s="487"/>
      <c r="AG48" s="487"/>
      <c r="AH48" s="487"/>
      <c r="AI48" s="487"/>
      <c r="AJ48" s="487"/>
      <c r="AK48" s="487"/>
      <c r="AL48" s="487"/>
      <c r="AM48" s="487"/>
      <c r="AN48" s="487"/>
      <c r="AO48" s="487"/>
      <c r="AP48" s="487"/>
      <c r="AQ48" s="487"/>
      <c r="AR48" s="487"/>
      <c r="AS48" s="487"/>
      <c r="AT48" s="487"/>
      <c r="AU48" s="487"/>
      <c r="AV48" s="487"/>
      <c r="AW48" s="487"/>
      <c r="AX48" s="487"/>
    </row>
    <row r="49" spans="2:50" x14ac:dyDescent="0.25">
      <c r="B49" s="487"/>
      <c r="C49" s="487"/>
      <c r="D49" s="487"/>
      <c r="E49" s="487"/>
      <c r="F49" s="487"/>
      <c r="G49" s="487"/>
      <c r="H49" s="487"/>
      <c r="I49" s="487"/>
      <c r="J49" s="487"/>
      <c r="K49" s="487"/>
      <c r="L49" s="487"/>
      <c r="M49" s="487"/>
      <c r="N49" s="487"/>
      <c r="O49" s="487"/>
      <c r="P49" s="487"/>
      <c r="Q49" s="487"/>
      <c r="R49" s="487"/>
      <c r="S49" s="487"/>
      <c r="T49" s="487"/>
      <c r="U49" s="487"/>
      <c r="V49" s="487"/>
      <c r="W49" s="487"/>
      <c r="X49" s="487"/>
      <c r="Y49" s="487"/>
      <c r="Z49" s="487"/>
      <c r="AA49" s="487"/>
      <c r="AB49" s="487"/>
      <c r="AC49" s="487"/>
      <c r="AD49" s="487"/>
      <c r="AE49" s="487"/>
      <c r="AF49" s="487"/>
      <c r="AG49" s="487"/>
      <c r="AH49" s="487"/>
      <c r="AI49" s="487"/>
      <c r="AJ49" s="487"/>
      <c r="AK49" s="487"/>
      <c r="AL49" s="487"/>
      <c r="AM49" s="487"/>
      <c r="AN49" s="487"/>
      <c r="AO49" s="487"/>
      <c r="AP49" s="487"/>
      <c r="AQ49" s="487"/>
      <c r="AR49" s="487"/>
      <c r="AS49" s="487"/>
      <c r="AT49" s="487"/>
      <c r="AU49" s="487"/>
      <c r="AV49" s="487"/>
      <c r="AW49" s="487"/>
      <c r="AX49" s="487"/>
    </row>
    <row r="50" spans="2:50" x14ac:dyDescent="0.25">
      <c r="B50" s="487"/>
      <c r="C50" s="487"/>
      <c r="D50" s="487"/>
      <c r="E50" s="487"/>
      <c r="F50" s="487"/>
      <c r="G50" s="487"/>
      <c r="H50" s="487"/>
      <c r="I50" s="487"/>
      <c r="J50" s="487"/>
      <c r="K50" s="487"/>
      <c r="L50" s="487"/>
      <c r="M50" s="487"/>
      <c r="N50" s="487"/>
      <c r="O50" s="487"/>
      <c r="P50" s="487"/>
      <c r="Q50" s="487"/>
      <c r="R50" s="487"/>
      <c r="S50" s="487"/>
      <c r="T50" s="487"/>
      <c r="U50" s="487"/>
      <c r="V50" s="487"/>
      <c r="W50" s="487"/>
      <c r="X50" s="487"/>
      <c r="Y50" s="487"/>
      <c r="Z50" s="487"/>
      <c r="AA50" s="487"/>
      <c r="AB50" s="487"/>
      <c r="AC50" s="487"/>
      <c r="AD50" s="487"/>
      <c r="AE50" s="487"/>
      <c r="AF50" s="487"/>
      <c r="AG50" s="487"/>
      <c r="AH50" s="487"/>
      <c r="AI50" s="487"/>
      <c r="AJ50" s="487"/>
      <c r="AK50" s="487"/>
      <c r="AL50" s="487"/>
      <c r="AM50" s="487"/>
      <c r="AN50" s="487"/>
      <c r="AO50" s="487"/>
      <c r="AP50" s="487"/>
      <c r="AQ50" s="487"/>
      <c r="AR50" s="487"/>
      <c r="AS50" s="487"/>
      <c r="AT50" s="487"/>
      <c r="AU50" s="487"/>
      <c r="AV50" s="487"/>
      <c r="AW50" s="487"/>
      <c r="AX50" s="487"/>
    </row>
    <row r="51" spans="2:50" x14ac:dyDescent="0.25">
      <c r="B51" s="487"/>
      <c r="C51" s="487"/>
      <c r="D51" s="487"/>
      <c r="E51" s="487"/>
      <c r="F51" s="487"/>
      <c r="G51" s="487"/>
      <c r="H51" s="487"/>
      <c r="I51" s="487"/>
      <c r="J51" s="487"/>
      <c r="K51" s="487"/>
      <c r="L51" s="487"/>
      <c r="M51" s="487"/>
      <c r="N51" s="487"/>
      <c r="O51" s="487"/>
      <c r="P51" s="487"/>
      <c r="Q51" s="487"/>
      <c r="R51" s="487"/>
      <c r="S51" s="487"/>
      <c r="T51" s="487"/>
      <c r="U51" s="487"/>
      <c r="V51" s="487"/>
      <c r="W51" s="487"/>
      <c r="X51" s="487"/>
      <c r="Y51" s="487"/>
      <c r="Z51" s="487"/>
      <c r="AA51" s="487"/>
      <c r="AB51" s="487"/>
      <c r="AC51" s="487"/>
      <c r="AD51" s="487"/>
      <c r="AE51" s="487"/>
      <c r="AF51" s="487"/>
      <c r="AG51" s="487"/>
      <c r="AH51" s="487"/>
      <c r="AI51" s="487"/>
      <c r="AJ51" s="487"/>
      <c r="AK51" s="487"/>
      <c r="AL51" s="487"/>
      <c r="AM51" s="487"/>
      <c r="AN51" s="487"/>
      <c r="AO51" s="487"/>
      <c r="AP51" s="487"/>
      <c r="AQ51" s="487"/>
      <c r="AR51" s="487"/>
      <c r="AS51" s="487"/>
      <c r="AT51" s="487"/>
      <c r="AU51" s="487"/>
      <c r="AV51" s="487"/>
      <c r="AW51" s="487"/>
      <c r="AX51" s="487"/>
    </row>
    <row r="52" spans="2:50" x14ac:dyDescent="0.25">
      <c r="B52" s="487"/>
      <c r="C52" s="487"/>
      <c r="D52" s="487"/>
      <c r="E52" s="487"/>
      <c r="F52" s="487"/>
      <c r="G52" s="487"/>
      <c r="H52" s="487"/>
      <c r="I52" s="487"/>
      <c r="J52" s="487"/>
      <c r="K52" s="487"/>
      <c r="L52" s="487"/>
      <c r="M52" s="487"/>
      <c r="N52" s="487"/>
      <c r="O52" s="487"/>
      <c r="P52" s="487"/>
      <c r="Q52" s="487"/>
      <c r="R52" s="487"/>
      <c r="S52" s="487"/>
      <c r="T52" s="487"/>
      <c r="U52" s="487"/>
      <c r="V52" s="487"/>
      <c r="W52" s="487"/>
      <c r="X52" s="487"/>
      <c r="Y52" s="487"/>
      <c r="Z52" s="487"/>
      <c r="AA52" s="487"/>
      <c r="AB52" s="487"/>
      <c r="AC52" s="487"/>
      <c r="AD52" s="487"/>
      <c r="AE52" s="487"/>
      <c r="AF52" s="487"/>
      <c r="AG52" s="487"/>
      <c r="AH52" s="487"/>
      <c r="AI52" s="487"/>
      <c r="AJ52" s="487"/>
      <c r="AK52" s="487"/>
      <c r="AL52" s="487"/>
      <c r="AM52" s="487"/>
      <c r="AN52" s="487"/>
      <c r="AO52" s="487"/>
      <c r="AP52" s="487"/>
      <c r="AQ52" s="487"/>
      <c r="AR52" s="487"/>
      <c r="AS52" s="487"/>
      <c r="AT52" s="487"/>
      <c r="AU52" s="487"/>
      <c r="AV52" s="487"/>
      <c r="AW52" s="487"/>
      <c r="AX52" s="487"/>
    </row>
    <row r="53" spans="2:50" x14ac:dyDescent="0.25">
      <c r="B53" s="487"/>
      <c r="C53" s="487"/>
      <c r="D53" s="487"/>
      <c r="E53" s="487"/>
      <c r="F53" s="487"/>
      <c r="G53" s="487"/>
      <c r="H53" s="487"/>
      <c r="I53" s="487"/>
      <c r="J53" s="487"/>
      <c r="K53" s="487"/>
      <c r="L53" s="487"/>
      <c r="M53" s="487"/>
      <c r="N53" s="487"/>
      <c r="O53" s="487"/>
      <c r="P53" s="487"/>
      <c r="Q53" s="487"/>
      <c r="R53" s="487"/>
      <c r="S53" s="487"/>
      <c r="T53" s="487"/>
      <c r="U53" s="487"/>
      <c r="V53" s="487"/>
      <c r="W53" s="487"/>
      <c r="X53" s="487"/>
      <c r="Y53" s="487"/>
      <c r="Z53" s="487"/>
      <c r="AA53" s="487"/>
      <c r="AB53" s="487"/>
      <c r="AC53" s="487"/>
      <c r="AD53" s="487"/>
      <c r="AE53" s="487"/>
      <c r="AF53" s="487"/>
      <c r="AG53" s="487"/>
      <c r="AH53" s="487"/>
      <c r="AI53" s="487"/>
      <c r="AJ53" s="487"/>
      <c r="AK53" s="487"/>
      <c r="AL53" s="487"/>
      <c r="AM53" s="487"/>
      <c r="AN53" s="487"/>
      <c r="AO53" s="487"/>
      <c r="AP53" s="487"/>
      <c r="AQ53" s="487"/>
      <c r="AR53" s="487"/>
      <c r="AS53" s="487"/>
      <c r="AT53" s="487"/>
      <c r="AU53" s="487"/>
      <c r="AV53" s="487"/>
      <c r="AW53" s="487"/>
      <c r="AX53" s="487"/>
    </row>
    <row r="54" spans="2:50" x14ac:dyDescent="0.25">
      <c r="B54" s="487"/>
      <c r="C54" s="487"/>
      <c r="D54" s="487"/>
      <c r="E54" s="487"/>
      <c r="F54" s="487"/>
      <c r="G54" s="487"/>
      <c r="H54" s="487"/>
      <c r="I54" s="487"/>
      <c r="J54" s="487"/>
      <c r="K54" s="487"/>
      <c r="L54" s="487"/>
      <c r="M54" s="487"/>
      <c r="N54" s="487"/>
      <c r="O54" s="487"/>
      <c r="P54" s="487"/>
      <c r="Q54" s="487"/>
      <c r="R54" s="487"/>
      <c r="S54" s="487"/>
      <c r="T54" s="487"/>
      <c r="U54" s="487"/>
      <c r="V54" s="487"/>
      <c r="W54" s="487"/>
      <c r="X54" s="487"/>
      <c r="Y54" s="487"/>
      <c r="Z54" s="487"/>
      <c r="AA54" s="487"/>
      <c r="AB54" s="487"/>
      <c r="AC54" s="487"/>
      <c r="AD54" s="487"/>
      <c r="AE54" s="487"/>
      <c r="AF54" s="487"/>
      <c r="AG54" s="487"/>
      <c r="AH54" s="487"/>
      <c r="AI54" s="487"/>
      <c r="AJ54" s="487"/>
      <c r="AK54" s="487"/>
      <c r="AL54" s="487"/>
      <c r="AM54" s="487"/>
      <c r="AN54" s="487"/>
      <c r="AO54" s="487"/>
      <c r="AP54" s="487"/>
      <c r="AQ54" s="487"/>
      <c r="AR54" s="487"/>
      <c r="AS54" s="487"/>
      <c r="AT54" s="487"/>
      <c r="AU54" s="487"/>
      <c r="AV54" s="487"/>
      <c r="AW54" s="487"/>
      <c r="AX54" s="487"/>
    </row>
    <row r="55" spans="2:50" x14ac:dyDescent="0.25"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487"/>
      <c r="O55" s="487"/>
      <c r="P55" s="487"/>
      <c r="Q55" s="487"/>
      <c r="R55" s="487"/>
      <c r="S55" s="487"/>
      <c r="T55" s="487"/>
      <c r="U55" s="487"/>
      <c r="V55" s="487"/>
      <c r="W55" s="487"/>
      <c r="X55" s="487"/>
      <c r="Y55" s="487"/>
      <c r="Z55" s="487"/>
      <c r="AA55" s="487"/>
      <c r="AB55" s="487"/>
      <c r="AC55" s="487"/>
      <c r="AD55" s="487"/>
      <c r="AE55" s="487"/>
      <c r="AF55" s="487"/>
      <c r="AG55" s="487"/>
      <c r="AH55" s="487"/>
      <c r="AI55" s="487"/>
      <c r="AJ55" s="487"/>
      <c r="AK55" s="487"/>
      <c r="AL55" s="487"/>
      <c r="AM55" s="487"/>
      <c r="AN55" s="487"/>
      <c r="AO55" s="487"/>
      <c r="AP55" s="487"/>
      <c r="AQ55" s="487"/>
      <c r="AR55" s="487"/>
      <c r="AS55" s="487"/>
      <c r="AT55" s="487"/>
      <c r="AU55" s="487"/>
      <c r="AV55" s="487"/>
      <c r="AW55" s="487"/>
      <c r="AX55" s="487"/>
    </row>
    <row r="56" spans="2:50" x14ac:dyDescent="0.25"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487"/>
      <c r="O56" s="487"/>
      <c r="P56" s="487"/>
      <c r="Q56" s="487"/>
      <c r="R56" s="487"/>
      <c r="S56" s="487"/>
      <c r="T56" s="487"/>
      <c r="U56" s="487"/>
      <c r="V56" s="487"/>
      <c r="W56" s="487"/>
      <c r="X56" s="487"/>
      <c r="Y56" s="487"/>
      <c r="Z56" s="487"/>
      <c r="AA56" s="487"/>
      <c r="AB56" s="487"/>
      <c r="AC56" s="487"/>
      <c r="AD56" s="487"/>
      <c r="AE56" s="487"/>
      <c r="AF56" s="487"/>
      <c r="AG56" s="487"/>
      <c r="AH56" s="487"/>
      <c r="AI56" s="487"/>
      <c r="AJ56" s="487"/>
      <c r="AK56" s="487"/>
      <c r="AL56" s="487"/>
      <c r="AM56" s="487"/>
      <c r="AN56" s="487"/>
      <c r="AO56" s="487"/>
      <c r="AP56" s="487"/>
      <c r="AQ56" s="487"/>
      <c r="AR56" s="487"/>
      <c r="AS56" s="487"/>
      <c r="AT56" s="487"/>
      <c r="AU56" s="487"/>
      <c r="AV56" s="487"/>
      <c r="AW56" s="487"/>
      <c r="AX56" s="487"/>
    </row>
    <row r="57" spans="2:50" x14ac:dyDescent="0.25"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N57" s="487"/>
      <c r="O57" s="487"/>
      <c r="P57" s="487"/>
      <c r="Q57" s="487"/>
      <c r="R57" s="487"/>
      <c r="S57" s="487"/>
      <c r="T57" s="487"/>
      <c r="U57" s="487"/>
      <c r="V57" s="487"/>
      <c r="W57" s="487"/>
      <c r="X57" s="487"/>
      <c r="Y57" s="487"/>
      <c r="Z57" s="487"/>
      <c r="AA57" s="487"/>
      <c r="AB57" s="487"/>
      <c r="AC57" s="487"/>
      <c r="AD57" s="487"/>
      <c r="AE57" s="487"/>
      <c r="AF57" s="487"/>
      <c r="AG57" s="487"/>
      <c r="AH57" s="487"/>
      <c r="AI57" s="487"/>
      <c r="AJ57" s="487"/>
      <c r="AK57" s="487"/>
      <c r="AL57" s="487"/>
      <c r="AM57" s="487"/>
      <c r="AN57" s="487"/>
      <c r="AO57" s="487"/>
      <c r="AP57" s="487"/>
      <c r="AQ57" s="487"/>
      <c r="AR57" s="487"/>
      <c r="AS57" s="487"/>
      <c r="AT57" s="487"/>
      <c r="AU57" s="487"/>
      <c r="AV57" s="487"/>
      <c r="AW57" s="487"/>
      <c r="AX57" s="487"/>
    </row>
    <row r="58" spans="2:50" x14ac:dyDescent="0.25"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N58" s="487"/>
      <c r="O58" s="487"/>
      <c r="P58" s="487"/>
      <c r="Q58" s="487"/>
      <c r="R58" s="487"/>
      <c r="S58" s="487"/>
      <c r="T58" s="487"/>
      <c r="U58" s="487"/>
      <c r="V58" s="487"/>
      <c r="W58" s="487"/>
      <c r="X58" s="487"/>
      <c r="Y58" s="487"/>
      <c r="Z58" s="487"/>
      <c r="AA58" s="487"/>
      <c r="AB58" s="487"/>
      <c r="AC58" s="487"/>
      <c r="AD58" s="487"/>
      <c r="AE58" s="487"/>
      <c r="AF58" s="487"/>
      <c r="AG58" s="487"/>
      <c r="AH58" s="487"/>
      <c r="AI58" s="487"/>
      <c r="AJ58" s="487"/>
      <c r="AK58" s="487"/>
      <c r="AL58" s="487"/>
      <c r="AM58" s="487"/>
      <c r="AN58" s="487"/>
      <c r="AO58" s="487"/>
      <c r="AP58" s="487"/>
      <c r="AQ58" s="487"/>
      <c r="AR58" s="487"/>
      <c r="AS58" s="487"/>
      <c r="AT58" s="487"/>
      <c r="AU58" s="487"/>
      <c r="AV58" s="487"/>
      <c r="AW58" s="487"/>
      <c r="AX58" s="487"/>
    </row>
    <row r="59" spans="2:50" x14ac:dyDescent="0.25"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N59" s="487"/>
      <c r="O59" s="487"/>
      <c r="P59" s="487"/>
      <c r="Q59" s="487"/>
      <c r="R59" s="487"/>
      <c r="S59" s="487"/>
      <c r="T59" s="487"/>
      <c r="U59" s="487"/>
      <c r="V59" s="487"/>
      <c r="W59" s="487"/>
      <c r="X59" s="487"/>
      <c r="Y59" s="487"/>
      <c r="Z59" s="487"/>
      <c r="AA59" s="487"/>
      <c r="AB59" s="487"/>
      <c r="AC59" s="487"/>
      <c r="AD59" s="487"/>
      <c r="AE59" s="487"/>
      <c r="AF59" s="487"/>
      <c r="AG59" s="487"/>
      <c r="AH59" s="487"/>
      <c r="AI59" s="487"/>
      <c r="AJ59" s="487"/>
      <c r="AK59" s="487"/>
      <c r="AL59" s="487"/>
      <c r="AM59" s="487"/>
      <c r="AN59" s="487"/>
      <c r="AO59" s="487"/>
      <c r="AP59" s="487"/>
      <c r="AQ59" s="487"/>
      <c r="AR59" s="487"/>
      <c r="AS59" s="487"/>
      <c r="AT59" s="487"/>
      <c r="AU59" s="487"/>
      <c r="AV59" s="487"/>
      <c r="AW59" s="487"/>
      <c r="AX59" s="487"/>
    </row>
    <row r="60" spans="2:50" x14ac:dyDescent="0.25">
      <c r="B60" s="487"/>
      <c r="C60" s="487"/>
      <c r="D60" s="487"/>
      <c r="E60" s="487"/>
      <c r="F60" s="487"/>
      <c r="G60" s="487"/>
      <c r="H60" s="487"/>
      <c r="I60" s="487"/>
      <c r="J60" s="487"/>
      <c r="K60" s="487"/>
      <c r="L60" s="487"/>
      <c r="M60" s="487"/>
      <c r="N60" s="487"/>
      <c r="O60" s="487"/>
      <c r="P60" s="487"/>
      <c r="Q60" s="487"/>
      <c r="R60" s="487"/>
      <c r="S60" s="487"/>
      <c r="T60" s="487"/>
      <c r="U60" s="487"/>
      <c r="V60" s="487"/>
      <c r="W60" s="487"/>
      <c r="X60" s="487"/>
      <c r="Y60" s="487"/>
      <c r="Z60" s="487"/>
      <c r="AA60" s="487"/>
      <c r="AB60" s="487"/>
      <c r="AC60" s="487"/>
      <c r="AD60" s="487"/>
      <c r="AE60" s="487"/>
      <c r="AF60" s="487"/>
      <c r="AG60" s="487"/>
      <c r="AH60" s="487"/>
      <c r="AI60" s="487"/>
      <c r="AJ60" s="487"/>
      <c r="AK60" s="487"/>
      <c r="AL60" s="487"/>
      <c r="AM60" s="487"/>
      <c r="AN60" s="487"/>
      <c r="AO60" s="487"/>
      <c r="AP60" s="487"/>
      <c r="AQ60" s="487"/>
      <c r="AR60" s="487"/>
      <c r="AS60" s="487"/>
      <c r="AT60" s="487"/>
      <c r="AU60" s="487"/>
      <c r="AV60" s="487"/>
      <c r="AW60" s="487"/>
      <c r="AX60" s="487"/>
    </row>
    <row r="61" spans="2:50" x14ac:dyDescent="0.25">
      <c r="B61" s="487"/>
      <c r="C61" s="487"/>
      <c r="D61" s="487"/>
      <c r="E61" s="487"/>
      <c r="F61" s="487"/>
      <c r="G61" s="487"/>
      <c r="H61" s="487"/>
      <c r="I61" s="487"/>
      <c r="J61" s="487"/>
      <c r="K61" s="487"/>
      <c r="L61" s="487"/>
      <c r="M61" s="487"/>
      <c r="N61" s="487"/>
      <c r="O61" s="487"/>
      <c r="P61" s="487"/>
      <c r="Q61" s="487"/>
      <c r="R61" s="487"/>
      <c r="S61" s="487"/>
      <c r="T61" s="487"/>
      <c r="U61" s="487"/>
      <c r="V61" s="487"/>
      <c r="W61" s="487"/>
      <c r="X61" s="487"/>
      <c r="Y61" s="487"/>
      <c r="Z61" s="487"/>
      <c r="AA61" s="487"/>
      <c r="AB61" s="487"/>
      <c r="AC61" s="487"/>
      <c r="AD61" s="487"/>
      <c r="AE61" s="487"/>
      <c r="AF61" s="487"/>
      <c r="AG61" s="487"/>
      <c r="AH61" s="487"/>
      <c r="AI61" s="487"/>
      <c r="AJ61" s="487"/>
      <c r="AK61" s="487"/>
      <c r="AL61" s="487"/>
      <c r="AM61" s="487"/>
      <c r="AN61" s="487"/>
      <c r="AO61" s="487"/>
      <c r="AP61" s="487"/>
      <c r="AQ61" s="487"/>
      <c r="AR61" s="487"/>
      <c r="AS61" s="487"/>
      <c r="AT61" s="487"/>
      <c r="AU61" s="487"/>
      <c r="AV61" s="487"/>
      <c r="AW61" s="487"/>
      <c r="AX61" s="487"/>
    </row>
    <row r="62" spans="2:50" x14ac:dyDescent="0.25">
      <c r="B62" s="487"/>
      <c r="D62" s="15"/>
      <c r="E62" s="15"/>
    </row>
    <row r="63" spans="2:50" x14ac:dyDescent="0.25">
      <c r="B63" s="487"/>
      <c r="D63" s="15"/>
      <c r="E63" s="15"/>
    </row>
    <row r="64" spans="2:50" x14ac:dyDescent="0.25">
      <c r="B64" s="487"/>
      <c r="D64" s="15"/>
      <c r="E64" s="15"/>
    </row>
    <row r="65" spans="1:8" x14ac:dyDescent="0.25">
      <c r="B65" s="487"/>
      <c r="D65" s="15"/>
      <c r="E65" s="15"/>
    </row>
    <row r="66" spans="1:8" x14ac:dyDescent="0.25">
      <c r="B66" s="487"/>
      <c r="D66" s="15"/>
      <c r="E66" s="15"/>
    </row>
    <row r="67" spans="1:8" x14ac:dyDescent="0.25">
      <c r="B67" s="487"/>
      <c r="D67" s="15"/>
      <c r="E67" s="15"/>
    </row>
    <row r="68" spans="1:8" x14ac:dyDescent="0.25">
      <c r="B68" s="487"/>
      <c r="D68" s="15"/>
      <c r="E68" s="15"/>
    </row>
    <row r="69" spans="1:8" x14ac:dyDescent="0.25">
      <c r="B69" s="487"/>
      <c r="D69" s="15"/>
      <c r="E69" s="15"/>
    </row>
    <row r="70" spans="1:8" x14ac:dyDescent="0.25">
      <c r="B70" s="487"/>
      <c r="D70" s="15"/>
      <c r="E70" s="15"/>
    </row>
    <row r="71" spans="1:8" x14ac:dyDescent="0.25">
      <c r="A71" s="487"/>
      <c r="B71" s="1576"/>
      <c r="C71" s="487"/>
      <c r="D71" s="579"/>
      <c r="E71" s="579"/>
      <c r="F71" s="487"/>
      <c r="H71" s="487"/>
    </row>
    <row r="72" spans="1:8" x14ac:dyDescent="0.25">
      <c r="A72" s="487"/>
      <c r="B72" s="1576"/>
      <c r="C72" s="487"/>
      <c r="D72" s="579"/>
      <c r="E72" s="579"/>
      <c r="F72" s="487"/>
      <c r="H72" s="487"/>
    </row>
    <row r="73" spans="1:8" x14ac:dyDescent="0.25">
      <c r="A73" s="487"/>
      <c r="B73" s="1576"/>
      <c r="C73" s="487"/>
      <c r="D73" s="579"/>
      <c r="E73" s="579"/>
      <c r="F73" s="487"/>
      <c r="H73" s="487"/>
    </row>
    <row r="74" spans="1:8" x14ac:dyDescent="0.25">
      <c r="A74" s="487"/>
      <c r="B74" s="1576"/>
      <c r="C74" s="487"/>
      <c r="D74" s="579"/>
      <c r="E74" s="579"/>
      <c r="F74" s="487"/>
      <c r="H74" s="487"/>
    </row>
    <row r="75" spans="1:8" x14ac:dyDescent="0.25">
      <c r="A75" s="487"/>
      <c r="B75" s="1576"/>
      <c r="C75" s="487"/>
      <c r="D75" s="579"/>
      <c r="E75" s="579"/>
      <c r="F75" s="487"/>
      <c r="H75" s="487"/>
    </row>
    <row r="76" spans="1:8" x14ac:dyDescent="0.25">
      <c r="A76" s="487"/>
      <c r="B76" s="1576"/>
      <c r="C76" s="487"/>
      <c r="D76" s="579"/>
      <c r="E76" s="579"/>
      <c r="F76" s="487"/>
      <c r="H76" s="487"/>
    </row>
    <row r="77" spans="1:8" x14ac:dyDescent="0.25">
      <c r="A77" s="487"/>
      <c r="B77" s="1576"/>
      <c r="C77" s="487"/>
      <c r="D77" s="579"/>
      <c r="E77" s="579"/>
      <c r="F77" s="487"/>
      <c r="H77" s="487"/>
    </row>
    <row r="78" spans="1:8" x14ac:dyDescent="0.25">
      <c r="A78" s="487"/>
      <c r="B78" s="1576"/>
      <c r="C78" s="487"/>
      <c r="D78" s="579"/>
      <c r="E78" s="579"/>
      <c r="F78" s="487"/>
      <c r="H78" s="487"/>
    </row>
    <row r="79" spans="1:8" x14ac:dyDescent="0.25">
      <c r="A79" s="487"/>
      <c r="B79" s="1576"/>
      <c r="C79" s="487"/>
      <c r="D79" s="579"/>
      <c r="E79" s="579"/>
      <c r="F79" s="487"/>
      <c r="H79" s="487"/>
    </row>
    <row r="80" spans="1:8" x14ac:dyDescent="0.25">
      <c r="A80" s="487"/>
      <c r="B80" s="1576"/>
      <c r="C80" s="487"/>
      <c r="D80" s="579"/>
      <c r="E80" s="579"/>
      <c r="F80" s="487"/>
      <c r="H80" s="487"/>
    </row>
    <row r="81" spans="1:8" x14ac:dyDescent="0.25">
      <c r="A81" s="487"/>
      <c r="B81" s="1576"/>
      <c r="C81" s="487"/>
      <c r="D81" s="579"/>
      <c r="E81" s="579"/>
      <c r="F81" s="487"/>
      <c r="H81" s="487"/>
    </row>
    <row r="82" spans="1:8" x14ac:dyDescent="0.25">
      <c r="A82" s="487"/>
      <c r="B82" s="1576"/>
      <c r="C82" s="487"/>
      <c r="D82" s="579"/>
      <c r="E82" s="579"/>
      <c r="F82" s="487"/>
      <c r="H82" s="487"/>
    </row>
    <row r="83" spans="1:8" x14ac:dyDescent="0.25">
      <c r="A83" s="487"/>
      <c r="B83" s="1576"/>
      <c r="C83" s="487"/>
      <c r="D83" s="579"/>
      <c r="E83" s="579"/>
      <c r="F83" s="487"/>
      <c r="H83" s="487"/>
    </row>
    <row r="84" spans="1:8" x14ac:dyDescent="0.25">
      <c r="A84" s="487"/>
      <c r="B84" s="1576"/>
      <c r="C84" s="487"/>
      <c r="D84" s="579"/>
      <c r="E84" s="579"/>
      <c r="F84" s="487"/>
      <c r="H84" s="487"/>
    </row>
    <row r="85" spans="1:8" x14ac:dyDescent="0.25">
      <c r="A85" s="487"/>
      <c r="B85" s="1576"/>
      <c r="C85" s="487"/>
      <c r="D85" s="579"/>
      <c r="E85" s="579"/>
      <c r="F85" s="487"/>
      <c r="H85" s="487"/>
    </row>
    <row r="86" spans="1:8" x14ac:dyDescent="0.25">
      <c r="A86" s="487"/>
      <c r="B86" s="1576"/>
      <c r="C86" s="487"/>
      <c r="D86" s="579"/>
      <c r="E86" s="579"/>
      <c r="F86" s="487"/>
      <c r="H86" s="487"/>
    </row>
    <row r="87" spans="1:8" x14ac:dyDescent="0.25">
      <c r="A87" s="487"/>
      <c r="B87" s="1576"/>
      <c r="C87" s="487"/>
      <c r="D87" s="579"/>
      <c r="E87" s="579"/>
      <c r="F87" s="487"/>
      <c r="H87" s="487"/>
    </row>
    <row r="88" spans="1:8" x14ac:dyDescent="0.25">
      <c r="A88" s="487"/>
      <c r="B88" s="1576"/>
      <c r="C88" s="487"/>
      <c r="D88" s="579"/>
      <c r="E88" s="579"/>
      <c r="F88" s="487"/>
      <c r="H88" s="487"/>
    </row>
    <row r="89" spans="1:8" x14ac:dyDescent="0.25">
      <c r="A89" s="487"/>
      <c r="B89" s="1576"/>
      <c r="C89" s="487"/>
      <c r="D89" s="579"/>
      <c r="E89" s="579"/>
      <c r="F89" s="487"/>
      <c r="H89" s="487"/>
    </row>
    <row r="90" spans="1:8" x14ac:dyDescent="0.25">
      <c r="A90" s="487"/>
      <c r="B90" s="1576"/>
      <c r="C90" s="487"/>
      <c r="D90" s="579"/>
      <c r="E90" s="579"/>
      <c r="F90" s="487"/>
      <c r="H90" s="487"/>
    </row>
    <row r="91" spans="1:8" x14ac:dyDescent="0.25">
      <c r="A91" s="487"/>
      <c r="B91" s="1576"/>
      <c r="C91" s="487"/>
      <c r="D91" s="579"/>
      <c r="E91" s="579"/>
      <c r="F91" s="487"/>
      <c r="H91" s="487"/>
    </row>
    <row r="92" spans="1:8" x14ac:dyDescent="0.25">
      <c r="A92" s="487"/>
      <c r="B92" s="1576"/>
      <c r="C92" s="487"/>
      <c r="D92" s="579"/>
      <c r="E92" s="579"/>
      <c r="F92" s="487"/>
      <c r="H92" s="487"/>
    </row>
    <row r="93" spans="1:8" x14ac:dyDescent="0.25">
      <c r="A93" s="487"/>
      <c r="B93" s="1576"/>
      <c r="C93" s="487"/>
      <c r="D93" s="579"/>
      <c r="E93" s="579"/>
      <c r="F93" s="487"/>
      <c r="H93" s="487"/>
    </row>
    <row r="94" spans="1:8" x14ac:dyDescent="0.25">
      <c r="A94" s="487"/>
      <c r="B94" s="1576"/>
      <c r="C94" s="487"/>
      <c r="D94" s="579"/>
      <c r="E94" s="579"/>
      <c r="F94" s="487"/>
      <c r="H94" s="487"/>
    </row>
    <row r="95" spans="1:8" x14ac:dyDescent="0.25">
      <c r="A95" s="487"/>
      <c r="B95" s="1576"/>
      <c r="C95" s="487"/>
      <c r="D95" s="579"/>
      <c r="E95" s="579"/>
      <c r="F95" s="487"/>
      <c r="H95" s="487"/>
    </row>
    <row r="96" spans="1:8" x14ac:dyDescent="0.25">
      <c r="A96" s="487"/>
      <c r="B96" s="1576"/>
      <c r="C96" s="487"/>
      <c r="D96" s="579"/>
      <c r="E96" s="579"/>
      <c r="F96" s="487"/>
      <c r="H96" s="487"/>
    </row>
    <row r="97" spans="1:8" x14ac:dyDescent="0.25">
      <c r="A97" s="487"/>
      <c r="B97" s="1576"/>
      <c r="C97" s="487"/>
      <c r="D97" s="579"/>
      <c r="E97" s="579"/>
      <c r="F97" s="487"/>
      <c r="H97" s="487"/>
    </row>
    <row r="98" spans="1:8" x14ac:dyDescent="0.25">
      <c r="A98" s="487"/>
      <c r="B98" s="1576"/>
      <c r="C98" s="487"/>
      <c r="D98" s="579"/>
      <c r="E98" s="579"/>
      <c r="F98" s="487"/>
      <c r="H98" s="487"/>
    </row>
    <row r="99" spans="1:8" x14ac:dyDescent="0.25">
      <c r="A99" s="487"/>
      <c r="B99" s="1576"/>
      <c r="C99" s="487"/>
      <c r="D99" s="579"/>
      <c r="E99" s="579"/>
      <c r="F99" s="487"/>
      <c r="H99" s="487"/>
    </row>
    <row r="100" spans="1:8" x14ac:dyDescent="0.25">
      <c r="A100" s="487"/>
      <c r="B100" s="1576"/>
      <c r="C100" s="487"/>
      <c r="D100" s="579"/>
      <c r="E100" s="579"/>
      <c r="F100" s="487"/>
    </row>
    <row r="101" spans="1:8" x14ac:dyDescent="0.25">
      <c r="A101" s="487"/>
      <c r="B101" s="1576"/>
      <c r="C101" s="487"/>
      <c r="D101" s="579"/>
      <c r="E101" s="579"/>
      <c r="F101" s="487"/>
    </row>
    <row r="102" spans="1:8" x14ac:dyDescent="0.25">
      <c r="A102" s="487"/>
      <c r="B102" s="1576"/>
      <c r="C102" s="487"/>
      <c r="D102" s="579"/>
      <c r="E102" s="579"/>
      <c r="F102" s="487"/>
    </row>
    <row r="103" spans="1:8" x14ac:dyDescent="0.25">
      <c r="A103" s="487"/>
      <c r="B103" s="1576"/>
      <c r="C103" s="487"/>
      <c r="D103" s="579"/>
      <c r="E103" s="579"/>
      <c r="F103" s="487"/>
    </row>
    <row r="104" spans="1:8" x14ac:dyDescent="0.25">
      <c r="A104" s="487"/>
      <c r="B104" s="1576"/>
      <c r="C104" s="487"/>
      <c r="D104" s="579"/>
      <c r="E104" s="579"/>
      <c r="F104" s="487"/>
    </row>
    <row r="105" spans="1:8" x14ac:dyDescent="0.25">
      <c r="A105" s="487"/>
      <c r="B105" s="1576"/>
      <c r="C105" s="487"/>
      <c r="D105" s="579"/>
      <c r="E105" s="579"/>
      <c r="F105" s="487"/>
    </row>
    <row r="106" spans="1:8" x14ac:dyDescent="0.25">
      <c r="A106" s="487"/>
      <c r="B106" s="1576"/>
      <c r="C106" s="487"/>
      <c r="D106" s="579"/>
      <c r="E106" s="579"/>
      <c r="F106" s="487"/>
    </row>
    <row r="107" spans="1:8" x14ac:dyDescent="0.25">
      <c r="A107" s="487"/>
      <c r="B107" s="1576"/>
      <c r="C107" s="487"/>
      <c r="D107" s="579"/>
      <c r="E107" s="579"/>
      <c r="F107" s="487"/>
    </row>
    <row r="108" spans="1:8" x14ac:dyDescent="0.25">
      <c r="A108" s="487"/>
      <c r="B108" s="1576"/>
      <c r="C108" s="487"/>
      <c r="D108" s="579"/>
      <c r="E108" s="579"/>
      <c r="F108" s="487"/>
    </row>
    <row r="109" spans="1:8" x14ac:dyDescent="0.25">
      <c r="A109" s="487"/>
      <c r="B109" s="1576"/>
      <c r="C109" s="487"/>
      <c r="D109" s="579"/>
      <c r="E109" s="579"/>
      <c r="F109" s="487"/>
    </row>
    <row r="110" spans="1:8" x14ac:dyDescent="0.25">
      <c r="A110" s="487"/>
      <c r="B110" s="1576"/>
      <c r="C110" s="487"/>
      <c r="D110" s="579"/>
      <c r="E110" s="579"/>
      <c r="F110" s="487"/>
    </row>
    <row r="111" spans="1:8" x14ac:dyDescent="0.25">
      <c r="A111" s="487"/>
      <c r="B111" s="1576"/>
      <c r="C111" s="487"/>
      <c r="D111" s="579"/>
      <c r="E111" s="579"/>
      <c r="F111" s="487"/>
    </row>
    <row r="112" spans="1:8" x14ac:dyDescent="0.25">
      <c r="A112" s="487"/>
      <c r="B112" s="1576"/>
      <c r="C112" s="487"/>
      <c r="D112" s="579"/>
      <c r="E112" s="579"/>
      <c r="F112" s="487"/>
    </row>
    <row r="113" spans="1:6" x14ac:dyDescent="0.25">
      <c r="A113" s="487"/>
      <c r="B113" s="1576"/>
      <c r="C113" s="487"/>
      <c r="D113" s="579"/>
      <c r="E113" s="579"/>
      <c r="F113" s="487"/>
    </row>
    <row r="114" spans="1:6" x14ac:dyDescent="0.25">
      <c r="A114" s="487"/>
      <c r="B114" s="1576"/>
      <c r="C114" s="487"/>
      <c r="D114" s="579"/>
      <c r="E114" s="579"/>
      <c r="F114" s="487"/>
    </row>
    <row r="115" spans="1:6" x14ac:dyDescent="0.25">
      <c r="A115" s="487"/>
      <c r="B115" s="1576"/>
      <c r="C115" s="487"/>
      <c r="D115" s="579"/>
      <c r="E115" s="579"/>
      <c r="F115" s="487"/>
    </row>
    <row r="116" spans="1:6" x14ac:dyDescent="0.25">
      <c r="A116" s="487"/>
      <c r="B116" s="1576"/>
      <c r="C116" s="487"/>
      <c r="D116" s="579"/>
      <c r="E116" s="579"/>
      <c r="F116" s="487"/>
    </row>
    <row r="117" spans="1:6" x14ac:dyDescent="0.25">
      <c r="A117" s="487"/>
      <c r="B117" s="1576"/>
      <c r="C117" s="487"/>
      <c r="D117" s="579"/>
      <c r="E117" s="579"/>
      <c r="F117" s="487"/>
    </row>
    <row r="118" spans="1:6" x14ac:dyDescent="0.25">
      <c r="A118" s="487"/>
      <c r="B118" s="1576"/>
      <c r="C118" s="487"/>
      <c r="D118" s="579"/>
      <c r="E118" s="579"/>
      <c r="F118" s="487"/>
    </row>
    <row r="119" spans="1:6" x14ac:dyDescent="0.25">
      <c r="A119" s="487"/>
      <c r="B119" s="1576"/>
      <c r="C119" s="487"/>
      <c r="D119" s="579"/>
      <c r="E119" s="579"/>
      <c r="F119" s="487"/>
    </row>
    <row r="120" spans="1:6" x14ac:dyDescent="0.25">
      <c r="A120" s="487"/>
      <c r="B120" s="1576"/>
      <c r="C120" s="487"/>
      <c r="D120" s="579"/>
      <c r="E120" s="579"/>
      <c r="F120" s="487"/>
    </row>
    <row r="121" spans="1:6" x14ac:dyDescent="0.25">
      <c r="A121" s="487"/>
      <c r="B121" s="1576"/>
      <c r="C121" s="487"/>
      <c r="D121" s="579"/>
      <c r="E121" s="579"/>
      <c r="F121" s="487"/>
    </row>
    <row r="122" spans="1:6" x14ac:dyDescent="0.25">
      <c r="A122" s="487"/>
      <c r="B122" s="1576"/>
      <c r="C122" s="487"/>
      <c r="D122" s="579"/>
      <c r="E122" s="579"/>
      <c r="F122" s="487"/>
    </row>
    <row r="123" spans="1:6" x14ac:dyDescent="0.25">
      <c r="A123" s="487"/>
      <c r="B123" s="1576"/>
      <c r="C123" s="487"/>
      <c r="D123" s="579"/>
      <c r="E123" s="579"/>
      <c r="F123" s="487"/>
    </row>
    <row r="124" spans="1:6" x14ac:dyDescent="0.25">
      <c r="A124" s="487"/>
      <c r="B124" s="1576"/>
      <c r="C124" s="487"/>
      <c r="D124" s="579"/>
      <c r="E124" s="579"/>
      <c r="F124" s="487"/>
    </row>
    <row r="125" spans="1:6" x14ac:dyDescent="0.25">
      <c r="A125" s="487"/>
      <c r="B125" s="1576"/>
      <c r="C125" s="487"/>
      <c r="D125" s="579"/>
      <c r="E125" s="579"/>
      <c r="F125" s="487"/>
    </row>
    <row r="126" spans="1:6" x14ac:dyDescent="0.25">
      <c r="A126" s="487"/>
      <c r="B126" s="1576"/>
      <c r="C126" s="487"/>
      <c r="D126" s="579"/>
      <c r="E126" s="579"/>
      <c r="F126" s="487"/>
    </row>
    <row r="127" spans="1:6" x14ac:dyDescent="0.25">
      <c r="A127" s="487"/>
      <c r="B127" s="1576"/>
      <c r="C127" s="487"/>
      <c r="D127" s="579"/>
      <c r="E127" s="579"/>
      <c r="F127" s="487"/>
    </row>
    <row r="128" spans="1:6" x14ac:dyDescent="0.25">
      <c r="A128" s="487"/>
      <c r="B128" s="1576"/>
      <c r="C128" s="487"/>
      <c r="D128" s="579"/>
      <c r="E128" s="579"/>
      <c r="F128" s="487"/>
    </row>
    <row r="129" spans="1:6" x14ac:dyDescent="0.25">
      <c r="A129" s="487"/>
      <c r="B129" s="1576"/>
      <c r="C129" s="487"/>
      <c r="D129" s="579"/>
      <c r="E129" s="579"/>
      <c r="F129" s="487"/>
    </row>
    <row r="130" spans="1:6" x14ac:dyDescent="0.25">
      <c r="A130" s="487"/>
      <c r="B130" s="1576"/>
      <c r="C130" s="487"/>
      <c r="D130" s="579"/>
      <c r="E130" s="579"/>
      <c r="F130" s="487"/>
    </row>
    <row r="131" spans="1:6" x14ac:dyDescent="0.25">
      <c r="A131" s="487"/>
      <c r="B131" s="1576"/>
      <c r="C131" s="487"/>
      <c r="D131" s="579"/>
      <c r="E131" s="579"/>
      <c r="F131" s="487"/>
    </row>
    <row r="132" spans="1:6" x14ac:dyDescent="0.25">
      <c r="A132" s="487"/>
      <c r="B132" s="1576"/>
      <c r="C132" s="487"/>
      <c r="D132" s="579"/>
      <c r="E132" s="579"/>
      <c r="F132" s="487"/>
    </row>
    <row r="133" spans="1:6" x14ac:dyDescent="0.25">
      <c r="A133" s="487"/>
      <c r="B133" s="1576"/>
      <c r="C133" s="487"/>
      <c r="D133" s="579"/>
      <c r="E133" s="579"/>
      <c r="F133" s="487"/>
    </row>
    <row r="134" spans="1:6" x14ac:dyDescent="0.25">
      <c r="A134" s="487"/>
      <c r="B134" s="1576"/>
      <c r="C134" s="487"/>
      <c r="D134" s="579"/>
      <c r="E134" s="579"/>
      <c r="F134" s="487"/>
    </row>
    <row r="135" spans="1:6" x14ac:dyDescent="0.25">
      <c r="A135" s="487"/>
      <c r="B135" s="1576"/>
      <c r="C135" s="487"/>
      <c r="D135" s="579"/>
      <c r="E135" s="579"/>
      <c r="F135" s="487"/>
    </row>
    <row r="136" spans="1:6" x14ac:dyDescent="0.25">
      <c r="A136" s="487"/>
      <c r="B136" s="1576"/>
      <c r="C136" s="487"/>
      <c r="D136" s="579"/>
      <c r="E136" s="579"/>
      <c r="F136" s="487"/>
    </row>
    <row r="137" spans="1:6" x14ac:dyDescent="0.25">
      <c r="A137" s="487"/>
      <c r="B137" s="1576"/>
      <c r="C137" s="487"/>
      <c r="D137" s="579"/>
      <c r="E137" s="579"/>
      <c r="F137" s="487"/>
    </row>
    <row r="138" spans="1:6" x14ac:dyDescent="0.25">
      <c r="A138" s="487"/>
      <c r="B138" s="1576"/>
      <c r="C138" s="487"/>
      <c r="D138" s="579"/>
      <c r="E138" s="579"/>
      <c r="F138" s="487"/>
    </row>
    <row r="139" spans="1:6" x14ac:dyDescent="0.25">
      <c r="A139" s="487"/>
      <c r="B139" s="1576"/>
      <c r="C139" s="487"/>
      <c r="D139" s="579"/>
      <c r="E139" s="579"/>
      <c r="F139" s="487"/>
    </row>
    <row r="140" spans="1:6" x14ac:dyDescent="0.25">
      <c r="A140" s="487"/>
      <c r="B140" s="1576"/>
      <c r="C140" s="487"/>
      <c r="D140" s="579"/>
      <c r="E140" s="579"/>
      <c r="F140" s="487"/>
    </row>
    <row r="141" spans="1:6" x14ac:dyDescent="0.25">
      <c r="A141" s="487"/>
      <c r="B141" s="1576"/>
      <c r="C141" s="487"/>
      <c r="D141" s="579"/>
      <c r="E141" s="579"/>
      <c r="F141" s="487"/>
    </row>
    <row r="142" spans="1:6" x14ac:dyDescent="0.25">
      <c r="A142" s="487"/>
      <c r="B142" s="1576"/>
      <c r="C142" s="487"/>
      <c r="D142" s="579"/>
      <c r="E142" s="579"/>
      <c r="F142" s="487"/>
    </row>
    <row r="143" spans="1:6" x14ac:dyDescent="0.25">
      <c r="A143" s="487"/>
      <c r="B143" s="1576"/>
      <c r="C143" s="487"/>
      <c r="D143" s="579"/>
      <c r="E143" s="579"/>
      <c r="F143" s="487"/>
    </row>
    <row r="144" spans="1:6" x14ac:dyDescent="0.25">
      <c r="A144" s="487"/>
      <c r="B144" s="1576"/>
      <c r="C144" s="487"/>
      <c r="D144" s="579"/>
      <c r="E144" s="579"/>
      <c r="F144" s="487"/>
    </row>
    <row r="145" spans="1:6" x14ac:dyDescent="0.25">
      <c r="A145" s="487"/>
      <c r="B145" s="1576"/>
      <c r="C145" s="487"/>
      <c r="D145" s="579"/>
      <c r="E145" s="579"/>
      <c r="F145" s="487"/>
    </row>
    <row r="146" spans="1:6" x14ac:dyDescent="0.25">
      <c r="A146" s="487"/>
      <c r="B146" s="1576"/>
      <c r="C146" s="487"/>
      <c r="D146" s="579"/>
      <c r="E146" s="579"/>
      <c r="F146" s="487"/>
    </row>
    <row r="147" spans="1:6" x14ac:dyDescent="0.25">
      <c r="A147" s="487"/>
      <c r="B147" s="1576"/>
      <c r="C147" s="487"/>
      <c r="D147" s="579"/>
      <c r="E147" s="579"/>
      <c r="F147" s="487"/>
    </row>
    <row r="148" spans="1:6" x14ac:dyDescent="0.25">
      <c r="A148" s="487"/>
      <c r="B148" s="1576"/>
      <c r="C148" s="487"/>
      <c r="D148" s="579"/>
      <c r="E148" s="579"/>
      <c r="F148" s="487"/>
    </row>
    <row r="149" spans="1:6" x14ac:dyDescent="0.25">
      <c r="A149" s="487"/>
      <c r="B149" s="1576"/>
      <c r="C149" s="487"/>
      <c r="D149" s="579"/>
      <c r="E149" s="579"/>
      <c r="F149" s="487"/>
    </row>
    <row r="150" spans="1:6" x14ac:dyDescent="0.25">
      <c r="A150" s="487"/>
      <c r="B150" s="1576"/>
      <c r="C150" s="487"/>
      <c r="D150" s="579"/>
      <c r="E150" s="579"/>
      <c r="F150" s="487"/>
    </row>
    <row r="151" spans="1:6" x14ac:dyDescent="0.25">
      <c r="A151" s="487"/>
      <c r="B151" s="1576"/>
      <c r="C151" s="487"/>
      <c r="D151" s="579"/>
      <c r="E151" s="579"/>
      <c r="F151" s="487"/>
    </row>
    <row r="152" spans="1:6" x14ac:dyDescent="0.25">
      <c r="A152" s="487"/>
      <c r="B152" s="1576"/>
      <c r="C152" s="487"/>
      <c r="D152" s="579"/>
      <c r="E152" s="579"/>
      <c r="F152" s="487"/>
    </row>
    <row r="153" spans="1:6" x14ac:dyDescent="0.25">
      <c r="A153" s="487"/>
      <c r="B153" s="1576"/>
      <c r="C153" s="487"/>
      <c r="D153" s="579"/>
      <c r="E153" s="579"/>
      <c r="F153" s="487"/>
    </row>
    <row r="154" spans="1:6" x14ac:dyDescent="0.25">
      <c r="A154" s="487"/>
      <c r="B154" s="1576"/>
      <c r="C154" s="487"/>
      <c r="D154" s="579"/>
      <c r="E154" s="579"/>
      <c r="F154" s="487"/>
    </row>
    <row r="155" spans="1:6" x14ac:dyDescent="0.25">
      <c r="A155" s="487"/>
      <c r="B155" s="1576"/>
      <c r="C155" s="487"/>
      <c r="D155" s="579"/>
      <c r="E155" s="579"/>
      <c r="F155" s="487"/>
    </row>
    <row r="156" spans="1:6" x14ac:dyDescent="0.25">
      <c r="A156" s="487"/>
      <c r="B156" s="1576"/>
      <c r="C156" s="487"/>
      <c r="D156" s="579"/>
      <c r="E156" s="579"/>
      <c r="F156" s="487"/>
    </row>
    <row r="157" spans="1:6" x14ac:dyDescent="0.25">
      <c r="A157" s="487"/>
      <c r="B157" s="1576"/>
      <c r="C157" s="487"/>
      <c r="D157" s="579"/>
      <c r="E157" s="579"/>
      <c r="F157" s="487"/>
    </row>
    <row r="158" spans="1:6" x14ac:dyDescent="0.25">
      <c r="A158" s="487"/>
      <c r="B158" s="1576"/>
      <c r="C158" s="487"/>
      <c r="D158" s="579"/>
      <c r="E158" s="579"/>
      <c r="F158" s="487"/>
    </row>
    <row r="159" spans="1:6" x14ac:dyDescent="0.25">
      <c r="A159" s="487"/>
      <c r="B159" s="1576"/>
      <c r="C159" s="487"/>
      <c r="D159" s="579"/>
      <c r="E159" s="579"/>
      <c r="F159" s="487"/>
    </row>
    <row r="160" spans="1:6" x14ac:dyDescent="0.25">
      <c r="A160" s="487"/>
      <c r="B160" s="1576"/>
      <c r="C160" s="487"/>
      <c r="D160" s="579"/>
      <c r="E160" s="579"/>
      <c r="F160" s="487"/>
    </row>
    <row r="161" spans="1:6" x14ac:dyDescent="0.25">
      <c r="A161" s="487"/>
      <c r="B161" s="1576"/>
      <c r="C161" s="487"/>
      <c r="D161" s="579"/>
      <c r="E161" s="579"/>
      <c r="F161" s="487"/>
    </row>
    <row r="162" spans="1:6" x14ac:dyDescent="0.25">
      <c r="A162" s="487"/>
      <c r="B162" s="1576"/>
      <c r="C162" s="487"/>
      <c r="D162" s="579"/>
      <c r="E162" s="579"/>
      <c r="F162" s="487"/>
    </row>
    <row r="163" spans="1:6" x14ac:dyDescent="0.25">
      <c r="A163" s="487"/>
      <c r="B163" s="1576"/>
      <c r="C163" s="487"/>
      <c r="D163" s="579"/>
      <c r="E163" s="579"/>
      <c r="F163" s="487"/>
    </row>
    <row r="164" spans="1:6" x14ac:dyDescent="0.25">
      <c r="A164" s="487"/>
      <c r="B164" s="1576"/>
      <c r="C164" s="487"/>
      <c r="D164" s="579"/>
      <c r="E164" s="579"/>
      <c r="F164" s="487"/>
    </row>
    <row r="165" spans="1:6" x14ac:dyDescent="0.25">
      <c r="A165" s="487"/>
      <c r="B165" s="1576"/>
      <c r="C165" s="487"/>
      <c r="D165" s="579"/>
      <c r="E165" s="579"/>
      <c r="F165" s="487"/>
    </row>
    <row r="166" spans="1:6" x14ac:dyDescent="0.25">
      <c r="A166" s="487"/>
      <c r="B166" s="1576"/>
      <c r="C166" s="487"/>
      <c r="D166" s="579"/>
      <c r="E166" s="579"/>
      <c r="F166" s="487"/>
    </row>
    <row r="167" spans="1:6" x14ac:dyDescent="0.25">
      <c r="A167" s="487"/>
      <c r="B167" s="1576"/>
      <c r="C167" s="487"/>
      <c r="D167" s="579"/>
      <c r="E167" s="579"/>
      <c r="F167" s="487"/>
    </row>
    <row r="168" spans="1:6" x14ac:dyDescent="0.25">
      <c r="A168" s="487"/>
      <c r="B168" s="1576"/>
      <c r="C168" s="487"/>
      <c r="D168" s="579"/>
      <c r="E168" s="579"/>
      <c r="F168" s="487"/>
    </row>
    <row r="169" spans="1:6" x14ac:dyDescent="0.25">
      <c r="A169" s="487"/>
      <c r="B169" s="1576"/>
      <c r="C169" s="487"/>
      <c r="D169" s="579"/>
      <c r="E169" s="579"/>
      <c r="F169" s="487"/>
    </row>
    <row r="170" spans="1:6" x14ac:dyDescent="0.25">
      <c r="A170" s="487"/>
      <c r="B170" s="1576"/>
      <c r="C170" s="487"/>
      <c r="D170" s="579"/>
      <c r="E170" s="579"/>
      <c r="F170" s="487"/>
    </row>
    <row r="171" spans="1:6" x14ac:dyDescent="0.25">
      <c r="A171" s="487"/>
      <c r="B171" s="1576"/>
      <c r="C171" s="487"/>
      <c r="D171" s="579"/>
      <c r="E171" s="579"/>
      <c r="F171" s="487"/>
    </row>
    <row r="172" spans="1:6" x14ac:dyDescent="0.25">
      <c r="A172" s="487"/>
      <c r="B172" s="1576"/>
      <c r="C172" s="487"/>
      <c r="D172" s="579"/>
      <c r="E172" s="579"/>
      <c r="F172" s="487"/>
    </row>
    <row r="173" spans="1:6" x14ac:dyDescent="0.25">
      <c r="A173" s="487"/>
      <c r="B173" s="1576"/>
      <c r="C173" s="487"/>
      <c r="D173" s="579"/>
      <c r="E173" s="579"/>
      <c r="F173" s="487"/>
    </row>
    <row r="174" spans="1:6" x14ac:dyDescent="0.25">
      <c r="A174" s="487"/>
      <c r="B174" s="1576"/>
      <c r="C174" s="487"/>
      <c r="D174" s="579"/>
      <c r="E174" s="579"/>
      <c r="F174" s="487"/>
    </row>
    <row r="175" spans="1:6" x14ac:dyDescent="0.25">
      <c r="A175" s="487"/>
      <c r="B175" s="1576"/>
      <c r="C175" s="487"/>
      <c r="D175" s="579"/>
      <c r="E175" s="579"/>
      <c r="F175" s="487"/>
    </row>
    <row r="176" spans="1:6" x14ac:dyDescent="0.25">
      <c r="A176" s="487"/>
      <c r="B176" s="1576"/>
      <c r="C176" s="487"/>
      <c r="D176" s="579"/>
      <c r="E176" s="579"/>
      <c r="F176" s="487"/>
    </row>
    <row r="177" spans="1:6" x14ac:dyDescent="0.25">
      <c r="A177" s="487"/>
      <c r="B177" s="1576"/>
      <c r="C177" s="487"/>
      <c r="D177" s="579"/>
      <c r="E177" s="579"/>
      <c r="F177" s="487"/>
    </row>
    <row r="178" spans="1:6" x14ac:dyDescent="0.25">
      <c r="A178" s="487"/>
      <c r="B178" s="1576"/>
      <c r="C178" s="487"/>
      <c r="D178" s="579"/>
      <c r="E178" s="579"/>
      <c r="F178" s="487"/>
    </row>
    <row r="179" spans="1:6" x14ac:dyDescent="0.25">
      <c r="A179" s="487"/>
      <c r="B179" s="1576"/>
      <c r="C179" s="487"/>
      <c r="D179" s="579"/>
      <c r="E179" s="579"/>
      <c r="F179" s="487"/>
    </row>
    <row r="180" spans="1:6" x14ac:dyDescent="0.25">
      <c r="A180" s="487"/>
      <c r="B180" s="1576"/>
      <c r="C180" s="487"/>
      <c r="D180" s="579"/>
      <c r="E180" s="579"/>
      <c r="F180" s="487"/>
    </row>
    <row r="181" spans="1:6" x14ac:dyDescent="0.25">
      <c r="A181" s="487"/>
      <c r="B181" s="1576"/>
      <c r="C181" s="487"/>
      <c r="D181" s="579"/>
      <c r="E181" s="579"/>
      <c r="F181" s="487"/>
    </row>
    <row r="182" spans="1:6" x14ac:dyDescent="0.25">
      <c r="A182" s="487"/>
      <c r="B182" s="1576"/>
      <c r="C182" s="487"/>
      <c r="D182" s="579"/>
      <c r="E182" s="579"/>
      <c r="F182" s="487"/>
    </row>
    <row r="183" spans="1:6" x14ac:dyDescent="0.25">
      <c r="A183" s="487"/>
      <c r="B183" s="1576"/>
      <c r="C183" s="487"/>
      <c r="D183" s="579"/>
      <c r="E183" s="579"/>
      <c r="F183" s="487"/>
    </row>
    <row r="184" spans="1:6" x14ac:dyDescent="0.25">
      <c r="A184" s="487"/>
      <c r="B184" s="1576"/>
      <c r="C184" s="487"/>
      <c r="D184" s="579"/>
      <c r="E184" s="579"/>
      <c r="F184" s="487"/>
    </row>
    <row r="185" spans="1:6" x14ac:dyDescent="0.25">
      <c r="A185" s="487"/>
      <c r="B185" s="1576"/>
      <c r="C185" s="487"/>
      <c r="D185" s="579"/>
      <c r="E185" s="579"/>
      <c r="F185" s="487"/>
    </row>
    <row r="186" spans="1:6" x14ac:dyDescent="0.25">
      <c r="A186" s="487"/>
      <c r="B186" s="1576"/>
      <c r="C186" s="487"/>
      <c r="D186" s="579"/>
      <c r="E186" s="579"/>
      <c r="F186" s="487"/>
    </row>
    <row r="187" spans="1:6" x14ac:dyDescent="0.25">
      <c r="A187" s="487"/>
      <c r="B187" s="1576"/>
      <c r="C187" s="487"/>
      <c r="D187" s="579"/>
      <c r="E187" s="579"/>
      <c r="F187" s="487"/>
    </row>
    <row r="188" spans="1:6" x14ac:dyDescent="0.25">
      <c r="A188" s="487"/>
      <c r="B188" s="1576"/>
      <c r="C188" s="487"/>
      <c r="D188" s="579"/>
      <c r="E188" s="579"/>
      <c r="F188" s="487"/>
    </row>
    <row r="189" spans="1:6" x14ac:dyDescent="0.25">
      <c r="A189" s="487"/>
      <c r="B189" s="1576"/>
      <c r="C189" s="487"/>
      <c r="D189" s="579"/>
      <c r="E189" s="579"/>
      <c r="F189" s="487"/>
    </row>
    <row r="190" spans="1:6" x14ac:dyDescent="0.25">
      <c r="A190" s="487"/>
      <c r="B190" s="1576"/>
      <c r="C190" s="487"/>
      <c r="D190" s="579"/>
      <c r="E190" s="579"/>
      <c r="F190" s="487"/>
    </row>
    <row r="191" spans="1:6" x14ac:dyDescent="0.25">
      <c r="A191" s="487"/>
      <c r="B191" s="1576"/>
      <c r="C191" s="487"/>
      <c r="D191" s="579"/>
      <c r="E191" s="579"/>
      <c r="F191" s="487"/>
    </row>
    <row r="192" spans="1:6" x14ac:dyDescent="0.25">
      <c r="A192" s="487"/>
      <c r="B192" s="1576"/>
      <c r="C192" s="487"/>
      <c r="D192" s="579"/>
      <c r="E192" s="579"/>
      <c r="F192" s="487"/>
    </row>
    <row r="193" spans="1:6" x14ac:dyDescent="0.25">
      <c r="A193" s="487"/>
      <c r="B193" s="1576"/>
      <c r="C193" s="487"/>
      <c r="D193" s="579"/>
      <c r="E193" s="579"/>
      <c r="F193" s="487"/>
    </row>
    <row r="194" spans="1:6" x14ac:dyDescent="0.25">
      <c r="A194" s="487"/>
      <c r="B194" s="1576"/>
      <c r="C194" s="487"/>
      <c r="D194" s="579"/>
      <c r="E194" s="579"/>
      <c r="F194" s="487"/>
    </row>
    <row r="195" spans="1:6" x14ac:dyDescent="0.25">
      <c r="A195" s="487"/>
      <c r="B195" s="1576"/>
      <c r="C195" s="487"/>
      <c r="D195" s="579"/>
      <c r="E195" s="579"/>
      <c r="F195" s="487"/>
    </row>
    <row r="196" spans="1:6" x14ac:dyDescent="0.25">
      <c r="A196" s="487"/>
      <c r="B196" s="1576"/>
      <c r="C196" s="487"/>
      <c r="D196" s="579"/>
      <c r="E196" s="579"/>
      <c r="F196" s="487"/>
    </row>
    <row r="197" spans="1:6" x14ac:dyDescent="0.25">
      <c r="A197" s="487"/>
      <c r="B197" s="1576"/>
      <c r="C197" s="487"/>
      <c r="D197" s="579"/>
      <c r="E197" s="579"/>
      <c r="F197" s="487"/>
    </row>
    <row r="198" spans="1:6" x14ac:dyDescent="0.25">
      <c r="A198" s="487"/>
      <c r="B198" s="1576"/>
      <c r="C198" s="487"/>
      <c r="D198" s="579"/>
      <c r="E198" s="579"/>
      <c r="F198" s="487"/>
    </row>
    <row r="199" spans="1:6" x14ac:dyDescent="0.25">
      <c r="A199" s="487"/>
      <c r="B199" s="1576"/>
      <c r="C199" s="487"/>
      <c r="D199" s="579"/>
      <c r="E199" s="579"/>
      <c r="F199" s="487"/>
    </row>
    <row r="200" spans="1:6" x14ac:dyDescent="0.25">
      <c r="A200" s="487"/>
      <c r="B200" s="1576"/>
      <c r="C200" s="487"/>
      <c r="D200" s="579"/>
      <c r="E200" s="579"/>
      <c r="F200" s="487"/>
    </row>
    <row r="201" spans="1:6" x14ac:dyDescent="0.25">
      <c r="A201" s="487"/>
      <c r="B201" s="1576"/>
      <c r="C201" s="487"/>
      <c r="D201" s="579"/>
      <c r="E201" s="579"/>
      <c r="F201" s="487"/>
    </row>
    <row r="202" spans="1:6" x14ac:dyDescent="0.25">
      <c r="A202" s="487"/>
      <c r="B202" s="1576"/>
      <c r="C202" s="487"/>
      <c r="D202" s="579"/>
      <c r="E202" s="579"/>
      <c r="F202" s="487"/>
    </row>
    <row r="203" spans="1:6" x14ac:dyDescent="0.25">
      <c r="A203" s="487"/>
      <c r="B203" s="1576"/>
      <c r="C203" s="487"/>
      <c r="D203" s="579"/>
      <c r="E203" s="579"/>
      <c r="F203" s="487"/>
    </row>
    <row r="204" spans="1:6" x14ac:dyDescent="0.25">
      <c r="A204" s="487"/>
      <c r="B204" s="1576"/>
      <c r="C204" s="487"/>
      <c r="D204" s="579"/>
      <c r="E204" s="579"/>
      <c r="F204" s="487"/>
    </row>
    <row r="205" spans="1:6" x14ac:dyDescent="0.25">
      <c r="A205" s="487"/>
      <c r="B205" s="1576"/>
      <c r="C205" s="487"/>
      <c r="D205" s="579"/>
      <c r="E205" s="579"/>
      <c r="F205" s="487"/>
    </row>
    <row r="206" spans="1:6" x14ac:dyDescent="0.25">
      <c r="A206" s="487"/>
      <c r="B206" s="1576"/>
      <c r="C206" s="487"/>
      <c r="D206" s="579"/>
      <c r="E206" s="579"/>
      <c r="F206" s="487"/>
    </row>
    <row r="207" spans="1:6" x14ac:dyDescent="0.25">
      <c r="A207" s="487"/>
      <c r="B207" s="1576"/>
      <c r="C207" s="487"/>
      <c r="D207" s="579"/>
      <c r="E207" s="579"/>
      <c r="F207" s="487"/>
    </row>
    <row r="208" spans="1:6" x14ac:dyDescent="0.25">
      <c r="A208" s="487"/>
      <c r="B208" s="1576"/>
      <c r="C208" s="487"/>
      <c r="D208" s="579"/>
      <c r="E208" s="579"/>
      <c r="F208" s="487"/>
    </row>
    <row r="209" spans="1:6" x14ac:dyDescent="0.25">
      <c r="A209" s="487"/>
      <c r="B209" s="1576"/>
      <c r="C209" s="487"/>
      <c r="D209" s="579"/>
      <c r="E209" s="579"/>
      <c r="F209" s="487"/>
    </row>
    <row r="210" spans="1:6" x14ac:dyDescent="0.25">
      <c r="A210" s="487"/>
      <c r="B210" s="1576"/>
      <c r="C210" s="487"/>
      <c r="D210" s="579"/>
      <c r="E210" s="579"/>
      <c r="F210" s="487"/>
    </row>
    <row r="211" spans="1:6" x14ac:dyDescent="0.25">
      <c r="A211" s="487"/>
      <c r="B211" s="1576"/>
      <c r="C211" s="487"/>
      <c r="D211" s="579"/>
      <c r="E211" s="579"/>
      <c r="F211" s="487"/>
    </row>
    <row r="212" spans="1:6" x14ac:dyDescent="0.25">
      <c r="A212" s="487"/>
      <c r="B212" s="1576"/>
      <c r="C212" s="487"/>
      <c r="D212" s="579"/>
      <c r="E212" s="579"/>
      <c r="F212" s="487"/>
    </row>
    <row r="213" spans="1:6" x14ac:dyDescent="0.25">
      <c r="A213" s="487"/>
      <c r="B213" s="1576"/>
      <c r="C213" s="487"/>
      <c r="D213" s="579"/>
      <c r="E213" s="579"/>
      <c r="F213" s="487"/>
    </row>
    <row r="214" spans="1:6" x14ac:dyDescent="0.25">
      <c r="A214" s="487"/>
      <c r="B214" s="1576"/>
      <c r="C214" s="487"/>
      <c r="D214" s="579"/>
      <c r="E214" s="579"/>
      <c r="F214" s="487"/>
    </row>
    <row r="215" spans="1:6" x14ac:dyDescent="0.25">
      <c r="A215" s="487"/>
      <c r="B215" s="1576"/>
      <c r="C215" s="487"/>
      <c r="D215" s="579"/>
      <c r="E215" s="579"/>
      <c r="F215" s="487"/>
    </row>
    <row r="216" spans="1:6" x14ac:dyDescent="0.25">
      <c r="A216" s="487"/>
      <c r="B216" s="1576"/>
      <c r="C216" s="487"/>
      <c r="D216" s="579"/>
      <c r="E216" s="579"/>
      <c r="F216" s="487"/>
    </row>
    <row r="217" spans="1:6" x14ac:dyDescent="0.25">
      <c r="A217" s="487"/>
      <c r="B217" s="1576"/>
      <c r="C217" s="487"/>
      <c r="D217" s="579"/>
      <c r="E217" s="579"/>
      <c r="F217" s="487"/>
    </row>
    <row r="218" spans="1:6" x14ac:dyDescent="0.25">
      <c r="A218" s="487"/>
      <c r="B218" s="1576"/>
      <c r="C218" s="487"/>
      <c r="D218" s="579"/>
      <c r="E218" s="579"/>
      <c r="F218" s="487"/>
    </row>
    <row r="219" spans="1:6" x14ac:dyDescent="0.25">
      <c r="A219" s="487"/>
      <c r="B219" s="1576"/>
      <c r="C219" s="487"/>
      <c r="D219" s="579"/>
      <c r="E219" s="579"/>
      <c r="F219" s="487"/>
    </row>
    <row r="220" spans="1:6" x14ac:dyDescent="0.25">
      <c r="A220" s="487"/>
      <c r="B220" s="1576"/>
      <c r="C220" s="487"/>
      <c r="D220" s="579"/>
      <c r="E220" s="579"/>
      <c r="F220" s="487"/>
    </row>
    <row r="221" spans="1:6" x14ac:dyDescent="0.25">
      <c r="A221" s="487"/>
      <c r="B221" s="1576"/>
      <c r="C221" s="487"/>
      <c r="D221" s="579"/>
      <c r="E221" s="579"/>
      <c r="F221" s="487"/>
    </row>
    <row r="222" spans="1:6" x14ac:dyDescent="0.25">
      <c r="A222" s="487"/>
      <c r="B222" s="1576"/>
      <c r="C222" s="487"/>
      <c r="D222" s="579"/>
      <c r="E222" s="579"/>
      <c r="F222" s="487"/>
    </row>
    <row r="223" spans="1:6" x14ac:dyDescent="0.25">
      <c r="A223" s="487"/>
      <c r="B223" s="1576"/>
      <c r="C223" s="487"/>
      <c r="D223" s="579"/>
      <c r="E223" s="579"/>
      <c r="F223" s="487"/>
    </row>
    <row r="224" spans="1:6" x14ac:dyDescent="0.25">
      <c r="A224" s="487"/>
      <c r="B224" s="1576"/>
      <c r="C224" s="487"/>
      <c r="D224" s="579"/>
      <c r="E224" s="579"/>
      <c r="F224" s="487"/>
    </row>
    <row r="225" spans="1:6" x14ac:dyDescent="0.25">
      <c r="A225" s="487"/>
      <c r="B225" s="1576"/>
      <c r="C225" s="487"/>
      <c r="D225" s="579"/>
      <c r="E225" s="579"/>
      <c r="F225" s="487"/>
    </row>
    <row r="226" spans="1:6" x14ac:dyDescent="0.25">
      <c r="A226" s="487"/>
      <c r="B226" s="1576"/>
      <c r="C226" s="487"/>
      <c r="D226" s="579"/>
      <c r="E226" s="579"/>
      <c r="F226" s="487"/>
    </row>
    <row r="227" spans="1:6" x14ac:dyDescent="0.25">
      <c r="A227" s="487"/>
      <c r="B227" s="1576"/>
      <c r="C227" s="487"/>
      <c r="D227" s="579"/>
      <c r="E227" s="579"/>
      <c r="F227" s="487"/>
    </row>
    <row r="228" spans="1:6" x14ac:dyDescent="0.25">
      <c r="A228" s="487"/>
      <c r="B228" s="1576"/>
      <c r="C228" s="487"/>
      <c r="D228" s="579"/>
      <c r="E228" s="579"/>
      <c r="F228" s="487"/>
    </row>
    <row r="229" spans="1:6" x14ac:dyDescent="0.25">
      <c r="A229" s="487"/>
      <c r="B229" s="1576"/>
      <c r="C229" s="487"/>
      <c r="D229" s="579"/>
      <c r="E229" s="579"/>
      <c r="F229" s="487"/>
    </row>
    <row r="230" spans="1:6" x14ac:dyDescent="0.25">
      <c r="A230" s="487"/>
      <c r="B230" s="1576"/>
      <c r="C230" s="487"/>
      <c r="D230" s="579"/>
      <c r="E230" s="579"/>
      <c r="F230" s="487"/>
    </row>
    <row r="231" spans="1:6" x14ac:dyDescent="0.25">
      <c r="A231" s="487"/>
      <c r="B231" s="1576"/>
      <c r="C231" s="487"/>
      <c r="D231" s="579"/>
      <c r="E231" s="579"/>
      <c r="F231" s="487"/>
    </row>
    <row r="232" spans="1:6" x14ac:dyDescent="0.25">
      <c r="A232" s="487"/>
      <c r="B232" s="1576"/>
      <c r="C232" s="487"/>
      <c r="D232" s="579"/>
      <c r="E232" s="579"/>
      <c r="F232" s="487"/>
    </row>
    <row r="233" spans="1:6" x14ac:dyDescent="0.25">
      <c r="A233" s="487"/>
      <c r="B233" s="1576"/>
      <c r="C233" s="487"/>
      <c r="D233" s="579"/>
      <c r="E233" s="579"/>
      <c r="F233" s="487"/>
    </row>
    <row r="234" spans="1:6" x14ac:dyDescent="0.25">
      <c r="A234" s="487"/>
      <c r="B234" s="1576"/>
      <c r="C234" s="487"/>
      <c r="D234" s="579"/>
      <c r="E234" s="579"/>
      <c r="F234" s="487"/>
    </row>
    <row r="235" spans="1:6" x14ac:dyDescent="0.25">
      <c r="A235" s="487"/>
      <c r="B235" s="1576"/>
      <c r="C235" s="487"/>
      <c r="D235" s="579"/>
      <c r="E235" s="579"/>
      <c r="F235" s="487"/>
    </row>
    <row r="236" spans="1:6" x14ac:dyDescent="0.25">
      <c r="A236" s="487"/>
      <c r="B236" s="1576"/>
      <c r="C236" s="487"/>
      <c r="D236" s="579"/>
      <c r="E236" s="579"/>
      <c r="F236" s="487"/>
    </row>
    <row r="237" spans="1:6" x14ac:dyDescent="0.25">
      <c r="A237" s="487"/>
      <c r="B237" s="1576"/>
      <c r="C237" s="487"/>
      <c r="D237" s="579"/>
      <c r="E237" s="579"/>
      <c r="F237" s="487"/>
    </row>
    <row r="238" spans="1:6" x14ac:dyDescent="0.25">
      <c r="A238" s="487"/>
      <c r="B238" s="1576"/>
      <c r="C238" s="487"/>
      <c r="D238" s="579"/>
      <c r="E238" s="579"/>
      <c r="F238" s="487"/>
    </row>
    <row r="239" spans="1:6" x14ac:dyDescent="0.25">
      <c r="A239" s="487"/>
      <c r="B239" s="1576"/>
      <c r="C239" s="487"/>
      <c r="D239" s="579"/>
      <c r="E239" s="579"/>
      <c r="F239" s="487"/>
    </row>
    <row r="240" spans="1:6" x14ac:dyDescent="0.25">
      <c r="A240" s="487"/>
      <c r="B240" s="1576"/>
      <c r="C240" s="487"/>
      <c r="D240" s="579"/>
      <c r="E240" s="579"/>
      <c r="F240" s="487"/>
    </row>
    <row r="241" spans="1:6" x14ac:dyDescent="0.25">
      <c r="A241" s="487"/>
      <c r="B241" s="1576"/>
      <c r="C241" s="487"/>
      <c r="D241" s="579"/>
      <c r="E241" s="579"/>
      <c r="F241" s="487"/>
    </row>
    <row r="242" spans="1:6" x14ac:dyDescent="0.25">
      <c r="A242" s="487"/>
      <c r="B242" s="1576"/>
      <c r="C242" s="487"/>
      <c r="D242" s="579"/>
      <c r="E242" s="579"/>
      <c r="F242" s="487"/>
    </row>
    <row r="243" spans="1:6" x14ac:dyDescent="0.25">
      <c r="A243" s="487"/>
      <c r="B243" s="1576"/>
      <c r="C243" s="487"/>
      <c r="D243" s="579"/>
      <c r="E243" s="579"/>
      <c r="F243" s="487"/>
    </row>
    <row r="244" spans="1:6" x14ac:dyDescent="0.25">
      <c r="A244" s="487"/>
      <c r="B244" s="1576"/>
      <c r="C244" s="487"/>
      <c r="D244" s="579"/>
      <c r="E244" s="579"/>
      <c r="F244" s="487"/>
    </row>
    <row r="245" spans="1:6" x14ac:dyDescent="0.25">
      <c r="A245" s="487"/>
      <c r="B245" s="1576"/>
      <c r="C245" s="487"/>
      <c r="D245" s="579"/>
      <c r="E245" s="579"/>
      <c r="F245" s="487"/>
    </row>
    <row r="246" spans="1:6" x14ac:dyDescent="0.25">
      <c r="A246" s="487"/>
      <c r="B246" s="1576"/>
      <c r="C246" s="487"/>
      <c r="D246" s="579"/>
      <c r="E246" s="579"/>
      <c r="F246" s="487"/>
    </row>
    <row r="247" spans="1:6" x14ac:dyDescent="0.25">
      <c r="A247" s="487"/>
      <c r="B247" s="1576"/>
      <c r="C247" s="487"/>
      <c r="D247" s="579"/>
      <c r="E247" s="579"/>
      <c r="F247" s="487"/>
    </row>
    <row r="248" spans="1:6" x14ac:dyDescent="0.25">
      <c r="A248" s="487"/>
      <c r="B248" s="1576"/>
      <c r="C248" s="487"/>
      <c r="D248" s="579"/>
      <c r="E248" s="579"/>
      <c r="F248" s="487"/>
    </row>
    <row r="249" spans="1:6" x14ac:dyDescent="0.25">
      <c r="A249" s="487"/>
      <c r="B249" s="1576"/>
      <c r="C249" s="487"/>
      <c r="D249" s="579"/>
      <c r="E249" s="579"/>
      <c r="F249" s="487"/>
    </row>
    <row r="250" spans="1:6" x14ac:dyDescent="0.25">
      <c r="A250" s="487"/>
      <c r="B250" s="1576"/>
      <c r="C250" s="487"/>
      <c r="D250" s="579"/>
      <c r="E250" s="579"/>
      <c r="F250" s="487"/>
    </row>
    <row r="251" spans="1:6" x14ac:dyDescent="0.25">
      <c r="A251" s="487"/>
      <c r="B251" s="1576"/>
      <c r="C251" s="487"/>
      <c r="D251" s="579"/>
      <c r="E251" s="579"/>
      <c r="F251" s="487"/>
    </row>
    <row r="252" spans="1:6" x14ac:dyDescent="0.25">
      <c r="A252" s="487"/>
      <c r="B252" s="1576"/>
      <c r="C252" s="487"/>
      <c r="D252" s="579"/>
      <c r="E252" s="579"/>
      <c r="F252" s="487"/>
    </row>
    <row r="253" spans="1:6" x14ac:dyDescent="0.25">
      <c r="A253" s="487"/>
      <c r="B253" s="1576"/>
      <c r="C253" s="487"/>
      <c r="D253" s="579"/>
      <c r="E253" s="579"/>
      <c r="F253" s="487"/>
    </row>
    <row r="254" spans="1:6" x14ac:dyDescent="0.25">
      <c r="A254" s="487"/>
      <c r="B254" s="1576"/>
      <c r="C254" s="487"/>
      <c r="D254" s="579"/>
      <c r="E254" s="579"/>
      <c r="F254" s="487"/>
    </row>
    <row r="255" spans="1:6" x14ac:dyDescent="0.25">
      <c r="A255" s="487"/>
      <c r="B255" s="1576"/>
      <c r="C255" s="487"/>
      <c r="D255" s="579"/>
      <c r="E255" s="579"/>
      <c r="F255" s="487"/>
    </row>
    <row r="256" spans="1:6" x14ac:dyDescent="0.25">
      <c r="A256" s="487"/>
      <c r="B256" s="1576"/>
      <c r="C256" s="487"/>
      <c r="D256" s="579"/>
      <c r="E256" s="579"/>
      <c r="F256" s="487"/>
    </row>
    <row r="257" spans="1:6" x14ac:dyDescent="0.25">
      <c r="A257" s="487"/>
      <c r="B257" s="1576"/>
      <c r="C257" s="487"/>
      <c r="D257" s="579"/>
      <c r="E257" s="579"/>
      <c r="F257" s="487"/>
    </row>
    <row r="258" spans="1:6" x14ac:dyDescent="0.25">
      <c r="A258" s="487"/>
      <c r="B258" s="1576"/>
      <c r="C258" s="487"/>
      <c r="D258" s="579"/>
      <c r="E258" s="579"/>
      <c r="F258" s="487"/>
    </row>
    <row r="259" spans="1:6" x14ac:dyDescent="0.25">
      <c r="A259" s="487"/>
      <c r="B259" s="1576"/>
      <c r="C259" s="487"/>
      <c r="D259" s="579"/>
      <c r="E259" s="579"/>
      <c r="F259" s="487"/>
    </row>
    <row r="260" spans="1:6" x14ac:dyDescent="0.25">
      <c r="A260" s="487"/>
      <c r="B260" s="1576"/>
      <c r="C260" s="487"/>
      <c r="D260" s="579"/>
      <c r="E260" s="579"/>
      <c r="F260" s="487"/>
    </row>
    <row r="261" spans="1:6" x14ac:dyDescent="0.25">
      <c r="A261" s="487"/>
      <c r="B261" s="1576"/>
      <c r="C261" s="487"/>
      <c r="D261" s="579"/>
      <c r="E261" s="579"/>
      <c r="F261" s="487"/>
    </row>
    <row r="262" spans="1:6" x14ac:dyDescent="0.25">
      <c r="A262" s="487"/>
      <c r="B262" s="1576"/>
      <c r="C262" s="487"/>
      <c r="D262" s="579"/>
      <c r="E262" s="579"/>
      <c r="F262" s="487"/>
    </row>
    <row r="263" spans="1:6" x14ac:dyDescent="0.25">
      <c r="A263" s="487"/>
      <c r="B263" s="1576"/>
      <c r="C263" s="487"/>
      <c r="D263" s="579"/>
      <c r="E263" s="579"/>
      <c r="F263" s="487"/>
    </row>
    <row r="264" spans="1:6" x14ac:dyDescent="0.25">
      <c r="A264" s="487"/>
      <c r="B264" s="1576"/>
      <c r="C264" s="487"/>
      <c r="D264" s="579"/>
      <c r="E264" s="579"/>
      <c r="F264" s="487"/>
    </row>
    <row r="265" spans="1:6" x14ac:dyDescent="0.25">
      <c r="A265" s="487"/>
      <c r="B265" s="1576"/>
      <c r="C265" s="487"/>
      <c r="D265" s="579"/>
      <c r="E265" s="579"/>
      <c r="F265" s="487"/>
    </row>
    <row r="266" spans="1:6" x14ac:dyDescent="0.25">
      <c r="A266" s="487"/>
      <c r="B266" s="1576"/>
      <c r="C266" s="487"/>
      <c r="D266" s="579"/>
      <c r="E266" s="579"/>
      <c r="F266" s="487"/>
    </row>
    <row r="267" spans="1:6" x14ac:dyDescent="0.25">
      <c r="A267" s="487"/>
      <c r="B267" s="1576"/>
      <c r="C267" s="487"/>
      <c r="D267" s="579"/>
      <c r="E267" s="579"/>
      <c r="F267" s="487"/>
    </row>
    <row r="268" spans="1:6" x14ac:dyDescent="0.25">
      <c r="A268" s="487"/>
      <c r="B268" s="1576"/>
      <c r="C268" s="487"/>
      <c r="D268" s="579"/>
      <c r="E268" s="579"/>
      <c r="F268" s="487"/>
    </row>
    <row r="269" spans="1:6" x14ac:dyDescent="0.25">
      <c r="A269" s="487"/>
      <c r="B269" s="1576"/>
      <c r="C269" s="487"/>
      <c r="D269" s="579"/>
      <c r="E269" s="579"/>
      <c r="F269" s="487"/>
    </row>
    <row r="270" spans="1:6" x14ac:dyDescent="0.25">
      <c r="A270" s="487"/>
      <c r="B270" s="1576"/>
      <c r="C270" s="487"/>
      <c r="D270" s="579"/>
      <c r="E270" s="579"/>
      <c r="F270" s="487"/>
    </row>
    <row r="271" spans="1:6" x14ac:dyDescent="0.25">
      <c r="A271" s="487"/>
      <c r="B271" s="1576"/>
      <c r="C271" s="487"/>
      <c r="D271" s="579"/>
      <c r="E271" s="579"/>
      <c r="F271" s="487"/>
    </row>
    <row r="272" spans="1:6" x14ac:dyDescent="0.25">
      <c r="A272" s="487"/>
      <c r="B272" s="1576"/>
      <c r="C272" s="487"/>
      <c r="D272" s="579"/>
      <c r="E272" s="579"/>
      <c r="F272" s="487"/>
    </row>
    <row r="273" spans="1:6" x14ac:dyDescent="0.25">
      <c r="A273" s="487"/>
      <c r="B273" s="1576"/>
      <c r="C273" s="487"/>
      <c r="D273" s="579"/>
      <c r="E273" s="579"/>
      <c r="F273" s="487"/>
    </row>
    <row r="274" spans="1:6" x14ac:dyDescent="0.25">
      <c r="A274" s="487"/>
      <c r="B274" s="1576"/>
      <c r="C274" s="487"/>
      <c r="D274" s="579"/>
      <c r="E274" s="579"/>
      <c r="F274" s="487"/>
    </row>
    <row r="275" spans="1:6" x14ac:dyDescent="0.25">
      <c r="A275" s="487"/>
      <c r="B275" s="1576"/>
      <c r="C275" s="487"/>
      <c r="D275" s="579"/>
      <c r="E275" s="579"/>
      <c r="F275" s="487"/>
    </row>
    <row r="276" spans="1:6" x14ac:dyDescent="0.25">
      <c r="A276" s="487"/>
      <c r="B276" s="1576"/>
      <c r="C276" s="487"/>
      <c r="D276" s="579"/>
      <c r="E276" s="579"/>
      <c r="F276" s="487"/>
    </row>
    <row r="277" spans="1:6" x14ac:dyDescent="0.25">
      <c r="A277" s="487"/>
      <c r="B277" s="1576"/>
      <c r="C277" s="487"/>
      <c r="D277" s="579"/>
      <c r="E277" s="579"/>
      <c r="F277" s="487"/>
    </row>
    <row r="278" spans="1:6" x14ac:dyDescent="0.25">
      <c r="A278" s="487"/>
      <c r="B278" s="1576"/>
      <c r="C278" s="487"/>
      <c r="D278" s="579"/>
      <c r="E278" s="579"/>
      <c r="F278" s="487"/>
    </row>
    <row r="279" spans="1:6" x14ac:dyDescent="0.25">
      <c r="A279" s="487"/>
      <c r="B279" s="1576"/>
      <c r="C279" s="487"/>
      <c r="D279" s="579"/>
      <c r="E279" s="579"/>
      <c r="F279" s="487"/>
    </row>
    <row r="280" spans="1:6" x14ac:dyDescent="0.25">
      <c r="A280" s="487"/>
      <c r="B280" s="1576"/>
      <c r="C280" s="487"/>
      <c r="D280" s="579"/>
      <c r="E280" s="579"/>
      <c r="F280" s="487"/>
    </row>
    <row r="281" spans="1:6" x14ac:dyDescent="0.25">
      <c r="A281" s="487"/>
      <c r="B281" s="1576"/>
      <c r="C281" s="487"/>
      <c r="D281" s="579"/>
      <c r="E281" s="579"/>
      <c r="F281" s="487"/>
    </row>
    <row r="282" spans="1:6" x14ac:dyDescent="0.25">
      <c r="A282" s="487"/>
      <c r="B282" s="1576"/>
      <c r="C282" s="487"/>
      <c r="D282" s="579"/>
      <c r="E282" s="579"/>
      <c r="F282" s="487"/>
    </row>
    <row r="283" spans="1:6" x14ac:dyDescent="0.25">
      <c r="A283" s="487"/>
      <c r="B283" s="1576"/>
      <c r="C283" s="487"/>
      <c r="D283" s="579"/>
      <c r="E283" s="579"/>
      <c r="F283" s="487"/>
    </row>
    <row r="284" spans="1:6" x14ac:dyDescent="0.25">
      <c r="A284" s="487"/>
      <c r="B284" s="1576"/>
      <c r="C284" s="487"/>
      <c r="D284" s="579"/>
      <c r="E284" s="579"/>
      <c r="F284" s="487"/>
    </row>
    <row r="285" spans="1:6" x14ac:dyDescent="0.25">
      <c r="A285" s="487"/>
      <c r="B285" s="1576"/>
      <c r="C285" s="487"/>
      <c r="D285" s="579"/>
      <c r="E285" s="579"/>
      <c r="F285" s="487"/>
    </row>
    <row r="286" spans="1:6" x14ac:dyDescent="0.25">
      <c r="A286" s="487"/>
      <c r="B286" s="1576"/>
      <c r="C286" s="487"/>
      <c r="D286" s="579"/>
      <c r="E286" s="579"/>
      <c r="F286" s="487"/>
    </row>
    <row r="287" spans="1:6" x14ac:dyDescent="0.25">
      <c r="A287" s="487"/>
      <c r="B287" s="1576"/>
      <c r="C287" s="487"/>
      <c r="D287" s="579"/>
      <c r="E287" s="579"/>
      <c r="F287" s="487"/>
    </row>
    <row r="288" spans="1:6" x14ac:dyDescent="0.25">
      <c r="A288" s="487"/>
      <c r="B288" s="1576"/>
      <c r="C288" s="487"/>
      <c r="D288" s="579"/>
      <c r="E288" s="579"/>
      <c r="F288" s="487"/>
    </row>
    <row r="289" spans="1:6" x14ac:dyDescent="0.25">
      <c r="A289" s="487"/>
      <c r="B289" s="1576"/>
      <c r="C289" s="487"/>
      <c r="D289" s="579"/>
      <c r="E289" s="579"/>
      <c r="F289" s="487"/>
    </row>
    <row r="290" spans="1:6" x14ac:dyDescent="0.25">
      <c r="A290" s="487"/>
      <c r="B290" s="1576"/>
      <c r="C290" s="487"/>
      <c r="D290" s="579"/>
      <c r="E290" s="579"/>
      <c r="F290" s="487"/>
    </row>
    <row r="291" spans="1:6" x14ac:dyDescent="0.25">
      <c r="A291" s="487"/>
      <c r="B291" s="1576"/>
      <c r="C291" s="487"/>
      <c r="D291" s="579"/>
      <c r="E291" s="579"/>
      <c r="F291" s="487"/>
    </row>
    <row r="292" spans="1:6" x14ac:dyDescent="0.25">
      <c r="A292" s="487"/>
      <c r="B292" s="1576"/>
      <c r="C292" s="487"/>
      <c r="D292" s="579"/>
      <c r="E292" s="579"/>
      <c r="F292" s="487"/>
    </row>
    <row r="293" spans="1:6" x14ac:dyDescent="0.25">
      <c r="A293" s="487"/>
      <c r="B293" s="1576"/>
      <c r="C293" s="487"/>
      <c r="D293" s="579"/>
      <c r="E293" s="579"/>
      <c r="F293" s="487"/>
    </row>
    <row r="294" spans="1:6" x14ac:dyDescent="0.25">
      <c r="A294" s="487"/>
      <c r="B294" s="1576"/>
      <c r="C294" s="487"/>
      <c r="D294" s="579"/>
      <c r="E294" s="579"/>
      <c r="F294" s="487"/>
    </row>
    <row r="295" spans="1:6" x14ac:dyDescent="0.25">
      <c r="A295" s="487"/>
      <c r="B295" s="1576"/>
      <c r="C295" s="487"/>
      <c r="D295" s="579"/>
      <c r="E295" s="579"/>
      <c r="F295" s="487"/>
    </row>
    <row r="296" spans="1:6" x14ac:dyDescent="0.25">
      <c r="A296" s="487"/>
      <c r="B296" s="1576"/>
      <c r="C296" s="487"/>
      <c r="D296" s="579"/>
      <c r="E296" s="579"/>
      <c r="F296" s="487"/>
    </row>
    <row r="297" spans="1:6" x14ac:dyDescent="0.25">
      <c r="A297" s="487"/>
      <c r="B297" s="1576"/>
      <c r="C297" s="487"/>
      <c r="D297" s="579"/>
      <c r="E297" s="579"/>
      <c r="F297" s="487"/>
    </row>
    <row r="298" spans="1:6" x14ac:dyDescent="0.25">
      <c r="A298" s="487"/>
      <c r="B298" s="1576"/>
      <c r="C298" s="487"/>
      <c r="D298" s="579"/>
      <c r="E298" s="579"/>
      <c r="F298" s="487"/>
    </row>
    <row r="299" spans="1:6" x14ac:dyDescent="0.25">
      <c r="A299" s="487"/>
      <c r="B299" s="1576"/>
      <c r="C299" s="487"/>
      <c r="D299" s="579"/>
      <c r="E299" s="579"/>
      <c r="F299" s="487"/>
    </row>
    <row r="300" spans="1:6" x14ac:dyDescent="0.25">
      <c r="A300" s="487"/>
      <c r="B300" s="1576"/>
      <c r="C300" s="487"/>
      <c r="D300" s="579"/>
      <c r="E300" s="579"/>
      <c r="F300" s="487"/>
    </row>
    <row r="301" spans="1:6" x14ac:dyDescent="0.25">
      <c r="A301" s="487"/>
      <c r="B301" s="1576"/>
      <c r="C301" s="487"/>
      <c r="D301" s="579"/>
      <c r="E301" s="579"/>
      <c r="F301" s="487"/>
    </row>
    <row r="302" spans="1:6" x14ac:dyDescent="0.25">
      <c r="A302" s="487"/>
      <c r="B302" s="1576"/>
      <c r="C302" s="487"/>
      <c r="D302" s="579"/>
      <c r="E302" s="579"/>
      <c r="F302" s="487"/>
    </row>
    <row r="303" spans="1:6" x14ac:dyDescent="0.25">
      <c r="A303" s="487"/>
      <c r="B303" s="1576"/>
      <c r="C303" s="487"/>
      <c r="D303" s="579"/>
      <c r="E303" s="579"/>
      <c r="F303" s="487"/>
    </row>
    <row r="304" spans="1:6" x14ac:dyDescent="0.25">
      <c r="A304" s="487"/>
      <c r="B304" s="1576"/>
      <c r="C304" s="487"/>
      <c r="D304" s="579"/>
      <c r="E304" s="579"/>
      <c r="F304" s="487"/>
    </row>
    <row r="305" spans="1:6" x14ac:dyDescent="0.25">
      <c r="A305" s="487"/>
      <c r="B305" s="1576"/>
      <c r="C305" s="487"/>
      <c r="D305" s="579"/>
      <c r="E305" s="579"/>
      <c r="F305" s="487"/>
    </row>
    <row r="306" spans="1:6" x14ac:dyDescent="0.25">
      <c r="A306" s="487"/>
      <c r="B306" s="1576"/>
      <c r="C306" s="487"/>
      <c r="D306" s="579"/>
      <c r="E306" s="579"/>
      <c r="F306" s="487"/>
    </row>
    <row r="307" spans="1:6" x14ac:dyDescent="0.25">
      <c r="A307" s="487"/>
      <c r="B307" s="1576"/>
      <c r="C307" s="487"/>
      <c r="D307" s="579"/>
      <c r="E307" s="579"/>
      <c r="F307" s="487"/>
    </row>
    <row r="308" spans="1:6" x14ac:dyDescent="0.25">
      <c r="A308" s="487"/>
      <c r="B308" s="1576"/>
      <c r="C308" s="487"/>
      <c r="D308" s="579"/>
      <c r="E308" s="579"/>
      <c r="F308" s="487"/>
    </row>
    <row r="309" spans="1:6" x14ac:dyDescent="0.25">
      <c r="A309" s="487"/>
      <c r="B309" s="1576"/>
      <c r="C309" s="487"/>
      <c r="D309" s="579"/>
      <c r="E309" s="579"/>
      <c r="F309" s="487"/>
    </row>
    <row r="310" spans="1:6" x14ac:dyDescent="0.25">
      <c r="A310" s="487"/>
      <c r="B310" s="1576"/>
      <c r="C310" s="487"/>
      <c r="D310" s="579"/>
      <c r="E310" s="579"/>
      <c r="F310" s="487"/>
    </row>
    <row r="311" spans="1:6" x14ac:dyDescent="0.25">
      <c r="A311" s="487"/>
      <c r="B311" s="1576"/>
      <c r="C311" s="487"/>
      <c r="D311" s="579"/>
      <c r="E311" s="579"/>
      <c r="F311" s="487"/>
    </row>
    <row r="312" spans="1:6" x14ac:dyDescent="0.25">
      <c r="A312" s="487"/>
      <c r="B312" s="1576"/>
      <c r="C312" s="487"/>
      <c r="D312" s="579"/>
      <c r="E312" s="579"/>
      <c r="F312" s="487"/>
    </row>
    <row r="313" spans="1:6" x14ac:dyDescent="0.25">
      <c r="A313" s="487"/>
      <c r="B313" s="1576"/>
      <c r="C313" s="487"/>
      <c r="D313" s="579"/>
      <c r="E313" s="579"/>
      <c r="F313" s="487"/>
    </row>
    <row r="314" spans="1:6" x14ac:dyDescent="0.25">
      <c r="A314" s="487"/>
      <c r="B314" s="1576"/>
      <c r="C314" s="487"/>
      <c r="D314" s="579"/>
      <c r="E314" s="579"/>
      <c r="F314" s="487"/>
    </row>
    <row r="315" spans="1:6" x14ac:dyDescent="0.25">
      <c r="A315" s="487"/>
      <c r="B315" s="1576"/>
      <c r="C315" s="487"/>
      <c r="D315" s="579"/>
      <c r="E315" s="579"/>
      <c r="F315" s="487"/>
    </row>
    <row r="316" spans="1:6" x14ac:dyDescent="0.25">
      <c r="A316" s="487"/>
      <c r="B316" s="1576"/>
      <c r="C316" s="487"/>
      <c r="D316" s="579"/>
      <c r="E316" s="579"/>
      <c r="F316" s="487"/>
    </row>
    <row r="317" spans="1:6" x14ac:dyDescent="0.25">
      <c r="A317" s="487"/>
      <c r="B317" s="1576"/>
      <c r="C317" s="487"/>
      <c r="D317" s="579"/>
      <c r="E317" s="579"/>
      <c r="F317" s="487"/>
    </row>
    <row r="318" spans="1:6" x14ac:dyDescent="0.25">
      <c r="A318" s="487"/>
      <c r="B318" s="1576"/>
      <c r="C318" s="487"/>
      <c r="D318" s="579"/>
      <c r="E318" s="579"/>
      <c r="F318" s="487"/>
    </row>
    <row r="319" spans="1:6" x14ac:dyDescent="0.25">
      <c r="A319" s="487"/>
      <c r="B319" s="1576"/>
      <c r="C319" s="487"/>
      <c r="D319" s="579"/>
      <c r="E319" s="579"/>
      <c r="F319" s="487"/>
    </row>
    <row r="320" spans="1:6" x14ac:dyDescent="0.25">
      <c r="A320" s="487"/>
      <c r="B320" s="1576"/>
      <c r="C320" s="487"/>
      <c r="D320" s="579"/>
      <c r="E320" s="579"/>
      <c r="F320" s="487"/>
    </row>
    <row r="321" spans="1:6" x14ac:dyDescent="0.25">
      <c r="A321" s="487"/>
      <c r="B321" s="1576"/>
      <c r="C321" s="487"/>
      <c r="D321" s="579"/>
      <c r="E321" s="579"/>
      <c r="F321" s="487"/>
    </row>
    <row r="322" spans="1:6" x14ac:dyDescent="0.25">
      <c r="A322" s="487"/>
      <c r="B322" s="1576"/>
      <c r="C322" s="487"/>
      <c r="D322" s="579"/>
      <c r="E322" s="579"/>
      <c r="F322" s="487"/>
    </row>
    <row r="323" spans="1:6" x14ac:dyDescent="0.25">
      <c r="A323" s="487"/>
      <c r="B323" s="1576"/>
      <c r="C323" s="487"/>
      <c r="D323" s="579"/>
      <c r="E323" s="579"/>
      <c r="F323" s="487"/>
    </row>
    <row r="324" spans="1:6" x14ac:dyDescent="0.25">
      <c r="A324" s="487"/>
      <c r="B324" s="1576"/>
      <c r="C324" s="487"/>
      <c r="D324" s="579"/>
      <c r="E324" s="579"/>
      <c r="F324" s="487"/>
    </row>
    <row r="325" spans="1:6" x14ac:dyDescent="0.25">
      <c r="A325" s="487"/>
      <c r="B325" s="1576"/>
      <c r="C325" s="487"/>
      <c r="D325" s="579"/>
      <c r="E325" s="579"/>
      <c r="F325" s="487"/>
    </row>
    <row r="326" spans="1:6" x14ac:dyDescent="0.25">
      <c r="A326" s="487"/>
      <c r="B326" s="1576"/>
      <c r="C326" s="487"/>
      <c r="D326" s="579"/>
      <c r="E326" s="579"/>
      <c r="F326" s="487"/>
    </row>
    <row r="327" spans="1:6" x14ac:dyDescent="0.25">
      <c r="A327" s="487"/>
      <c r="B327" s="1576"/>
      <c r="C327" s="487"/>
      <c r="D327" s="579"/>
      <c r="E327" s="579"/>
      <c r="F327" s="487"/>
    </row>
    <row r="328" spans="1:6" x14ac:dyDescent="0.25">
      <c r="A328" s="487"/>
      <c r="B328" s="1576"/>
      <c r="C328" s="487"/>
      <c r="D328" s="579"/>
      <c r="E328" s="579"/>
      <c r="F328" s="487"/>
    </row>
    <row r="329" spans="1:6" x14ac:dyDescent="0.25">
      <c r="A329" s="487"/>
      <c r="B329" s="1576"/>
      <c r="C329" s="487"/>
      <c r="D329" s="579"/>
      <c r="E329" s="579"/>
      <c r="F329" s="487"/>
    </row>
    <row r="330" spans="1:6" x14ac:dyDescent="0.25">
      <c r="A330" s="487"/>
      <c r="B330" s="1576"/>
      <c r="C330" s="487"/>
      <c r="D330" s="579"/>
      <c r="E330" s="579"/>
      <c r="F330" s="487"/>
    </row>
    <row r="331" spans="1:6" x14ac:dyDescent="0.25">
      <c r="A331" s="487"/>
      <c r="B331" s="1576"/>
      <c r="C331" s="487"/>
      <c r="D331" s="579"/>
      <c r="E331" s="579"/>
      <c r="F331" s="487"/>
    </row>
    <row r="332" spans="1:6" x14ac:dyDescent="0.25">
      <c r="A332" s="487"/>
      <c r="B332" s="1576"/>
      <c r="C332" s="487"/>
      <c r="D332" s="579"/>
      <c r="E332" s="579"/>
      <c r="F332" s="487"/>
    </row>
    <row r="333" spans="1:6" x14ac:dyDescent="0.25">
      <c r="A333" s="487"/>
      <c r="B333" s="1576"/>
      <c r="C333" s="487"/>
      <c r="D333" s="579"/>
      <c r="E333" s="579"/>
      <c r="F333" s="487"/>
    </row>
    <row r="334" spans="1:6" x14ac:dyDescent="0.25">
      <c r="A334" s="487"/>
      <c r="B334" s="1576"/>
      <c r="C334" s="487"/>
      <c r="D334" s="579"/>
      <c r="E334" s="579"/>
      <c r="F334" s="487"/>
    </row>
    <row r="335" spans="1:6" x14ac:dyDescent="0.25">
      <c r="A335" s="487"/>
      <c r="B335" s="1576"/>
      <c r="C335" s="487"/>
      <c r="D335" s="579"/>
      <c r="E335" s="579"/>
      <c r="F335" s="487"/>
    </row>
    <row r="336" spans="1:6" x14ac:dyDescent="0.25">
      <c r="A336" s="487"/>
      <c r="B336" s="1576"/>
      <c r="C336" s="487"/>
      <c r="D336" s="579"/>
      <c r="E336" s="579"/>
      <c r="F336" s="487"/>
    </row>
    <row r="337" spans="1:6" x14ac:dyDescent="0.25">
      <c r="A337" s="487"/>
      <c r="B337" s="1576"/>
      <c r="C337" s="487"/>
      <c r="D337" s="579"/>
      <c r="E337" s="579"/>
      <c r="F337" s="487"/>
    </row>
    <row r="338" spans="1:6" x14ac:dyDescent="0.25">
      <c r="A338" s="487"/>
      <c r="B338" s="1576"/>
      <c r="C338" s="487"/>
      <c r="D338" s="579"/>
      <c r="E338" s="579"/>
      <c r="F338" s="487"/>
    </row>
    <row r="339" spans="1:6" x14ac:dyDescent="0.25">
      <c r="A339" s="487"/>
      <c r="B339" s="1576"/>
      <c r="C339" s="487"/>
      <c r="D339" s="579"/>
      <c r="E339" s="579"/>
      <c r="F339" s="487"/>
    </row>
    <row r="340" spans="1:6" x14ac:dyDescent="0.25">
      <c r="A340" s="487"/>
      <c r="B340" s="1576"/>
      <c r="C340" s="487"/>
      <c r="D340" s="579"/>
      <c r="E340" s="579"/>
      <c r="F340" s="487"/>
    </row>
    <row r="341" spans="1:6" x14ac:dyDescent="0.25">
      <c r="A341" s="487"/>
      <c r="B341" s="1576"/>
      <c r="C341" s="487"/>
      <c r="D341" s="579"/>
      <c r="E341" s="579"/>
      <c r="F341" s="487"/>
    </row>
    <row r="342" spans="1:6" x14ac:dyDescent="0.25">
      <c r="A342" s="487"/>
      <c r="B342" s="1576"/>
      <c r="C342" s="487"/>
      <c r="D342" s="579"/>
      <c r="E342" s="579"/>
      <c r="F342" s="487"/>
    </row>
    <row r="343" spans="1:6" x14ac:dyDescent="0.25">
      <c r="A343" s="487"/>
      <c r="B343" s="1576"/>
      <c r="C343" s="487"/>
      <c r="D343" s="579"/>
      <c r="E343" s="579"/>
      <c r="F343" s="487"/>
    </row>
    <row r="344" spans="1:6" x14ac:dyDescent="0.25">
      <c r="A344" s="487"/>
      <c r="B344" s="1576"/>
      <c r="C344" s="487"/>
      <c r="D344" s="579"/>
      <c r="E344" s="579"/>
      <c r="F344" s="487"/>
    </row>
    <row r="345" spans="1:6" x14ac:dyDescent="0.25">
      <c r="A345" s="487"/>
      <c r="B345" s="1576"/>
      <c r="C345" s="487"/>
      <c r="D345" s="579"/>
      <c r="E345" s="579"/>
      <c r="F345" s="487"/>
    </row>
    <row r="346" spans="1:6" x14ac:dyDescent="0.25">
      <c r="A346" s="487"/>
      <c r="B346" s="1576"/>
      <c r="C346" s="487"/>
      <c r="D346" s="579"/>
      <c r="E346" s="579"/>
      <c r="F346" s="487"/>
    </row>
    <row r="347" spans="1:6" x14ac:dyDescent="0.25">
      <c r="A347" s="487"/>
      <c r="B347" s="1576"/>
      <c r="C347" s="487"/>
      <c r="D347" s="579"/>
      <c r="E347" s="579"/>
      <c r="F347" s="487"/>
    </row>
    <row r="348" spans="1:6" x14ac:dyDescent="0.25">
      <c r="A348" s="487"/>
      <c r="B348" s="1576"/>
      <c r="C348" s="487"/>
      <c r="D348" s="579"/>
      <c r="E348" s="579"/>
      <c r="F348" s="487"/>
    </row>
    <row r="349" spans="1:6" x14ac:dyDescent="0.25">
      <c r="A349" s="487"/>
      <c r="B349" s="1576"/>
      <c r="C349" s="487"/>
      <c r="D349" s="579"/>
      <c r="E349" s="579"/>
      <c r="F349" s="487"/>
    </row>
    <row r="350" spans="1:6" x14ac:dyDescent="0.25">
      <c r="A350" s="487"/>
      <c r="B350" s="1576"/>
      <c r="C350" s="487"/>
      <c r="D350" s="579"/>
      <c r="E350" s="579"/>
      <c r="F350" s="487"/>
    </row>
    <row r="351" spans="1:6" x14ac:dyDescent="0.25">
      <c r="A351" s="487"/>
      <c r="B351" s="1576"/>
      <c r="C351" s="487"/>
      <c r="D351" s="579"/>
      <c r="E351" s="579"/>
      <c r="F351" s="487"/>
    </row>
    <row r="352" spans="1:6" x14ac:dyDescent="0.25">
      <c r="A352" s="487"/>
      <c r="B352" s="1576"/>
      <c r="C352" s="487"/>
      <c r="D352" s="579"/>
      <c r="E352" s="579"/>
      <c r="F352" s="487"/>
    </row>
    <row r="353" spans="1:6" x14ac:dyDescent="0.25">
      <c r="A353" s="487"/>
      <c r="B353" s="1576"/>
      <c r="C353" s="487"/>
      <c r="D353" s="579"/>
      <c r="E353" s="579"/>
      <c r="F353" s="487"/>
    </row>
    <row r="354" spans="1:6" x14ac:dyDescent="0.25">
      <c r="A354" s="487"/>
      <c r="B354" s="1576"/>
      <c r="C354" s="487"/>
      <c r="D354" s="579"/>
      <c r="E354" s="579"/>
      <c r="F354" s="487"/>
    </row>
    <row r="355" spans="1:6" x14ac:dyDescent="0.25">
      <c r="A355" s="487"/>
      <c r="B355" s="1576"/>
      <c r="C355" s="487"/>
      <c r="D355" s="579"/>
      <c r="E355" s="579"/>
      <c r="F355" s="487"/>
    </row>
    <row r="356" spans="1:6" x14ac:dyDescent="0.25">
      <c r="A356" s="487"/>
      <c r="B356" s="1576"/>
      <c r="C356" s="487"/>
      <c r="D356" s="579"/>
      <c r="E356" s="579"/>
      <c r="F356" s="487"/>
    </row>
    <row r="357" spans="1:6" x14ac:dyDescent="0.25">
      <c r="A357" s="487"/>
      <c r="B357" s="1576"/>
      <c r="C357" s="487"/>
      <c r="D357" s="579"/>
      <c r="E357" s="579"/>
      <c r="F357" s="487"/>
    </row>
    <row r="358" spans="1:6" x14ac:dyDescent="0.25">
      <c r="A358" s="487"/>
      <c r="B358" s="1576"/>
      <c r="C358" s="487"/>
      <c r="D358" s="579"/>
      <c r="E358" s="579"/>
      <c r="F358" s="487"/>
    </row>
    <row r="359" spans="1:6" x14ac:dyDescent="0.25">
      <c r="A359" s="487"/>
      <c r="B359" s="1576"/>
      <c r="C359" s="487"/>
      <c r="D359" s="579"/>
      <c r="E359" s="579"/>
      <c r="F359" s="487"/>
    </row>
    <row r="360" spans="1:6" x14ac:dyDescent="0.25">
      <c r="A360" s="487"/>
      <c r="B360" s="1576"/>
      <c r="C360" s="487"/>
      <c r="D360" s="579"/>
      <c r="E360" s="579"/>
      <c r="F360" s="487"/>
    </row>
    <row r="361" spans="1:6" x14ac:dyDescent="0.25">
      <c r="A361" s="487"/>
      <c r="B361" s="1576"/>
      <c r="C361" s="487"/>
      <c r="D361" s="579"/>
      <c r="E361" s="579"/>
      <c r="F361" s="487"/>
    </row>
    <row r="362" spans="1:6" x14ac:dyDescent="0.25">
      <c r="A362" s="487"/>
      <c r="B362" s="1576"/>
      <c r="C362" s="487"/>
      <c r="D362" s="579"/>
      <c r="E362" s="579"/>
      <c r="F362" s="487"/>
    </row>
    <row r="363" spans="1:6" x14ac:dyDescent="0.25">
      <c r="A363" s="487"/>
      <c r="B363" s="1576"/>
      <c r="C363" s="487"/>
      <c r="D363" s="579"/>
      <c r="E363" s="579"/>
      <c r="F363" s="487"/>
    </row>
    <row r="364" spans="1:6" x14ac:dyDescent="0.25">
      <c r="A364" s="487"/>
      <c r="B364" s="1576"/>
      <c r="C364" s="487"/>
      <c r="D364" s="579"/>
      <c r="E364" s="579"/>
      <c r="F364" s="487"/>
    </row>
    <row r="365" spans="1:6" x14ac:dyDescent="0.25">
      <c r="A365" s="487"/>
      <c r="B365" s="1576"/>
      <c r="C365" s="487"/>
      <c r="D365" s="579"/>
      <c r="E365" s="579"/>
      <c r="F365" s="487"/>
    </row>
    <row r="366" spans="1:6" x14ac:dyDescent="0.25">
      <c r="A366" s="487"/>
      <c r="B366" s="1576"/>
      <c r="C366" s="487"/>
      <c r="D366" s="579"/>
      <c r="E366" s="579"/>
      <c r="F366" s="487"/>
    </row>
    <row r="367" spans="1:6" x14ac:dyDescent="0.25">
      <c r="A367" s="487"/>
      <c r="B367" s="1576"/>
      <c r="C367" s="487"/>
      <c r="D367" s="579"/>
      <c r="E367" s="579"/>
      <c r="F367" s="487"/>
    </row>
    <row r="368" spans="1:6" x14ac:dyDescent="0.25">
      <c r="A368" s="487"/>
      <c r="B368" s="1576"/>
      <c r="C368" s="487"/>
      <c r="D368" s="579"/>
      <c r="E368" s="579"/>
      <c r="F368" s="487"/>
    </row>
    <row r="369" spans="1:6" x14ac:dyDescent="0.25">
      <c r="A369" s="487"/>
      <c r="B369" s="1576"/>
      <c r="C369" s="487"/>
      <c r="D369" s="579"/>
      <c r="E369" s="579"/>
      <c r="F369" s="487"/>
    </row>
    <row r="370" spans="1:6" x14ac:dyDescent="0.25">
      <c r="A370" s="487"/>
      <c r="B370" s="1576"/>
      <c r="C370" s="487"/>
      <c r="D370" s="579"/>
      <c r="E370" s="579"/>
      <c r="F370" s="487"/>
    </row>
    <row r="371" spans="1:6" x14ac:dyDescent="0.25">
      <c r="A371" s="487"/>
      <c r="B371" s="1576"/>
      <c r="C371" s="487"/>
      <c r="D371" s="579"/>
      <c r="E371" s="579"/>
      <c r="F371" s="487"/>
    </row>
    <row r="372" spans="1:6" x14ac:dyDescent="0.25">
      <c r="A372" s="487"/>
      <c r="B372" s="1576"/>
      <c r="C372" s="487"/>
      <c r="D372" s="579"/>
      <c r="E372" s="579"/>
      <c r="F372" s="487"/>
    </row>
    <row r="373" spans="1:6" x14ac:dyDescent="0.25">
      <c r="A373" s="487"/>
      <c r="B373" s="1576"/>
      <c r="C373" s="487"/>
      <c r="D373" s="579"/>
      <c r="E373" s="579"/>
      <c r="F373" s="487"/>
    </row>
    <row r="374" spans="1:6" x14ac:dyDescent="0.25">
      <c r="A374" s="487"/>
      <c r="B374" s="1576"/>
      <c r="C374" s="487"/>
      <c r="D374" s="579"/>
      <c r="E374" s="579"/>
      <c r="F374" s="487"/>
    </row>
    <row r="375" spans="1:6" x14ac:dyDescent="0.25">
      <c r="A375" s="487"/>
      <c r="B375" s="1576"/>
      <c r="C375" s="487"/>
      <c r="D375" s="579"/>
      <c r="E375" s="579"/>
      <c r="F375" s="487"/>
    </row>
    <row r="376" spans="1:6" x14ac:dyDescent="0.25">
      <c r="A376" s="487"/>
      <c r="B376" s="1576"/>
      <c r="C376" s="487"/>
      <c r="D376" s="579"/>
      <c r="E376" s="579"/>
      <c r="F376" s="487"/>
    </row>
    <row r="377" spans="1:6" x14ac:dyDescent="0.25">
      <c r="A377" s="487"/>
      <c r="B377" s="1576"/>
      <c r="C377" s="487"/>
      <c r="D377" s="579"/>
      <c r="E377" s="579"/>
      <c r="F377" s="487"/>
    </row>
    <row r="378" spans="1:6" x14ac:dyDescent="0.25">
      <c r="A378" s="487"/>
      <c r="B378" s="1576"/>
      <c r="C378" s="487"/>
      <c r="D378" s="579"/>
      <c r="E378" s="579"/>
      <c r="F378" s="487"/>
    </row>
    <row r="379" spans="1:6" x14ac:dyDescent="0.25">
      <c r="A379" s="487"/>
      <c r="B379" s="1576"/>
      <c r="C379" s="487"/>
      <c r="D379" s="579"/>
      <c r="E379" s="579"/>
      <c r="F379" s="487"/>
    </row>
    <row r="380" spans="1:6" x14ac:dyDescent="0.25">
      <c r="A380" s="487"/>
      <c r="B380" s="1576"/>
      <c r="C380" s="487"/>
      <c r="D380" s="579"/>
      <c r="E380" s="579"/>
      <c r="F380" s="487"/>
    </row>
    <row r="381" spans="1:6" x14ac:dyDescent="0.25">
      <c r="A381" s="487"/>
      <c r="B381" s="1576"/>
      <c r="C381" s="487"/>
      <c r="D381" s="579"/>
      <c r="E381" s="579"/>
      <c r="F381" s="487"/>
    </row>
    <row r="382" spans="1:6" x14ac:dyDescent="0.25">
      <c r="A382" s="487"/>
      <c r="B382" s="1576"/>
      <c r="C382" s="487"/>
      <c r="D382" s="579"/>
      <c r="E382" s="579"/>
      <c r="F382" s="487"/>
    </row>
    <row r="383" spans="1:6" x14ac:dyDescent="0.25">
      <c r="A383" s="487"/>
      <c r="B383" s="1576"/>
      <c r="C383" s="487"/>
      <c r="D383" s="579"/>
      <c r="E383" s="579"/>
      <c r="F383" s="487"/>
    </row>
    <row r="384" spans="1:6" x14ac:dyDescent="0.25">
      <c r="A384" s="487"/>
      <c r="B384" s="1576"/>
      <c r="C384" s="487"/>
      <c r="D384" s="579"/>
      <c r="E384" s="579"/>
      <c r="F384" s="487"/>
    </row>
    <row r="385" spans="1:6" x14ac:dyDescent="0.25">
      <c r="A385" s="487"/>
      <c r="B385" s="1576"/>
      <c r="C385" s="487"/>
      <c r="D385" s="579"/>
      <c r="E385" s="579"/>
      <c r="F385" s="487"/>
    </row>
    <row r="386" spans="1:6" x14ac:dyDescent="0.25">
      <c r="A386" s="487"/>
      <c r="B386" s="1576"/>
      <c r="C386" s="487"/>
      <c r="D386" s="579"/>
      <c r="E386" s="579"/>
      <c r="F386" s="487"/>
    </row>
    <row r="387" spans="1:6" x14ac:dyDescent="0.25">
      <c r="A387" s="487"/>
      <c r="B387" s="1576"/>
      <c r="C387" s="487"/>
      <c r="D387" s="579"/>
      <c r="E387" s="579"/>
      <c r="F387" s="487"/>
    </row>
    <row r="388" spans="1:6" x14ac:dyDescent="0.25">
      <c r="A388" s="487"/>
      <c r="B388" s="1576"/>
      <c r="C388" s="487"/>
      <c r="D388" s="579"/>
      <c r="E388" s="579"/>
      <c r="F388" s="487"/>
    </row>
    <row r="389" spans="1:6" x14ac:dyDescent="0.25">
      <c r="A389" s="487"/>
      <c r="B389" s="1576"/>
      <c r="C389" s="487"/>
      <c r="D389" s="579"/>
      <c r="E389" s="579"/>
      <c r="F389" s="487"/>
    </row>
    <row r="390" spans="1:6" x14ac:dyDescent="0.25">
      <c r="A390" s="487"/>
      <c r="B390" s="1576"/>
      <c r="C390" s="487"/>
      <c r="D390" s="579"/>
      <c r="E390" s="579"/>
      <c r="F390" s="487"/>
    </row>
    <row r="391" spans="1:6" x14ac:dyDescent="0.25">
      <c r="A391" s="487"/>
      <c r="B391" s="1576"/>
      <c r="C391" s="487"/>
      <c r="D391" s="579"/>
      <c r="E391" s="579"/>
      <c r="F391" s="487"/>
    </row>
    <row r="392" spans="1:6" x14ac:dyDescent="0.25">
      <c r="A392" s="487"/>
      <c r="B392" s="1576"/>
      <c r="C392" s="487"/>
      <c r="D392" s="579"/>
      <c r="E392" s="579"/>
      <c r="F392" s="487"/>
    </row>
    <row r="393" spans="1:6" x14ac:dyDescent="0.25">
      <c r="A393" s="487"/>
      <c r="B393" s="1576"/>
      <c r="C393" s="487"/>
      <c r="D393" s="579"/>
      <c r="E393" s="579"/>
      <c r="F393" s="487"/>
    </row>
    <row r="394" spans="1:6" x14ac:dyDescent="0.25">
      <c r="A394" s="487"/>
      <c r="B394" s="1576"/>
      <c r="C394" s="487"/>
      <c r="D394" s="579"/>
      <c r="E394" s="579"/>
      <c r="F394" s="487"/>
    </row>
    <row r="395" spans="1:6" x14ac:dyDescent="0.25">
      <c r="A395" s="487"/>
      <c r="B395" s="1576"/>
      <c r="C395" s="487"/>
      <c r="D395" s="579"/>
      <c r="E395" s="579"/>
      <c r="F395" s="487"/>
    </row>
    <row r="396" spans="1:6" x14ac:dyDescent="0.25">
      <c r="A396" s="487"/>
      <c r="B396" s="1576"/>
      <c r="C396" s="487"/>
      <c r="D396" s="579"/>
      <c r="E396" s="579"/>
      <c r="F396" s="487"/>
    </row>
    <row r="397" spans="1:6" x14ac:dyDescent="0.25">
      <c r="A397" s="487"/>
      <c r="B397" s="1576"/>
      <c r="C397" s="487"/>
      <c r="D397" s="579"/>
      <c r="E397" s="579"/>
      <c r="F397" s="487"/>
    </row>
    <row r="398" spans="1:6" x14ac:dyDescent="0.25">
      <c r="A398" s="487"/>
      <c r="B398" s="1576"/>
      <c r="C398" s="487"/>
      <c r="D398" s="579"/>
      <c r="E398" s="579"/>
      <c r="F398" s="487"/>
    </row>
    <row r="399" spans="1:6" x14ac:dyDescent="0.25">
      <c r="A399" s="487"/>
      <c r="B399" s="1576"/>
      <c r="C399" s="487"/>
      <c r="D399" s="579"/>
      <c r="E399" s="579"/>
      <c r="F399" s="487"/>
    </row>
    <row r="400" spans="1:6" x14ac:dyDescent="0.25">
      <c r="A400" s="487"/>
      <c r="B400" s="1576"/>
      <c r="C400" s="487"/>
      <c r="D400" s="579"/>
      <c r="E400" s="579"/>
      <c r="F400" s="487"/>
    </row>
    <row r="401" spans="1:6" x14ac:dyDescent="0.25">
      <c r="A401" s="487"/>
      <c r="B401" s="1576"/>
      <c r="C401" s="487"/>
      <c r="D401" s="579"/>
      <c r="E401" s="579"/>
      <c r="F401" s="487"/>
    </row>
    <row r="402" spans="1:6" x14ac:dyDescent="0.25">
      <c r="A402" s="487"/>
      <c r="B402" s="1576"/>
      <c r="C402" s="487"/>
      <c r="D402" s="579"/>
      <c r="E402" s="579"/>
      <c r="F402" s="487"/>
    </row>
    <row r="403" spans="1:6" x14ac:dyDescent="0.25">
      <c r="A403" s="487"/>
      <c r="B403" s="1576"/>
      <c r="C403" s="487"/>
      <c r="D403" s="579"/>
      <c r="E403" s="579"/>
      <c r="F403" s="487"/>
    </row>
    <row r="404" spans="1:6" x14ac:dyDescent="0.25">
      <c r="A404" s="487"/>
      <c r="B404" s="1576"/>
      <c r="C404" s="487"/>
      <c r="D404" s="579"/>
      <c r="E404" s="579"/>
      <c r="F404" s="487"/>
    </row>
    <row r="405" spans="1:6" x14ac:dyDescent="0.25">
      <c r="A405" s="487"/>
      <c r="B405" s="1576"/>
      <c r="C405" s="487"/>
      <c r="D405" s="579"/>
      <c r="E405" s="579"/>
      <c r="F405" s="487"/>
    </row>
    <row r="406" spans="1:6" x14ac:dyDescent="0.25">
      <c r="A406" s="487"/>
      <c r="B406" s="1576"/>
      <c r="C406" s="487"/>
      <c r="D406" s="579"/>
      <c r="E406" s="579"/>
      <c r="F406" s="487"/>
    </row>
    <row r="407" spans="1:6" x14ac:dyDescent="0.25">
      <c r="A407" s="487"/>
      <c r="B407" s="1576"/>
      <c r="C407" s="487"/>
      <c r="D407" s="579"/>
      <c r="E407" s="579"/>
      <c r="F407" s="487"/>
    </row>
    <row r="408" spans="1:6" x14ac:dyDescent="0.25">
      <c r="A408" s="487"/>
      <c r="B408" s="1576"/>
      <c r="C408" s="487"/>
      <c r="D408" s="579"/>
      <c r="E408" s="579"/>
      <c r="F408" s="487"/>
    </row>
    <row r="409" spans="1:6" x14ac:dyDescent="0.25">
      <c r="A409" s="487"/>
      <c r="B409" s="1576"/>
      <c r="C409" s="487"/>
      <c r="D409" s="579"/>
      <c r="E409" s="579"/>
      <c r="F409" s="487"/>
    </row>
    <row r="410" spans="1:6" x14ac:dyDescent="0.25">
      <c r="A410" s="487"/>
      <c r="B410" s="1576"/>
      <c r="C410" s="487"/>
      <c r="D410" s="579"/>
      <c r="E410" s="579"/>
      <c r="F410" s="487"/>
    </row>
    <row r="411" spans="1:6" x14ac:dyDescent="0.25">
      <c r="A411" s="487"/>
      <c r="B411" s="1576"/>
      <c r="C411" s="487"/>
      <c r="D411" s="579"/>
      <c r="E411" s="579"/>
      <c r="F411" s="487"/>
    </row>
    <row r="412" spans="1:6" x14ac:dyDescent="0.25">
      <c r="A412" s="487"/>
      <c r="B412" s="1576"/>
      <c r="C412" s="487"/>
      <c r="D412" s="579"/>
      <c r="E412" s="579"/>
      <c r="F412" s="487"/>
    </row>
    <row r="413" spans="1:6" x14ac:dyDescent="0.25">
      <c r="A413" s="487"/>
      <c r="B413" s="1576"/>
      <c r="C413" s="487"/>
      <c r="D413" s="579"/>
      <c r="E413" s="579"/>
      <c r="F413" s="487"/>
    </row>
    <row r="414" spans="1:6" x14ac:dyDescent="0.25">
      <c r="A414" s="487"/>
      <c r="B414" s="1576"/>
      <c r="C414" s="487"/>
      <c r="D414" s="579"/>
      <c r="E414" s="579"/>
      <c r="F414" s="487"/>
    </row>
    <row r="415" spans="1:6" x14ac:dyDescent="0.25">
      <c r="A415" s="487"/>
      <c r="B415" s="1576"/>
      <c r="C415" s="487"/>
      <c r="D415" s="579"/>
      <c r="E415" s="579"/>
      <c r="F415" s="487"/>
    </row>
    <row r="416" spans="1:6" x14ac:dyDescent="0.25">
      <c r="A416" s="487"/>
      <c r="B416" s="1576"/>
      <c r="C416" s="487"/>
      <c r="D416" s="579"/>
      <c r="E416" s="579"/>
      <c r="F416" s="487"/>
    </row>
    <row r="417" spans="1:6" x14ac:dyDescent="0.25">
      <c r="A417" s="487"/>
      <c r="B417" s="1576"/>
      <c r="C417" s="487"/>
      <c r="D417" s="579"/>
      <c r="E417" s="579"/>
      <c r="F417" s="487"/>
    </row>
    <row r="418" spans="1:6" x14ac:dyDescent="0.25">
      <c r="A418" s="487"/>
      <c r="B418" s="1576"/>
      <c r="C418" s="487"/>
      <c r="D418" s="579"/>
      <c r="E418" s="579"/>
      <c r="F418" s="487"/>
    </row>
    <row r="419" spans="1:6" x14ac:dyDescent="0.25">
      <c r="A419" s="487"/>
      <c r="B419" s="1576"/>
      <c r="C419" s="487"/>
      <c r="D419" s="579"/>
      <c r="E419" s="579"/>
      <c r="F419" s="487"/>
    </row>
    <row r="420" spans="1:6" x14ac:dyDescent="0.25">
      <c r="A420" s="487"/>
      <c r="B420" s="1576"/>
      <c r="C420" s="487"/>
      <c r="D420" s="579"/>
      <c r="E420" s="579"/>
      <c r="F420" s="487"/>
    </row>
    <row r="421" spans="1:6" x14ac:dyDescent="0.25">
      <c r="A421" s="487"/>
      <c r="B421" s="1576"/>
      <c r="C421" s="487"/>
      <c r="D421" s="579"/>
      <c r="E421" s="579"/>
      <c r="F421" s="487"/>
    </row>
    <row r="422" spans="1:6" x14ac:dyDescent="0.25">
      <c r="A422" s="487"/>
      <c r="B422" s="1576"/>
      <c r="C422" s="487"/>
      <c r="D422" s="579"/>
      <c r="E422" s="579"/>
      <c r="F422" s="487"/>
    </row>
    <row r="423" spans="1:6" x14ac:dyDescent="0.25">
      <c r="A423" s="487"/>
      <c r="B423" s="1576"/>
      <c r="C423" s="487"/>
      <c r="D423" s="579"/>
      <c r="E423" s="579"/>
      <c r="F423" s="487"/>
    </row>
    <row r="424" spans="1:6" x14ac:dyDescent="0.25">
      <c r="A424" s="487"/>
      <c r="B424" s="1576"/>
      <c r="C424" s="487"/>
      <c r="D424" s="579"/>
      <c r="E424" s="579"/>
      <c r="F424" s="487"/>
    </row>
    <row r="425" spans="1:6" x14ac:dyDescent="0.25">
      <c r="A425" s="487"/>
      <c r="B425" s="1576"/>
      <c r="C425" s="487"/>
      <c r="D425" s="579"/>
      <c r="E425" s="579"/>
      <c r="F425" s="487"/>
    </row>
    <row r="426" spans="1:6" x14ac:dyDescent="0.25">
      <c r="A426" s="487"/>
      <c r="B426" s="1576"/>
      <c r="C426" s="487"/>
      <c r="D426" s="579"/>
      <c r="E426" s="579"/>
      <c r="F426" s="487"/>
    </row>
    <row r="427" spans="1:6" x14ac:dyDescent="0.25">
      <c r="A427" s="487"/>
      <c r="B427" s="1576"/>
      <c r="C427" s="487"/>
      <c r="D427" s="579"/>
      <c r="E427" s="579"/>
      <c r="F427" s="487"/>
    </row>
    <row r="428" spans="1:6" x14ac:dyDescent="0.25">
      <c r="A428" s="487"/>
      <c r="B428" s="1576"/>
      <c r="C428" s="487"/>
      <c r="D428" s="579"/>
      <c r="E428" s="579"/>
      <c r="F428" s="487"/>
    </row>
    <row r="429" spans="1:6" x14ac:dyDescent="0.25">
      <c r="A429" s="487"/>
      <c r="B429" s="1576"/>
      <c r="C429" s="487"/>
      <c r="D429" s="579"/>
      <c r="E429" s="579"/>
      <c r="F429" s="487"/>
    </row>
    <row r="430" spans="1:6" x14ac:dyDescent="0.25">
      <c r="A430" s="487"/>
      <c r="B430" s="1576"/>
      <c r="C430" s="487"/>
      <c r="D430" s="579"/>
      <c r="E430" s="579"/>
      <c r="F430" s="487"/>
    </row>
    <row r="431" spans="1:6" x14ac:dyDescent="0.25">
      <c r="A431" s="487"/>
      <c r="B431" s="1576"/>
      <c r="C431" s="487"/>
      <c r="D431" s="579"/>
      <c r="E431" s="579"/>
      <c r="F431" s="487"/>
    </row>
    <row r="432" spans="1:6" x14ac:dyDescent="0.25">
      <c r="A432" s="487"/>
      <c r="B432" s="1576"/>
      <c r="C432" s="487"/>
      <c r="D432" s="579"/>
      <c r="E432" s="579"/>
      <c r="F432" s="487"/>
    </row>
    <row r="433" spans="1:6" x14ac:dyDescent="0.25">
      <c r="A433" s="487"/>
      <c r="B433" s="1576"/>
      <c r="C433" s="487"/>
      <c r="D433" s="579"/>
      <c r="E433" s="579"/>
      <c r="F433" s="487"/>
    </row>
    <row r="434" spans="1:6" x14ac:dyDescent="0.25">
      <c r="A434" s="487"/>
      <c r="B434" s="1576"/>
      <c r="C434" s="487"/>
      <c r="D434" s="579"/>
      <c r="E434" s="579"/>
      <c r="F434" s="487"/>
    </row>
    <row r="435" spans="1:6" x14ac:dyDescent="0.25">
      <c r="A435" s="487"/>
      <c r="B435" s="1576"/>
      <c r="C435" s="487"/>
      <c r="D435" s="579"/>
      <c r="E435" s="579"/>
      <c r="F435" s="487"/>
    </row>
    <row r="436" spans="1:6" x14ac:dyDescent="0.25">
      <c r="A436" s="487"/>
      <c r="B436" s="1576"/>
      <c r="C436" s="487"/>
      <c r="D436" s="579"/>
      <c r="E436" s="579"/>
      <c r="F436" s="487"/>
    </row>
    <row r="437" spans="1:6" x14ac:dyDescent="0.25">
      <c r="A437" s="487"/>
      <c r="B437" s="1576"/>
      <c r="C437" s="487"/>
      <c r="D437" s="579"/>
      <c r="E437" s="579"/>
      <c r="F437" s="487"/>
    </row>
    <row r="438" spans="1:6" x14ac:dyDescent="0.25">
      <c r="A438" s="487"/>
      <c r="B438" s="1576"/>
      <c r="C438" s="487"/>
      <c r="D438" s="579"/>
      <c r="E438" s="579"/>
      <c r="F438" s="487"/>
    </row>
    <row r="439" spans="1:6" x14ac:dyDescent="0.25">
      <c r="A439" s="487"/>
      <c r="B439" s="1576"/>
      <c r="C439" s="487"/>
      <c r="D439" s="579"/>
      <c r="E439" s="579"/>
      <c r="F439" s="487"/>
    </row>
    <row r="440" spans="1:6" x14ac:dyDescent="0.25">
      <c r="A440" s="487"/>
      <c r="B440" s="1576"/>
      <c r="C440" s="487"/>
      <c r="D440" s="579"/>
      <c r="E440" s="579"/>
      <c r="F440" s="487"/>
    </row>
    <row r="441" spans="1:6" x14ac:dyDescent="0.25">
      <c r="A441" s="487"/>
      <c r="B441" s="1576"/>
      <c r="C441" s="487"/>
      <c r="D441" s="579"/>
      <c r="E441" s="579"/>
      <c r="F441" s="487"/>
    </row>
    <row r="442" spans="1:6" x14ac:dyDescent="0.25">
      <c r="A442" s="487"/>
      <c r="B442" s="1576"/>
      <c r="C442" s="487"/>
      <c r="D442" s="579"/>
      <c r="E442" s="579"/>
      <c r="F442" s="487"/>
    </row>
    <row r="443" spans="1:6" x14ac:dyDescent="0.25">
      <c r="A443" s="487"/>
      <c r="B443" s="1576"/>
      <c r="C443" s="487"/>
      <c r="D443" s="579"/>
      <c r="E443" s="579"/>
      <c r="F443" s="487"/>
    </row>
    <row r="444" spans="1:6" x14ac:dyDescent="0.25">
      <c r="A444" s="487"/>
      <c r="B444" s="1576"/>
      <c r="C444" s="487"/>
      <c r="D444" s="579"/>
      <c r="E444" s="579"/>
      <c r="F444" s="487"/>
    </row>
    <row r="445" spans="1:6" x14ac:dyDescent="0.25">
      <c r="A445" s="487"/>
      <c r="B445" s="1576"/>
      <c r="C445" s="487"/>
      <c r="D445" s="579"/>
      <c r="E445" s="579"/>
      <c r="F445" s="487"/>
    </row>
    <row r="446" spans="1:6" x14ac:dyDescent="0.25">
      <c r="A446" s="487"/>
      <c r="B446" s="1576"/>
      <c r="C446" s="487"/>
      <c r="D446" s="579"/>
      <c r="E446" s="579"/>
      <c r="F446" s="487"/>
    </row>
    <row r="447" spans="1:6" x14ac:dyDescent="0.25">
      <c r="A447" s="487"/>
      <c r="B447" s="1576"/>
      <c r="C447" s="487"/>
      <c r="D447" s="579"/>
      <c r="E447" s="579"/>
      <c r="F447" s="487"/>
    </row>
    <row r="448" spans="1:6" x14ac:dyDescent="0.25">
      <c r="A448" s="487"/>
      <c r="B448" s="1576"/>
      <c r="C448" s="487"/>
      <c r="D448" s="579"/>
      <c r="E448" s="579"/>
      <c r="F448" s="487"/>
    </row>
    <row r="449" spans="1:6" x14ac:dyDescent="0.25">
      <c r="A449" s="487"/>
      <c r="B449" s="1576"/>
      <c r="C449" s="487"/>
      <c r="D449" s="579"/>
      <c r="E449" s="579"/>
      <c r="F449" s="487"/>
    </row>
    <row r="450" spans="1:6" x14ac:dyDescent="0.25">
      <c r="A450" s="487"/>
      <c r="B450" s="1576"/>
      <c r="C450" s="487"/>
      <c r="D450" s="579"/>
      <c r="E450" s="579"/>
      <c r="F450" s="487"/>
    </row>
    <row r="451" spans="1:6" x14ac:dyDescent="0.25">
      <c r="A451" s="487"/>
      <c r="B451" s="1576"/>
      <c r="C451" s="487"/>
      <c r="D451" s="579"/>
      <c r="E451" s="579"/>
      <c r="F451" s="487"/>
    </row>
    <row r="452" spans="1:6" x14ac:dyDescent="0.25">
      <c r="A452" s="487"/>
      <c r="B452" s="1576"/>
      <c r="C452" s="487"/>
      <c r="D452" s="579"/>
      <c r="E452" s="579"/>
      <c r="F452" s="487"/>
    </row>
    <row r="453" spans="1:6" x14ac:dyDescent="0.25">
      <c r="A453" s="487"/>
      <c r="B453" s="1576"/>
      <c r="C453" s="487"/>
      <c r="D453" s="579"/>
      <c r="E453" s="579"/>
      <c r="F453" s="487"/>
    </row>
    <row r="454" spans="1:6" x14ac:dyDescent="0.25">
      <c r="A454" s="487"/>
      <c r="B454" s="1576"/>
      <c r="C454" s="487"/>
      <c r="D454" s="579"/>
      <c r="E454" s="579"/>
      <c r="F454" s="487"/>
    </row>
    <row r="455" spans="1:6" x14ac:dyDescent="0.25">
      <c r="A455" s="487"/>
      <c r="B455" s="1576"/>
      <c r="C455" s="487"/>
      <c r="D455" s="579"/>
      <c r="E455" s="579"/>
      <c r="F455" s="487"/>
    </row>
    <row r="456" spans="1:6" x14ac:dyDescent="0.25">
      <c r="A456" s="487"/>
      <c r="B456" s="1576"/>
      <c r="C456" s="487"/>
      <c r="D456" s="579"/>
      <c r="E456" s="579"/>
      <c r="F456" s="487"/>
    </row>
    <row r="457" spans="1:6" x14ac:dyDescent="0.25">
      <c r="A457" s="487"/>
      <c r="B457" s="1576"/>
      <c r="C457" s="487"/>
      <c r="D457" s="579"/>
      <c r="E457" s="579"/>
      <c r="F457" s="487"/>
    </row>
    <row r="458" spans="1:6" x14ac:dyDescent="0.25">
      <c r="A458" s="487"/>
      <c r="B458" s="1576"/>
      <c r="C458" s="487"/>
      <c r="D458" s="579"/>
      <c r="E458" s="579"/>
      <c r="F458" s="487"/>
    </row>
    <row r="459" spans="1:6" x14ac:dyDescent="0.25">
      <c r="A459" s="487"/>
      <c r="B459" s="1576"/>
      <c r="C459" s="487"/>
      <c r="D459" s="579"/>
      <c r="E459" s="579"/>
      <c r="F459" s="487"/>
    </row>
    <row r="460" spans="1:6" x14ac:dyDescent="0.25">
      <c r="A460" s="487"/>
      <c r="B460" s="1576"/>
      <c r="C460" s="487"/>
      <c r="D460" s="579"/>
      <c r="E460" s="579"/>
      <c r="F460" s="487"/>
    </row>
    <row r="461" spans="1:6" x14ac:dyDescent="0.25">
      <c r="A461" s="487"/>
      <c r="B461" s="1576"/>
      <c r="C461" s="487"/>
      <c r="D461" s="579"/>
      <c r="E461" s="579"/>
      <c r="F461" s="487"/>
    </row>
    <row r="462" spans="1:6" x14ac:dyDescent="0.25">
      <c r="A462" s="487"/>
      <c r="B462" s="1576"/>
      <c r="C462" s="487"/>
      <c r="D462" s="579"/>
      <c r="E462" s="579"/>
      <c r="F462" s="487"/>
    </row>
    <row r="463" spans="1:6" x14ac:dyDescent="0.25">
      <c r="A463" s="487"/>
      <c r="B463" s="1576"/>
      <c r="C463" s="487"/>
      <c r="D463" s="579"/>
      <c r="E463" s="579"/>
      <c r="F463" s="487"/>
    </row>
    <row r="464" spans="1:6" x14ac:dyDescent="0.25">
      <c r="A464" s="487"/>
      <c r="B464" s="1576"/>
      <c r="C464" s="487"/>
      <c r="D464" s="579"/>
      <c r="E464" s="579"/>
      <c r="F464" s="487"/>
    </row>
    <row r="465" spans="1:6" x14ac:dyDescent="0.25">
      <c r="A465" s="487"/>
      <c r="B465" s="1576"/>
      <c r="C465" s="487"/>
      <c r="D465" s="579"/>
      <c r="E465" s="579"/>
      <c r="F465" s="487"/>
    </row>
    <row r="466" spans="1:6" x14ac:dyDescent="0.25">
      <c r="A466" s="487"/>
      <c r="B466" s="1576"/>
      <c r="C466" s="487"/>
      <c r="D466" s="579"/>
      <c r="E466" s="579"/>
      <c r="F466" s="487"/>
    </row>
    <row r="467" spans="1:6" x14ac:dyDescent="0.25">
      <c r="A467" s="487"/>
      <c r="B467" s="1576"/>
      <c r="C467" s="487"/>
      <c r="D467" s="579"/>
      <c r="E467" s="579"/>
      <c r="F467" s="487"/>
    </row>
    <row r="468" spans="1:6" x14ac:dyDescent="0.25">
      <c r="A468" s="487"/>
      <c r="B468" s="1576"/>
      <c r="C468" s="487"/>
      <c r="D468" s="579"/>
      <c r="E468" s="579"/>
      <c r="F468" s="487"/>
    </row>
    <row r="469" spans="1:6" x14ac:dyDescent="0.25">
      <c r="A469" s="487"/>
      <c r="B469" s="1576"/>
      <c r="C469" s="487"/>
      <c r="D469" s="579"/>
      <c r="E469" s="579"/>
      <c r="F469" s="487"/>
    </row>
    <row r="470" spans="1:6" x14ac:dyDescent="0.25">
      <c r="A470" s="487"/>
      <c r="B470" s="1576"/>
      <c r="C470" s="487"/>
      <c r="D470" s="579"/>
      <c r="E470" s="579"/>
      <c r="F470" s="487"/>
    </row>
    <row r="471" spans="1:6" x14ac:dyDescent="0.25">
      <c r="A471" s="487"/>
      <c r="B471" s="1576"/>
      <c r="C471" s="487"/>
      <c r="D471" s="579"/>
      <c r="E471" s="579"/>
      <c r="F471" s="487"/>
    </row>
    <row r="472" spans="1:6" x14ac:dyDescent="0.25">
      <c r="A472" s="487"/>
      <c r="B472" s="1576"/>
      <c r="C472" s="487"/>
      <c r="D472" s="579"/>
      <c r="E472" s="579"/>
      <c r="F472" s="487"/>
    </row>
    <row r="473" spans="1:6" x14ac:dyDescent="0.25">
      <c r="A473" s="487"/>
      <c r="B473" s="1576"/>
      <c r="C473" s="487"/>
      <c r="D473" s="579"/>
      <c r="E473" s="579"/>
      <c r="F473" s="487"/>
    </row>
    <row r="474" spans="1:6" x14ac:dyDescent="0.25">
      <c r="A474" s="487"/>
      <c r="B474" s="1576"/>
      <c r="C474" s="487"/>
      <c r="D474" s="579"/>
      <c r="E474" s="579"/>
      <c r="F474" s="487"/>
    </row>
    <row r="475" spans="1:6" x14ac:dyDescent="0.25">
      <c r="A475" s="487"/>
      <c r="B475" s="1576"/>
      <c r="C475" s="487"/>
      <c r="D475" s="579"/>
      <c r="E475" s="579"/>
      <c r="F475" s="487"/>
    </row>
    <row r="476" spans="1:6" x14ac:dyDescent="0.25">
      <c r="A476" s="487"/>
      <c r="B476" s="1576"/>
      <c r="C476" s="487"/>
      <c r="D476" s="579"/>
      <c r="E476" s="579"/>
      <c r="F476" s="487"/>
    </row>
    <row r="477" spans="1:6" x14ac:dyDescent="0.25">
      <c r="A477" s="487"/>
      <c r="B477" s="1576"/>
      <c r="C477" s="487"/>
      <c r="D477" s="579"/>
      <c r="E477" s="579"/>
      <c r="F477" s="487"/>
    </row>
    <row r="478" spans="1:6" x14ac:dyDescent="0.25">
      <c r="A478" s="487"/>
      <c r="B478" s="1576"/>
      <c r="C478" s="487"/>
      <c r="D478" s="579"/>
      <c r="E478" s="579"/>
      <c r="F478" s="487"/>
    </row>
    <row r="479" spans="1:6" x14ac:dyDescent="0.25">
      <c r="A479" s="487"/>
      <c r="B479" s="1576"/>
      <c r="C479" s="487"/>
      <c r="D479" s="579"/>
      <c r="E479" s="579"/>
      <c r="F479" s="487"/>
    </row>
    <row r="480" spans="1:6" x14ac:dyDescent="0.25">
      <c r="A480" s="487"/>
      <c r="B480" s="1576"/>
      <c r="C480" s="487"/>
      <c r="D480" s="579"/>
      <c r="E480" s="579"/>
      <c r="F480" s="487"/>
    </row>
    <row r="481" spans="1:6" x14ac:dyDescent="0.25">
      <c r="A481" s="487"/>
      <c r="B481" s="1576"/>
      <c r="C481" s="487"/>
      <c r="D481" s="579"/>
      <c r="E481" s="579"/>
      <c r="F481" s="487"/>
    </row>
    <row r="482" spans="1:6" x14ac:dyDescent="0.25">
      <c r="A482" s="487"/>
      <c r="B482" s="1576"/>
      <c r="C482" s="487"/>
      <c r="D482" s="579"/>
      <c r="E482" s="579"/>
      <c r="F482" s="487"/>
    </row>
    <row r="483" spans="1:6" x14ac:dyDescent="0.25">
      <c r="A483" s="487"/>
      <c r="B483" s="1576"/>
      <c r="C483" s="487"/>
      <c r="D483" s="579"/>
      <c r="E483" s="579"/>
      <c r="F483" s="487"/>
    </row>
    <row r="484" spans="1:6" x14ac:dyDescent="0.25">
      <c r="A484" s="487"/>
      <c r="B484" s="1576"/>
      <c r="C484" s="487"/>
      <c r="D484" s="579"/>
      <c r="E484" s="579"/>
      <c r="F484" s="487"/>
    </row>
    <row r="485" spans="1:6" x14ac:dyDescent="0.25">
      <c r="A485" s="487"/>
      <c r="B485" s="1576"/>
      <c r="C485" s="487"/>
      <c r="D485" s="579"/>
      <c r="E485" s="579"/>
      <c r="F485" s="487"/>
    </row>
    <row r="486" spans="1:6" x14ac:dyDescent="0.25">
      <c r="A486" s="487"/>
      <c r="B486" s="1576"/>
      <c r="C486" s="487"/>
      <c r="D486" s="579"/>
      <c r="E486" s="579"/>
      <c r="F486" s="487"/>
    </row>
    <row r="487" spans="1:6" x14ac:dyDescent="0.25">
      <c r="A487" s="487"/>
      <c r="B487" s="1576"/>
      <c r="C487" s="487"/>
      <c r="D487" s="579"/>
      <c r="E487" s="579"/>
      <c r="F487" s="487"/>
    </row>
    <row r="488" spans="1:6" x14ac:dyDescent="0.25">
      <c r="A488" s="487"/>
      <c r="B488" s="1576"/>
      <c r="C488" s="487"/>
      <c r="D488" s="579"/>
      <c r="E488" s="579"/>
      <c r="F488" s="487"/>
    </row>
    <row r="489" spans="1:6" x14ac:dyDescent="0.25">
      <c r="A489" s="487"/>
      <c r="B489" s="1576"/>
      <c r="C489" s="487"/>
      <c r="D489" s="579"/>
      <c r="E489" s="579"/>
      <c r="F489" s="487"/>
    </row>
    <row r="490" spans="1:6" x14ac:dyDescent="0.25">
      <c r="A490" s="487"/>
      <c r="B490" s="1576"/>
      <c r="C490" s="487"/>
      <c r="D490" s="579"/>
      <c r="E490" s="579"/>
      <c r="F490" s="487"/>
    </row>
    <row r="491" spans="1:6" x14ac:dyDescent="0.25">
      <c r="A491" s="487"/>
      <c r="B491" s="1576"/>
      <c r="C491" s="487"/>
      <c r="D491" s="579"/>
      <c r="E491" s="579"/>
      <c r="F491" s="487"/>
    </row>
    <row r="492" spans="1:6" x14ac:dyDescent="0.25">
      <c r="A492" s="487"/>
      <c r="B492" s="1576"/>
      <c r="C492" s="487"/>
      <c r="D492" s="579"/>
      <c r="E492" s="579"/>
      <c r="F492" s="487"/>
    </row>
    <row r="493" spans="1:6" x14ac:dyDescent="0.25">
      <c r="A493" s="487"/>
      <c r="B493" s="1576"/>
      <c r="C493" s="487"/>
      <c r="D493" s="579"/>
      <c r="E493" s="579"/>
      <c r="F493" s="487"/>
    </row>
    <row r="494" spans="1:6" x14ac:dyDescent="0.25">
      <c r="A494" s="487"/>
      <c r="B494" s="1576"/>
      <c r="C494" s="487"/>
      <c r="D494" s="579"/>
      <c r="E494" s="579"/>
      <c r="F494" s="487"/>
    </row>
    <row r="495" spans="1:6" x14ac:dyDescent="0.25">
      <c r="A495" s="487"/>
      <c r="B495" s="1576"/>
      <c r="C495" s="487"/>
      <c r="D495" s="579"/>
      <c r="E495" s="579"/>
      <c r="F495" s="487"/>
    </row>
    <row r="496" spans="1:6" x14ac:dyDescent="0.25">
      <c r="A496" s="487"/>
      <c r="B496" s="1576"/>
      <c r="C496" s="487"/>
      <c r="D496" s="579"/>
      <c r="E496" s="579"/>
      <c r="F496" s="487"/>
    </row>
    <row r="497" spans="1:6" x14ac:dyDescent="0.25">
      <c r="A497" s="487"/>
      <c r="B497" s="1576"/>
      <c r="C497" s="487"/>
      <c r="D497" s="579"/>
      <c r="E497" s="579"/>
      <c r="F497" s="487"/>
    </row>
    <row r="498" spans="1:6" x14ac:dyDescent="0.25">
      <c r="A498" s="487"/>
      <c r="B498" s="1576"/>
      <c r="C498" s="487"/>
      <c r="D498" s="579"/>
      <c r="E498" s="579"/>
      <c r="F498" s="487"/>
    </row>
    <row r="499" spans="1:6" x14ac:dyDescent="0.25">
      <c r="A499" s="487"/>
      <c r="B499" s="1576"/>
      <c r="C499" s="487"/>
      <c r="D499" s="579"/>
      <c r="E499" s="579"/>
      <c r="F499" s="487"/>
    </row>
    <row r="500" spans="1:6" x14ac:dyDescent="0.25">
      <c r="A500" s="487"/>
      <c r="B500" s="1576"/>
      <c r="C500" s="487"/>
      <c r="D500" s="579"/>
      <c r="E500" s="579"/>
      <c r="F500" s="487"/>
    </row>
    <row r="501" spans="1:6" x14ac:dyDescent="0.25">
      <c r="A501" s="487"/>
      <c r="B501" s="1576"/>
      <c r="C501" s="487"/>
      <c r="D501" s="579"/>
      <c r="E501" s="579"/>
      <c r="F501" s="487"/>
    </row>
    <row r="502" spans="1:6" x14ac:dyDescent="0.25">
      <c r="A502" s="487"/>
      <c r="B502" s="1576"/>
      <c r="C502" s="487"/>
      <c r="D502" s="579"/>
      <c r="E502" s="579"/>
      <c r="F502" s="487"/>
    </row>
    <row r="503" spans="1:6" x14ac:dyDescent="0.25">
      <c r="A503" s="487"/>
      <c r="B503" s="1576"/>
      <c r="C503" s="487"/>
      <c r="D503" s="579"/>
      <c r="E503" s="579"/>
      <c r="F503" s="487"/>
    </row>
    <row r="504" spans="1:6" x14ac:dyDescent="0.25">
      <c r="A504" s="487"/>
      <c r="B504" s="1576"/>
      <c r="C504" s="487"/>
      <c r="D504" s="579"/>
      <c r="E504" s="579"/>
      <c r="F504" s="487"/>
    </row>
    <row r="505" spans="1:6" x14ac:dyDescent="0.25">
      <c r="A505" s="487"/>
      <c r="B505" s="1576"/>
      <c r="C505" s="487"/>
      <c r="D505" s="579"/>
      <c r="E505" s="579"/>
      <c r="F505" s="487"/>
    </row>
    <row r="506" spans="1:6" x14ac:dyDescent="0.25">
      <c r="A506" s="487"/>
      <c r="B506" s="1576"/>
      <c r="C506" s="487"/>
      <c r="D506" s="579"/>
      <c r="E506" s="579"/>
      <c r="F506" s="487"/>
    </row>
    <row r="507" spans="1:6" x14ac:dyDescent="0.25">
      <c r="A507" s="487"/>
      <c r="B507" s="1576"/>
      <c r="C507" s="487"/>
      <c r="D507" s="579"/>
      <c r="E507" s="579"/>
      <c r="F507" s="487"/>
    </row>
    <row r="508" spans="1:6" x14ac:dyDescent="0.25">
      <c r="A508" s="487"/>
      <c r="B508" s="1576"/>
      <c r="C508" s="487"/>
      <c r="D508" s="579"/>
      <c r="E508" s="579"/>
      <c r="F508" s="487"/>
    </row>
    <row r="509" spans="1:6" x14ac:dyDescent="0.25">
      <c r="A509" s="487"/>
      <c r="B509" s="1576"/>
      <c r="C509" s="487"/>
      <c r="D509" s="579"/>
      <c r="E509" s="579"/>
      <c r="F509" s="487"/>
    </row>
    <row r="510" spans="1:6" x14ac:dyDescent="0.25">
      <c r="A510" s="487"/>
      <c r="B510" s="1576"/>
      <c r="C510" s="487"/>
      <c r="D510" s="579"/>
      <c r="E510" s="579"/>
      <c r="F510" s="487"/>
    </row>
    <row r="511" spans="1:6" x14ac:dyDescent="0.25">
      <c r="A511" s="487"/>
      <c r="B511" s="1576"/>
      <c r="C511" s="487"/>
      <c r="D511" s="579"/>
      <c r="E511" s="579"/>
      <c r="F511" s="487"/>
    </row>
    <row r="512" spans="1:6" x14ac:dyDescent="0.25">
      <c r="A512" s="487"/>
      <c r="B512" s="1576"/>
      <c r="C512" s="487"/>
      <c r="D512" s="579"/>
      <c r="E512" s="579"/>
      <c r="F512" s="487"/>
    </row>
    <row r="513" spans="1:6" x14ac:dyDescent="0.25">
      <c r="A513" s="487"/>
      <c r="B513" s="1576"/>
      <c r="C513" s="487"/>
      <c r="D513" s="579"/>
      <c r="E513" s="579"/>
      <c r="F513" s="487"/>
    </row>
    <row r="514" spans="1:6" x14ac:dyDescent="0.25">
      <c r="A514" s="487"/>
      <c r="B514" s="1576"/>
      <c r="C514" s="487"/>
      <c r="D514" s="579"/>
      <c r="E514" s="579"/>
      <c r="F514" s="487"/>
    </row>
    <row r="515" spans="1:6" x14ac:dyDescent="0.25">
      <c r="A515" s="487"/>
      <c r="B515" s="1576"/>
      <c r="C515" s="487"/>
      <c r="D515" s="579"/>
      <c r="E515" s="579"/>
      <c r="F515" s="487"/>
    </row>
    <row r="516" spans="1:6" x14ac:dyDescent="0.25">
      <c r="A516" s="487"/>
      <c r="B516" s="1576"/>
      <c r="C516" s="487"/>
      <c r="D516" s="579"/>
      <c r="E516" s="579"/>
      <c r="F516" s="487"/>
    </row>
    <row r="517" spans="1:6" x14ac:dyDescent="0.25">
      <c r="A517" s="487"/>
      <c r="B517" s="1576"/>
      <c r="C517" s="487"/>
      <c r="D517" s="579"/>
      <c r="E517" s="579"/>
      <c r="F517" s="487"/>
    </row>
    <row r="518" spans="1:6" x14ac:dyDescent="0.25">
      <c r="A518" s="487"/>
      <c r="B518" s="1576"/>
      <c r="C518" s="487"/>
      <c r="D518" s="579"/>
      <c r="E518" s="579"/>
      <c r="F518" s="487"/>
    </row>
    <row r="519" spans="1:6" x14ac:dyDescent="0.25">
      <c r="A519" s="487"/>
      <c r="B519" s="1576"/>
      <c r="C519" s="487"/>
      <c r="D519" s="579"/>
      <c r="E519" s="579"/>
      <c r="F519" s="487"/>
    </row>
    <row r="520" spans="1:6" x14ac:dyDescent="0.25">
      <c r="A520" s="487"/>
      <c r="B520" s="1576"/>
      <c r="C520" s="487"/>
      <c r="D520" s="579"/>
      <c r="E520" s="579"/>
      <c r="F520" s="487"/>
    </row>
    <row r="521" spans="1:6" x14ac:dyDescent="0.25">
      <c r="A521" s="487"/>
      <c r="B521" s="1576"/>
      <c r="C521" s="487"/>
      <c r="D521" s="579"/>
      <c r="E521" s="579"/>
      <c r="F521" s="487"/>
    </row>
    <row r="522" spans="1:6" x14ac:dyDescent="0.25">
      <c r="A522" s="487"/>
      <c r="B522" s="1576"/>
      <c r="C522" s="487"/>
      <c r="D522" s="579"/>
      <c r="E522" s="579"/>
      <c r="F522" s="487"/>
    </row>
    <row r="523" spans="1:6" x14ac:dyDescent="0.25">
      <c r="A523" s="487"/>
      <c r="B523" s="1576"/>
      <c r="C523" s="487"/>
      <c r="D523" s="579"/>
      <c r="E523" s="579"/>
      <c r="F523" s="487"/>
    </row>
    <row r="524" spans="1:6" x14ac:dyDescent="0.25">
      <c r="A524" s="487"/>
      <c r="B524" s="1576"/>
      <c r="C524" s="487"/>
      <c r="D524" s="579"/>
      <c r="E524" s="579"/>
      <c r="F524" s="487"/>
    </row>
    <row r="525" spans="1:6" x14ac:dyDescent="0.25">
      <c r="A525" s="487"/>
      <c r="B525" s="1576"/>
      <c r="C525" s="487"/>
      <c r="D525" s="579"/>
      <c r="E525" s="579"/>
      <c r="F525" s="487"/>
    </row>
    <row r="526" spans="1:6" x14ac:dyDescent="0.25">
      <c r="A526" s="487"/>
      <c r="B526" s="1576"/>
      <c r="C526" s="487"/>
      <c r="D526" s="579"/>
      <c r="E526" s="579"/>
      <c r="F526" s="487"/>
    </row>
    <row r="527" spans="1:6" x14ac:dyDescent="0.25">
      <c r="A527" s="487"/>
      <c r="B527" s="1576"/>
      <c r="C527" s="487"/>
      <c r="D527" s="579"/>
      <c r="E527" s="579"/>
      <c r="F527" s="487"/>
    </row>
    <row r="528" spans="1:6" x14ac:dyDescent="0.25">
      <c r="A528" s="487"/>
      <c r="B528" s="1576"/>
      <c r="C528" s="487"/>
      <c r="D528" s="579"/>
      <c r="E528" s="579"/>
      <c r="F528" s="487"/>
    </row>
    <row r="529" spans="1:6" x14ac:dyDescent="0.25">
      <c r="A529" s="487"/>
      <c r="B529" s="1576"/>
      <c r="C529" s="487"/>
      <c r="D529" s="579"/>
      <c r="E529" s="579"/>
      <c r="F529" s="487"/>
    </row>
    <row r="530" spans="1:6" x14ac:dyDescent="0.25">
      <c r="A530" s="487"/>
      <c r="B530" s="1576"/>
      <c r="C530" s="487"/>
      <c r="D530" s="579"/>
      <c r="E530" s="579"/>
      <c r="F530" s="487"/>
    </row>
    <row r="531" spans="1:6" x14ac:dyDescent="0.25">
      <c r="A531" s="487"/>
      <c r="B531" s="1576"/>
      <c r="C531" s="487"/>
      <c r="D531" s="579"/>
      <c r="E531" s="579"/>
      <c r="F531" s="487"/>
    </row>
    <row r="532" spans="1:6" x14ac:dyDescent="0.25">
      <c r="A532" s="487"/>
      <c r="B532" s="1576"/>
      <c r="C532" s="487"/>
      <c r="D532" s="579"/>
      <c r="E532" s="579"/>
      <c r="F532" s="487"/>
    </row>
    <row r="533" spans="1:6" x14ac:dyDescent="0.25">
      <c r="A533" s="487"/>
      <c r="B533" s="1576"/>
      <c r="C533" s="487"/>
      <c r="D533" s="579"/>
      <c r="E533" s="579"/>
      <c r="F533" s="487"/>
    </row>
    <row r="534" spans="1:6" x14ac:dyDescent="0.25">
      <c r="A534" s="487"/>
      <c r="B534" s="1576"/>
      <c r="C534" s="487"/>
      <c r="D534" s="579"/>
      <c r="E534" s="579"/>
      <c r="F534" s="487"/>
    </row>
    <row r="535" spans="1:6" x14ac:dyDescent="0.25">
      <c r="A535" s="487"/>
      <c r="B535" s="1576"/>
      <c r="C535" s="487"/>
      <c r="D535" s="579"/>
      <c r="E535" s="579"/>
      <c r="F535" s="487"/>
    </row>
    <row r="536" spans="1:6" x14ac:dyDescent="0.25">
      <c r="A536" s="487"/>
      <c r="B536" s="1576"/>
      <c r="C536" s="487"/>
      <c r="D536" s="579"/>
      <c r="E536" s="579"/>
      <c r="F536" s="487"/>
    </row>
    <row r="537" spans="1:6" x14ac:dyDescent="0.25">
      <c r="A537" s="487"/>
      <c r="B537" s="1576"/>
      <c r="C537" s="487"/>
      <c r="D537" s="579"/>
      <c r="E537" s="579"/>
      <c r="F537" s="487"/>
    </row>
    <row r="538" spans="1:6" x14ac:dyDescent="0.25">
      <c r="A538" s="487"/>
      <c r="B538" s="1576"/>
      <c r="C538" s="487"/>
      <c r="D538" s="579"/>
      <c r="E538" s="579"/>
      <c r="F538" s="487"/>
    </row>
    <row r="539" spans="1:6" x14ac:dyDescent="0.25">
      <c r="A539" s="487"/>
      <c r="B539" s="1576"/>
      <c r="C539" s="487"/>
      <c r="D539" s="579"/>
      <c r="E539" s="579"/>
      <c r="F539" s="487"/>
    </row>
    <row r="540" spans="1:6" x14ac:dyDescent="0.25">
      <c r="A540" s="487"/>
      <c r="B540" s="1576"/>
      <c r="C540" s="487"/>
      <c r="D540" s="579"/>
      <c r="E540" s="579"/>
      <c r="F540" s="487"/>
    </row>
    <row r="541" spans="1:6" x14ac:dyDescent="0.25">
      <c r="A541" s="487"/>
      <c r="B541" s="1576"/>
      <c r="C541" s="487"/>
      <c r="D541" s="579"/>
      <c r="E541" s="579"/>
      <c r="F541" s="487"/>
    </row>
    <row r="542" spans="1:6" x14ac:dyDescent="0.25">
      <c r="A542" s="487"/>
      <c r="B542" s="1576"/>
      <c r="C542" s="487"/>
      <c r="D542" s="579"/>
      <c r="E542" s="579"/>
      <c r="F542" s="487"/>
    </row>
    <row r="543" spans="1:6" x14ac:dyDescent="0.25">
      <c r="A543" s="487"/>
      <c r="B543" s="1576"/>
      <c r="C543" s="487"/>
      <c r="D543" s="579"/>
      <c r="E543" s="579"/>
      <c r="F543" s="487"/>
    </row>
    <row r="544" spans="1:6" x14ac:dyDescent="0.25">
      <c r="A544" s="487"/>
      <c r="B544" s="1576"/>
      <c r="C544" s="487"/>
      <c r="D544" s="579"/>
      <c r="E544" s="579"/>
      <c r="F544" s="487"/>
    </row>
    <row r="545" spans="1:6" x14ac:dyDescent="0.25">
      <c r="A545" s="487"/>
      <c r="B545" s="1576"/>
      <c r="C545" s="487"/>
      <c r="D545" s="579"/>
      <c r="E545" s="579"/>
      <c r="F545" s="487"/>
    </row>
    <row r="546" spans="1:6" x14ac:dyDescent="0.25">
      <c r="A546" s="487"/>
      <c r="B546" s="1576"/>
      <c r="C546" s="487"/>
      <c r="D546" s="579"/>
      <c r="E546" s="579"/>
      <c r="F546" s="487"/>
    </row>
    <row r="547" spans="1:6" x14ac:dyDescent="0.25">
      <c r="A547" s="487"/>
      <c r="B547" s="1576"/>
      <c r="C547" s="487"/>
      <c r="D547" s="579"/>
      <c r="E547" s="579"/>
      <c r="F547" s="487"/>
    </row>
    <row r="548" spans="1:6" x14ac:dyDescent="0.25">
      <c r="A548" s="487"/>
      <c r="B548" s="1576"/>
      <c r="C548" s="487"/>
      <c r="D548" s="579"/>
      <c r="E548" s="579"/>
      <c r="F548" s="487"/>
    </row>
    <row r="549" spans="1:6" x14ac:dyDescent="0.25">
      <c r="A549" s="487"/>
      <c r="B549" s="1576"/>
      <c r="C549" s="487"/>
      <c r="D549" s="579"/>
      <c r="E549" s="579"/>
      <c r="F549" s="487"/>
    </row>
    <row r="550" spans="1:6" x14ac:dyDescent="0.25">
      <c r="A550" s="487"/>
      <c r="B550" s="1576"/>
      <c r="C550" s="487"/>
      <c r="D550" s="579"/>
      <c r="E550" s="579"/>
      <c r="F550" s="487"/>
    </row>
    <row r="551" spans="1:6" x14ac:dyDescent="0.25">
      <c r="A551" s="487"/>
      <c r="B551" s="1576"/>
      <c r="C551" s="487"/>
      <c r="D551" s="579"/>
      <c r="E551" s="579"/>
      <c r="F551" s="487"/>
    </row>
    <row r="552" spans="1:6" x14ac:dyDescent="0.25">
      <c r="A552" s="487"/>
      <c r="B552" s="1576"/>
      <c r="C552" s="487"/>
      <c r="D552" s="579"/>
      <c r="E552" s="579"/>
      <c r="F552" s="487"/>
    </row>
    <row r="553" spans="1:6" x14ac:dyDescent="0.25">
      <c r="A553" s="487"/>
      <c r="B553" s="1576"/>
      <c r="C553" s="487"/>
      <c r="D553" s="579"/>
      <c r="E553" s="579"/>
      <c r="F553" s="487"/>
    </row>
    <row r="554" spans="1:6" x14ac:dyDescent="0.25">
      <c r="A554" s="487"/>
      <c r="B554" s="1576"/>
      <c r="C554" s="487"/>
      <c r="D554" s="579"/>
      <c r="E554" s="579"/>
      <c r="F554" s="487"/>
    </row>
    <row r="555" spans="1:6" x14ac:dyDescent="0.25">
      <c r="A555" s="487"/>
      <c r="B555" s="1576"/>
      <c r="C555" s="487"/>
      <c r="D555" s="579"/>
      <c r="E555" s="579"/>
      <c r="F555" s="487"/>
    </row>
    <row r="556" spans="1:6" x14ac:dyDescent="0.25">
      <c r="A556" s="487"/>
      <c r="B556" s="1576"/>
      <c r="C556" s="487"/>
      <c r="D556" s="579"/>
      <c r="E556" s="579"/>
      <c r="F556" s="487"/>
    </row>
    <row r="557" spans="1:6" x14ac:dyDescent="0.25">
      <c r="A557" s="487"/>
      <c r="B557" s="1576"/>
      <c r="C557" s="487"/>
      <c r="D557" s="579"/>
      <c r="E557" s="579"/>
      <c r="F557" s="487"/>
    </row>
    <row r="558" spans="1:6" x14ac:dyDescent="0.25">
      <c r="A558" s="487"/>
      <c r="B558" s="1576"/>
      <c r="C558" s="487"/>
      <c r="D558" s="579"/>
      <c r="E558" s="579"/>
      <c r="F558" s="487"/>
    </row>
    <row r="559" spans="1:6" x14ac:dyDescent="0.25">
      <c r="A559" s="487"/>
      <c r="B559" s="1576"/>
      <c r="C559" s="487"/>
      <c r="D559" s="579"/>
      <c r="E559" s="579"/>
      <c r="F559" s="487"/>
    </row>
    <row r="560" spans="1:6" x14ac:dyDescent="0.25">
      <c r="A560" s="487"/>
      <c r="B560" s="1576"/>
      <c r="C560" s="487"/>
      <c r="D560" s="579"/>
      <c r="E560" s="579"/>
      <c r="F560" s="487"/>
    </row>
    <row r="561" spans="1:6" x14ac:dyDescent="0.25">
      <c r="A561" s="487"/>
      <c r="B561" s="1576"/>
      <c r="C561" s="487"/>
      <c r="D561" s="579"/>
      <c r="E561" s="579"/>
      <c r="F561" s="487"/>
    </row>
    <row r="562" spans="1:6" x14ac:dyDescent="0.25">
      <c r="A562" s="487"/>
      <c r="B562" s="1576"/>
      <c r="C562" s="487"/>
      <c r="D562" s="579"/>
      <c r="E562" s="579"/>
      <c r="F562" s="487"/>
    </row>
    <row r="563" spans="1:6" x14ac:dyDescent="0.25">
      <c r="A563" s="487"/>
      <c r="B563" s="1576"/>
      <c r="C563" s="487"/>
      <c r="D563" s="579"/>
      <c r="E563" s="579"/>
      <c r="F563" s="487"/>
    </row>
    <row r="564" spans="1:6" x14ac:dyDescent="0.25">
      <c r="A564" s="487"/>
      <c r="B564" s="1576"/>
      <c r="C564" s="487"/>
      <c r="D564" s="579"/>
      <c r="E564" s="579"/>
      <c r="F564" s="487"/>
    </row>
    <row r="565" spans="1:6" x14ac:dyDescent="0.25">
      <c r="A565" s="487"/>
      <c r="B565" s="1576"/>
      <c r="C565" s="487"/>
      <c r="D565" s="579"/>
      <c r="E565" s="579"/>
      <c r="F565" s="487"/>
    </row>
    <row r="566" spans="1:6" x14ac:dyDescent="0.25">
      <c r="A566" s="487"/>
      <c r="B566" s="1576"/>
      <c r="C566" s="487"/>
      <c r="D566" s="579"/>
      <c r="E566" s="579"/>
      <c r="F566" s="487"/>
    </row>
    <row r="567" spans="1:6" x14ac:dyDescent="0.25">
      <c r="A567" s="487"/>
      <c r="B567" s="1576"/>
      <c r="C567" s="487"/>
      <c r="D567" s="579"/>
      <c r="E567" s="579"/>
      <c r="F567" s="487"/>
    </row>
    <row r="568" spans="1:6" x14ac:dyDescent="0.25">
      <c r="A568" s="487"/>
      <c r="B568" s="1576"/>
      <c r="C568" s="487"/>
      <c r="D568" s="579"/>
      <c r="E568" s="579"/>
      <c r="F568" s="487"/>
    </row>
    <row r="569" spans="1:6" x14ac:dyDescent="0.25">
      <c r="A569" s="487"/>
      <c r="B569" s="1576"/>
      <c r="C569" s="487"/>
      <c r="D569" s="579"/>
      <c r="E569" s="579"/>
      <c r="F569" s="487"/>
    </row>
    <row r="570" spans="1:6" x14ac:dyDescent="0.25">
      <c r="A570" s="487"/>
      <c r="B570" s="1576"/>
      <c r="C570" s="487"/>
      <c r="D570" s="579"/>
      <c r="E570" s="579"/>
      <c r="F570" s="487"/>
    </row>
    <row r="571" spans="1:6" x14ac:dyDescent="0.25">
      <c r="A571" s="487"/>
      <c r="B571" s="1576"/>
      <c r="C571" s="487"/>
      <c r="D571" s="579"/>
      <c r="E571" s="579"/>
      <c r="F571" s="487"/>
    </row>
    <row r="572" spans="1:6" x14ac:dyDescent="0.25">
      <c r="A572" s="487"/>
      <c r="B572" s="1576"/>
      <c r="C572" s="487"/>
      <c r="D572" s="579"/>
      <c r="E572" s="579"/>
      <c r="F572" s="487"/>
    </row>
    <row r="573" spans="1:6" x14ac:dyDescent="0.25">
      <c r="A573" s="487"/>
      <c r="B573" s="1576"/>
      <c r="C573" s="487"/>
      <c r="D573" s="579"/>
      <c r="E573" s="579"/>
      <c r="F573" s="487"/>
    </row>
    <row r="574" spans="1:6" x14ac:dyDescent="0.25">
      <c r="A574" s="487"/>
      <c r="B574" s="1576"/>
      <c r="C574" s="487"/>
      <c r="D574" s="579"/>
      <c r="E574" s="579"/>
      <c r="F574" s="487"/>
    </row>
    <row r="575" spans="1:6" x14ac:dyDescent="0.25">
      <c r="A575" s="487"/>
      <c r="B575" s="1576"/>
      <c r="C575" s="487"/>
      <c r="D575" s="579"/>
      <c r="E575" s="579"/>
      <c r="F575" s="487"/>
    </row>
    <row r="576" spans="1:6" x14ac:dyDescent="0.25">
      <c r="A576" s="487"/>
      <c r="B576" s="1576"/>
      <c r="C576" s="487"/>
      <c r="D576" s="579"/>
      <c r="E576" s="579"/>
      <c r="F576" s="487"/>
    </row>
    <row r="577" spans="1:6" x14ac:dyDescent="0.25">
      <c r="A577" s="487"/>
      <c r="B577" s="1576"/>
      <c r="C577" s="487"/>
      <c r="D577" s="579"/>
      <c r="E577" s="579"/>
      <c r="F577" s="487"/>
    </row>
    <row r="578" spans="1:6" x14ac:dyDescent="0.25">
      <c r="A578" s="487"/>
      <c r="B578" s="1576"/>
      <c r="C578" s="487"/>
      <c r="D578" s="579"/>
      <c r="E578" s="579"/>
      <c r="F578" s="487"/>
    </row>
    <row r="579" spans="1:6" x14ac:dyDescent="0.25">
      <c r="A579" s="487"/>
      <c r="B579" s="1576"/>
      <c r="C579" s="487"/>
      <c r="D579" s="579"/>
      <c r="E579" s="579"/>
      <c r="F579" s="487"/>
    </row>
    <row r="580" spans="1:6" x14ac:dyDescent="0.25">
      <c r="A580" s="487"/>
      <c r="B580" s="1576"/>
      <c r="C580" s="487"/>
      <c r="D580" s="579"/>
      <c r="E580" s="579"/>
      <c r="F580" s="487"/>
    </row>
    <row r="581" spans="1:6" x14ac:dyDescent="0.25">
      <c r="A581" s="487"/>
      <c r="B581" s="1576"/>
      <c r="C581" s="487"/>
      <c r="D581" s="579"/>
      <c r="E581" s="579"/>
      <c r="F581" s="487"/>
    </row>
    <row r="582" spans="1:6" x14ac:dyDescent="0.25">
      <c r="A582" s="487"/>
      <c r="B582" s="1576"/>
      <c r="C582" s="487"/>
      <c r="D582" s="579"/>
      <c r="E582" s="579"/>
      <c r="F582" s="487"/>
    </row>
    <row r="583" spans="1:6" x14ac:dyDescent="0.25">
      <c r="A583" s="487"/>
      <c r="B583" s="1576"/>
      <c r="C583" s="487"/>
      <c r="D583" s="579"/>
      <c r="E583" s="579"/>
      <c r="F583" s="487"/>
    </row>
    <row r="584" spans="1:6" x14ac:dyDescent="0.25">
      <c r="A584" s="487"/>
      <c r="B584" s="1576"/>
      <c r="C584" s="487"/>
      <c r="D584" s="579"/>
      <c r="E584" s="579"/>
      <c r="F584" s="487"/>
    </row>
    <row r="585" spans="1:6" x14ac:dyDescent="0.25">
      <c r="A585" s="487"/>
      <c r="B585" s="1576"/>
      <c r="C585" s="487"/>
      <c r="D585" s="579"/>
      <c r="E585" s="579"/>
      <c r="F585" s="487"/>
    </row>
    <row r="586" spans="1:6" x14ac:dyDescent="0.25">
      <c r="A586" s="487"/>
      <c r="B586" s="1576"/>
      <c r="C586" s="487"/>
      <c r="D586" s="579"/>
      <c r="E586" s="579"/>
      <c r="F586" s="487"/>
    </row>
    <row r="587" spans="1:6" x14ac:dyDescent="0.25">
      <c r="A587" s="487"/>
      <c r="B587" s="1576"/>
      <c r="C587" s="487"/>
      <c r="D587" s="579"/>
      <c r="E587" s="579"/>
      <c r="F587" s="487"/>
    </row>
    <row r="588" spans="1:6" x14ac:dyDescent="0.25">
      <c r="A588" s="487"/>
      <c r="B588" s="1576"/>
      <c r="C588" s="487"/>
      <c r="D588" s="579"/>
      <c r="E588" s="579"/>
      <c r="F588" s="487"/>
    </row>
    <row r="589" spans="1:6" x14ac:dyDescent="0.25">
      <c r="A589" s="487"/>
      <c r="B589" s="1576"/>
      <c r="C589" s="487"/>
      <c r="D589" s="579"/>
      <c r="E589" s="579"/>
      <c r="F589" s="487"/>
    </row>
    <row r="590" spans="1:6" x14ac:dyDescent="0.25">
      <c r="A590" s="487"/>
      <c r="B590" s="1576"/>
      <c r="C590" s="487"/>
      <c r="D590" s="579"/>
      <c r="E590" s="579"/>
      <c r="F590" s="487"/>
    </row>
    <row r="591" spans="1:6" x14ac:dyDescent="0.25">
      <c r="A591" s="487"/>
      <c r="B591" s="1576"/>
      <c r="C591" s="487"/>
      <c r="D591" s="579"/>
      <c r="E591" s="579"/>
      <c r="F591" s="487"/>
    </row>
    <row r="592" spans="1:6" x14ac:dyDescent="0.25">
      <c r="A592" s="487"/>
      <c r="B592" s="1576"/>
      <c r="C592" s="487"/>
      <c r="D592" s="579"/>
      <c r="E592" s="579"/>
      <c r="F592" s="487"/>
    </row>
    <row r="593" spans="1:6" x14ac:dyDescent="0.25">
      <c r="A593" s="487"/>
      <c r="B593" s="1576"/>
      <c r="C593" s="487"/>
      <c r="D593" s="579"/>
      <c r="E593" s="579"/>
      <c r="F593" s="487"/>
    </row>
    <row r="594" spans="1:6" x14ac:dyDescent="0.25">
      <c r="A594" s="487"/>
      <c r="B594" s="1576"/>
      <c r="C594" s="487"/>
      <c r="D594" s="579"/>
      <c r="E594" s="579"/>
      <c r="F594" s="487"/>
    </row>
    <row r="595" spans="1:6" x14ac:dyDescent="0.25">
      <c r="A595" s="487"/>
      <c r="B595" s="1576"/>
      <c r="C595" s="487"/>
      <c r="D595" s="579"/>
      <c r="E595" s="579"/>
      <c r="F595" s="487"/>
    </row>
    <row r="596" spans="1:6" x14ac:dyDescent="0.25">
      <c r="A596" s="487"/>
      <c r="B596" s="1576"/>
      <c r="C596" s="487"/>
      <c r="D596" s="579"/>
      <c r="E596" s="579"/>
      <c r="F596" s="487"/>
    </row>
    <row r="597" spans="1:6" x14ac:dyDescent="0.25">
      <c r="A597" s="487"/>
      <c r="B597" s="1576"/>
      <c r="C597" s="487"/>
      <c r="D597" s="579"/>
      <c r="E597" s="579"/>
      <c r="F597" s="487"/>
    </row>
    <row r="598" spans="1:6" x14ac:dyDescent="0.25">
      <c r="A598" s="487"/>
      <c r="B598" s="1576"/>
      <c r="C598" s="487"/>
      <c r="D598" s="579"/>
      <c r="E598" s="579"/>
      <c r="F598" s="487"/>
    </row>
    <row r="599" spans="1:6" x14ac:dyDescent="0.25">
      <c r="A599" s="487"/>
      <c r="B599" s="1576"/>
      <c r="C599" s="487"/>
      <c r="D599" s="579"/>
      <c r="E599" s="579"/>
      <c r="F599" s="487"/>
    </row>
    <row r="600" spans="1:6" x14ac:dyDescent="0.25">
      <c r="A600" s="487"/>
      <c r="B600" s="1576"/>
      <c r="C600" s="487"/>
      <c r="D600" s="579"/>
      <c r="E600" s="579"/>
      <c r="F600" s="487"/>
    </row>
    <row r="601" spans="1:6" x14ac:dyDescent="0.25">
      <c r="A601" s="487"/>
      <c r="B601" s="1576"/>
      <c r="C601" s="487"/>
      <c r="D601" s="579"/>
      <c r="E601" s="579"/>
      <c r="F601" s="487"/>
    </row>
    <row r="602" spans="1:6" x14ac:dyDescent="0.25">
      <c r="A602" s="487"/>
      <c r="B602" s="1576"/>
      <c r="C602" s="487"/>
      <c r="D602" s="579"/>
      <c r="E602" s="579"/>
      <c r="F602" s="487"/>
    </row>
    <row r="603" spans="1:6" x14ac:dyDescent="0.25">
      <c r="A603" s="487"/>
      <c r="B603" s="1576"/>
      <c r="C603" s="487"/>
      <c r="D603" s="579"/>
      <c r="E603" s="579"/>
      <c r="F603" s="487"/>
    </row>
    <row r="604" spans="1:6" x14ac:dyDescent="0.25">
      <c r="A604" s="487"/>
      <c r="B604" s="1576"/>
      <c r="C604" s="487"/>
      <c r="D604" s="579"/>
      <c r="E604" s="579"/>
      <c r="F604" s="487"/>
    </row>
    <row r="605" spans="1:6" x14ac:dyDescent="0.25">
      <c r="A605" s="487"/>
      <c r="B605" s="1576"/>
      <c r="C605" s="487"/>
      <c r="D605" s="579"/>
      <c r="E605" s="579"/>
      <c r="F605" s="487"/>
    </row>
    <row r="606" spans="1:6" x14ac:dyDescent="0.25">
      <c r="A606" s="487"/>
      <c r="B606" s="1576"/>
      <c r="C606" s="487"/>
      <c r="D606" s="579"/>
      <c r="E606" s="579"/>
      <c r="F606" s="487"/>
    </row>
    <row r="607" spans="1:6" x14ac:dyDescent="0.25">
      <c r="A607" s="487"/>
      <c r="B607" s="1576"/>
      <c r="C607" s="487"/>
      <c r="D607" s="579"/>
      <c r="E607" s="579"/>
      <c r="F607" s="487"/>
    </row>
    <row r="608" spans="1:6" x14ac:dyDescent="0.25">
      <c r="A608" s="487"/>
      <c r="B608" s="1576"/>
      <c r="C608" s="487"/>
      <c r="D608" s="579"/>
      <c r="E608" s="579"/>
      <c r="F608" s="487"/>
    </row>
    <row r="609" spans="1:6" x14ac:dyDescent="0.25">
      <c r="A609" s="487"/>
      <c r="B609" s="1576"/>
      <c r="C609" s="487"/>
      <c r="D609" s="579"/>
      <c r="E609" s="579"/>
      <c r="F609" s="487"/>
    </row>
    <row r="610" spans="1:6" x14ac:dyDescent="0.25">
      <c r="A610" s="487"/>
      <c r="B610" s="1576"/>
      <c r="C610" s="487"/>
      <c r="D610" s="579"/>
      <c r="E610" s="579"/>
      <c r="F610" s="487"/>
    </row>
    <row r="611" spans="1:6" x14ac:dyDescent="0.25">
      <c r="A611" s="487"/>
      <c r="B611" s="1576"/>
      <c r="C611" s="487"/>
      <c r="D611" s="579"/>
      <c r="E611" s="579"/>
      <c r="F611" s="487"/>
    </row>
    <row r="612" spans="1:6" x14ac:dyDescent="0.25">
      <c r="A612" s="487"/>
      <c r="B612" s="1576"/>
      <c r="C612" s="487"/>
      <c r="D612" s="579"/>
      <c r="E612" s="579"/>
      <c r="F612" s="487"/>
    </row>
    <row r="613" spans="1:6" x14ac:dyDescent="0.25">
      <c r="A613" s="487"/>
      <c r="B613" s="1576"/>
      <c r="C613" s="487"/>
      <c r="D613" s="579"/>
      <c r="E613" s="579"/>
      <c r="F613" s="487"/>
    </row>
    <row r="614" spans="1:6" x14ac:dyDescent="0.25">
      <c r="A614" s="487"/>
      <c r="B614" s="1576"/>
      <c r="C614" s="487"/>
      <c r="D614" s="579"/>
      <c r="E614" s="579"/>
      <c r="F614" s="487"/>
    </row>
    <row r="615" spans="1:6" x14ac:dyDescent="0.25">
      <c r="A615" s="487"/>
      <c r="B615" s="1576"/>
      <c r="C615" s="487"/>
      <c r="D615" s="579"/>
      <c r="E615" s="579"/>
      <c r="F615" s="487"/>
    </row>
    <row r="616" spans="1:6" x14ac:dyDescent="0.25">
      <c r="A616" s="487"/>
      <c r="B616" s="1576"/>
      <c r="C616" s="487"/>
      <c r="D616" s="579"/>
      <c r="E616" s="579"/>
      <c r="F616" s="487"/>
    </row>
    <row r="617" spans="1:6" x14ac:dyDescent="0.25">
      <c r="A617" s="487"/>
      <c r="B617" s="1576"/>
      <c r="C617" s="487"/>
      <c r="D617" s="579"/>
      <c r="E617" s="579"/>
      <c r="F617" s="487"/>
    </row>
    <row r="618" spans="1:6" x14ac:dyDescent="0.25">
      <c r="A618" s="487"/>
      <c r="B618" s="1576"/>
      <c r="C618" s="487"/>
      <c r="D618" s="579"/>
      <c r="E618" s="579"/>
      <c r="F618" s="487"/>
    </row>
    <row r="619" spans="1:6" x14ac:dyDescent="0.25">
      <c r="A619" s="487"/>
      <c r="B619" s="1576"/>
      <c r="C619" s="487"/>
      <c r="D619" s="579"/>
      <c r="E619" s="579"/>
      <c r="F619" s="487"/>
    </row>
    <row r="620" spans="1:6" x14ac:dyDescent="0.25">
      <c r="A620" s="487"/>
      <c r="B620" s="1576"/>
      <c r="C620" s="487"/>
      <c r="D620" s="579"/>
      <c r="E620" s="579"/>
      <c r="F620" s="487"/>
    </row>
    <row r="621" spans="1:6" x14ac:dyDescent="0.25">
      <c r="A621" s="487"/>
      <c r="B621" s="1576"/>
      <c r="C621" s="487"/>
      <c r="D621" s="579"/>
      <c r="E621" s="579"/>
      <c r="F621" s="487"/>
    </row>
    <row r="622" spans="1:6" x14ac:dyDescent="0.25">
      <c r="A622" s="487"/>
      <c r="B622" s="1576"/>
      <c r="C622" s="487"/>
      <c r="D622" s="579"/>
      <c r="E622" s="579"/>
      <c r="F622" s="487"/>
    </row>
    <row r="623" spans="1:6" x14ac:dyDescent="0.25">
      <c r="A623" s="487"/>
      <c r="B623" s="1576"/>
      <c r="C623" s="487"/>
      <c r="D623" s="579"/>
      <c r="E623" s="579"/>
      <c r="F623" s="487"/>
    </row>
    <row r="624" spans="1:6" x14ac:dyDescent="0.25">
      <c r="A624" s="487"/>
      <c r="B624" s="1576"/>
      <c r="C624" s="487"/>
      <c r="D624" s="579"/>
      <c r="E624" s="579"/>
      <c r="F624" s="487"/>
    </row>
    <row r="625" spans="1:6" x14ac:dyDescent="0.25">
      <c r="A625" s="487"/>
      <c r="B625" s="1576"/>
      <c r="C625" s="487"/>
      <c r="D625" s="579"/>
      <c r="E625" s="579"/>
      <c r="F625" s="487"/>
    </row>
    <row r="626" spans="1:6" x14ac:dyDescent="0.25">
      <c r="A626" s="487"/>
      <c r="B626" s="1576"/>
      <c r="C626" s="487"/>
      <c r="D626" s="579"/>
      <c r="E626" s="579"/>
      <c r="F626" s="487"/>
    </row>
    <row r="627" spans="1:6" x14ac:dyDescent="0.25">
      <c r="A627" s="487"/>
      <c r="B627" s="1576"/>
      <c r="C627" s="487"/>
      <c r="D627" s="579"/>
      <c r="E627" s="579"/>
      <c r="F627" s="487"/>
    </row>
    <row r="628" spans="1:6" x14ac:dyDescent="0.25">
      <c r="A628" s="487"/>
      <c r="B628" s="1576"/>
      <c r="C628" s="487"/>
      <c r="D628" s="579"/>
      <c r="E628" s="579"/>
      <c r="F628" s="487"/>
    </row>
    <row r="629" spans="1:6" x14ac:dyDescent="0.25">
      <c r="A629" s="487"/>
      <c r="B629" s="1576"/>
      <c r="C629" s="487"/>
      <c r="D629" s="579"/>
      <c r="E629" s="579"/>
      <c r="F629" s="487"/>
    </row>
    <row r="630" spans="1:6" x14ac:dyDescent="0.25">
      <c r="A630" s="487"/>
      <c r="B630" s="1576"/>
      <c r="C630" s="487"/>
      <c r="D630" s="579"/>
      <c r="E630" s="579"/>
      <c r="F630" s="487"/>
    </row>
    <row r="631" spans="1:6" x14ac:dyDescent="0.25">
      <c r="A631" s="487"/>
      <c r="B631" s="1576"/>
      <c r="C631" s="487"/>
      <c r="D631" s="579"/>
      <c r="E631" s="579"/>
      <c r="F631" s="487"/>
    </row>
    <row r="632" spans="1:6" x14ac:dyDescent="0.25">
      <c r="A632" s="487"/>
      <c r="B632" s="1576"/>
      <c r="C632" s="487"/>
      <c r="D632" s="579"/>
      <c r="E632" s="579"/>
      <c r="F632" s="487"/>
    </row>
    <row r="633" spans="1:6" x14ac:dyDescent="0.25">
      <c r="A633" s="487"/>
      <c r="B633" s="1576"/>
      <c r="C633" s="487"/>
      <c r="D633" s="579"/>
      <c r="E633" s="579"/>
      <c r="F633" s="487"/>
    </row>
    <row r="634" spans="1:6" x14ac:dyDescent="0.25">
      <c r="A634" s="487"/>
      <c r="B634" s="1576"/>
      <c r="C634" s="487"/>
      <c r="D634" s="579"/>
      <c r="E634" s="579"/>
      <c r="F634" s="487"/>
    </row>
    <row r="635" spans="1:6" x14ac:dyDescent="0.25">
      <c r="A635" s="487"/>
      <c r="B635" s="1576"/>
      <c r="C635" s="487"/>
      <c r="D635" s="579"/>
      <c r="E635" s="579"/>
      <c r="F635" s="487"/>
    </row>
    <row r="636" spans="1:6" x14ac:dyDescent="0.25">
      <c r="A636" s="487"/>
      <c r="B636" s="1576"/>
      <c r="C636" s="487"/>
      <c r="D636" s="579"/>
      <c r="E636" s="579"/>
      <c r="F636" s="487"/>
    </row>
    <row r="637" spans="1:6" x14ac:dyDescent="0.25">
      <c r="A637" s="487"/>
      <c r="B637" s="1576"/>
      <c r="C637" s="487"/>
      <c r="D637" s="579"/>
      <c r="E637" s="579"/>
      <c r="F637" s="487"/>
    </row>
    <row r="638" spans="1:6" x14ac:dyDescent="0.25">
      <c r="A638" s="487"/>
      <c r="B638" s="1576"/>
      <c r="C638" s="487"/>
      <c r="D638" s="579"/>
      <c r="E638" s="579"/>
      <c r="F638" s="487"/>
    </row>
    <row r="639" spans="1:6" x14ac:dyDescent="0.25">
      <c r="A639" s="487"/>
      <c r="B639" s="1576"/>
      <c r="C639" s="487"/>
      <c r="D639" s="579"/>
      <c r="E639" s="579"/>
      <c r="F639" s="487"/>
    </row>
    <row r="640" spans="1:6" x14ac:dyDescent="0.25">
      <c r="A640" s="487"/>
      <c r="B640" s="1576"/>
      <c r="C640" s="487"/>
      <c r="D640" s="579"/>
      <c r="E640" s="579"/>
      <c r="F640" s="487"/>
    </row>
    <row r="641" spans="1:6" x14ac:dyDescent="0.25">
      <c r="A641" s="487"/>
      <c r="B641" s="1576"/>
      <c r="C641" s="487"/>
      <c r="D641" s="579"/>
      <c r="E641" s="579"/>
      <c r="F641" s="487"/>
    </row>
    <row r="642" spans="1:6" x14ac:dyDescent="0.25">
      <c r="A642" s="487"/>
      <c r="B642" s="1576"/>
      <c r="C642" s="487"/>
      <c r="D642" s="579"/>
      <c r="E642" s="579"/>
      <c r="F642" s="487"/>
    </row>
    <row r="643" spans="1:6" x14ac:dyDescent="0.25">
      <c r="A643" s="487"/>
      <c r="B643" s="1576"/>
      <c r="C643" s="487"/>
      <c r="D643" s="579"/>
      <c r="E643" s="579"/>
      <c r="F643" s="487"/>
    </row>
    <row r="644" spans="1:6" x14ac:dyDescent="0.25">
      <c r="A644" s="487"/>
      <c r="B644" s="1576"/>
      <c r="C644" s="487"/>
      <c r="D644" s="579"/>
      <c r="E644" s="579"/>
      <c r="F644" s="487"/>
    </row>
    <row r="645" spans="1:6" x14ac:dyDescent="0.25">
      <c r="A645" s="487"/>
      <c r="B645" s="1576"/>
      <c r="C645" s="487"/>
      <c r="D645" s="579"/>
      <c r="E645" s="579"/>
      <c r="F645" s="487"/>
    </row>
    <row r="646" spans="1:6" x14ac:dyDescent="0.25">
      <c r="A646" s="487"/>
      <c r="B646" s="1576"/>
      <c r="C646" s="487"/>
      <c r="D646" s="579"/>
      <c r="E646" s="579"/>
      <c r="F646" s="487"/>
    </row>
    <row r="647" spans="1:6" x14ac:dyDescent="0.25">
      <c r="A647" s="487"/>
      <c r="B647" s="1576"/>
      <c r="C647" s="487"/>
      <c r="D647" s="579"/>
      <c r="E647" s="579"/>
      <c r="F647" s="487"/>
    </row>
    <row r="648" spans="1:6" x14ac:dyDescent="0.25">
      <c r="A648" s="487"/>
      <c r="B648" s="1576"/>
      <c r="C648" s="487"/>
      <c r="D648" s="579"/>
      <c r="E648" s="579"/>
      <c r="F648" s="487"/>
    </row>
    <row r="649" spans="1:6" x14ac:dyDescent="0.25">
      <c r="A649" s="487"/>
      <c r="B649" s="1576"/>
      <c r="C649" s="487"/>
      <c r="D649" s="579"/>
      <c r="E649" s="579"/>
      <c r="F649" s="487"/>
    </row>
    <row r="650" spans="1:6" x14ac:dyDescent="0.25">
      <c r="A650" s="487"/>
      <c r="B650" s="1576"/>
      <c r="C650" s="487"/>
      <c r="D650" s="579"/>
      <c r="E650" s="579"/>
      <c r="F650" s="487"/>
    </row>
    <row r="651" spans="1:6" x14ac:dyDescent="0.25">
      <c r="A651" s="487"/>
      <c r="B651" s="1576"/>
      <c r="C651" s="487"/>
      <c r="D651" s="579"/>
      <c r="E651" s="579"/>
      <c r="F651" s="487"/>
    </row>
    <row r="652" spans="1:6" x14ac:dyDescent="0.25">
      <c r="A652" s="487"/>
      <c r="B652" s="1576"/>
      <c r="C652" s="487"/>
      <c r="D652" s="579"/>
      <c r="E652" s="579"/>
      <c r="F652" s="487"/>
    </row>
    <row r="653" spans="1:6" x14ac:dyDescent="0.25">
      <c r="A653" s="487"/>
      <c r="B653" s="1576"/>
      <c r="C653" s="487"/>
      <c r="D653" s="579"/>
      <c r="E653" s="579"/>
      <c r="F653" s="487"/>
    </row>
    <row r="654" spans="1:6" x14ac:dyDescent="0.25">
      <c r="A654" s="487"/>
      <c r="B654" s="1576"/>
      <c r="C654" s="487"/>
      <c r="D654" s="579"/>
      <c r="E654" s="579"/>
      <c r="F654" s="487"/>
    </row>
    <row r="655" spans="1:6" x14ac:dyDescent="0.25">
      <c r="A655" s="487"/>
      <c r="B655" s="1576"/>
      <c r="C655" s="487"/>
      <c r="D655" s="579"/>
      <c r="E655" s="579"/>
      <c r="F655" s="487"/>
    </row>
    <row r="656" spans="1:6" x14ac:dyDescent="0.25">
      <c r="A656" s="487"/>
      <c r="B656" s="1576"/>
      <c r="C656" s="487"/>
      <c r="D656" s="579"/>
      <c r="E656" s="579"/>
      <c r="F656" s="487"/>
    </row>
    <row r="657" spans="1:6" x14ac:dyDescent="0.25">
      <c r="A657" s="487"/>
      <c r="B657" s="1576"/>
      <c r="C657" s="487"/>
      <c r="D657" s="579"/>
      <c r="E657" s="579"/>
      <c r="F657" s="487"/>
    </row>
    <row r="658" spans="1:6" x14ac:dyDescent="0.25">
      <c r="A658" s="487"/>
      <c r="B658" s="1576"/>
      <c r="C658" s="487"/>
      <c r="D658" s="579"/>
      <c r="E658" s="579"/>
      <c r="F658" s="487"/>
    </row>
    <row r="659" spans="1:6" x14ac:dyDescent="0.25">
      <c r="A659" s="487"/>
      <c r="B659" s="1576"/>
      <c r="C659" s="487"/>
      <c r="D659" s="579"/>
      <c r="E659" s="579"/>
      <c r="F659" s="487"/>
    </row>
    <row r="660" spans="1:6" x14ac:dyDescent="0.25">
      <c r="A660" s="487"/>
      <c r="B660" s="1576"/>
      <c r="C660" s="487"/>
      <c r="D660" s="579"/>
      <c r="E660" s="579"/>
      <c r="F660" s="487"/>
    </row>
    <row r="661" spans="1:6" x14ac:dyDescent="0.25">
      <c r="A661" s="487"/>
      <c r="B661" s="1576"/>
      <c r="C661" s="487"/>
      <c r="D661" s="579"/>
      <c r="E661" s="579"/>
      <c r="F661" s="487"/>
    </row>
    <row r="662" spans="1:6" x14ac:dyDescent="0.25">
      <c r="A662" s="487"/>
      <c r="B662" s="1576"/>
      <c r="C662" s="487"/>
      <c r="D662" s="579"/>
      <c r="E662" s="579"/>
      <c r="F662" s="487"/>
    </row>
    <row r="663" spans="1:6" x14ac:dyDescent="0.25">
      <c r="A663" s="487"/>
      <c r="B663" s="1576"/>
      <c r="C663" s="487"/>
      <c r="D663" s="579"/>
      <c r="E663" s="579"/>
      <c r="F663" s="487"/>
    </row>
    <row r="664" spans="1:6" x14ac:dyDescent="0.25">
      <c r="A664" s="487"/>
      <c r="B664" s="1576"/>
      <c r="C664" s="487"/>
      <c r="D664" s="579"/>
      <c r="E664" s="579"/>
      <c r="F664" s="487"/>
    </row>
    <row r="665" spans="1:6" x14ac:dyDescent="0.25">
      <c r="A665" s="487"/>
      <c r="B665" s="1576"/>
      <c r="C665" s="487"/>
      <c r="D665" s="579"/>
      <c r="E665" s="579"/>
      <c r="F665" s="487"/>
    </row>
    <row r="666" spans="1:6" x14ac:dyDescent="0.25">
      <c r="A666" s="487"/>
      <c r="B666" s="1576"/>
      <c r="C666" s="487"/>
      <c r="D666" s="579"/>
      <c r="E666" s="579"/>
      <c r="F666" s="487"/>
    </row>
    <row r="667" spans="1:6" x14ac:dyDescent="0.25">
      <c r="A667" s="487"/>
      <c r="B667" s="1576"/>
      <c r="C667" s="487"/>
      <c r="D667" s="579"/>
      <c r="E667" s="579"/>
      <c r="F667" s="487"/>
    </row>
    <row r="668" spans="1:6" x14ac:dyDescent="0.25">
      <c r="A668" s="487"/>
      <c r="B668" s="1576"/>
      <c r="C668" s="487"/>
      <c r="D668" s="579"/>
      <c r="E668" s="579"/>
      <c r="F668" s="487"/>
    </row>
    <row r="669" spans="1:6" x14ac:dyDescent="0.25">
      <c r="A669" s="487"/>
      <c r="B669" s="1576"/>
      <c r="C669" s="487"/>
      <c r="D669" s="579"/>
      <c r="E669" s="579"/>
      <c r="F669" s="487"/>
    </row>
    <row r="670" spans="1:6" x14ac:dyDescent="0.25">
      <c r="A670" s="487"/>
      <c r="B670" s="1576"/>
      <c r="C670" s="487"/>
      <c r="D670" s="579"/>
      <c r="E670" s="579"/>
      <c r="F670" s="487"/>
    </row>
    <row r="671" spans="1:6" x14ac:dyDescent="0.25">
      <c r="A671" s="487"/>
      <c r="B671" s="1576"/>
      <c r="C671" s="487"/>
      <c r="D671" s="579"/>
      <c r="E671" s="579"/>
      <c r="F671" s="487"/>
    </row>
    <row r="672" spans="1:6" x14ac:dyDescent="0.25">
      <c r="A672" s="487"/>
      <c r="B672" s="1576"/>
      <c r="C672" s="487"/>
      <c r="D672" s="579"/>
      <c r="E672" s="579"/>
      <c r="F672" s="487"/>
    </row>
    <row r="673" spans="1:6" x14ac:dyDescent="0.25">
      <c r="A673" s="487"/>
      <c r="B673" s="1576"/>
      <c r="C673" s="487"/>
      <c r="D673" s="579"/>
      <c r="E673" s="579"/>
      <c r="F673" s="487"/>
    </row>
    <row r="674" spans="1:6" x14ac:dyDescent="0.25">
      <c r="A674" s="487"/>
      <c r="B674" s="1576"/>
      <c r="C674" s="487"/>
      <c r="D674" s="579"/>
      <c r="E674" s="579"/>
      <c r="F674" s="487"/>
    </row>
    <row r="675" spans="1:6" x14ac:dyDescent="0.25">
      <c r="A675" s="487"/>
      <c r="B675" s="1576"/>
      <c r="C675" s="487"/>
      <c r="D675" s="579"/>
      <c r="E675" s="579"/>
      <c r="F675" s="487"/>
    </row>
    <row r="676" spans="1:6" x14ac:dyDescent="0.25">
      <c r="A676" s="487"/>
      <c r="B676" s="1576"/>
      <c r="C676" s="487"/>
      <c r="D676" s="579"/>
      <c r="E676" s="579"/>
      <c r="F676" s="487"/>
    </row>
    <row r="677" spans="1:6" x14ac:dyDescent="0.25">
      <c r="A677" s="487"/>
      <c r="B677" s="1576"/>
      <c r="C677" s="487"/>
      <c r="D677" s="579"/>
      <c r="E677" s="579"/>
      <c r="F677" s="487"/>
    </row>
    <row r="678" spans="1:6" x14ac:dyDescent="0.25">
      <c r="A678" s="487"/>
      <c r="B678" s="1576"/>
      <c r="C678" s="487"/>
      <c r="D678" s="579"/>
      <c r="E678" s="579"/>
      <c r="F678" s="487"/>
    </row>
  </sheetData>
  <sheetProtection selectLockedCells="1" selectUnlockedCells="1"/>
  <mergeCells count="10">
    <mergeCell ref="C10:C11"/>
    <mergeCell ref="B2:F2"/>
    <mergeCell ref="C7:D7"/>
    <mergeCell ref="D10:F10"/>
    <mergeCell ref="D9:F9"/>
    <mergeCell ref="B9:B11"/>
    <mergeCell ref="B8:F8"/>
    <mergeCell ref="B4:F4"/>
    <mergeCell ref="B5:F5"/>
    <mergeCell ref="B6:F6"/>
  </mergeCells>
  <phoneticPr fontId="35" type="noConversion"/>
  <pageMargins left="0.74803149606299213" right="0.74803149606299213" top="0.98425196850393704" bottom="0.98425196850393704" header="0.51181102362204722" footer="0.51181102362204722"/>
  <pageSetup paperSize="9" scale="70" firstPageNumber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60"/>
  <sheetViews>
    <sheetView zoomScaleNormal="100" workbookViewId="0">
      <selection activeCell="C1" sqref="C1:Q1"/>
    </sheetView>
  </sheetViews>
  <sheetFormatPr defaultColWidth="9.140625" defaultRowHeight="11.25" x14ac:dyDescent="0.2"/>
  <cols>
    <col min="1" max="1" width="3.7109375" style="154" customWidth="1"/>
    <col min="2" max="2" width="37.28515625" style="154" customWidth="1"/>
    <col min="3" max="3" width="12" style="155" customWidth="1"/>
    <col min="4" max="4" width="11.140625" style="155" customWidth="1"/>
    <col min="5" max="5" width="12.140625" style="155" customWidth="1"/>
    <col min="6" max="8" width="10.85546875" style="155" customWidth="1"/>
    <col min="9" max="9" width="6.5703125" style="155" customWidth="1"/>
    <col min="10" max="10" width="38.7109375" style="155" customWidth="1"/>
    <col min="11" max="11" width="11.5703125" style="155" customWidth="1"/>
    <col min="12" max="12" width="11.7109375" style="155" customWidth="1"/>
    <col min="13" max="13" width="14.5703125" style="155" customWidth="1"/>
    <col min="14" max="14" width="11.5703125" style="322" customWidth="1"/>
    <col min="15" max="15" width="8.28515625" style="322" customWidth="1"/>
    <col min="16" max="16" width="11" style="322" customWidth="1"/>
    <col min="17" max="17" width="6.5703125" style="9" customWidth="1"/>
    <col min="18" max="18" width="10.85546875" style="9" customWidth="1"/>
    <col min="19" max="20" width="6.5703125" style="9" customWidth="1"/>
    <col min="21" max="16384" width="9.140625" style="9"/>
  </cols>
  <sheetData>
    <row r="1" spans="1:19" ht="12.75" customHeight="1" x14ac:dyDescent="0.2">
      <c r="C1" s="1581" t="s">
        <v>2139</v>
      </c>
      <c r="D1" s="1581"/>
      <c r="E1" s="1581"/>
      <c r="F1" s="1581"/>
      <c r="G1" s="1581"/>
      <c r="H1" s="1581"/>
      <c r="I1" s="1581"/>
      <c r="J1" s="1581"/>
      <c r="K1" s="1581"/>
      <c r="L1" s="1581"/>
      <c r="M1" s="1581"/>
      <c r="N1" s="1581"/>
      <c r="O1" s="1581"/>
      <c r="P1" s="1581"/>
      <c r="Q1" s="1581"/>
    </row>
    <row r="2" spans="1:19" x14ac:dyDescent="0.2">
      <c r="M2" s="156"/>
    </row>
    <row r="3" spans="1:19" s="120" customFormat="1" ht="12.75" customHeight="1" x14ac:dyDescent="0.2">
      <c r="A3" s="157"/>
      <c r="B3" s="1582" t="s">
        <v>78</v>
      </c>
      <c r="C3" s="1582"/>
      <c r="D3" s="1582"/>
      <c r="E3" s="1582"/>
      <c r="F3" s="1582"/>
      <c r="G3" s="1582"/>
      <c r="H3" s="1582"/>
      <c r="I3" s="1582"/>
      <c r="J3" s="1582"/>
      <c r="K3" s="1582"/>
      <c r="L3" s="1582"/>
      <c r="M3" s="1582"/>
      <c r="N3" s="1582"/>
      <c r="O3" s="1582"/>
      <c r="P3" s="1582"/>
      <c r="Q3" s="1582"/>
    </row>
    <row r="4" spans="1:19" s="120" customFormat="1" x14ac:dyDescent="0.2">
      <c r="A4" s="157"/>
      <c r="B4" s="1686" t="s">
        <v>999</v>
      </c>
      <c r="C4" s="1686"/>
      <c r="D4" s="1686"/>
      <c r="E4" s="1686"/>
      <c r="F4" s="1686"/>
      <c r="G4" s="1686"/>
      <c r="H4" s="1686"/>
      <c r="I4" s="1686"/>
      <c r="J4" s="1686"/>
      <c r="K4" s="1686"/>
      <c r="L4" s="1686"/>
      <c r="M4" s="1686"/>
      <c r="N4" s="1686"/>
      <c r="O4" s="1686"/>
      <c r="P4" s="1686"/>
      <c r="Q4" s="1686"/>
    </row>
    <row r="5" spans="1:19" s="120" customFormat="1" ht="12.75" customHeight="1" x14ac:dyDescent="0.2">
      <c r="A5" s="1689" t="s">
        <v>327</v>
      </c>
      <c r="B5" s="1689"/>
      <c r="C5" s="1689"/>
      <c r="D5" s="1689"/>
      <c r="E5" s="1689"/>
      <c r="F5" s="1689"/>
      <c r="G5" s="1689"/>
      <c r="H5" s="1689"/>
      <c r="I5" s="1689"/>
      <c r="J5" s="1689"/>
      <c r="K5" s="1689"/>
      <c r="L5" s="1689"/>
      <c r="M5" s="1689"/>
      <c r="N5" s="1689"/>
      <c r="O5" s="1689"/>
      <c r="P5" s="1689"/>
      <c r="Q5" s="1689"/>
    </row>
    <row r="6" spans="1:19" s="120" customFormat="1" ht="12.75" customHeight="1" x14ac:dyDescent="0.2">
      <c r="A6" s="1690" t="s">
        <v>56</v>
      </c>
      <c r="B6" s="1694" t="s">
        <v>57</v>
      </c>
      <c r="C6" s="1697" t="s">
        <v>58</v>
      </c>
      <c r="D6" s="1697"/>
      <c r="E6" s="1698"/>
      <c r="F6" s="1688" t="s">
        <v>59</v>
      </c>
      <c r="G6" s="1688"/>
      <c r="H6" s="1688"/>
      <c r="I6" s="1699"/>
      <c r="J6" s="1695" t="s">
        <v>60</v>
      </c>
      <c r="K6" s="1692" t="s">
        <v>505</v>
      </c>
      <c r="L6" s="1693"/>
      <c r="M6" s="1693"/>
      <c r="N6" s="1688" t="s">
        <v>506</v>
      </c>
      <c r="O6" s="1688"/>
      <c r="P6" s="1688"/>
      <c r="Q6" s="1578"/>
      <c r="R6" s="1046"/>
      <c r="S6" s="1046"/>
    </row>
    <row r="7" spans="1:19" s="120" customFormat="1" ht="12.75" customHeight="1" x14ac:dyDescent="0.2">
      <c r="A7" s="1644"/>
      <c r="B7" s="1590"/>
      <c r="C7" s="1585" t="s">
        <v>990</v>
      </c>
      <c r="D7" s="1585"/>
      <c r="E7" s="1586"/>
      <c r="F7" s="1579" t="s">
        <v>1332</v>
      </c>
      <c r="G7" s="1579"/>
      <c r="H7" s="1579"/>
      <c r="I7" s="1577" t="s">
        <v>1333</v>
      </c>
      <c r="J7" s="1696"/>
      <c r="K7" s="1585" t="s">
        <v>990</v>
      </c>
      <c r="L7" s="1585"/>
      <c r="M7" s="1586"/>
      <c r="N7" s="1579" t="s">
        <v>1332</v>
      </c>
      <c r="O7" s="1579"/>
      <c r="P7" s="1579"/>
      <c r="Q7" s="1580" t="s">
        <v>1333</v>
      </c>
      <c r="R7" s="1047"/>
      <c r="S7" s="1687"/>
    </row>
    <row r="8" spans="1:19" s="121" customFormat="1" ht="36.6" customHeight="1" x14ac:dyDescent="0.2">
      <c r="A8" s="1691"/>
      <c r="B8" s="1226" t="s">
        <v>61</v>
      </c>
      <c r="C8" s="1224" t="s">
        <v>62</v>
      </c>
      <c r="D8" s="1224" t="s">
        <v>63</v>
      </c>
      <c r="E8" s="1225" t="s">
        <v>64</v>
      </c>
      <c r="F8" s="1224" t="s">
        <v>62</v>
      </c>
      <c r="G8" s="1224" t="s">
        <v>63</v>
      </c>
      <c r="H8" s="1225" t="s">
        <v>64</v>
      </c>
      <c r="I8" s="1577"/>
      <c r="J8" s="1223" t="s">
        <v>65</v>
      </c>
      <c r="K8" s="1224" t="s">
        <v>62</v>
      </c>
      <c r="L8" s="1224" t="s">
        <v>63</v>
      </c>
      <c r="M8" s="1225" t="s">
        <v>64</v>
      </c>
      <c r="N8" s="1049" t="s">
        <v>62</v>
      </c>
      <c r="O8" s="1049" t="s">
        <v>63</v>
      </c>
      <c r="P8" s="1049" t="s">
        <v>64</v>
      </c>
      <c r="Q8" s="1580"/>
      <c r="R8" s="1048"/>
      <c r="S8" s="1687"/>
    </row>
    <row r="9" spans="1:19" ht="11.45" customHeight="1" x14ac:dyDescent="0.2">
      <c r="A9" s="1221">
        <v>1</v>
      </c>
      <c r="B9" s="1218" t="s">
        <v>24</v>
      </c>
      <c r="C9" s="170"/>
      <c r="D9" s="170"/>
      <c r="E9" s="1227"/>
      <c r="F9" s="170"/>
      <c r="G9" s="170"/>
      <c r="H9" s="1227"/>
      <c r="I9" s="919"/>
      <c r="J9" s="124" t="s">
        <v>25</v>
      </c>
      <c r="K9" s="170"/>
      <c r="L9" s="170"/>
      <c r="M9" s="807"/>
      <c r="N9" s="284"/>
      <c r="O9" s="284"/>
      <c r="P9" s="1139"/>
      <c r="Q9" s="1050"/>
      <c r="R9" s="284"/>
      <c r="S9" s="284"/>
    </row>
    <row r="10" spans="1:19" x14ac:dyDescent="0.2">
      <c r="A10" s="812">
        <f t="shared" ref="A10:A53" si="0">A9+1</f>
        <v>2</v>
      </c>
      <c r="B10" s="164" t="s">
        <v>35</v>
      </c>
      <c r="C10" s="278"/>
      <c r="D10" s="278"/>
      <c r="E10" s="447">
        <f>SUM(C10:D10)</f>
        <v>0</v>
      </c>
      <c r="F10" s="278"/>
      <c r="G10" s="278"/>
      <c r="H10" s="447"/>
      <c r="I10" s="914"/>
      <c r="J10" s="278" t="s">
        <v>233</v>
      </c>
      <c r="K10" s="278">
        <f>'műk. kiad. szakf Önkorm. '!D80</f>
        <v>64697</v>
      </c>
      <c r="L10" s="278">
        <f>'műk. kiad. szakf Önkorm. '!E80</f>
        <v>48036</v>
      </c>
      <c r="M10" s="446">
        <f>SUM(K10:L10)</f>
        <v>112733</v>
      </c>
      <c r="N10" s="285">
        <f>'műk. kiad. szakf Önkorm. '!F80</f>
        <v>51957</v>
      </c>
      <c r="O10" s="285">
        <f>'műk. kiad. szakf Önkorm. '!G80</f>
        <v>33479</v>
      </c>
      <c r="P10" s="448">
        <f>N10+O10</f>
        <v>85436</v>
      </c>
      <c r="Q10" s="1051">
        <f>P10/M10*100</f>
        <v>75.786149574658708</v>
      </c>
      <c r="R10" s="284"/>
      <c r="S10" s="284"/>
    </row>
    <row r="11" spans="1:19" x14ac:dyDescent="0.2">
      <c r="A11" s="812">
        <f t="shared" si="0"/>
        <v>3</v>
      </c>
      <c r="B11" s="164" t="s">
        <v>208</v>
      </c>
      <c r="C11" s="278">
        <f>'tám, végl. pe.átv  '!C11+'tám, végl. pe.átv  '!C19+'tám, végl. pe.átv  '!C20</f>
        <v>672462</v>
      </c>
      <c r="D11" s="278">
        <f>'tám, végl. pe.átv  '!D11+'tám, végl. pe.átv  '!D19+'tám, végl. pe.átv  '!D20</f>
        <v>85863</v>
      </c>
      <c r="E11" s="447">
        <f>'tám, végl. pe.átv  '!E11+'tám, végl. pe.átv  '!E19+'tám, végl. pe.átv  '!E20</f>
        <v>758325</v>
      </c>
      <c r="F11" s="278">
        <f>'tám, végl. pe.átv  '!F11+'tám, végl. pe.átv  '!F19+'tám, végl. pe.átv  '!F20</f>
        <v>672462</v>
      </c>
      <c r="G11" s="278">
        <f>'tám, végl. pe.átv  '!G11+'tám, végl. pe.átv  '!G19+'tám, végl. pe.átv  '!G20</f>
        <v>85863</v>
      </c>
      <c r="H11" s="447">
        <f>'tám, végl. pe.átv  '!H11+'tám, végl. pe.átv  '!H19+'tám, végl. pe.átv  '!H20</f>
        <v>758325</v>
      </c>
      <c r="I11" s="914">
        <f>H11/E11*100</f>
        <v>100</v>
      </c>
      <c r="J11" s="278" t="s">
        <v>234</v>
      </c>
      <c r="K11" s="278">
        <f>'műk. kiad. szakf Önkorm. '!H80</f>
        <v>18143</v>
      </c>
      <c r="L11" s="278">
        <f>'műk. kiad. szakf Önkorm. '!I80</f>
        <v>17424</v>
      </c>
      <c r="M11" s="446">
        <f>SUM(K11:L11)</f>
        <v>35567</v>
      </c>
      <c r="N11" s="285">
        <f>'műk. kiad. szakf Önkorm. '!J80</f>
        <v>11231</v>
      </c>
      <c r="O11" s="285">
        <f>'műk. kiad. szakf Önkorm. '!K80</f>
        <v>13608</v>
      </c>
      <c r="P11" s="448">
        <f t="shared" ref="P11:P20" si="1">N11+O11</f>
        <v>24839</v>
      </c>
      <c r="Q11" s="1051">
        <f t="shared" ref="Q11:Q52" si="2">P11/M11*100</f>
        <v>69.837208648466273</v>
      </c>
    </row>
    <row r="12" spans="1:19" x14ac:dyDescent="0.2">
      <c r="A12" s="812">
        <f t="shared" si="0"/>
        <v>4</v>
      </c>
      <c r="B12" s="164" t="s">
        <v>205</v>
      </c>
      <c r="C12" s="278"/>
      <c r="D12" s="278">
        <v>36</v>
      </c>
      <c r="E12" s="447">
        <f>C12+D12</f>
        <v>36</v>
      </c>
      <c r="F12" s="278"/>
      <c r="G12" s="278">
        <v>36</v>
      </c>
      <c r="H12" s="447">
        <f t="shared" ref="H12:H19" si="3">F12+G12</f>
        <v>36</v>
      </c>
      <c r="I12" s="914">
        <f t="shared" ref="I12:I52" si="4">H12/E12*100</f>
        <v>100</v>
      </c>
      <c r="J12" s="278" t="s">
        <v>235</v>
      </c>
      <c r="K12" s="278">
        <f>'műk. kiad. szakf Önkorm. '!L80</f>
        <v>232403</v>
      </c>
      <c r="L12" s="278">
        <f>'műk. kiad. szakf Önkorm. '!M80</f>
        <v>196616</v>
      </c>
      <c r="M12" s="446">
        <f>SUM(K12:L12)</f>
        <v>429019</v>
      </c>
      <c r="N12" s="285">
        <f>'műk. kiad. szakf Önkorm. '!N80</f>
        <v>129225</v>
      </c>
      <c r="O12" s="285">
        <f>'műk. kiad. szakf Önkorm. '!O80</f>
        <v>161000</v>
      </c>
      <c r="P12" s="448">
        <f t="shared" si="1"/>
        <v>290225</v>
      </c>
      <c r="Q12" s="1051">
        <f t="shared" si="2"/>
        <v>67.648519063258277</v>
      </c>
    </row>
    <row r="13" spans="1:19" ht="12" customHeight="1" x14ac:dyDescent="0.2">
      <c r="A13" s="812">
        <f t="shared" si="0"/>
        <v>5</v>
      </c>
      <c r="B13" s="511" t="s">
        <v>209</v>
      </c>
      <c r="C13" s="278">
        <f>'tám, végl. pe.átv  '!C47</f>
        <v>65224</v>
      </c>
      <c r="D13" s="278">
        <f>'tám, végl. pe.átv  '!D47</f>
        <v>4825</v>
      </c>
      <c r="E13" s="447">
        <f>'tám, végl. pe.átv  '!E47</f>
        <v>70049</v>
      </c>
      <c r="F13" s="278">
        <f>'tám, végl. pe.átv  '!F47</f>
        <v>62710</v>
      </c>
      <c r="G13" s="278">
        <f>'tám, végl. pe.átv  '!G47</f>
        <v>4823</v>
      </c>
      <c r="H13" s="447">
        <f>'tám, végl. pe.átv  '!H47</f>
        <v>67533</v>
      </c>
      <c r="I13" s="914">
        <f t="shared" si="4"/>
        <v>96.408228525746267</v>
      </c>
      <c r="J13" s="278"/>
      <c r="K13" s="278"/>
      <c r="L13" s="278"/>
      <c r="M13" s="446"/>
      <c r="N13" s="285"/>
      <c r="O13" s="285"/>
      <c r="P13" s="448">
        <f t="shared" si="1"/>
        <v>0</v>
      </c>
      <c r="Q13" s="1051"/>
    </row>
    <row r="14" spans="1:19" x14ac:dyDescent="0.2">
      <c r="A14" s="812">
        <f t="shared" si="0"/>
        <v>6</v>
      </c>
      <c r="B14" s="164" t="s">
        <v>210</v>
      </c>
      <c r="C14" s="278">
        <f>'felh. bev.  '!D29</f>
        <v>604811</v>
      </c>
      <c r="D14" s="278">
        <f>'felh. bev.  '!E29</f>
        <v>78232</v>
      </c>
      <c r="E14" s="447">
        <f>SUM(C14:D14)</f>
        <v>683043</v>
      </c>
      <c r="F14" s="278">
        <f>'felh. bev.  '!J29</f>
        <v>604811</v>
      </c>
      <c r="G14" s="278">
        <f>'felh. bev.  '!K29</f>
        <v>78232</v>
      </c>
      <c r="H14" s="447">
        <f t="shared" si="3"/>
        <v>683043</v>
      </c>
      <c r="I14" s="914">
        <f t="shared" si="4"/>
        <v>100</v>
      </c>
      <c r="J14" s="278" t="s">
        <v>236</v>
      </c>
      <c r="K14" s="285">
        <f>'műk. kiad. szakf Önkorm. '!AB80</f>
        <v>500</v>
      </c>
      <c r="L14" s="285">
        <f>'ellátottak önk.'!F31</f>
        <v>13250</v>
      </c>
      <c r="M14" s="446">
        <f>SUM(K14:L14)</f>
        <v>13750</v>
      </c>
      <c r="N14" s="285">
        <f>'műk. kiad. szakf Önkorm. '!AD80</f>
        <v>115</v>
      </c>
      <c r="O14" s="285">
        <f>'műk. kiad. szakf Önkorm. '!AE80</f>
        <v>10885</v>
      </c>
      <c r="P14" s="448">
        <f t="shared" si="1"/>
        <v>11000</v>
      </c>
      <c r="Q14" s="1051">
        <f t="shared" si="2"/>
        <v>80</v>
      </c>
    </row>
    <row r="15" spans="1:19" x14ac:dyDescent="0.2">
      <c r="A15" s="812">
        <f t="shared" si="0"/>
        <v>7</v>
      </c>
      <c r="B15" s="164"/>
      <c r="C15" s="278"/>
      <c r="D15" s="278"/>
      <c r="E15" s="447"/>
      <c r="F15" s="278"/>
      <c r="G15" s="278"/>
      <c r="H15" s="447"/>
      <c r="I15" s="914"/>
      <c r="J15" s="278" t="s">
        <v>237</v>
      </c>
      <c r="K15" s="285"/>
      <c r="L15" s="285"/>
      <c r="M15" s="446"/>
      <c r="N15" s="285"/>
      <c r="O15" s="285"/>
      <c r="P15" s="448">
        <f t="shared" si="1"/>
        <v>0</v>
      </c>
      <c r="Q15" s="1051"/>
    </row>
    <row r="16" spans="1:19" x14ac:dyDescent="0.2">
      <c r="A16" s="812">
        <f t="shared" si="0"/>
        <v>8</v>
      </c>
      <c r="B16" s="164" t="s">
        <v>211</v>
      </c>
      <c r="C16" s="278">
        <f>'közhatalmi bevételek'!D32</f>
        <v>326477</v>
      </c>
      <c r="D16" s="278">
        <f>'közhatalmi bevételek'!E32</f>
        <v>977378</v>
      </c>
      <c r="E16" s="447">
        <f>'közhatalmi bevételek'!F32</f>
        <v>1303855</v>
      </c>
      <c r="F16" s="278">
        <f>'közhatalmi bevételek'!J32</f>
        <v>322898</v>
      </c>
      <c r="G16" s="278">
        <f>'közhatalmi bevételek'!K32</f>
        <v>961994</v>
      </c>
      <c r="H16" s="447">
        <f t="shared" si="3"/>
        <v>1284892</v>
      </c>
      <c r="I16" s="914">
        <f t="shared" si="4"/>
        <v>98.545620486940649</v>
      </c>
      <c r="J16" s="278" t="s">
        <v>238</v>
      </c>
      <c r="K16" s="285">
        <f>mc.pe.átad!D22</f>
        <v>5750</v>
      </c>
      <c r="L16" s="285">
        <f>mc.pe.átad!E22</f>
        <v>55249</v>
      </c>
      <c r="M16" s="448">
        <f>mc.pe.átad!F22</f>
        <v>60999</v>
      </c>
      <c r="N16" s="285">
        <f>mc.pe.átad!G62</f>
        <v>5750</v>
      </c>
      <c r="O16" s="285">
        <f>mc.pe.átad!H62</f>
        <v>2575</v>
      </c>
      <c r="P16" s="285">
        <f>mc.pe.átad!I62</f>
        <v>8325</v>
      </c>
      <c r="Q16" s="1051">
        <f t="shared" si="2"/>
        <v>13.647764717454383</v>
      </c>
    </row>
    <row r="17" spans="1:18" x14ac:dyDescent="0.2">
      <c r="A17" s="812">
        <f t="shared" si="0"/>
        <v>9</v>
      </c>
      <c r="B17" s="167" t="s">
        <v>40</v>
      </c>
      <c r="C17" s="348"/>
      <c r="D17" s="348"/>
      <c r="E17" s="446"/>
      <c r="F17" s="348"/>
      <c r="G17" s="348"/>
      <c r="H17" s="447"/>
      <c r="I17" s="914"/>
      <c r="J17" s="278" t="s">
        <v>239</v>
      </c>
      <c r="K17" s="285">
        <f>mc.pe.átad!D60</f>
        <v>202527</v>
      </c>
      <c r="L17" s="285">
        <f>mc.pe.átad!E60</f>
        <v>239004</v>
      </c>
      <c r="M17" s="448">
        <f>mc.pe.átad!F60</f>
        <v>441531</v>
      </c>
      <c r="N17" s="285">
        <f>mc.pe.átad!G63</f>
        <v>193246</v>
      </c>
      <c r="O17" s="285">
        <f>mc.pe.átad!H63</f>
        <v>235832</v>
      </c>
      <c r="P17" s="285">
        <f>mc.pe.átad!I63</f>
        <v>429078</v>
      </c>
      <c r="Q17" s="1051">
        <f t="shared" si="2"/>
        <v>97.179586484301211</v>
      </c>
    </row>
    <row r="18" spans="1:18" x14ac:dyDescent="0.2">
      <c r="A18" s="812">
        <f t="shared" si="0"/>
        <v>10</v>
      </c>
      <c r="B18" s="167"/>
      <c r="C18" s="348"/>
      <c r="D18" s="348"/>
      <c r="E18" s="446"/>
      <c r="F18" s="348"/>
      <c r="G18" s="348"/>
      <c r="H18" s="447"/>
      <c r="I18" s="914"/>
      <c r="J18" s="278" t="s">
        <v>287</v>
      </c>
      <c r="K18" s="285">
        <f>'műk. kiad. szakf Önkorm. '!X80</f>
        <v>451</v>
      </c>
      <c r="L18" s="285">
        <f>'műk. kiad. szakf Önkorm. '!Y80</f>
        <v>0</v>
      </c>
      <c r="M18" s="448">
        <f>K18+L18</f>
        <v>451</v>
      </c>
      <c r="N18" s="285">
        <f>'műk. kiad. szakf Önkorm. '!Z80</f>
        <v>451</v>
      </c>
      <c r="O18" s="285">
        <f>'műk. kiad. szakf Önkorm. '!AA80</f>
        <v>0</v>
      </c>
      <c r="P18" s="448">
        <f t="shared" si="1"/>
        <v>451</v>
      </c>
      <c r="Q18" s="1051">
        <f t="shared" si="2"/>
        <v>100</v>
      </c>
    </row>
    <row r="19" spans="1:18" x14ac:dyDescent="0.2">
      <c r="A19" s="812">
        <f t="shared" si="0"/>
        <v>11</v>
      </c>
      <c r="B19" s="164" t="s">
        <v>212</v>
      </c>
      <c r="C19" s="348">
        <v>50828</v>
      </c>
      <c r="D19" s="348">
        <v>44433</v>
      </c>
      <c r="E19" s="446">
        <f>SUM(C19:D19)</f>
        <v>95261</v>
      </c>
      <c r="F19" s="348">
        <v>50678</v>
      </c>
      <c r="G19" s="348">
        <v>44301</v>
      </c>
      <c r="H19" s="447">
        <f t="shared" si="3"/>
        <v>94979</v>
      </c>
      <c r="I19" s="914">
        <f t="shared" si="4"/>
        <v>99.703971194927618</v>
      </c>
      <c r="J19" s="278" t="s">
        <v>241</v>
      </c>
      <c r="K19" s="285">
        <f>tartalék!D23</f>
        <v>0</v>
      </c>
      <c r="L19" s="285">
        <f>tartalék!E23</f>
        <v>1038</v>
      </c>
      <c r="M19" s="1231">
        <f>SUM(K19:L19)</f>
        <v>1038</v>
      </c>
      <c r="N19" s="285"/>
      <c r="O19" s="285"/>
      <c r="P19" s="448">
        <f t="shared" si="1"/>
        <v>0</v>
      </c>
      <c r="Q19" s="1051">
        <f t="shared" si="2"/>
        <v>0</v>
      </c>
    </row>
    <row r="20" spans="1:18" x14ac:dyDescent="0.2">
      <c r="A20" s="812">
        <f t="shared" si="0"/>
        <v>12</v>
      </c>
      <c r="B20" s="176"/>
      <c r="C20" s="348"/>
      <c r="D20" s="348"/>
      <c r="E20" s="446"/>
      <c r="F20" s="348"/>
      <c r="G20" s="348"/>
      <c r="H20" s="447"/>
      <c r="I20" s="914"/>
      <c r="J20" s="278" t="s">
        <v>288</v>
      </c>
      <c r="K20" s="285">
        <f>tartalék!D30</f>
        <v>22722</v>
      </c>
      <c r="L20" s="285">
        <f>tartalék!E30</f>
        <v>54940</v>
      </c>
      <c r="M20" s="448">
        <f>tartalék!F30</f>
        <v>77662</v>
      </c>
      <c r="N20" s="285"/>
      <c r="O20" s="285"/>
      <c r="P20" s="448">
        <f t="shared" si="1"/>
        <v>0</v>
      </c>
      <c r="Q20" s="1051">
        <f t="shared" si="2"/>
        <v>0</v>
      </c>
    </row>
    <row r="21" spans="1:18" s="122" customFormat="1" x14ac:dyDescent="0.2">
      <c r="A21" s="812">
        <f t="shared" si="0"/>
        <v>13</v>
      </c>
      <c r="B21" s="176" t="s">
        <v>42</v>
      </c>
      <c r="C21" s="348"/>
      <c r="D21" s="348"/>
      <c r="E21" s="446"/>
      <c r="F21" s="348"/>
      <c r="G21" s="348"/>
      <c r="H21" s="447"/>
      <c r="I21" s="914"/>
      <c r="J21" s="285"/>
      <c r="K21" s="285"/>
      <c r="L21" s="285"/>
      <c r="M21" s="448"/>
      <c r="N21" s="350"/>
      <c r="O21" s="350"/>
      <c r="P21" s="450"/>
      <c r="Q21" s="1051"/>
    </row>
    <row r="22" spans="1:18" s="122" customFormat="1" x14ac:dyDescent="0.2">
      <c r="A22" s="812">
        <f t="shared" si="0"/>
        <v>14</v>
      </c>
      <c r="B22" s="176" t="s">
        <v>1051</v>
      </c>
      <c r="C22" s="348"/>
      <c r="D22" s="348"/>
      <c r="E22" s="446"/>
      <c r="F22" s="348"/>
      <c r="G22" s="348"/>
      <c r="H22" s="447"/>
      <c r="I22" s="914"/>
      <c r="J22" s="285"/>
      <c r="K22" s="285"/>
      <c r="L22" s="285"/>
      <c r="M22" s="448"/>
      <c r="N22" s="350"/>
      <c r="O22" s="350"/>
      <c r="P22" s="450"/>
      <c r="Q22" s="1051"/>
    </row>
    <row r="23" spans="1:18" x14ac:dyDescent="0.2">
      <c r="A23" s="812">
        <f t="shared" si="0"/>
        <v>15</v>
      </c>
      <c r="B23" s="164" t="s">
        <v>1050</v>
      </c>
      <c r="C23" s="819"/>
      <c r="D23" s="278">
        <f>'felh. bev.  '!E13</f>
        <v>1070</v>
      </c>
      <c r="E23" s="446">
        <f>SUM(C23:D23)</f>
        <v>1070</v>
      </c>
      <c r="F23" s="348">
        <f>'felh. bev.  '!J13</f>
        <v>0</v>
      </c>
      <c r="G23" s="348">
        <f>'felh. bev.  '!K13</f>
        <v>1069</v>
      </c>
      <c r="H23" s="446">
        <f>'felh. bev.  '!L13</f>
        <v>1069</v>
      </c>
      <c r="I23" s="914">
        <f t="shared" si="4"/>
        <v>99.90654205607477</v>
      </c>
      <c r="J23" s="349" t="s">
        <v>66</v>
      </c>
      <c r="K23" s="349">
        <f t="shared" ref="K23:P23" si="5">SUM(K10:K21)</f>
        <v>547193</v>
      </c>
      <c r="L23" s="349">
        <f t="shared" si="5"/>
        <v>625557</v>
      </c>
      <c r="M23" s="449">
        <f t="shared" si="5"/>
        <v>1172750</v>
      </c>
      <c r="N23" s="123">
        <f t="shared" si="5"/>
        <v>391975</v>
      </c>
      <c r="O23" s="123">
        <f t="shared" si="5"/>
        <v>457379</v>
      </c>
      <c r="P23" s="421">
        <f t="shared" si="5"/>
        <v>849354</v>
      </c>
      <c r="Q23" s="1051">
        <f t="shared" si="2"/>
        <v>72.424131315284583</v>
      </c>
    </row>
    <row r="24" spans="1:18" x14ac:dyDescent="0.2">
      <c r="A24" s="812">
        <f t="shared" si="0"/>
        <v>16</v>
      </c>
      <c r="B24" s="164" t="s">
        <v>217</v>
      </c>
      <c r="C24" s="348">
        <f>'felh. bev.  '!D14+'felh. bev.  '!D15</f>
        <v>0</v>
      </c>
      <c r="D24" s="348">
        <f>'felh. bev.  '!E14+'felh. bev.  '!E15</f>
        <v>12</v>
      </c>
      <c r="E24" s="446">
        <f>SUM(C24:D24)</f>
        <v>12</v>
      </c>
      <c r="F24" s="348">
        <f>'felh. bev.  '!J14</f>
        <v>0</v>
      </c>
      <c r="G24" s="348">
        <f>'felh. bev.  '!K14</f>
        <v>12</v>
      </c>
      <c r="H24" s="446">
        <f>'felh. bev.  '!L14</f>
        <v>12</v>
      </c>
      <c r="I24" s="914">
        <f t="shared" si="4"/>
        <v>100</v>
      </c>
      <c r="J24" s="285"/>
      <c r="K24" s="285"/>
      <c r="L24" s="285"/>
      <c r="M24" s="448"/>
      <c r="N24" s="285"/>
      <c r="O24" s="285"/>
      <c r="P24" s="448"/>
      <c r="Q24" s="1051"/>
    </row>
    <row r="25" spans="1:18" x14ac:dyDescent="0.2">
      <c r="A25" s="812">
        <f t="shared" si="0"/>
        <v>17</v>
      </c>
      <c r="B25" s="164" t="s">
        <v>218</v>
      </c>
      <c r="C25" s="278">
        <f>'felh. bev.  '!D21</f>
        <v>0</v>
      </c>
      <c r="D25" s="278">
        <f>'felh. bev.  '!E21</f>
        <v>2270</v>
      </c>
      <c r="E25" s="447">
        <f>'felh. bev.  '!F21</f>
        <v>2270</v>
      </c>
      <c r="F25" s="278">
        <f>'felh. bev.  '!J21</f>
        <v>0</v>
      </c>
      <c r="G25" s="278">
        <f>'felh. bev.  '!K21</f>
        <v>2270</v>
      </c>
      <c r="H25" s="447">
        <f>'felh. bev.  '!L21</f>
        <v>2270</v>
      </c>
      <c r="I25" s="914">
        <f t="shared" si="4"/>
        <v>100</v>
      </c>
      <c r="J25" s="594" t="s">
        <v>34</v>
      </c>
      <c r="K25" s="351"/>
      <c r="L25" s="351"/>
      <c r="M25" s="448"/>
      <c r="N25" s="285"/>
      <c r="O25" s="285"/>
      <c r="P25" s="448"/>
      <c r="Q25" s="1051"/>
    </row>
    <row r="26" spans="1:18" x14ac:dyDescent="0.2">
      <c r="A26" s="812">
        <f t="shared" si="0"/>
        <v>18</v>
      </c>
      <c r="B26" s="164" t="s">
        <v>219</v>
      </c>
      <c r="C26" s="278"/>
      <c r="D26" s="278"/>
      <c r="E26" s="447"/>
      <c r="F26" s="278"/>
      <c r="G26" s="278"/>
      <c r="H26" s="447"/>
      <c r="I26" s="914"/>
      <c r="J26" s="278" t="s">
        <v>290</v>
      </c>
      <c r="K26" s="285">
        <f>'felhalm. kiad.  '!G20+'felhalm. kiad.  '!G62+'felhalm. kiad.  '!G78+'felhalm. kiad.  '!G83+'felhalm. kiad.  '!G96+'felhalm. kiad.  '!G176+'felhalm. kiad.  '!L24</f>
        <v>2089835</v>
      </c>
      <c r="L26" s="285">
        <f>'felhalm. kiad.  '!H20+'felhalm. kiad.  '!H62+'felhalm. kiad.  '!H78+'felhalm. kiad.  '!H83+'felhalm. kiad.  '!H96+'felhalm. kiad.  '!H176</f>
        <v>112242</v>
      </c>
      <c r="M26" s="448">
        <f>SUM(K26:L26)</f>
        <v>2202077</v>
      </c>
      <c r="N26" s="285">
        <f>'felhalm. kiad.  '!J20+'felhalm. kiad.  '!J62+'felhalm. kiad.  '!J78+'felhalm. kiad.  '!J83+'felhalm. kiad.  '!J96</f>
        <v>90277</v>
      </c>
      <c r="O26" s="285">
        <f>'felhalm. kiad.  '!K20+'felhalm. kiad.  '!K62+'felhalm. kiad.  '!K78+'felhalm. kiad.  '!K83+'felhalm. kiad.  '!K96</f>
        <v>15901</v>
      </c>
      <c r="P26" s="448">
        <f>N26+O26</f>
        <v>106178</v>
      </c>
      <c r="Q26" s="1051">
        <f t="shared" si="2"/>
        <v>4.8217205847025335</v>
      </c>
      <c r="R26" s="818"/>
    </row>
    <row r="27" spans="1:18" x14ac:dyDescent="0.2">
      <c r="A27" s="812">
        <f t="shared" si="0"/>
        <v>19</v>
      </c>
      <c r="B27" s="164"/>
      <c r="C27" s="278"/>
      <c r="D27" s="278"/>
      <c r="E27" s="447"/>
      <c r="F27" s="278"/>
      <c r="G27" s="278"/>
      <c r="H27" s="447"/>
      <c r="I27" s="914"/>
      <c r="J27" s="278" t="s">
        <v>245</v>
      </c>
      <c r="K27" s="285">
        <f>'felhalm. kiad.  '!G28</f>
        <v>27542</v>
      </c>
      <c r="L27" s="285">
        <f>'felhalm. kiad.  '!H28</f>
        <v>3756</v>
      </c>
      <c r="M27" s="448">
        <f>SUM(K27:L27)</f>
        <v>31298</v>
      </c>
      <c r="N27" s="285">
        <f>'felhalm. kiad.  '!J28</f>
        <v>9331</v>
      </c>
      <c r="O27" s="285">
        <f>'felhalm. kiad.  '!K28</f>
        <v>0</v>
      </c>
      <c r="P27" s="448">
        <f t="shared" ref="P27:P31" si="6">N27+O27</f>
        <v>9331</v>
      </c>
      <c r="Q27" s="1051">
        <f t="shared" si="2"/>
        <v>29.813406607450954</v>
      </c>
    </row>
    <row r="28" spans="1:18" x14ac:dyDescent="0.2">
      <c r="A28" s="812">
        <f t="shared" si="0"/>
        <v>20</v>
      </c>
      <c r="B28" s="176" t="s">
        <v>220</v>
      </c>
      <c r="C28" s="278">
        <f>'tám, végl. pe.átv  '!C54</f>
        <v>0</v>
      </c>
      <c r="D28" s="278">
        <f>'tám, végl. pe.átv  '!D54</f>
        <v>2117</v>
      </c>
      <c r="E28" s="447">
        <f>'tám, végl. pe.átv  '!E54</f>
        <v>2117</v>
      </c>
      <c r="F28" s="278">
        <f>'tám, végl. pe.átv  '!F54</f>
        <v>0</v>
      </c>
      <c r="G28" s="278">
        <f>'tám, végl. pe.átv  '!G54</f>
        <v>1214</v>
      </c>
      <c r="H28" s="447">
        <f>'tám, végl. pe.átv  '!H54</f>
        <v>1214</v>
      </c>
      <c r="I28" s="914">
        <f t="shared" si="4"/>
        <v>57.345299952763341</v>
      </c>
      <c r="J28" s="278" t="s">
        <v>246</v>
      </c>
      <c r="K28" s="285"/>
      <c r="L28" s="285"/>
      <c r="M28" s="448">
        <f>SUM(K28:L28)</f>
        <v>0</v>
      </c>
      <c r="N28" s="285"/>
      <c r="O28" s="285"/>
      <c r="P28" s="448">
        <f t="shared" si="6"/>
        <v>0</v>
      </c>
      <c r="Q28" s="1051"/>
    </row>
    <row r="29" spans="1:18" s="122" customFormat="1" x14ac:dyDescent="0.2">
      <c r="A29" s="812">
        <f t="shared" si="0"/>
        <v>21</v>
      </c>
      <c r="B29" s="176" t="s">
        <v>286</v>
      </c>
      <c r="C29" s="278">
        <f>'felh. bev.  '!D33+'felh. bev.  '!D39</f>
        <v>0</v>
      </c>
      <c r="D29" s="278">
        <f>'felh. bev.  '!E33+'felh. bev.  '!E39</f>
        <v>4000</v>
      </c>
      <c r="E29" s="447">
        <f>'felh. bev.  '!F33+'felh. bev.  '!F39</f>
        <v>4000</v>
      </c>
      <c r="F29" s="278">
        <f>'felh. bev.  '!J33+'felh. bev.  '!J39</f>
        <v>0</v>
      </c>
      <c r="G29" s="278">
        <f>'felh. bev.  '!K33+'felh. bev.  '!K39</f>
        <v>4000</v>
      </c>
      <c r="H29" s="447">
        <f>'felh. bev.  '!L33+'felh. bev.  '!L39</f>
        <v>4000</v>
      </c>
      <c r="I29" s="914">
        <f t="shared" si="4"/>
        <v>100</v>
      </c>
      <c r="J29" s="278" t="s">
        <v>248</v>
      </c>
      <c r="K29" s="285">
        <f>'felhalm. kiad.  '!G101</f>
        <v>0</v>
      </c>
      <c r="L29" s="285">
        <f>'felhalm. kiad.  '!H101</f>
        <v>50</v>
      </c>
      <c r="M29" s="448">
        <f>SUM(K29:L29)</f>
        <v>50</v>
      </c>
      <c r="N29" s="350">
        <f>'felhalm. kiad.  '!J101</f>
        <v>0</v>
      </c>
      <c r="O29" s="350">
        <f>'felhalm. kiad.  '!K101</f>
        <v>50</v>
      </c>
      <c r="P29" s="448">
        <f t="shared" si="6"/>
        <v>50</v>
      </c>
      <c r="Q29" s="1051">
        <f t="shared" si="2"/>
        <v>100</v>
      </c>
    </row>
    <row r="30" spans="1:18" x14ac:dyDescent="0.2">
      <c r="A30" s="812">
        <f t="shared" si="0"/>
        <v>22</v>
      </c>
      <c r="B30" s="176"/>
      <c r="C30" s="278"/>
      <c r="D30" s="278"/>
      <c r="E30" s="447"/>
      <c r="F30" s="278"/>
      <c r="G30" s="278"/>
      <c r="H30" s="447"/>
      <c r="I30" s="914"/>
      <c r="J30" s="278" t="s">
        <v>247</v>
      </c>
      <c r="K30" s="285">
        <f>'felhalm. kiad.  '!G112+'felhalm. kiad.  '!G117</f>
        <v>63788</v>
      </c>
      <c r="L30" s="285">
        <f>'felhalm. kiad.  '!H112+'felhalm. kiad.  '!H117</f>
        <v>31232</v>
      </c>
      <c r="M30" s="448">
        <f>SUM(K30:L30)</f>
        <v>95020</v>
      </c>
      <c r="N30" s="285">
        <f>'felhalm. kiad.  '!J112+'felhalm. kiad.  '!J117</f>
        <v>7766</v>
      </c>
      <c r="O30" s="285">
        <f>'felhalm. kiad.  '!K112+'felhalm. kiad.  '!K117</f>
        <v>29031</v>
      </c>
      <c r="P30" s="448">
        <f t="shared" si="6"/>
        <v>36797</v>
      </c>
      <c r="Q30" s="1051">
        <f t="shared" si="2"/>
        <v>38.725531467059568</v>
      </c>
    </row>
    <row r="31" spans="1:18" s="10" customFormat="1" x14ac:dyDescent="0.2">
      <c r="A31" s="812">
        <f t="shared" si="0"/>
        <v>23</v>
      </c>
      <c r="B31" s="1219" t="s">
        <v>52</v>
      </c>
      <c r="C31" s="1220">
        <f>C12+C19+C11+C16+C13</f>
        <v>1114991</v>
      </c>
      <c r="D31" s="1220">
        <f>D12+D19+D11+D16+D13+D28</f>
        <v>1114652</v>
      </c>
      <c r="E31" s="1228">
        <f>E12+E19+E11+E16+E13+E28</f>
        <v>2229643</v>
      </c>
      <c r="F31" s="1220">
        <f>F11+F12+F13+F16+F19+F28</f>
        <v>1108748</v>
      </c>
      <c r="G31" s="1220">
        <f t="shared" ref="G31:H31" si="7">G11+G12+G13+G16+G19+G28</f>
        <v>1098231</v>
      </c>
      <c r="H31" s="1228">
        <f t="shared" si="7"/>
        <v>2206979</v>
      </c>
      <c r="I31" s="915">
        <f t="shared" si="4"/>
        <v>98.983514401184408</v>
      </c>
      <c r="J31" s="278" t="s">
        <v>289</v>
      </c>
      <c r="K31" s="285">
        <f>tartalék!D17</f>
        <v>41442</v>
      </c>
      <c r="L31" s="285">
        <f>tartalék!E17</f>
        <v>850</v>
      </c>
      <c r="M31" s="448">
        <f>tartalék!F17</f>
        <v>42292</v>
      </c>
      <c r="N31" s="351"/>
      <c r="O31" s="351"/>
      <c r="P31" s="448">
        <f t="shared" si="6"/>
        <v>0</v>
      </c>
      <c r="Q31" s="1051">
        <f t="shared" si="2"/>
        <v>0</v>
      </c>
    </row>
    <row r="32" spans="1:18" x14ac:dyDescent="0.2">
      <c r="A32" s="812">
        <f t="shared" si="0"/>
        <v>24</v>
      </c>
      <c r="B32" s="172" t="s">
        <v>67</v>
      </c>
      <c r="C32" s="349">
        <f>C14+C22+C23+C24+C25+C26+C29</f>
        <v>604811</v>
      </c>
      <c r="D32" s="349">
        <f>D14+D22+D23+D24+D25+D26+D29</f>
        <v>85584</v>
      </c>
      <c r="E32" s="449">
        <f>E14+E22+E23+E24+E25+E26+E29</f>
        <v>690395</v>
      </c>
      <c r="F32" s="349">
        <f>F14+F22+F23+F24+F25+F26+F29</f>
        <v>604811</v>
      </c>
      <c r="G32" s="349">
        <f t="shared" ref="G32:H32" si="8">G14+G22+G23+G24+G25+G26+G29</f>
        <v>85583</v>
      </c>
      <c r="H32" s="449">
        <f t="shared" si="8"/>
        <v>690394</v>
      </c>
      <c r="I32" s="915">
        <f t="shared" si="4"/>
        <v>99.999855155382065</v>
      </c>
      <c r="J32" s="821" t="s">
        <v>68</v>
      </c>
      <c r="K32" s="349">
        <f>SUM(K26:K31)</f>
        <v>2222607</v>
      </c>
      <c r="L32" s="349">
        <f>SUM(L26:L31)</f>
        <v>148130</v>
      </c>
      <c r="M32" s="449">
        <f>SUM(M26:M31)</f>
        <v>2370737</v>
      </c>
      <c r="N32" s="285">
        <f>SUM(N26:N31)</f>
        <v>107374</v>
      </c>
      <c r="O32" s="285">
        <f t="shared" ref="O32:P32" si="9">SUM(O26:O31)</f>
        <v>44982</v>
      </c>
      <c r="P32" s="448">
        <f t="shared" si="9"/>
        <v>152356</v>
      </c>
      <c r="Q32" s="1051">
        <f t="shared" si="2"/>
        <v>6.4265247473675906</v>
      </c>
    </row>
    <row r="33" spans="1:17" x14ac:dyDescent="0.2">
      <c r="A33" s="812">
        <f t="shared" si="0"/>
        <v>25</v>
      </c>
      <c r="B33" s="174" t="s">
        <v>51</v>
      </c>
      <c r="C33" s="351">
        <f>SUM(C31:C32)</f>
        <v>1719802</v>
      </c>
      <c r="D33" s="351">
        <f>SUM(D31:D32)</f>
        <v>1200236</v>
      </c>
      <c r="E33" s="423">
        <f>SUM(C33:D33)</f>
        <v>2920038</v>
      </c>
      <c r="F33" s="351">
        <f>F31+F32</f>
        <v>1713559</v>
      </c>
      <c r="G33" s="351">
        <f t="shared" ref="G33:H33" si="10">G31+G32</f>
        <v>1183814</v>
      </c>
      <c r="H33" s="423">
        <f t="shared" si="10"/>
        <v>2897373</v>
      </c>
      <c r="I33" s="916">
        <f t="shared" si="4"/>
        <v>99.223811470946615</v>
      </c>
      <c r="J33" s="351" t="s">
        <v>69</v>
      </c>
      <c r="K33" s="351">
        <f t="shared" ref="K33:P33" si="11">K23+K32</f>
        <v>2769800</v>
      </c>
      <c r="L33" s="351">
        <f t="shared" si="11"/>
        <v>773687</v>
      </c>
      <c r="M33" s="423">
        <f t="shared" si="11"/>
        <v>3543487</v>
      </c>
      <c r="N33" s="170">
        <f>N23+N32</f>
        <v>499349</v>
      </c>
      <c r="O33" s="170">
        <f t="shared" si="11"/>
        <v>502361</v>
      </c>
      <c r="P33" s="425">
        <f t="shared" si="11"/>
        <v>1001710</v>
      </c>
      <c r="Q33" s="1051">
        <f t="shared" si="2"/>
        <v>28.26904684566361</v>
      </c>
    </row>
    <row r="34" spans="1:17" x14ac:dyDescent="0.2">
      <c r="A34" s="812">
        <f t="shared" si="0"/>
        <v>26</v>
      </c>
      <c r="B34" s="176"/>
      <c r="C34" s="285"/>
      <c r="D34" s="285"/>
      <c r="E34" s="448"/>
      <c r="F34" s="285"/>
      <c r="G34" s="285"/>
      <c r="H34" s="448"/>
      <c r="I34" s="914"/>
      <c r="J34" s="285"/>
      <c r="K34" s="285"/>
      <c r="L34" s="285"/>
      <c r="M34" s="448"/>
      <c r="N34" s="285"/>
      <c r="O34" s="285"/>
      <c r="P34" s="448"/>
      <c r="Q34" s="1051"/>
    </row>
    <row r="35" spans="1:17" x14ac:dyDescent="0.2">
      <c r="A35" s="812">
        <f t="shared" si="0"/>
        <v>27</v>
      </c>
      <c r="B35" s="174" t="s">
        <v>23</v>
      </c>
      <c r="C35" s="351">
        <f>C33-K33</f>
        <v>-1049998</v>
      </c>
      <c r="D35" s="351">
        <f>D33-L33</f>
        <v>426549</v>
      </c>
      <c r="E35" s="423">
        <f>E33-M33</f>
        <v>-623449</v>
      </c>
      <c r="F35" s="351">
        <f t="shared" ref="F35:H35" si="12">F33-N33</f>
        <v>1214210</v>
      </c>
      <c r="G35" s="351">
        <f t="shared" si="12"/>
        <v>681453</v>
      </c>
      <c r="H35" s="423">
        <f t="shared" si="12"/>
        <v>1895663</v>
      </c>
      <c r="I35" s="916">
        <f t="shared" si="4"/>
        <v>-304.06063687647264</v>
      </c>
      <c r="J35" s="349"/>
      <c r="K35" s="349"/>
      <c r="L35" s="349"/>
      <c r="M35" s="449"/>
      <c r="N35" s="285"/>
      <c r="O35" s="285"/>
      <c r="P35" s="448"/>
      <c r="Q35" s="1051"/>
    </row>
    <row r="36" spans="1:17" s="10" customFormat="1" x14ac:dyDescent="0.2">
      <c r="A36" s="812">
        <f t="shared" si="0"/>
        <v>28</v>
      </c>
      <c r="B36" s="176"/>
      <c r="C36" s="285"/>
      <c r="D36" s="285"/>
      <c r="E36" s="448"/>
      <c r="F36" s="285"/>
      <c r="G36" s="285"/>
      <c r="H36" s="448"/>
      <c r="I36" s="914"/>
      <c r="J36" s="285"/>
      <c r="K36" s="285"/>
      <c r="L36" s="285"/>
      <c r="M36" s="448"/>
      <c r="N36" s="351"/>
      <c r="O36" s="351"/>
      <c r="P36" s="423"/>
      <c r="Q36" s="1051"/>
    </row>
    <row r="37" spans="1:17" s="10" customFormat="1" x14ac:dyDescent="0.2">
      <c r="A37" s="812">
        <f t="shared" si="0"/>
        <v>29</v>
      </c>
      <c r="B37" s="124" t="s">
        <v>53</v>
      </c>
      <c r="C37" s="594"/>
      <c r="D37" s="594"/>
      <c r="E37" s="498"/>
      <c r="F37" s="594"/>
      <c r="G37" s="594"/>
      <c r="H37" s="498"/>
      <c r="I37" s="914"/>
      <c r="J37" s="594" t="s">
        <v>33</v>
      </c>
      <c r="K37" s="351"/>
      <c r="L37" s="351"/>
      <c r="M37" s="423"/>
      <c r="N37" s="351"/>
      <c r="O37" s="351"/>
      <c r="P37" s="423"/>
      <c r="Q37" s="1051"/>
    </row>
    <row r="38" spans="1:17" s="10" customFormat="1" x14ac:dyDescent="0.2">
      <c r="A38" s="812">
        <f t="shared" si="0"/>
        <v>30</v>
      </c>
      <c r="B38" s="135" t="s">
        <v>735</v>
      </c>
      <c r="C38" s="594"/>
      <c r="D38" s="594"/>
      <c r="E38" s="498"/>
      <c r="F38" s="594"/>
      <c r="G38" s="594"/>
      <c r="H38" s="498"/>
      <c r="I38" s="914"/>
      <c r="J38" s="824" t="s">
        <v>4</v>
      </c>
      <c r="K38" s="351"/>
      <c r="L38" s="831"/>
      <c r="M38" s="451"/>
      <c r="N38" s="351"/>
      <c r="O38" s="351"/>
      <c r="P38" s="423"/>
      <c r="Q38" s="1051"/>
    </row>
    <row r="39" spans="1:17" s="10" customFormat="1" ht="22.5" customHeight="1" x14ac:dyDescent="0.2">
      <c r="A39" s="971">
        <f t="shared" si="0"/>
        <v>31</v>
      </c>
      <c r="B39" s="206" t="s">
        <v>1230</v>
      </c>
      <c r="C39" s="278">
        <v>1243160</v>
      </c>
      <c r="D39" s="594"/>
      <c r="E39" s="922">
        <f>SUM(C39:D39)</f>
        <v>1243160</v>
      </c>
      <c r="F39" s="824"/>
      <c r="G39" s="824"/>
      <c r="H39" s="922">
        <f>F39+G39</f>
        <v>0</v>
      </c>
      <c r="I39" s="914">
        <f t="shared" si="4"/>
        <v>0</v>
      </c>
      <c r="J39" s="78" t="s">
        <v>3</v>
      </c>
      <c r="K39" s="351"/>
      <c r="L39" s="351"/>
      <c r="M39" s="423"/>
      <c r="N39" s="351"/>
      <c r="O39" s="351"/>
      <c r="P39" s="423"/>
      <c r="Q39" s="1051"/>
    </row>
    <row r="40" spans="1:17" x14ac:dyDescent="0.2">
      <c r="A40" s="812">
        <f t="shared" si="0"/>
        <v>32</v>
      </c>
      <c r="B40" s="117" t="s">
        <v>737</v>
      </c>
      <c r="C40" s="823"/>
      <c r="D40" s="824"/>
      <c r="E40" s="922">
        <f>SUM(C40:D40)</f>
        <v>0</v>
      </c>
      <c r="F40" s="824"/>
      <c r="G40" s="824"/>
      <c r="H40" s="922"/>
      <c r="I40" s="914"/>
      <c r="J40" s="278" t="s">
        <v>5</v>
      </c>
      <c r="K40" s="351"/>
      <c r="L40" s="351"/>
      <c r="M40" s="423"/>
      <c r="N40" s="285"/>
      <c r="O40" s="285"/>
      <c r="P40" s="448"/>
      <c r="Q40" s="1051"/>
    </row>
    <row r="41" spans="1:17" x14ac:dyDescent="0.2">
      <c r="A41" s="812">
        <f t="shared" si="0"/>
        <v>33</v>
      </c>
      <c r="B41" s="117" t="s">
        <v>225</v>
      </c>
      <c r="C41" s="278"/>
      <c r="D41" s="278"/>
      <c r="E41" s="447"/>
      <c r="F41" s="278"/>
      <c r="G41" s="278"/>
      <c r="H41" s="922"/>
      <c r="I41" s="914"/>
      <c r="J41" s="278" t="s">
        <v>6</v>
      </c>
      <c r="K41" s="351"/>
      <c r="L41" s="351"/>
      <c r="M41" s="423"/>
      <c r="N41" s="285"/>
      <c r="O41" s="285"/>
      <c r="P41" s="448"/>
      <c r="Q41" s="1051"/>
    </row>
    <row r="42" spans="1:17" x14ac:dyDescent="0.2">
      <c r="A42" s="812">
        <f t="shared" si="0"/>
        <v>34</v>
      </c>
      <c r="B42" s="1059" t="s">
        <v>226</v>
      </c>
      <c r="C42" s="278">
        <v>646688</v>
      </c>
      <c r="D42" s="278">
        <v>96213</v>
      </c>
      <c r="E42" s="447">
        <f>SUM(C42:D42)</f>
        <v>742901</v>
      </c>
      <c r="F42" s="278">
        <v>646688</v>
      </c>
      <c r="G42" s="278">
        <v>96213</v>
      </c>
      <c r="H42" s="922">
        <f t="shared" ref="H42:H44" si="13">F42+G42</f>
        <v>742901</v>
      </c>
      <c r="I42" s="914">
        <f t="shared" si="4"/>
        <v>100</v>
      </c>
      <c r="J42" s="278" t="s">
        <v>7</v>
      </c>
      <c r="K42" s="351"/>
      <c r="L42" s="351"/>
      <c r="M42" s="423"/>
      <c r="N42" s="285"/>
      <c r="O42" s="285"/>
      <c r="P42" s="448"/>
      <c r="Q42" s="1051"/>
    </row>
    <row r="43" spans="1:17" x14ac:dyDescent="0.2">
      <c r="A43" s="812">
        <f t="shared" si="0"/>
        <v>35</v>
      </c>
      <c r="B43" s="1059" t="s">
        <v>1130</v>
      </c>
      <c r="C43" s="278"/>
      <c r="D43" s="278"/>
      <c r="E43" s="447"/>
      <c r="F43" s="278"/>
      <c r="G43" s="278"/>
      <c r="H43" s="922"/>
      <c r="I43" s="914"/>
      <c r="J43" s="278"/>
      <c r="K43" s="351"/>
      <c r="L43" s="351"/>
      <c r="M43" s="423"/>
      <c r="N43" s="285"/>
      <c r="O43" s="285"/>
      <c r="P43" s="448"/>
      <c r="Q43" s="1051"/>
    </row>
    <row r="44" spans="1:17" x14ac:dyDescent="0.2">
      <c r="A44" s="812">
        <f t="shared" si="0"/>
        <v>36</v>
      </c>
      <c r="B44" s="117" t="s">
        <v>738</v>
      </c>
      <c r="C44" s="278">
        <v>27693</v>
      </c>
      <c r="D44" s="278">
        <v>8645</v>
      </c>
      <c r="E44" s="447">
        <f>C44+D44</f>
        <v>36338</v>
      </c>
      <c r="F44" s="278">
        <v>27692</v>
      </c>
      <c r="G44" s="278">
        <v>8645</v>
      </c>
      <c r="H44" s="922">
        <f t="shared" si="13"/>
        <v>36337</v>
      </c>
      <c r="I44" s="914">
        <f t="shared" si="4"/>
        <v>99.99724805988221</v>
      </c>
      <c r="J44" s="278" t="s">
        <v>8</v>
      </c>
      <c r="K44" s="351"/>
      <c r="L44" s="351"/>
      <c r="M44" s="448"/>
      <c r="N44" s="285"/>
      <c r="O44" s="285"/>
      <c r="P44" s="448"/>
      <c r="Q44" s="1051"/>
    </row>
    <row r="45" spans="1:17" x14ac:dyDescent="0.2">
      <c r="A45" s="812">
        <f t="shared" si="0"/>
        <v>37</v>
      </c>
      <c r="B45" s="117" t="s">
        <v>739</v>
      </c>
      <c r="C45" s="594"/>
      <c r="D45" s="594"/>
      <c r="E45" s="498"/>
      <c r="F45" s="594"/>
      <c r="G45" s="594"/>
      <c r="H45" s="922"/>
      <c r="I45" s="1128"/>
      <c r="J45" s="278" t="s">
        <v>291</v>
      </c>
      <c r="K45" s="285">
        <v>24026</v>
      </c>
      <c r="L45" s="285">
        <v>7956</v>
      </c>
      <c r="M45" s="448">
        <f>SUM(K45:L45)</f>
        <v>31982</v>
      </c>
      <c r="N45" s="285">
        <v>24025</v>
      </c>
      <c r="O45" s="285">
        <v>7956</v>
      </c>
      <c r="P45" s="448">
        <f>N45+O45</f>
        <v>31981</v>
      </c>
      <c r="Q45" s="1051">
        <f t="shared" si="2"/>
        <v>99.996873241198173</v>
      </c>
    </row>
    <row r="46" spans="1:17" x14ac:dyDescent="0.2">
      <c r="A46" s="812">
        <f t="shared" si="0"/>
        <v>38</v>
      </c>
      <c r="B46" s="117" t="s">
        <v>740</v>
      </c>
      <c r="C46" s="278"/>
      <c r="D46" s="278"/>
      <c r="E46" s="447"/>
      <c r="F46" s="278"/>
      <c r="G46" s="278"/>
      <c r="H46" s="922"/>
      <c r="I46" s="1128"/>
      <c r="J46" s="278" t="s">
        <v>256</v>
      </c>
      <c r="K46" s="285"/>
      <c r="L46" s="285"/>
      <c r="M46" s="448"/>
      <c r="N46" s="285"/>
      <c r="O46" s="285"/>
      <c r="P46" s="448"/>
      <c r="Q46" s="1051"/>
    </row>
    <row r="47" spans="1:17" x14ac:dyDescent="0.2">
      <c r="A47" s="812">
        <f t="shared" si="0"/>
        <v>39</v>
      </c>
      <c r="B47" s="117" t="s">
        <v>741</v>
      </c>
      <c r="C47" s="278"/>
      <c r="D47" s="278"/>
      <c r="E47" s="447"/>
      <c r="F47" s="278"/>
      <c r="G47" s="278"/>
      <c r="H47" s="922"/>
      <c r="I47" s="1128"/>
      <c r="J47" s="913" t="s">
        <v>257</v>
      </c>
      <c r="K47" s="285">
        <f>'pü.mérleg Hivatal'!C48+'püm. GAMESZ. '!C48+'püm-TASZII.'!C48+püm.Brunszvik!C48+'püm Festetics'!C48</f>
        <v>805377</v>
      </c>
      <c r="L47" s="285">
        <f>'pü.mérleg Hivatal'!D48+'püm. GAMESZ. '!D48+'püm-TASZII.'!D48+püm.Brunszvik!D48+'püm Festetics'!D48</f>
        <v>501945</v>
      </c>
      <c r="M47" s="448">
        <f>SUM(K47:L47)</f>
        <v>1307322</v>
      </c>
      <c r="N47" s="285">
        <v>786241</v>
      </c>
      <c r="O47" s="285">
        <v>444899</v>
      </c>
      <c r="P47" s="448">
        <f t="shared" ref="P47:P48" si="14">N47+O47</f>
        <v>1231140</v>
      </c>
      <c r="Q47" s="1051">
        <f t="shared" si="2"/>
        <v>94.172667483603888</v>
      </c>
    </row>
    <row r="48" spans="1:17" x14ac:dyDescent="0.2">
      <c r="A48" s="812">
        <f t="shared" si="0"/>
        <v>40</v>
      </c>
      <c r="B48" s="117" t="s">
        <v>0</v>
      </c>
      <c r="C48" s="278"/>
      <c r="D48" s="278"/>
      <c r="E48" s="447"/>
      <c r="F48" s="278"/>
      <c r="G48" s="278"/>
      <c r="H48" s="922"/>
      <c r="I48" s="1128"/>
      <c r="J48" s="913" t="s">
        <v>258</v>
      </c>
      <c r="K48" s="285">
        <f>'pü.mérleg Hivatal'!C49+'püm. GAMESZ. '!C49+'püm-TASZII.'!C49+püm.Brunszvik!C49+'püm Festetics'!C49</f>
        <v>38140</v>
      </c>
      <c r="L48" s="285">
        <f>'pü.mérleg Hivatal'!D49+'püm. GAMESZ. '!D49+püm.Brunszvik!D49+'püm Festetics'!D49+'püm-TASZII.'!D49</f>
        <v>21506</v>
      </c>
      <c r="M48" s="448">
        <f>'pü.mérleg Hivatal'!E49+'püm. GAMESZ. '!E49+'püm-TASZII.'!E49+püm.Brunszvik!E49+'püm Festetics'!E49</f>
        <v>59646</v>
      </c>
      <c r="N48" s="285">
        <v>37929</v>
      </c>
      <c r="O48" s="285">
        <v>21271</v>
      </c>
      <c r="P48" s="448">
        <f t="shared" si="14"/>
        <v>59200</v>
      </c>
      <c r="Q48" s="1051">
        <f t="shared" si="2"/>
        <v>99.252254970995537</v>
      </c>
    </row>
    <row r="49" spans="1:17" x14ac:dyDescent="0.2">
      <c r="A49" s="812">
        <f t="shared" si="0"/>
        <v>41</v>
      </c>
      <c r="B49" s="117" t="s">
        <v>1</v>
      </c>
      <c r="C49" s="278"/>
      <c r="D49" s="278"/>
      <c r="E49" s="447">
        <f>SUM(C49:D49)</f>
        <v>0</v>
      </c>
      <c r="F49" s="278"/>
      <c r="G49" s="278"/>
      <c r="H49" s="922"/>
      <c r="I49" s="1128"/>
      <c r="J49" s="278" t="s">
        <v>13</v>
      </c>
      <c r="K49" s="285"/>
      <c r="L49" s="285"/>
      <c r="M49" s="448"/>
      <c r="N49" s="285"/>
      <c r="O49" s="285"/>
      <c r="P49" s="448"/>
      <c r="Q49" s="1051"/>
    </row>
    <row r="50" spans="1:17" x14ac:dyDescent="0.2">
      <c r="A50" s="812">
        <f t="shared" si="0"/>
        <v>42</v>
      </c>
      <c r="B50" s="117"/>
      <c r="C50" s="278"/>
      <c r="D50" s="278"/>
      <c r="E50" s="447"/>
      <c r="F50" s="278"/>
      <c r="G50" s="278"/>
      <c r="H50" s="922"/>
      <c r="I50" s="1128"/>
      <c r="J50" s="278" t="s">
        <v>14</v>
      </c>
      <c r="K50" s="285"/>
      <c r="L50" s="285"/>
      <c r="M50" s="448"/>
      <c r="N50" s="285"/>
      <c r="O50" s="285"/>
      <c r="P50" s="448"/>
      <c r="Q50" s="1051"/>
    </row>
    <row r="51" spans="1:17" x14ac:dyDescent="0.2">
      <c r="A51" s="812">
        <f t="shared" si="0"/>
        <v>43</v>
      </c>
      <c r="B51" s="117"/>
      <c r="C51" s="278"/>
      <c r="D51" s="278"/>
      <c r="E51" s="447"/>
      <c r="F51" s="278"/>
      <c r="G51" s="278"/>
      <c r="H51" s="922"/>
      <c r="I51" s="1128"/>
      <c r="J51" s="278" t="s">
        <v>15</v>
      </c>
      <c r="K51" s="285"/>
      <c r="L51" s="285"/>
      <c r="M51" s="448"/>
      <c r="N51" s="285"/>
      <c r="O51" s="285"/>
      <c r="P51" s="448"/>
      <c r="Q51" s="1051"/>
    </row>
    <row r="52" spans="1:17" ht="12" thickBot="1" x14ac:dyDescent="0.25">
      <c r="A52" s="1222">
        <f t="shared" si="0"/>
        <v>44</v>
      </c>
      <c r="B52" s="1233" t="s">
        <v>480</v>
      </c>
      <c r="C52" s="1045">
        <f>SUM(C38:C50)</f>
        <v>1917541</v>
      </c>
      <c r="D52" s="1045">
        <f>SUM(D38:D50)</f>
        <v>104858</v>
      </c>
      <c r="E52" s="941">
        <f>SUM(E38:E50)</f>
        <v>2022399</v>
      </c>
      <c r="F52" s="1045">
        <f t="shared" ref="F52:H52" si="15">SUM(F38:F50)</f>
        <v>674380</v>
      </c>
      <c r="G52" s="1045">
        <f t="shared" si="15"/>
        <v>104858</v>
      </c>
      <c r="H52" s="941">
        <f t="shared" si="15"/>
        <v>779238</v>
      </c>
      <c r="I52" s="1155">
        <f t="shared" si="4"/>
        <v>38.530379020163672</v>
      </c>
      <c r="J52" s="1045" t="s">
        <v>473</v>
      </c>
      <c r="K52" s="1121">
        <f t="shared" ref="K52:P52" si="16">SUM(K38:K51)</f>
        <v>867543</v>
      </c>
      <c r="L52" s="1121">
        <f t="shared" si="16"/>
        <v>531407</v>
      </c>
      <c r="M52" s="1102">
        <f t="shared" si="16"/>
        <v>1398950</v>
      </c>
      <c r="N52" s="1034">
        <f t="shared" si="16"/>
        <v>848195</v>
      </c>
      <c r="O52" s="1034">
        <f t="shared" si="16"/>
        <v>474126</v>
      </c>
      <c r="P52" s="1033">
        <f t="shared" si="16"/>
        <v>1322321</v>
      </c>
      <c r="Q52" s="1234">
        <f t="shared" si="2"/>
        <v>94.522391793845387</v>
      </c>
    </row>
    <row r="53" spans="1:17" ht="12" thickBot="1" x14ac:dyDescent="0.25">
      <c r="A53" s="1120">
        <f t="shared" si="0"/>
        <v>45</v>
      </c>
      <c r="B53" s="1208" t="s">
        <v>475</v>
      </c>
      <c r="C53" s="1209">
        <f>C33+C52</f>
        <v>3637343</v>
      </c>
      <c r="D53" s="1209">
        <f>D33+D52</f>
        <v>1305094</v>
      </c>
      <c r="E53" s="1210">
        <f>E33+E52</f>
        <v>4942437</v>
      </c>
      <c r="F53" s="1211">
        <f>F52+F33</f>
        <v>2387939</v>
      </c>
      <c r="G53" s="1229">
        <f t="shared" ref="G53:H53" si="17">G52+G33</f>
        <v>1288672</v>
      </c>
      <c r="H53" s="1230">
        <f t="shared" si="17"/>
        <v>3676611</v>
      </c>
      <c r="I53" s="1212">
        <f>H53/E53*100</f>
        <v>74.38862650146072</v>
      </c>
      <c r="J53" s="1213" t="s">
        <v>474</v>
      </c>
      <c r="K53" s="452">
        <f t="shared" ref="K53:P53" si="18">K33+K52</f>
        <v>3637343</v>
      </c>
      <c r="L53" s="1214">
        <f t="shared" si="18"/>
        <v>1305094</v>
      </c>
      <c r="M53" s="1232">
        <f t="shared" si="18"/>
        <v>4942437</v>
      </c>
      <c r="N53" s="429">
        <f t="shared" si="18"/>
        <v>1347544</v>
      </c>
      <c r="O53" s="1215">
        <f t="shared" si="18"/>
        <v>976487</v>
      </c>
      <c r="P53" s="1216">
        <f t="shared" si="18"/>
        <v>2324031</v>
      </c>
      <c r="Q53" s="1217">
        <f>P53/M53*100</f>
        <v>47.021965075123873</v>
      </c>
    </row>
    <row r="54" spans="1:17" x14ac:dyDescent="0.2">
      <c r="B54" s="179"/>
      <c r="C54" s="178"/>
      <c r="D54" s="178"/>
      <c r="E54" s="178"/>
      <c r="F54" s="178"/>
      <c r="G54" s="178"/>
      <c r="H54" s="178"/>
      <c r="I54" s="178"/>
      <c r="J54" s="170"/>
      <c r="K54" s="178"/>
      <c r="L54" s="178"/>
      <c r="M54" s="178"/>
      <c r="N54" s="9"/>
      <c r="O54" s="9"/>
      <c r="P54" s="9"/>
    </row>
    <row r="60" spans="1:17" x14ac:dyDescent="0.2">
      <c r="L60" s="166"/>
    </row>
  </sheetData>
  <sheetProtection selectLockedCells="1" selectUnlockedCells="1"/>
  <mergeCells count="18">
    <mergeCell ref="F7:H7"/>
    <mergeCell ref="I7:I8"/>
    <mergeCell ref="B3:Q3"/>
    <mergeCell ref="C1:Q1"/>
    <mergeCell ref="B4:Q4"/>
    <mergeCell ref="S7:S8"/>
    <mergeCell ref="N6:Q6"/>
    <mergeCell ref="N7:P7"/>
    <mergeCell ref="Q7:Q8"/>
    <mergeCell ref="A5:Q5"/>
    <mergeCell ref="A6:A8"/>
    <mergeCell ref="K7:M7"/>
    <mergeCell ref="K6:M6"/>
    <mergeCell ref="B6:B7"/>
    <mergeCell ref="J6:J7"/>
    <mergeCell ref="C7:E7"/>
    <mergeCell ref="C6:E6"/>
    <mergeCell ref="F6:I6"/>
  </mergeCells>
  <phoneticPr fontId="35" type="noConversion"/>
  <pageMargins left="0.19685039370078741" right="0.19685039370078741" top="0.19685039370078741" bottom="0.19685039370078741" header="0.51181102362204722" footer="0.51181102362204722"/>
  <pageSetup paperSize="9" scale="60" firstPageNumber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U59"/>
  <sheetViews>
    <sheetView zoomScaleNormal="100" workbookViewId="0">
      <selection activeCell="J58" sqref="J58"/>
    </sheetView>
  </sheetViews>
  <sheetFormatPr defaultColWidth="9.140625" defaultRowHeight="11.25" x14ac:dyDescent="0.2"/>
  <cols>
    <col min="1" max="1" width="3.7109375" style="154" customWidth="1"/>
    <col min="2" max="2" width="36.140625" style="154" customWidth="1"/>
    <col min="3" max="8" width="10.85546875" style="155" customWidth="1"/>
    <col min="9" max="9" width="6.42578125" style="155" customWidth="1"/>
    <col min="10" max="10" width="36.140625" style="155" customWidth="1"/>
    <col min="11" max="13" width="10.85546875" style="155" customWidth="1"/>
    <col min="14" max="16" width="10.85546875" style="9" customWidth="1"/>
    <col min="17" max="17" width="6.5703125" style="9" customWidth="1"/>
    <col min="18" max="16384" width="9.140625" style="9"/>
  </cols>
  <sheetData>
    <row r="1" spans="1:18" ht="12.75" customHeight="1" x14ac:dyDescent="0.2">
      <c r="C1" s="1581" t="s">
        <v>2140</v>
      </c>
      <c r="D1" s="1581"/>
      <c r="E1" s="1581"/>
      <c r="F1" s="1581"/>
      <c r="G1" s="1581"/>
      <c r="H1" s="1581"/>
      <c r="I1" s="1581"/>
      <c r="J1" s="1581"/>
      <c r="K1" s="1581"/>
      <c r="L1" s="1581"/>
      <c r="M1" s="1581"/>
      <c r="N1" s="1581"/>
      <c r="O1" s="1581"/>
      <c r="P1" s="1581"/>
      <c r="Q1" s="1581"/>
    </row>
    <row r="2" spans="1:18" x14ac:dyDescent="0.2">
      <c r="J2" s="156"/>
      <c r="K2" s="156"/>
      <c r="L2" s="156"/>
      <c r="M2" s="156"/>
    </row>
    <row r="3" spans="1:18" x14ac:dyDescent="0.2">
      <c r="J3" s="156"/>
      <c r="K3" s="156"/>
      <c r="L3" s="156"/>
      <c r="M3" s="156"/>
    </row>
    <row r="4" spans="1:18" s="120" customFormat="1" x14ac:dyDescent="0.2">
      <c r="A4" s="157"/>
      <c r="B4" s="1582" t="s">
        <v>78</v>
      </c>
      <c r="C4" s="1582"/>
      <c r="D4" s="1582"/>
      <c r="E4" s="1582"/>
      <c r="F4" s="1582"/>
      <c r="G4" s="1582"/>
      <c r="H4" s="1582"/>
      <c r="I4" s="1582"/>
      <c r="J4" s="1582"/>
      <c r="K4" s="1582"/>
      <c r="L4" s="1582"/>
      <c r="M4" s="1582"/>
      <c r="N4" s="1582"/>
      <c r="O4" s="1582"/>
      <c r="P4" s="1582"/>
      <c r="Q4" s="1582"/>
    </row>
    <row r="5" spans="1:18" s="120" customFormat="1" x14ac:dyDescent="0.2">
      <c r="A5" s="157"/>
      <c r="B5" s="1701" t="s">
        <v>197</v>
      </c>
      <c r="C5" s="1701"/>
      <c r="D5" s="1701"/>
      <c r="E5" s="1701"/>
      <c r="F5" s="1701"/>
      <c r="G5" s="1701"/>
      <c r="H5" s="1701"/>
      <c r="I5" s="1701"/>
      <c r="J5" s="1701"/>
      <c r="K5" s="1701"/>
      <c r="L5" s="1701"/>
      <c r="M5" s="1701"/>
      <c r="N5" s="1701"/>
      <c r="O5" s="1701"/>
      <c r="P5" s="1701"/>
      <c r="Q5" s="1701"/>
    </row>
    <row r="6" spans="1:18" s="120" customFormat="1" x14ac:dyDescent="0.2">
      <c r="A6" s="157"/>
      <c r="B6" s="1582" t="s">
        <v>1000</v>
      </c>
      <c r="C6" s="1582"/>
      <c r="D6" s="1582"/>
      <c r="E6" s="1582"/>
      <c r="F6" s="1582"/>
      <c r="G6" s="1582"/>
      <c r="H6" s="1582"/>
      <c r="I6" s="1582"/>
      <c r="J6" s="1582"/>
      <c r="K6" s="1582"/>
      <c r="L6" s="1582"/>
      <c r="M6" s="1582"/>
      <c r="N6" s="1582"/>
      <c r="O6" s="1582"/>
      <c r="P6" s="1582"/>
      <c r="Q6" s="1582"/>
    </row>
    <row r="7" spans="1:18" s="120" customFormat="1" ht="12.75" customHeight="1" x14ac:dyDescent="0.2">
      <c r="A7" s="1584" t="s">
        <v>327</v>
      </c>
      <c r="B7" s="1584"/>
      <c r="C7" s="1584"/>
      <c r="D7" s="1584"/>
      <c r="E7" s="1584"/>
      <c r="F7" s="1584"/>
      <c r="G7" s="1584"/>
      <c r="H7" s="1584"/>
      <c r="I7" s="1584"/>
      <c r="J7" s="1584"/>
      <c r="K7" s="1584"/>
      <c r="L7" s="1584"/>
      <c r="M7" s="1584"/>
      <c r="N7" s="1584"/>
      <c r="O7" s="1584"/>
      <c r="P7" s="1584"/>
      <c r="Q7" s="1584"/>
    </row>
    <row r="8" spans="1:18" s="120" customFormat="1" ht="12.75" customHeight="1" x14ac:dyDescent="0.2">
      <c r="A8" s="1644" t="s">
        <v>56</v>
      </c>
      <c r="B8" s="1590" t="s">
        <v>57</v>
      </c>
      <c r="C8" s="1607" t="s">
        <v>58</v>
      </c>
      <c r="D8" s="1607"/>
      <c r="E8" s="1608"/>
      <c r="F8" s="1578" t="s">
        <v>59</v>
      </c>
      <c r="G8" s="1578"/>
      <c r="H8" s="1578"/>
      <c r="I8" s="1578"/>
      <c r="J8" s="1609" t="s">
        <v>60</v>
      </c>
      <c r="K8" s="1587" t="s">
        <v>505</v>
      </c>
      <c r="L8" s="1588"/>
      <c r="M8" s="1588"/>
      <c r="N8" s="1578" t="s">
        <v>506</v>
      </c>
      <c r="O8" s="1578"/>
      <c r="P8" s="1578"/>
      <c r="Q8" s="1578"/>
    </row>
    <row r="9" spans="1:18" s="120" customFormat="1" ht="12.75" customHeight="1" x14ac:dyDescent="0.2">
      <c r="A9" s="1644"/>
      <c r="B9" s="1590"/>
      <c r="C9" s="1585" t="s">
        <v>990</v>
      </c>
      <c r="D9" s="1585"/>
      <c r="E9" s="1586"/>
      <c r="F9" s="1579" t="s">
        <v>1332</v>
      </c>
      <c r="G9" s="1579"/>
      <c r="H9" s="1579"/>
      <c r="I9" s="1577" t="s">
        <v>1333</v>
      </c>
      <c r="J9" s="1696"/>
      <c r="K9" s="1585" t="s">
        <v>990</v>
      </c>
      <c r="L9" s="1585"/>
      <c r="M9" s="1585"/>
      <c r="N9" s="1579" t="s">
        <v>1332</v>
      </c>
      <c r="O9" s="1579"/>
      <c r="P9" s="1579"/>
      <c r="Q9" s="1580" t="s">
        <v>1333</v>
      </c>
    </row>
    <row r="10" spans="1:18" s="121" customFormat="1" ht="36.6" customHeight="1" x14ac:dyDescent="0.2">
      <c r="A10" s="1610"/>
      <c r="B10" s="158" t="s">
        <v>61</v>
      </c>
      <c r="C10" s="133" t="s">
        <v>62</v>
      </c>
      <c r="D10" s="133" t="s">
        <v>63</v>
      </c>
      <c r="E10" s="1054" t="s">
        <v>64</v>
      </c>
      <c r="F10" s="1053" t="s">
        <v>62</v>
      </c>
      <c r="G10" s="133" t="s">
        <v>63</v>
      </c>
      <c r="H10" s="942" t="s">
        <v>64</v>
      </c>
      <c r="I10" s="1613"/>
      <c r="J10" s="160" t="s">
        <v>65</v>
      </c>
      <c r="K10" s="133" t="s">
        <v>62</v>
      </c>
      <c r="L10" s="133" t="s">
        <v>63</v>
      </c>
      <c r="M10" s="133" t="s">
        <v>64</v>
      </c>
      <c r="N10" s="1049" t="s">
        <v>62</v>
      </c>
      <c r="O10" s="1049" t="s">
        <v>63</v>
      </c>
      <c r="P10" s="1049" t="s">
        <v>64</v>
      </c>
      <c r="Q10" s="1700"/>
      <c r="R10" s="569"/>
    </row>
    <row r="11" spans="1:18" ht="11.45" customHeight="1" x14ac:dyDescent="0.2">
      <c r="A11" s="1088">
        <v>1</v>
      </c>
      <c r="B11" s="162" t="s">
        <v>24</v>
      </c>
      <c r="C11" s="163"/>
      <c r="D11" s="163"/>
      <c r="E11" s="920"/>
      <c r="F11" s="163"/>
      <c r="G11" s="163"/>
      <c r="H11" s="920"/>
      <c r="I11" s="919"/>
      <c r="J11" s="917" t="s">
        <v>25</v>
      </c>
      <c r="K11" s="163"/>
      <c r="L11" s="163"/>
      <c r="M11" s="427"/>
      <c r="N11" s="185"/>
      <c r="P11" s="1139"/>
      <c r="R11" s="185"/>
    </row>
    <row r="12" spans="1:18" x14ac:dyDescent="0.2">
      <c r="A12" s="1089">
        <f t="shared" ref="A12:A54" si="0">A11+1</f>
        <v>2</v>
      </c>
      <c r="B12" s="164" t="s">
        <v>35</v>
      </c>
      <c r="C12" s="116"/>
      <c r="D12" s="116"/>
      <c r="E12" s="428"/>
      <c r="F12" s="117"/>
      <c r="G12" s="117"/>
      <c r="H12" s="428"/>
      <c r="I12" s="948"/>
      <c r="J12" s="117" t="s">
        <v>233</v>
      </c>
      <c r="K12" s="166">
        <v>100027</v>
      </c>
      <c r="L12" s="166">
        <v>75144</v>
      </c>
      <c r="M12" s="1278">
        <f>SUM(K12:L12)</f>
        <v>175171</v>
      </c>
      <c r="N12" s="568">
        <v>94862</v>
      </c>
      <c r="O12" s="283">
        <v>71263</v>
      </c>
      <c r="P12" s="448">
        <f>N12+O12</f>
        <v>166125</v>
      </c>
      <c r="Q12" s="283">
        <f>P12/M12*100</f>
        <v>94.835903203155766</v>
      </c>
      <c r="R12" s="185"/>
    </row>
    <row r="13" spans="1:18" x14ac:dyDescent="0.2">
      <c r="A13" s="1089">
        <f t="shared" si="0"/>
        <v>3</v>
      </c>
      <c r="B13" s="164" t="s">
        <v>36</v>
      </c>
      <c r="E13" s="422">
        <f>SUM(C13:D13)</f>
        <v>0</v>
      </c>
      <c r="F13" s="166"/>
      <c r="G13" s="166"/>
      <c r="H13" s="422">
        <f>F13+G13</f>
        <v>0</v>
      </c>
      <c r="I13" s="1111"/>
      <c r="J13" s="1059" t="s">
        <v>234</v>
      </c>
      <c r="K13" s="166">
        <v>28067</v>
      </c>
      <c r="L13" s="166">
        <v>17750</v>
      </c>
      <c r="M13" s="1278">
        <f>SUM(K13:L13)</f>
        <v>45817</v>
      </c>
      <c r="N13" s="568">
        <v>24619</v>
      </c>
      <c r="O13" s="283">
        <v>15570</v>
      </c>
      <c r="P13" s="448">
        <f t="shared" ref="P13:P20" si="1">N13+O13</f>
        <v>40189</v>
      </c>
      <c r="Q13" s="283">
        <f t="shared" ref="Q13:Q54" si="2">P13/M13*100</f>
        <v>87.716349826483622</v>
      </c>
      <c r="R13" s="185"/>
    </row>
    <row r="14" spans="1:18" x14ac:dyDescent="0.2">
      <c r="A14" s="1089">
        <f t="shared" si="0"/>
        <v>4</v>
      </c>
      <c r="B14" s="164" t="s">
        <v>37</v>
      </c>
      <c r="D14" s="155">
        <v>35</v>
      </c>
      <c r="E14" s="422">
        <f>SUM(C14:D14)</f>
        <v>35</v>
      </c>
      <c r="F14" s="166"/>
      <c r="G14" s="166">
        <v>34</v>
      </c>
      <c r="H14" s="422">
        <f t="shared" ref="H14:H20" si="3">F14+G14</f>
        <v>34</v>
      </c>
      <c r="I14" s="1111">
        <f t="shared" ref="I14:I53" si="4">H14/E14*100</f>
        <v>97.142857142857139</v>
      </c>
      <c r="J14" s="117" t="s">
        <v>235</v>
      </c>
      <c r="K14" s="166">
        <f>5780+431</f>
        <v>6211</v>
      </c>
      <c r="L14" s="166">
        <v>59962</v>
      </c>
      <c r="M14" s="1278">
        <f>SUM(K14:L14)</f>
        <v>66173</v>
      </c>
      <c r="N14" s="568">
        <v>5264</v>
      </c>
      <c r="O14" s="283">
        <v>50822</v>
      </c>
      <c r="P14" s="448">
        <f t="shared" si="1"/>
        <v>56086</v>
      </c>
      <c r="Q14" s="283">
        <f t="shared" si="2"/>
        <v>84.756622791773083</v>
      </c>
      <c r="R14" s="185"/>
    </row>
    <row r="15" spans="1:18" ht="12" customHeight="1" x14ac:dyDescent="0.2">
      <c r="A15" s="1089">
        <f t="shared" si="0"/>
        <v>5</v>
      </c>
      <c r="B15" s="125"/>
      <c r="E15" s="422"/>
      <c r="F15" s="166"/>
      <c r="G15" s="166"/>
      <c r="H15" s="422"/>
      <c r="I15" s="1111"/>
      <c r="J15" s="117"/>
      <c r="M15" s="1278"/>
      <c r="N15" s="568"/>
      <c r="O15" s="283"/>
      <c r="P15" s="448"/>
      <c r="Q15" s="283"/>
      <c r="R15" s="185"/>
    </row>
    <row r="16" spans="1:18" x14ac:dyDescent="0.2">
      <c r="A16" s="1089">
        <f t="shared" si="0"/>
        <v>6</v>
      </c>
      <c r="B16" s="164" t="s">
        <v>38</v>
      </c>
      <c r="E16" s="422">
        <f>SUM(C16:D16)</f>
        <v>0</v>
      </c>
      <c r="F16" s="166"/>
      <c r="G16" s="166"/>
      <c r="H16" s="422">
        <f t="shared" si="3"/>
        <v>0</v>
      </c>
      <c r="I16" s="1111"/>
      <c r="J16" s="117" t="s">
        <v>28</v>
      </c>
      <c r="K16" s="166">
        <f>'ellátottak hivatal'!E16</f>
        <v>262</v>
      </c>
      <c r="L16" s="166">
        <f>'ellátottak hivatal'!F16</f>
        <v>0</v>
      </c>
      <c r="M16" s="1278">
        <f>SUM(K16:L16)</f>
        <v>262</v>
      </c>
      <c r="N16" s="568">
        <f>'ellátottak hivatal'!L16</f>
        <v>262</v>
      </c>
      <c r="O16" s="285">
        <f>'ellátottak hivatal'!M16</f>
        <v>0</v>
      </c>
      <c r="P16" s="285">
        <f>'ellátottak hivatal'!N16</f>
        <v>262</v>
      </c>
      <c r="Q16" s="1051">
        <f t="shared" si="2"/>
        <v>100</v>
      </c>
      <c r="R16" s="185"/>
    </row>
    <row r="17" spans="1:21" x14ac:dyDescent="0.2">
      <c r="A17" s="1089">
        <f t="shared" si="0"/>
        <v>7</v>
      </c>
      <c r="B17" s="164"/>
      <c r="E17" s="422"/>
      <c r="F17" s="166"/>
      <c r="G17" s="166"/>
      <c r="H17" s="422"/>
      <c r="I17" s="1111"/>
      <c r="J17" s="117" t="s">
        <v>30</v>
      </c>
      <c r="K17" s="166"/>
      <c r="L17" s="166"/>
      <c r="M17" s="1278"/>
      <c r="N17" s="568"/>
      <c r="O17" s="285"/>
      <c r="P17" s="448"/>
      <c r="Q17" s="283"/>
      <c r="R17" s="185"/>
    </row>
    <row r="18" spans="1:21" x14ac:dyDescent="0.2">
      <c r="A18" s="1089">
        <f t="shared" si="0"/>
        <v>8</v>
      </c>
      <c r="B18" s="164" t="s">
        <v>39</v>
      </c>
      <c r="E18" s="422">
        <f>SUM(C18:D18)</f>
        <v>0</v>
      </c>
      <c r="F18" s="166"/>
      <c r="G18" s="166"/>
      <c r="H18" s="422">
        <f t="shared" si="3"/>
        <v>0</v>
      </c>
      <c r="I18" s="1111"/>
      <c r="J18" s="117" t="s">
        <v>478</v>
      </c>
      <c r="K18" s="166"/>
      <c r="L18" s="166">
        <v>0</v>
      </c>
      <c r="M18" s="1278">
        <v>0</v>
      </c>
      <c r="N18" s="568"/>
      <c r="O18" s="283"/>
      <c r="P18" s="448">
        <f t="shared" si="1"/>
        <v>0</v>
      </c>
      <c r="Q18" s="283"/>
      <c r="R18" s="185"/>
    </row>
    <row r="19" spans="1:21" x14ac:dyDescent="0.2">
      <c r="A19" s="1089">
        <f t="shared" si="0"/>
        <v>9</v>
      </c>
      <c r="B19" s="167" t="s">
        <v>40</v>
      </c>
      <c r="C19" s="1279"/>
      <c r="D19" s="1279"/>
      <c r="E19" s="1278"/>
      <c r="F19" s="1279"/>
      <c r="G19" s="1279"/>
      <c r="H19" s="422"/>
      <c r="I19" s="1111"/>
      <c r="J19" s="117" t="s">
        <v>477</v>
      </c>
      <c r="K19" s="166"/>
      <c r="L19" s="166"/>
      <c r="M19" s="422"/>
      <c r="N19" s="568"/>
      <c r="O19" s="283"/>
      <c r="P19" s="448">
        <f t="shared" si="1"/>
        <v>0</v>
      </c>
      <c r="Q19" s="283"/>
      <c r="R19" s="185"/>
      <c r="S19" s="284"/>
    </row>
    <row r="20" spans="1:21" x14ac:dyDescent="0.2">
      <c r="A20" s="1089">
        <f t="shared" si="0"/>
        <v>10</v>
      </c>
      <c r="B20" s="114" t="s">
        <v>212</v>
      </c>
      <c r="C20" s="1280">
        <v>522</v>
      </c>
      <c r="D20" s="1280">
        <f>'mük. bev.Önkor és Hivatal '!D80</f>
        <v>402</v>
      </c>
      <c r="E20" s="1231">
        <f>SUM(C20:D20)</f>
        <v>924</v>
      </c>
      <c r="F20" s="1280">
        <v>521</v>
      </c>
      <c r="G20" s="1280">
        <v>402</v>
      </c>
      <c r="H20" s="422">
        <f t="shared" si="3"/>
        <v>923</v>
      </c>
      <c r="I20" s="1111">
        <f t="shared" si="4"/>
        <v>99.891774891774887</v>
      </c>
      <c r="J20" s="117" t="s">
        <v>240</v>
      </c>
      <c r="K20" s="166"/>
      <c r="L20" s="166">
        <v>0</v>
      </c>
      <c r="M20" s="422">
        <f>L20+K20</f>
        <v>0</v>
      </c>
      <c r="N20" s="568"/>
      <c r="O20" s="283"/>
      <c r="P20" s="448">
        <f t="shared" si="1"/>
        <v>0</v>
      </c>
      <c r="Q20" s="283"/>
      <c r="R20" s="185"/>
    </row>
    <row r="21" spans="1:21" x14ac:dyDescent="0.2">
      <c r="A21" s="1089">
        <f t="shared" si="0"/>
        <v>11</v>
      </c>
      <c r="C21" s="1279"/>
      <c r="D21" s="1279"/>
      <c r="E21" s="1278"/>
      <c r="F21" s="1279"/>
      <c r="G21" s="1279"/>
      <c r="H21" s="422"/>
      <c r="I21" s="1111"/>
      <c r="J21" s="117" t="s">
        <v>470</v>
      </c>
      <c r="K21" s="166"/>
      <c r="L21" s="166"/>
      <c r="M21" s="422"/>
      <c r="N21" s="568"/>
      <c r="O21" s="283"/>
      <c r="P21" s="448"/>
      <c r="Q21" s="283"/>
      <c r="R21" s="185"/>
    </row>
    <row r="22" spans="1:21" s="122" customFormat="1" x14ac:dyDescent="0.2">
      <c r="A22" s="1089">
        <f t="shared" si="0"/>
        <v>12</v>
      </c>
      <c r="B22" s="154" t="s">
        <v>42</v>
      </c>
      <c r="C22" s="1279"/>
      <c r="D22" s="1279"/>
      <c r="E22" s="1278"/>
      <c r="F22" s="1279"/>
      <c r="G22" s="1279"/>
      <c r="H22" s="422"/>
      <c r="I22" s="1111"/>
      <c r="J22" s="117" t="s">
        <v>471</v>
      </c>
      <c r="K22" s="166"/>
      <c r="L22" s="166"/>
      <c r="M22" s="422"/>
      <c r="N22" s="1103"/>
      <c r="O22" s="1052"/>
      <c r="P22" s="448"/>
      <c r="Q22" s="283"/>
      <c r="R22" s="570"/>
    </row>
    <row r="23" spans="1:21" s="122" customFormat="1" x14ac:dyDescent="0.2">
      <c r="A23" s="1089">
        <f t="shared" si="0"/>
        <v>13</v>
      </c>
      <c r="B23" s="154" t="s">
        <v>43</v>
      </c>
      <c r="C23" s="1279"/>
      <c r="D23" s="1279"/>
      <c r="E23" s="1278"/>
      <c r="F23" s="1279"/>
      <c r="G23" s="1279"/>
      <c r="H23" s="422"/>
      <c r="I23" s="1111"/>
      <c r="J23" s="166"/>
      <c r="K23" s="166"/>
      <c r="L23" s="166"/>
      <c r="M23" s="422"/>
      <c r="N23" s="1103"/>
      <c r="O23" s="1052"/>
      <c r="P23" s="450"/>
      <c r="Q23" s="283"/>
      <c r="R23" s="570"/>
    </row>
    <row r="24" spans="1:21" x14ac:dyDescent="0.2">
      <c r="A24" s="1089">
        <f t="shared" si="0"/>
        <v>14</v>
      </c>
      <c r="B24" s="164" t="s">
        <v>44</v>
      </c>
      <c r="C24" s="173"/>
      <c r="D24" s="173"/>
      <c r="E24" s="424"/>
      <c r="F24" s="173"/>
      <c r="G24" s="173"/>
      <c r="H24" s="422"/>
      <c r="I24" s="1111"/>
      <c r="J24" s="123" t="s">
        <v>66</v>
      </c>
      <c r="K24" s="123">
        <f>SUM(K12:K22)</f>
        <v>134567</v>
      </c>
      <c r="L24" s="123">
        <f>SUM(L12:L22)</f>
        <v>152856</v>
      </c>
      <c r="M24" s="421">
        <f>SUM(M12:M22)</f>
        <v>287423</v>
      </c>
      <c r="N24" s="820">
        <f>SUM(N12:N22)</f>
        <v>125007</v>
      </c>
      <c r="O24" s="349">
        <f t="shared" ref="O24:P24" si="5">SUM(O12:O22)</f>
        <v>137655</v>
      </c>
      <c r="P24" s="449">
        <f t="shared" si="5"/>
        <v>262662</v>
      </c>
      <c r="Q24" s="970">
        <f t="shared" si="2"/>
        <v>91.385170984924656</v>
      </c>
      <c r="R24" s="185"/>
    </row>
    <row r="25" spans="1:21" x14ac:dyDescent="0.2">
      <c r="A25" s="1089">
        <f t="shared" si="0"/>
        <v>15</v>
      </c>
      <c r="B25" s="164" t="s">
        <v>45</v>
      </c>
      <c r="C25" s="1279"/>
      <c r="D25" s="1279"/>
      <c r="E25" s="1278"/>
      <c r="F25" s="1279"/>
      <c r="G25" s="1279"/>
      <c r="H25" s="422"/>
      <c r="I25" s="1111"/>
      <c r="J25" s="166"/>
      <c r="K25" s="166"/>
      <c r="L25" s="166"/>
      <c r="M25" s="422"/>
      <c r="N25" s="568"/>
      <c r="O25" s="283"/>
      <c r="P25" s="448"/>
      <c r="Q25" s="283"/>
      <c r="R25" s="185"/>
    </row>
    <row r="26" spans="1:21" x14ac:dyDescent="0.2">
      <c r="A26" s="1089">
        <f t="shared" si="0"/>
        <v>16</v>
      </c>
      <c r="B26" s="114" t="s">
        <v>46</v>
      </c>
      <c r="C26" s="170"/>
      <c r="D26" s="170"/>
      <c r="E26" s="425"/>
      <c r="F26" s="170"/>
      <c r="G26" s="170"/>
      <c r="H26" s="422"/>
      <c r="I26" s="1111"/>
      <c r="J26" s="124" t="s">
        <v>34</v>
      </c>
      <c r="K26" s="170"/>
      <c r="L26" s="170"/>
      <c r="M26" s="422"/>
      <c r="N26" s="568"/>
      <c r="O26" s="283"/>
      <c r="P26" s="448"/>
      <c r="Q26" s="283"/>
      <c r="R26" s="185"/>
    </row>
    <row r="27" spans="1:21" x14ac:dyDescent="0.2">
      <c r="A27" s="1089">
        <f t="shared" si="0"/>
        <v>17</v>
      </c>
      <c r="B27" s="164" t="s">
        <v>47</v>
      </c>
      <c r="C27" s="166"/>
      <c r="D27" s="166"/>
      <c r="E27" s="422"/>
      <c r="F27" s="166"/>
      <c r="G27" s="166"/>
      <c r="H27" s="422"/>
      <c r="I27" s="1111"/>
      <c r="J27" s="117" t="s">
        <v>244</v>
      </c>
      <c r="K27" s="166">
        <v>3554</v>
      </c>
      <c r="L27" s="166">
        <v>2919</v>
      </c>
      <c r="M27" s="422">
        <f>SUM(K27:L27)</f>
        <v>6473</v>
      </c>
      <c r="N27" s="568">
        <v>3424</v>
      </c>
      <c r="O27" s="283">
        <v>2734</v>
      </c>
      <c r="P27" s="448">
        <f>N27+O27</f>
        <v>6158</v>
      </c>
      <c r="Q27" s="283">
        <f t="shared" si="2"/>
        <v>95.133632009887222</v>
      </c>
      <c r="R27" s="185"/>
    </row>
    <row r="28" spans="1:21" x14ac:dyDescent="0.2">
      <c r="A28" s="1089">
        <f t="shared" si="0"/>
        <v>18</v>
      </c>
      <c r="B28" s="164"/>
      <c r="C28" s="166"/>
      <c r="D28" s="166"/>
      <c r="E28" s="422"/>
      <c r="F28" s="166"/>
      <c r="G28" s="166"/>
      <c r="H28" s="422"/>
      <c r="I28" s="1111"/>
      <c r="J28" s="117" t="s">
        <v>31</v>
      </c>
      <c r="K28" s="166"/>
      <c r="L28" s="166"/>
      <c r="M28" s="422"/>
      <c r="N28" s="568"/>
      <c r="O28" s="283"/>
      <c r="P28" s="448"/>
      <c r="Q28" s="283"/>
      <c r="R28" s="185"/>
    </row>
    <row r="29" spans="1:21" x14ac:dyDescent="0.2">
      <c r="A29" s="1089">
        <f t="shared" si="0"/>
        <v>19</v>
      </c>
      <c r="B29" s="154" t="s">
        <v>50</v>
      </c>
      <c r="C29" s="166"/>
      <c r="D29" s="166"/>
      <c r="E29" s="422"/>
      <c r="F29" s="166"/>
      <c r="G29" s="166"/>
      <c r="H29" s="422"/>
      <c r="I29" s="1111"/>
      <c r="J29" s="117" t="s">
        <v>32</v>
      </c>
      <c r="K29" s="166"/>
      <c r="L29" s="166"/>
      <c r="M29" s="422"/>
      <c r="N29" s="568"/>
      <c r="O29" s="283"/>
      <c r="P29" s="448"/>
      <c r="Q29" s="283"/>
      <c r="R29" s="185"/>
      <c r="U29" s="284"/>
    </row>
    <row r="30" spans="1:21" s="122" customFormat="1" x14ac:dyDescent="0.2">
      <c r="A30" s="1089">
        <f t="shared" si="0"/>
        <v>20</v>
      </c>
      <c r="B30" s="154" t="s">
        <v>48</v>
      </c>
      <c r="C30" s="166"/>
      <c r="D30" s="166"/>
      <c r="E30" s="422"/>
      <c r="F30" s="166"/>
      <c r="G30" s="166"/>
      <c r="H30" s="422"/>
      <c r="I30" s="1111"/>
      <c r="J30" s="117" t="s">
        <v>479</v>
      </c>
      <c r="K30" s="166"/>
      <c r="L30" s="166"/>
      <c r="M30" s="422"/>
      <c r="N30" s="1103"/>
      <c r="O30" s="1052"/>
      <c r="P30" s="450"/>
      <c r="Q30" s="283"/>
      <c r="R30" s="570"/>
    </row>
    <row r="31" spans="1:21" x14ac:dyDescent="0.2">
      <c r="A31" s="1089">
        <f t="shared" si="0"/>
        <v>21</v>
      </c>
      <c r="C31" s="166"/>
      <c r="D31" s="166"/>
      <c r="E31" s="422"/>
      <c r="F31" s="166"/>
      <c r="G31" s="166"/>
      <c r="H31" s="422"/>
      <c r="I31" s="1111"/>
      <c r="J31" s="117" t="s">
        <v>476</v>
      </c>
      <c r="K31" s="166"/>
      <c r="L31" s="166"/>
      <c r="M31" s="422"/>
      <c r="N31" s="568"/>
      <c r="O31" s="283"/>
      <c r="P31" s="448"/>
      <c r="Q31" s="283"/>
      <c r="R31" s="185"/>
    </row>
    <row r="32" spans="1:21" s="10" customFormat="1" x14ac:dyDescent="0.2">
      <c r="A32" s="1089">
        <f t="shared" si="0"/>
        <v>22</v>
      </c>
      <c r="B32" s="171" t="s">
        <v>52</v>
      </c>
      <c r="C32" s="1220">
        <f>C13+C14+C16+C18+C20+C23+C24+C25+C26+C27+C29+C30</f>
        <v>522</v>
      </c>
      <c r="D32" s="1220">
        <f>D13+D14+D16+D18+D20+D23+D24+D25+D26+D27+D29+D30</f>
        <v>437</v>
      </c>
      <c r="E32" s="1228">
        <f>E13+E14+E16+E18+E20+E23+E24+E25+E26+E27+E29+E30</f>
        <v>959</v>
      </c>
      <c r="F32" s="1220">
        <f>F13+F14+F18+F20+F29</f>
        <v>521</v>
      </c>
      <c r="G32" s="1220">
        <f t="shared" ref="G32:H32" si="6">G13+G14+G18+G20+G29</f>
        <v>436</v>
      </c>
      <c r="H32" s="1228">
        <f t="shared" si="6"/>
        <v>957</v>
      </c>
      <c r="I32" s="1283">
        <f t="shared" si="4"/>
        <v>99.791449426485926</v>
      </c>
      <c r="J32" s="117" t="s">
        <v>472</v>
      </c>
      <c r="K32" s="155"/>
      <c r="L32" s="155"/>
      <c r="M32" s="422"/>
      <c r="N32" s="822"/>
      <c r="O32" s="184"/>
      <c r="P32" s="423"/>
      <c r="Q32" s="283"/>
      <c r="R32" s="489"/>
    </row>
    <row r="33" spans="1:18" x14ac:dyDescent="0.2">
      <c r="A33" s="1089">
        <f t="shared" si="0"/>
        <v>23</v>
      </c>
      <c r="B33" s="172" t="s">
        <v>67</v>
      </c>
      <c r="C33" s="350"/>
      <c r="D33" s="350"/>
      <c r="E33" s="450"/>
      <c r="F33" s="350">
        <f>F16+F23+F24+F25+F26+F27+F30</f>
        <v>0</v>
      </c>
      <c r="G33" s="350">
        <f t="shared" ref="G33:H33" si="7">G16+G23+G24+G25+G26+G27+G30</f>
        <v>0</v>
      </c>
      <c r="H33" s="450">
        <f t="shared" si="7"/>
        <v>0</v>
      </c>
      <c r="I33" s="1111"/>
      <c r="J33" s="127" t="s">
        <v>68</v>
      </c>
      <c r="K33" s="173">
        <f>SUM(K27:K32)</f>
        <v>3554</v>
      </c>
      <c r="L33" s="173">
        <f>SUM(L27:L32)</f>
        <v>2919</v>
      </c>
      <c r="M33" s="424">
        <f>SUM(M27:M31)</f>
        <v>6473</v>
      </c>
      <c r="N33" s="1103">
        <f>SUM(N27:N32)</f>
        <v>3424</v>
      </c>
      <c r="O33" s="350">
        <f t="shared" ref="O33:P33" si="8">SUM(O27:O32)</f>
        <v>2734</v>
      </c>
      <c r="P33" s="450">
        <f t="shared" si="8"/>
        <v>6158</v>
      </c>
      <c r="Q33" s="1052">
        <f t="shared" si="2"/>
        <v>95.133632009887222</v>
      </c>
      <c r="R33" s="185"/>
    </row>
    <row r="34" spans="1:18" x14ac:dyDescent="0.2">
      <c r="A34" s="1089">
        <f t="shared" si="0"/>
        <v>24</v>
      </c>
      <c r="B34" s="174" t="s">
        <v>51</v>
      </c>
      <c r="C34" s="351">
        <f>SUM(C32:C33)</f>
        <v>522</v>
      </c>
      <c r="D34" s="351">
        <f>SUM(D32:D33)</f>
        <v>437</v>
      </c>
      <c r="E34" s="423">
        <f>SUM(E32:E33)</f>
        <v>959</v>
      </c>
      <c r="F34" s="351">
        <f>F32+F33</f>
        <v>521</v>
      </c>
      <c r="G34" s="351">
        <f t="shared" ref="G34:H34" si="9">G32+G33</f>
        <v>436</v>
      </c>
      <c r="H34" s="423">
        <f t="shared" si="9"/>
        <v>957</v>
      </c>
      <c r="I34" s="1110">
        <f t="shared" si="4"/>
        <v>99.791449426485926</v>
      </c>
      <c r="J34" s="170" t="s">
        <v>69</v>
      </c>
      <c r="K34" s="170">
        <f>K24+K33</f>
        <v>138121</v>
      </c>
      <c r="L34" s="170">
        <f>L24+L33</f>
        <v>155775</v>
      </c>
      <c r="M34" s="425">
        <f>M24+M33</f>
        <v>293896</v>
      </c>
      <c r="N34" s="822">
        <f>N24+N33</f>
        <v>128431</v>
      </c>
      <c r="O34" s="351">
        <f t="shared" ref="O34:P34" si="10">O24+O33</f>
        <v>140389</v>
      </c>
      <c r="P34" s="423">
        <f t="shared" si="10"/>
        <v>268820</v>
      </c>
      <c r="Q34" s="184">
        <f t="shared" si="2"/>
        <v>91.467730081389334</v>
      </c>
      <c r="R34" s="185"/>
    </row>
    <row r="35" spans="1:18" x14ac:dyDescent="0.2">
      <c r="A35" s="1089">
        <f t="shared" si="0"/>
        <v>25</v>
      </c>
      <c r="B35" s="176"/>
      <c r="C35" s="166"/>
      <c r="D35" s="166"/>
      <c r="E35" s="422"/>
      <c r="F35" s="166"/>
      <c r="G35" s="166"/>
      <c r="H35" s="422"/>
      <c r="I35" s="1111"/>
      <c r="J35" s="166"/>
      <c r="K35" s="166"/>
      <c r="L35" s="166"/>
      <c r="M35" s="422"/>
      <c r="N35" s="568"/>
      <c r="O35" s="285"/>
      <c r="P35" s="448"/>
      <c r="Q35" s="283"/>
      <c r="R35" s="185"/>
    </row>
    <row r="36" spans="1:18" x14ac:dyDescent="0.2">
      <c r="A36" s="1089">
        <f t="shared" si="0"/>
        <v>26</v>
      </c>
      <c r="B36" s="176"/>
      <c r="C36" s="166"/>
      <c r="D36" s="166"/>
      <c r="E36" s="422"/>
      <c r="F36" s="166"/>
      <c r="G36" s="166"/>
      <c r="H36" s="422"/>
      <c r="I36" s="1111"/>
      <c r="J36" s="123"/>
      <c r="K36" s="123"/>
      <c r="L36" s="123"/>
      <c r="M36" s="421"/>
      <c r="N36" s="568"/>
      <c r="O36" s="283"/>
      <c r="P36" s="448"/>
      <c r="Q36" s="283"/>
      <c r="R36" s="185"/>
    </row>
    <row r="37" spans="1:18" s="10" customFormat="1" x14ac:dyDescent="0.2">
      <c r="A37" s="1089">
        <f t="shared" si="0"/>
        <v>27</v>
      </c>
      <c r="B37" s="176"/>
      <c r="C37" s="166"/>
      <c r="D37" s="166"/>
      <c r="E37" s="422"/>
      <c r="F37" s="166"/>
      <c r="G37" s="166"/>
      <c r="H37" s="422"/>
      <c r="I37" s="1111"/>
      <c r="J37" s="166"/>
      <c r="K37" s="166"/>
      <c r="L37" s="166"/>
      <c r="M37" s="422"/>
      <c r="N37" s="822"/>
      <c r="O37" s="184"/>
      <c r="P37" s="423"/>
      <c r="Q37" s="283"/>
      <c r="R37" s="489"/>
    </row>
    <row r="38" spans="1:18" s="10" customFormat="1" x14ac:dyDescent="0.2">
      <c r="A38" s="1089">
        <f t="shared" si="0"/>
        <v>28</v>
      </c>
      <c r="B38" s="124" t="s">
        <v>53</v>
      </c>
      <c r="C38" s="170"/>
      <c r="D38" s="170"/>
      <c r="E38" s="425"/>
      <c r="F38" s="170"/>
      <c r="G38" s="170"/>
      <c r="H38" s="425"/>
      <c r="I38" s="1111"/>
      <c r="J38" s="124" t="s">
        <v>33</v>
      </c>
      <c r="K38" s="170"/>
      <c r="L38" s="170"/>
      <c r="M38" s="425"/>
      <c r="N38" s="822"/>
      <c r="O38" s="184"/>
      <c r="P38" s="423"/>
      <c r="Q38" s="283"/>
      <c r="R38" s="489"/>
    </row>
    <row r="39" spans="1:18" s="10" customFormat="1" x14ac:dyDescent="0.2">
      <c r="A39" s="1089">
        <f t="shared" si="0"/>
        <v>29</v>
      </c>
      <c r="B39" s="134" t="s">
        <v>735</v>
      </c>
      <c r="C39" s="170"/>
      <c r="D39" s="170"/>
      <c r="E39" s="425"/>
      <c r="F39" s="170"/>
      <c r="G39" s="170"/>
      <c r="H39" s="425"/>
      <c r="I39" s="1111"/>
      <c r="J39" s="135" t="s">
        <v>4</v>
      </c>
      <c r="K39" s="178"/>
      <c r="L39" s="179"/>
      <c r="M39" s="426"/>
      <c r="N39" s="822"/>
      <c r="O39" s="184"/>
      <c r="P39" s="423"/>
      <c r="Q39" s="283"/>
      <c r="R39" s="489"/>
    </row>
    <row r="40" spans="1:18" s="10" customFormat="1" x14ac:dyDescent="0.2">
      <c r="A40" s="1089">
        <f t="shared" si="0"/>
        <v>30</v>
      </c>
      <c r="B40" s="154" t="s">
        <v>1134</v>
      </c>
      <c r="C40" s="170"/>
      <c r="D40" s="170"/>
      <c r="E40" s="425"/>
      <c r="F40" s="170"/>
      <c r="G40" s="170"/>
      <c r="H40" s="425"/>
      <c r="I40" s="1111"/>
      <c r="J40" s="164" t="s">
        <v>3</v>
      </c>
      <c r="K40" s="170"/>
      <c r="L40" s="170"/>
      <c r="M40" s="425"/>
      <c r="N40" s="822"/>
      <c r="O40" s="184"/>
      <c r="P40" s="423"/>
      <c r="Q40" s="283"/>
      <c r="R40" s="489"/>
    </row>
    <row r="41" spans="1:18" x14ac:dyDescent="0.2">
      <c r="A41" s="1089">
        <f t="shared" si="0"/>
        <v>31</v>
      </c>
      <c r="B41" s="116" t="s">
        <v>737</v>
      </c>
      <c r="C41" s="1281"/>
      <c r="D41" s="1281"/>
      <c r="E41" s="1282"/>
      <c r="F41" s="1281"/>
      <c r="G41" s="1281"/>
      <c r="H41" s="1282"/>
      <c r="I41" s="1111"/>
      <c r="J41" s="117" t="s">
        <v>5</v>
      </c>
      <c r="K41" s="170"/>
      <c r="L41" s="170"/>
      <c r="M41" s="425"/>
      <c r="N41" s="568"/>
      <c r="O41" s="285"/>
      <c r="P41" s="448"/>
      <c r="Q41" s="283"/>
      <c r="R41" s="185"/>
    </row>
    <row r="42" spans="1:18" x14ac:dyDescent="0.2">
      <c r="A42" s="1089">
        <f t="shared" si="0"/>
        <v>32</v>
      </c>
      <c r="B42" s="116" t="s">
        <v>225</v>
      </c>
      <c r="C42" s="166"/>
      <c r="D42" s="166"/>
      <c r="E42" s="422"/>
      <c r="F42" s="166"/>
      <c r="G42" s="166"/>
      <c r="H42" s="422"/>
      <c r="I42" s="1111"/>
      <c r="J42" s="117" t="s">
        <v>6</v>
      </c>
      <c r="K42" s="178"/>
      <c r="L42" s="178"/>
      <c r="M42" s="425"/>
      <c r="N42" s="568"/>
      <c r="O42" s="283"/>
      <c r="P42" s="448"/>
      <c r="Q42" s="448"/>
      <c r="R42" s="284"/>
    </row>
    <row r="43" spans="1:18" x14ac:dyDescent="0.2">
      <c r="A43" s="1089">
        <f t="shared" si="0"/>
        <v>33</v>
      </c>
      <c r="B43" s="508" t="s">
        <v>226</v>
      </c>
      <c r="C43" s="166"/>
      <c r="D43" s="166">
        <v>16697</v>
      </c>
      <c r="E43" s="422">
        <f>C43+D43</f>
        <v>16697</v>
      </c>
      <c r="F43" s="166"/>
      <c r="G43" s="166">
        <v>16698</v>
      </c>
      <c r="H43" s="422">
        <f>F43+G43</f>
        <v>16698</v>
      </c>
      <c r="I43" s="1111">
        <f t="shared" si="4"/>
        <v>100.00598909983829</v>
      </c>
      <c r="J43" s="117" t="s">
        <v>7</v>
      </c>
      <c r="K43" s="178"/>
      <c r="L43" s="178"/>
      <c r="M43" s="425"/>
      <c r="N43" s="568"/>
      <c r="O43" s="283"/>
      <c r="P43" s="448"/>
      <c r="Q43" s="448"/>
    </row>
    <row r="44" spans="1:18" x14ac:dyDescent="0.2">
      <c r="A44" s="1089">
        <f t="shared" si="0"/>
        <v>34</v>
      </c>
      <c r="B44" s="508" t="s">
        <v>1130</v>
      </c>
      <c r="C44" s="166"/>
      <c r="D44" s="166"/>
      <c r="E44" s="422"/>
      <c r="F44" s="166"/>
      <c r="G44" s="166"/>
      <c r="H44" s="422"/>
      <c r="I44" s="1111"/>
      <c r="J44" s="117"/>
      <c r="K44" s="178"/>
      <c r="L44" s="178"/>
      <c r="M44" s="425"/>
      <c r="N44" s="568"/>
      <c r="O44" s="283"/>
      <c r="P44" s="448"/>
      <c r="Q44" s="448"/>
    </row>
    <row r="45" spans="1:18" x14ac:dyDescent="0.2">
      <c r="A45" s="1089">
        <f t="shared" si="0"/>
        <v>35</v>
      </c>
      <c r="B45" s="117" t="s">
        <v>738</v>
      </c>
      <c r="C45" s="166"/>
      <c r="D45" s="166"/>
      <c r="E45" s="422"/>
      <c r="F45" s="166"/>
      <c r="G45" s="166"/>
      <c r="H45" s="422"/>
      <c r="I45" s="1111"/>
      <c r="J45" s="117" t="s">
        <v>8</v>
      </c>
      <c r="K45" s="170"/>
      <c r="L45" s="170"/>
      <c r="M45" s="422"/>
      <c r="N45" s="568"/>
      <c r="O45" s="283"/>
      <c r="P45" s="448"/>
      <c r="Q45" s="448"/>
    </row>
    <row r="46" spans="1:18" x14ac:dyDescent="0.2">
      <c r="A46" s="1089">
        <f t="shared" si="0"/>
        <v>36</v>
      </c>
      <c r="B46" s="117" t="s">
        <v>739</v>
      </c>
      <c r="C46" s="170"/>
      <c r="D46" s="170"/>
      <c r="E46" s="425"/>
      <c r="F46" s="170"/>
      <c r="G46" s="170"/>
      <c r="H46" s="422"/>
      <c r="I46" s="1111"/>
      <c r="J46" s="117" t="s">
        <v>9</v>
      </c>
      <c r="K46" s="170"/>
      <c r="L46" s="170"/>
      <c r="M46" s="422"/>
      <c r="N46" s="568"/>
      <c r="O46" s="283"/>
      <c r="P46" s="448"/>
      <c r="Q46" s="448"/>
    </row>
    <row r="47" spans="1:18" x14ac:dyDescent="0.2">
      <c r="A47" s="1089">
        <f t="shared" si="0"/>
        <v>37</v>
      </c>
      <c r="B47" s="116" t="s">
        <v>229</v>
      </c>
      <c r="C47" s="166"/>
      <c r="D47" s="166"/>
      <c r="E47" s="422"/>
      <c r="F47" s="166"/>
      <c r="G47" s="166"/>
      <c r="H47" s="422"/>
      <c r="I47" s="1111"/>
      <c r="J47" s="117" t="s">
        <v>10</v>
      </c>
      <c r="K47" s="166"/>
      <c r="L47" s="166"/>
      <c r="M47" s="422"/>
      <c r="N47" s="568"/>
      <c r="O47" s="283"/>
      <c r="P47" s="448"/>
      <c r="Q47" s="448"/>
    </row>
    <row r="48" spans="1:18" x14ac:dyDescent="0.2">
      <c r="A48" s="1089">
        <f t="shared" si="0"/>
        <v>38</v>
      </c>
      <c r="B48" s="508" t="s">
        <v>230</v>
      </c>
      <c r="C48" s="285">
        <f>K24-(C34+C43)</f>
        <v>134045</v>
      </c>
      <c r="D48" s="285">
        <f>L24-(D34+D43)</f>
        <v>135722</v>
      </c>
      <c r="E48" s="448">
        <f>M24-(E34+E43)</f>
        <v>269767</v>
      </c>
      <c r="F48" s="285">
        <v>129919</v>
      </c>
      <c r="G48" s="285">
        <v>131544</v>
      </c>
      <c r="H48" s="422">
        <f t="shared" ref="H48:H50" si="11">F48+G48</f>
        <v>261463</v>
      </c>
      <c r="I48" s="1111">
        <f t="shared" si="4"/>
        <v>96.921788061549407</v>
      </c>
      <c r="J48" s="117" t="s">
        <v>11</v>
      </c>
      <c r="K48" s="166"/>
      <c r="L48" s="166"/>
      <c r="M48" s="422"/>
      <c r="N48" s="568"/>
      <c r="O48" s="283"/>
      <c r="P48" s="448"/>
      <c r="Q48" s="448"/>
    </row>
    <row r="49" spans="1:17" x14ac:dyDescent="0.2">
      <c r="A49" s="1089">
        <f t="shared" si="0"/>
        <v>39</v>
      </c>
      <c r="B49" s="508" t="s">
        <v>231</v>
      </c>
      <c r="C49" s="166">
        <f>K33-C33</f>
        <v>3554</v>
      </c>
      <c r="D49" s="166">
        <f>L33-D33</f>
        <v>2919</v>
      </c>
      <c r="E49" s="422">
        <f>M33-E33</f>
        <v>6473</v>
      </c>
      <c r="F49" s="166">
        <v>3424</v>
      </c>
      <c r="G49" s="166">
        <v>2734</v>
      </c>
      <c r="H49" s="422">
        <f t="shared" si="11"/>
        <v>6158</v>
      </c>
      <c r="I49" s="1111">
        <f t="shared" si="4"/>
        <v>95.133632009887222</v>
      </c>
      <c r="J49" s="117" t="s">
        <v>12</v>
      </c>
      <c r="K49" s="166"/>
      <c r="L49" s="166"/>
      <c r="M49" s="422"/>
      <c r="N49" s="568"/>
      <c r="O49" s="283"/>
      <c r="P49" s="448"/>
      <c r="Q49" s="448"/>
    </row>
    <row r="50" spans="1:17" x14ac:dyDescent="0.2">
      <c r="A50" s="1089">
        <f t="shared" si="0"/>
        <v>40</v>
      </c>
      <c r="B50" s="116" t="s">
        <v>1</v>
      </c>
      <c r="C50" s="166"/>
      <c r="D50" s="166"/>
      <c r="E50" s="422"/>
      <c r="F50" s="166"/>
      <c r="G50" s="166"/>
      <c r="H50" s="422">
        <f t="shared" si="11"/>
        <v>0</v>
      </c>
      <c r="I50" s="1111"/>
      <c r="J50" s="117" t="s">
        <v>13</v>
      </c>
      <c r="K50" s="166"/>
      <c r="L50" s="166"/>
      <c r="M50" s="422"/>
      <c r="N50" s="568"/>
      <c r="O50" s="283"/>
      <c r="P50" s="448"/>
      <c r="Q50" s="448"/>
    </row>
    <row r="51" spans="1:17" x14ac:dyDescent="0.2">
      <c r="A51" s="1089">
        <f t="shared" si="0"/>
        <v>41</v>
      </c>
      <c r="B51" s="116"/>
      <c r="C51" s="166"/>
      <c r="D51" s="166"/>
      <c r="E51" s="422"/>
      <c r="F51" s="166"/>
      <c r="G51" s="166"/>
      <c r="H51" s="422"/>
      <c r="I51" s="1111"/>
      <c r="J51" s="117" t="s">
        <v>14</v>
      </c>
      <c r="K51" s="166"/>
      <c r="L51" s="166"/>
      <c r="M51" s="422"/>
      <c r="N51" s="568"/>
      <c r="O51" s="283"/>
      <c r="P51" s="448"/>
      <c r="Q51" s="448"/>
    </row>
    <row r="52" spans="1:17" x14ac:dyDescent="0.2">
      <c r="A52" s="1089">
        <f t="shared" si="0"/>
        <v>42</v>
      </c>
      <c r="B52" s="116"/>
      <c r="C52" s="166"/>
      <c r="D52" s="166"/>
      <c r="E52" s="422"/>
      <c r="F52" s="166"/>
      <c r="G52" s="166"/>
      <c r="H52" s="422"/>
      <c r="I52" s="1111"/>
      <c r="J52" s="117" t="s">
        <v>15</v>
      </c>
      <c r="K52" s="166"/>
      <c r="L52" s="166"/>
      <c r="M52" s="422"/>
      <c r="N52" s="568"/>
      <c r="O52" s="283"/>
      <c r="P52" s="448"/>
      <c r="Q52" s="448"/>
    </row>
    <row r="53" spans="1:17" ht="12" thickBot="1" x14ac:dyDescent="0.25">
      <c r="A53" s="1089">
        <f t="shared" si="0"/>
        <v>43</v>
      </c>
      <c r="B53" s="328" t="s">
        <v>480</v>
      </c>
      <c r="C53" s="1034">
        <f>SUM(C39:C51)</f>
        <v>137599</v>
      </c>
      <c r="D53" s="1034">
        <f>SUM(D39:D51)</f>
        <v>155338</v>
      </c>
      <c r="E53" s="1033">
        <f>SUM(E39:E51)</f>
        <v>292937</v>
      </c>
      <c r="F53" s="1034">
        <f t="shared" ref="F53:H53" si="12">SUM(F39:F51)</f>
        <v>133343</v>
      </c>
      <c r="G53" s="1034">
        <f t="shared" si="12"/>
        <v>150976</v>
      </c>
      <c r="H53" s="1033">
        <f t="shared" si="12"/>
        <v>284319</v>
      </c>
      <c r="I53" s="1110">
        <f t="shared" si="4"/>
        <v>97.058070506627701</v>
      </c>
      <c r="J53" s="124" t="s">
        <v>473</v>
      </c>
      <c r="K53" s="170">
        <f>SUM(K39:K52)</f>
        <v>0</v>
      </c>
      <c r="L53" s="170">
        <f>SUM(L39:L52)</f>
        <v>0</v>
      </c>
      <c r="M53" s="425">
        <f>SUM(M39:M52)</f>
        <v>0</v>
      </c>
      <c r="N53" s="170">
        <f t="shared" ref="N53:P53" si="13">SUM(N39:N52)</f>
        <v>0</v>
      </c>
      <c r="O53" s="170">
        <f t="shared" si="13"/>
        <v>0</v>
      </c>
      <c r="P53" s="425">
        <f t="shared" si="13"/>
        <v>0</v>
      </c>
      <c r="Q53" s="1138"/>
    </row>
    <row r="54" spans="1:17" ht="12" thickBot="1" x14ac:dyDescent="0.25">
      <c r="A54" s="1091">
        <f t="shared" si="0"/>
        <v>44</v>
      </c>
      <c r="B54" s="1087" t="s">
        <v>475</v>
      </c>
      <c r="C54" s="324">
        <f>C34+C53</f>
        <v>138121</v>
      </c>
      <c r="D54" s="324">
        <f>D34+D53</f>
        <v>155775</v>
      </c>
      <c r="E54" s="871">
        <f>E34+E53</f>
        <v>293896</v>
      </c>
      <c r="F54" s="1057">
        <f t="shared" ref="F54:H54" si="14">F34+F53</f>
        <v>133864</v>
      </c>
      <c r="G54" s="871">
        <f t="shared" si="14"/>
        <v>151412</v>
      </c>
      <c r="H54" s="871">
        <f t="shared" si="14"/>
        <v>285276</v>
      </c>
      <c r="I54" s="1058">
        <f>H54/E54*100</f>
        <v>97.066989683425433</v>
      </c>
      <c r="J54" s="297" t="s">
        <v>474</v>
      </c>
      <c r="K54" s="299">
        <f>K34+K53</f>
        <v>138121</v>
      </c>
      <c r="L54" s="197">
        <f>L34+L53</f>
        <v>155775</v>
      </c>
      <c r="M54" s="792">
        <f>M34+M53</f>
        <v>293896</v>
      </c>
      <c r="N54" s="792">
        <f t="shared" ref="N54:P54" si="15">N34+N53</f>
        <v>128431</v>
      </c>
      <c r="O54" s="792">
        <f t="shared" si="15"/>
        <v>140389</v>
      </c>
      <c r="P54" s="792">
        <f t="shared" si="15"/>
        <v>268820</v>
      </c>
      <c r="Q54" s="887">
        <f t="shared" si="2"/>
        <v>91.467730081389334</v>
      </c>
    </row>
    <row r="55" spans="1:17" x14ac:dyDescent="0.2">
      <c r="B55" s="179"/>
      <c r="C55" s="178"/>
      <c r="D55" s="178"/>
      <c r="E55" s="178"/>
      <c r="F55" s="178"/>
      <c r="G55" s="178"/>
      <c r="H55" s="178"/>
      <c r="I55" s="178"/>
      <c r="J55" s="178"/>
      <c r="K55" s="178"/>
      <c r="L55" s="178"/>
      <c r="M55" s="178"/>
    </row>
    <row r="56" spans="1:17" x14ac:dyDescent="0.2">
      <c r="P56" s="284"/>
    </row>
    <row r="57" spans="1:17" x14ac:dyDescent="0.2">
      <c r="P57" s="284"/>
    </row>
    <row r="59" spans="1:17" x14ac:dyDescent="0.2">
      <c r="J59" s="166"/>
    </row>
  </sheetData>
  <sheetProtection selectLockedCells="1" selectUnlockedCells="1"/>
  <mergeCells count="18">
    <mergeCell ref="F9:H9"/>
    <mergeCell ref="I9:I10"/>
    <mergeCell ref="Q9:Q10"/>
    <mergeCell ref="N8:Q8"/>
    <mergeCell ref="N9:P9"/>
    <mergeCell ref="C1:Q1"/>
    <mergeCell ref="B5:Q5"/>
    <mergeCell ref="B4:Q4"/>
    <mergeCell ref="B6:Q6"/>
    <mergeCell ref="A7:Q7"/>
    <mergeCell ref="A8:A10"/>
    <mergeCell ref="B8:B9"/>
    <mergeCell ref="C9:E9"/>
    <mergeCell ref="K9:M9"/>
    <mergeCell ref="K8:M8"/>
    <mergeCell ref="J8:J9"/>
    <mergeCell ref="C8:E8"/>
    <mergeCell ref="F8:I8"/>
  </mergeCells>
  <phoneticPr fontId="35" type="noConversion"/>
  <pageMargins left="0.19685039370078741" right="0.19685039370078741" top="0.19685039370078741" bottom="0.19685039370078741" header="0.51181102362204722" footer="0.51181102362204722"/>
  <pageSetup paperSize="9" scale="64" firstPageNumber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X80"/>
  <sheetViews>
    <sheetView zoomScale="150" zoomScaleNormal="150" workbookViewId="0">
      <selection activeCell="F26" sqref="F26"/>
    </sheetView>
  </sheetViews>
  <sheetFormatPr defaultColWidth="9.140625" defaultRowHeight="17.25" customHeight="1" x14ac:dyDescent="0.2"/>
  <cols>
    <col min="1" max="1" width="3.140625" style="207" customWidth="1"/>
    <col min="2" max="2" width="33" style="114" customWidth="1"/>
    <col min="3" max="3" width="10.7109375" style="116" customWidth="1"/>
    <col min="4" max="4" width="12.28515625" style="116" customWidth="1"/>
    <col min="5" max="5" width="9.140625" style="116"/>
    <col min="6" max="6" width="11.28515625" style="116" customWidth="1"/>
    <col min="7" max="7" width="11.140625" style="116" customWidth="1"/>
    <col min="8" max="10" width="10" style="116" customWidth="1"/>
    <col min="11" max="11" width="11.28515625" style="116" customWidth="1"/>
    <col min="12" max="12" width="7.28515625" style="289" hidden="1" customWidth="1"/>
    <col min="13" max="13" width="8.5703125" style="289" hidden="1" customWidth="1"/>
    <col min="14" max="14" width="7.5703125" style="289" hidden="1" customWidth="1"/>
    <col min="15" max="15" width="8.28515625" style="289" hidden="1" customWidth="1"/>
    <col min="16" max="16" width="5.7109375" style="289" hidden="1" customWidth="1"/>
    <col min="17" max="17" width="8" style="289" hidden="1" customWidth="1"/>
    <col min="18" max="18" width="6.140625" style="289" hidden="1" customWidth="1"/>
    <col min="19" max="19" width="4.42578125" style="539" customWidth="1"/>
    <col min="20" max="16384" width="9.140625" style="77"/>
  </cols>
  <sheetData>
    <row r="1" spans="1:19" ht="17.25" customHeight="1" x14ac:dyDescent="0.2">
      <c r="B1" s="1726" t="s">
        <v>316</v>
      </c>
      <c r="C1" s="1726"/>
      <c r="D1" s="1726"/>
      <c r="E1" s="1726"/>
      <c r="F1" s="1726"/>
      <c r="G1" s="1726"/>
      <c r="H1" s="1726"/>
      <c r="I1" s="1726"/>
      <c r="J1" s="1726"/>
      <c r="K1" s="1735"/>
      <c r="L1" s="1709"/>
      <c r="M1" s="1709"/>
      <c r="N1" s="1709"/>
      <c r="O1" s="1709"/>
      <c r="P1" s="1709"/>
      <c r="Q1" s="1709"/>
      <c r="R1" s="1709"/>
    </row>
    <row r="2" spans="1:19" ht="13.5" customHeight="1" x14ac:dyDescent="0.2">
      <c r="A2" s="1737" t="s">
        <v>87</v>
      </c>
      <c r="B2" s="1737"/>
      <c r="C2" s="1737"/>
      <c r="D2" s="1737"/>
      <c r="E2" s="1737"/>
      <c r="F2" s="1737"/>
      <c r="G2" s="1737"/>
      <c r="H2" s="1737"/>
      <c r="I2" s="1737"/>
      <c r="J2" s="1737"/>
      <c r="K2" s="1737"/>
      <c r="L2" s="77"/>
      <c r="M2" s="77"/>
      <c r="N2" s="77"/>
      <c r="O2" s="77"/>
      <c r="P2" s="77"/>
      <c r="Q2" s="77"/>
      <c r="R2" s="77"/>
      <c r="S2" s="528"/>
    </row>
    <row r="3" spans="1:19" s="79" customFormat="1" ht="12" customHeight="1" x14ac:dyDescent="0.2">
      <c r="A3" s="1582" t="s">
        <v>314</v>
      </c>
      <c r="B3" s="1736"/>
      <c r="C3" s="1736"/>
      <c r="D3" s="1736"/>
      <c r="E3" s="1736"/>
      <c r="F3" s="1736"/>
      <c r="G3" s="1736"/>
      <c r="H3" s="1736"/>
      <c r="I3" s="1736"/>
      <c r="J3" s="1736"/>
      <c r="K3" s="1736"/>
      <c r="L3" s="1709"/>
      <c r="M3" s="1709"/>
      <c r="N3" s="1709"/>
      <c r="O3" s="1709"/>
      <c r="P3" s="1709"/>
      <c r="Q3" s="1709"/>
      <c r="R3" s="1709"/>
      <c r="S3" s="540"/>
    </row>
    <row r="4" spans="1:19" s="79" customFormat="1" ht="23.25" customHeight="1" thickBot="1" x14ac:dyDescent="0.25">
      <c r="A4" s="208"/>
      <c r="B4" s="209"/>
      <c r="C4" s="210"/>
      <c r="D4" s="210"/>
      <c r="E4" s="210"/>
      <c r="F4" s="210"/>
      <c r="G4" s="1738" t="s">
        <v>327</v>
      </c>
      <c r="H4" s="1738"/>
      <c r="I4" s="1738"/>
      <c r="J4" s="1738"/>
      <c r="K4" s="1738"/>
      <c r="L4" s="334"/>
      <c r="M4" s="334"/>
      <c r="N4" s="334"/>
      <c r="O4" s="334"/>
      <c r="P4" s="334"/>
      <c r="Q4" s="334"/>
      <c r="R4" s="334"/>
      <c r="S4" s="540"/>
    </row>
    <row r="5" spans="1:19" s="115" customFormat="1" ht="17.25" customHeight="1" thickBot="1" x14ac:dyDescent="0.25">
      <c r="A5" s="1742" t="s">
        <v>504</v>
      </c>
      <c r="B5" s="1740" t="s">
        <v>569</v>
      </c>
      <c r="C5" s="1721" t="s">
        <v>57</v>
      </c>
      <c r="D5" s="1721"/>
      <c r="E5" s="1721" t="s">
        <v>58</v>
      </c>
      <c r="F5" s="1721"/>
      <c r="G5" s="1721" t="s">
        <v>59</v>
      </c>
      <c r="H5" s="1721"/>
      <c r="I5" s="1743" t="s">
        <v>60</v>
      </c>
      <c r="J5" s="1725"/>
      <c r="K5" s="211" t="s">
        <v>505</v>
      </c>
      <c r="L5" s="288"/>
      <c r="S5" s="528"/>
    </row>
    <row r="6" spans="1:19" s="115" customFormat="1" ht="17.25" customHeight="1" thickBot="1" x14ac:dyDescent="0.25">
      <c r="A6" s="1742"/>
      <c r="B6" s="1740"/>
      <c r="C6" s="1586" t="s">
        <v>313</v>
      </c>
      <c r="D6" s="1730"/>
      <c r="E6" s="1730"/>
      <c r="F6" s="1730"/>
      <c r="G6" s="1730"/>
      <c r="H6" s="1730"/>
      <c r="I6" s="1730"/>
      <c r="J6" s="1730"/>
      <c r="K6" s="1741"/>
      <c r="L6" s="288"/>
      <c r="S6" s="528"/>
    </row>
    <row r="7" spans="1:19" ht="40.15" customHeight="1" thickBot="1" x14ac:dyDescent="0.25">
      <c r="A7" s="1742"/>
      <c r="B7" s="1740"/>
      <c r="C7" s="1708" t="s">
        <v>484</v>
      </c>
      <c r="D7" s="1708"/>
      <c r="E7" s="1708" t="s">
        <v>485</v>
      </c>
      <c r="F7" s="1708"/>
      <c r="G7" s="1708" t="s">
        <v>22</v>
      </c>
      <c r="H7" s="1708"/>
      <c r="I7" s="1710" t="s">
        <v>272</v>
      </c>
      <c r="J7" s="1711"/>
      <c r="K7" s="1739" t="s">
        <v>570</v>
      </c>
      <c r="M7" s="77"/>
      <c r="N7" s="77"/>
      <c r="O7" s="77"/>
      <c r="P7" s="77"/>
      <c r="Q7" s="77"/>
      <c r="R7" s="77"/>
      <c r="S7" s="528"/>
    </row>
    <row r="8" spans="1:19" ht="50.25" customHeight="1" thickBot="1" x14ac:dyDescent="0.25">
      <c r="A8" s="1742"/>
      <c r="B8" s="1740"/>
      <c r="C8" s="1708"/>
      <c r="D8" s="1708"/>
      <c r="E8" s="1708"/>
      <c r="F8" s="1708"/>
      <c r="G8" s="1708"/>
      <c r="H8" s="1708"/>
      <c r="I8" s="1712"/>
      <c r="J8" s="1713"/>
      <c r="K8" s="1739"/>
      <c r="M8" s="77"/>
      <c r="N8" s="77"/>
      <c r="O8" s="77"/>
      <c r="P8" s="77"/>
      <c r="Q8" s="77"/>
      <c r="R8" s="77"/>
      <c r="S8" s="528"/>
    </row>
    <row r="9" spans="1:19" ht="33" customHeight="1" thickBot="1" x14ac:dyDescent="0.25">
      <c r="A9" s="1742"/>
      <c r="B9" s="1740"/>
      <c r="C9" s="212" t="s">
        <v>62</v>
      </c>
      <c r="D9" s="213" t="s">
        <v>63</v>
      </c>
      <c r="E9" s="212" t="s">
        <v>62</v>
      </c>
      <c r="F9" s="212" t="s">
        <v>63</v>
      </c>
      <c r="G9" s="212" t="s">
        <v>62</v>
      </c>
      <c r="H9" s="212" t="s">
        <v>63</v>
      </c>
      <c r="I9" s="212" t="s">
        <v>62</v>
      </c>
      <c r="J9" s="212" t="s">
        <v>63</v>
      </c>
      <c r="K9" s="1739"/>
      <c r="M9" s="77"/>
      <c r="N9" s="77"/>
      <c r="O9" s="77"/>
      <c r="P9" s="77"/>
      <c r="Q9" s="77"/>
      <c r="R9" s="77"/>
      <c r="S9" s="528"/>
    </row>
    <row r="10" spans="1:19" ht="17.25" customHeight="1" x14ac:dyDescent="0.2">
      <c r="A10" s="214" t="s">
        <v>514</v>
      </c>
      <c r="B10" s="215" t="s">
        <v>262</v>
      </c>
      <c r="C10" s="216">
        <v>1600</v>
      </c>
      <c r="E10" s="217"/>
      <c r="F10" s="218"/>
      <c r="G10" s="217"/>
      <c r="H10" s="495"/>
      <c r="I10" s="218"/>
      <c r="J10" s="218"/>
      <c r="K10" s="219">
        <f t="shared" ref="K10:K39" si="0">SUM(C10:J10)</f>
        <v>1600</v>
      </c>
      <c r="M10" s="77"/>
      <c r="N10" s="77"/>
      <c r="O10" s="77"/>
      <c r="P10" s="77"/>
      <c r="Q10" s="77"/>
      <c r="R10" s="77"/>
      <c r="S10" s="528"/>
    </row>
    <row r="11" spans="1:19" s="78" customFormat="1" ht="17.25" customHeight="1" x14ac:dyDescent="0.2">
      <c r="A11" s="214" t="s">
        <v>522</v>
      </c>
      <c r="B11" s="491" t="s">
        <v>263</v>
      </c>
      <c r="C11" s="492">
        <v>33533</v>
      </c>
      <c r="D11" s="493"/>
      <c r="E11" s="553">
        <f>'közhatalmi bevételek'!D26</f>
        <v>4300</v>
      </c>
      <c r="F11" s="220"/>
      <c r="G11" s="221"/>
      <c r="H11" s="496"/>
      <c r="I11" s="220"/>
      <c r="J11" s="220"/>
      <c r="K11" s="219">
        <f t="shared" si="0"/>
        <v>37833</v>
      </c>
      <c r="L11" s="278"/>
      <c r="S11" s="541"/>
    </row>
    <row r="12" spans="1:19" ht="17.25" customHeight="1" x14ac:dyDescent="0.2">
      <c r="A12" s="214" t="s">
        <v>523</v>
      </c>
      <c r="B12" s="164" t="s">
        <v>264</v>
      </c>
      <c r="C12" s="137"/>
      <c r="D12" s="117">
        <v>53</v>
      </c>
      <c r="E12" s="118"/>
      <c r="F12" s="117"/>
      <c r="G12" s="118"/>
      <c r="H12" s="428"/>
      <c r="I12" s="117"/>
      <c r="J12" s="117"/>
      <c r="K12" s="219">
        <f t="shared" si="0"/>
        <v>53</v>
      </c>
      <c r="M12" s="77"/>
      <c r="N12" s="77"/>
      <c r="O12" s="77"/>
      <c r="P12" s="77"/>
      <c r="Q12" s="77"/>
      <c r="R12" s="77"/>
      <c r="S12" s="528"/>
    </row>
    <row r="13" spans="1:19" ht="17.25" customHeight="1" x14ac:dyDescent="0.2">
      <c r="A13" s="214" t="s">
        <v>524</v>
      </c>
      <c r="B13" s="164" t="s">
        <v>265</v>
      </c>
      <c r="C13" s="137"/>
      <c r="D13" s="117">
        <v>391</v>
      </c>
      <c r="E13" s="118"/>
      <c r="F13" s="117"/>
      <c r="G13" s="118"/>
      <c r="H13" s="497"/>
      <c r="I13" s="222"/>
      <c r="J13" s="222"/>
      <c r="K13" s="219">
        <f t="shared" si="0"/>
        <v>391</v>
      </c>
      <c r="M13" s="77"/>
      <c r="N13" s="77"/>
      <c r="O13" s="77"/>
      <c r="P13" s="77"/>
      <c r="Q13" s="77"/>
      <c r="R13" s="77"/>
      <c r="S13" s="528"/>
    </row>
    <row r="14" spans="1:19" ht="17.25" customHeight="1" x14ac:dyDescent="0.2">
      <c r="A14" s="214" t="s">
        <v>525</v>
      </c>
      <c r="B14" s="164" t="s">
        <v>266</v>
      </c>
      <c r="C14" s="137"/>
      <c r="D14" s="117"/>
      <c r="E14" s="118"/>
      <c r="F14" s="117"/>
      <c r="G14" s="118"/>
      <c r="H14" s="497"/>
      <c r="I14" s="222"/>
      <c r="J14" s="222"/>
      <c r="K14" s="219">
        <f t="shared" si="0"/>
        <v>0</v>
      </c>
      <c r="M14" s="77"/>
      <c r="N14" s="77"/>
      <c r="O14" s="77"/>
      <c r="P14" s="77"/>
      <c r="Q14" s="77"/>
      <c r="R14" s="77"/>
      <c r="S14" s="528"/>
    </row>
    <row r="15" spans="1:19" ht="17.25" customHeight="1" x14ac:dyDescent="0.2">
      <c r="A15" s="214" t="s">
        <v>526</v>
      </c>
      <c r="B15" s="164" t="s">
        <v>267</v>
      </c>
      <c r="C15" s="137"/>
      <c r="D15" s="117">
        <v>20031</v>
      </c>
      <c r="E15" s="118"/>
      <c r="F15" s="117"/>
      <c r="G15" s="118"/>
      <c r="H15" s="497"/>
      <c r="I15" s="222"/>
      <c r="J15" s="222"/>
      <c r="K15" s="219">
        <f t="shared" si="0"/>
        <v>20031</v>
      </c>
      <c r="M15" s="77"/>
      <c r="N15" s="77"/>
      <c r="O15" s="77"/>
      <c r="P15" s="77"/>
      <c r="Q15" s="77"/>
      <c r="R15" s="77"/>
      <c r="S15" s="528"/>
    </row>
    <row r="16" spans="1:19" ht="17.25" customHeight="1" x14ac:dyDescent="0.2">
      <c r="A16" s="214" t="s">
        <v>527</v>
      </c>
      <c r="B16" s="164" t="s">
        <v>268</v>
      </c>
      <c r="C16" s="137">
        <v>3600</v>
      </c>
      <c r="D16" s="117">
        <v>8084</v>
      </c>
      <c r="E16" s="118"/>
      <c r="F16" s="117"/>
      <c r="G16" s="118"/>
      <c r="H16" s="497"/>
      <c r="I16" s="222"/>
      <c r="J16" s="222"/>
      <c r="K16" s="219">
        <f t="shared" si="0"/>
        <v>11684</v>
      </c>
      <c r="M16" s="77"/>
      <c r="N16" s="77"/>
      <c r="O16" s="77"/>
      <c r="P16" s="77"/>
      <c r="Q16" s="77"/>
      <c r="R16" s="77"/>
      <c r="S16" s="528"/>
    </row>
    <row r="17" spans="1:19" ht="17.25" customHeight="1" x14ac:dyDescent="0.2">
      <c r="A17" s="214" t="s">
        <v>528</v>
      </c>
      <c r="B17" s="164" t="s">
        <v>269</v>
      </c>
      <c r="C17" s="137"/>
      <c r="D17" s="117">
        <v>10160</v>
      </c>
      <c r="E17" s="118"/>
      <c r="F17" s="117"/>
      <c r="G17" s="118"/>
      <c r="H17" s="497"/>
      <c r="I17" s="222"/>
      <c r="J17" s="222"/>
      <c r="K17" s="219">
        <f t="shared" si="0"/>
        <v>10160</v>
      </c>
      <c r="M17" s="77"/>
      <c r="N17" s="77"/>
      <c r="O17" s="77"/>
      <c r="P17" s="77"/>
      <c r="Q17" s="77"/>
      <c r="R17" s="77"/>
      <c r="S17" s="528"/>
    </row>
    <row r="18" spans="1:19" ht="17.25" customHeight="1" x14ac:dyDescent="0.2">
      <c r="A18" s="214" t="s">
        <v>529</v>
      </c>
      <c r="B18" s="164" t="s">
        <v>270</v>
      </c>
      <c r="C18" s="137">
        <v>183</v>
      </c>
      <c r="D18" s="117"/>
      <c r="E18" s="118"/>
      <c r="F18" s="117"/>
      <c r="G18" s="118"/>
      <c r="H18" s="497"/>
      <c r="I18" s="222"/>
      <c r="J18" s="222"/>
      <c r="K18" s="219">
        <f t="shared" si="0"/>
        <v>183</v>
      </c>
      <c r="M18" s="77"/>
      <c r="N18" s="77"/>
      <c r="O18" s="77"/>
      <c r="P18" s="77"/>
      <c r="Q18" s="77"/>
      <c r="R18" s="77"/>
      <c r="S18" s="528"/>
    </row>
    <row r="19" spans="1:19" ht="17.25" customHeight="1" x14ac:dyDescent="0.2">
      <c r="A19" s="214" t="s">
        <v>571</v>
      </c>
      <c r="B19" s="167" t="s">
        <v>271</v>
      </c>
      <c r="C19" s="137">
        <v>1288</v>
      </c>
      <c r="D19" s="117">
        <v>2062</v>
      </c>
      <c r="E19" s="118"/>
      <c r="F19" s="117"/>
      <c r="G19" s="118">
        <f>'tám, végl. pe.átv  '!C44</f>
        <v>0</v>
      </c>
      <c r="H19" s="428"/>
      <c r="J19" s="116">
        <v>0</v>
      </c>
      <c r="K19" s="219">
        <f>SUM(C19:J19)</f>
        <v>3350</v>
      </c>
      <c r="M19" s="77"/>
      <c r="N19" s="77"/>
      <c r="O19" s="77"/>
      <c r="P19" s="77"/>
      <c r="Q19" s="77"/>
      <c r="R19" s="77"/>
      <c r="S19" s="528"/>
    </row>
    <row r="20" spans="1:19" ht="17.25" customHeight="1" x14ac:dyDescent="0.2">
      <c r="A20" s="214" t="s">
        <v>572</v>
      </c>
      <c r="B20" s="164" t="s">
        <v>294</v>
      </c>
      <c r="C20" s="137">
        <v>25</v>
      </c>
      <c r="D20" s="117"/>
      <c r="E20" s="118"/>
      <c r="F20" s="117"/>
      <c r="G20" s="476">
        <v>447</v>
      </c>
      <c r="H20" s="498"/>
      <c r="I20" s="290"/>
      <c r="J20" s="290"/>
      <c r="K20" s="219">
        <f t="shared" si="0"/>
        <v>472</v>
      </c>
      <c r="M20" s="77"/>
      <c r="N20" s="77"/>
      <c r="O20" s="77"/>
      <c r="P20" s="77"/>
      <c r="Q20" s="77"/>
      <c r="R20" s="77"/>
      <c r="S20" s="528"/>
    </row>
    <row r="21" spans="1:19" s="79" customFormat="1" ht="17.25" customHeight="1" x14ac:dyDescent="0.2">
      <c r="A21" s="214" t="s">
        <v>573</v>
      </c>
      <c r="B21" s="164" t="s">
        <v>295</v>
      </c>
      <c r="C21" s="137"/>
      <c r="D21" s="117"/>
      <c r="E21" s="118"/>
      <c r="F21" s="117"/>
      <c r="G21" s="476">
        <f>'tám, végl. pe.átv  '!C11</f>
        <v>662118</v>
      </c>
      <c r="H21" s="447">
        <f>'tám, végl. pe.átv  '!D11</f>
        <v>83393</v>
      </c>
      <c r="I21" s="278"/>
      <c r="J21" s="278"/>
      <c r="K21" s="219">
        <f t="shared" si="0"/>
        <v>745511</v>
      </c>
      <c r="L21" s="290"/>
      <c r="S21" s="542"/>
    </row>
    <row r="22" spans="1:19" ht="17.25" customHeight="1" x14ac:dyDescent="0.2">
      <c r="A22" s="214" t="s">
        <v>574</v>
      </c>
      <c r="B22" s="164" t="s">
        <v>296</v>
      </c>
      <c r="C22" s="137"/>
      <c r="D22" s="117"/>
      <c r="E22" s="118"/>
      <c r="F22" s="117"/>
      <c r="G22" s="476">
        <f>'tám, végl. pe.átv  '!C19</f>
        <v>8855</v>
      </c>
      <c r="H22" s="498"/>
      <c r="I22" s="290"/>
      <c r="J22" s="290"/>
      <c r="K22" s="219">
        <f t="shared" si="0"/>
        <v>8855</v>
      </c>
      <c r="M22" s="77"/>
      <c r="N22" s="77"/>
      <c r="O22" s="77"/>
      <c r="P22" s="77"/>
      <c r="Q22" s="77"/>
      <c r="R22" s="77"/>
      <c r="S22" s="528"/>
    </row>
    <row r="23" spans="1:19" ht="17.25" customHeight="1" x14ac:dyDescent="0.2">
      <c r="A23" s="214" t="s">
        <v>575</v>
      </c>
      <c r="B23" s="164" t="s">
        <v>309</v>
      </c>
      <c r="C23" s="137"/>
      <c r="D23" s="117"/>
      <c r="E23" s="118"/>
      <c r="F23" s="117"/>
      <c r="G23" s="476"/>
      <c r="H23" s="447">
        <f>'tám, végl. pe.átv  '!D20</f>
        <v>2470</v>
      </c>
      <c r="I23" s="290"/>
      <c r="J23" s="290"/>
      <c r="K23" s="219">
        <f t="shared" si="0"/>
        <v>2470</v>
      </c>
      <c r="M23" s="77"/>
      <c r="N23" s="77"/>
      <c r="O23" s="77"/>
      <c r="P23" s="77"/>
      <c r="Q23" s="77"/>
      <c r="R23" s="77"/>
      <c r="S23" s="528"/>
    </row>
    <row r="24" spans="1:19" ht="17.25" customHeight="1" x14ac:dyDescent="0.2">
      <c r="A24" s="214" t="s">
        <v>576</v>
      </c>
      <c r="B24" s="164" t="s">
        <v>310</v>
      </c>
      <c r="C24" s="137"/>
      <c r="D24" s="117"/>
      <c r="E24" s="118"/>
      <c r="F24" s="117"/>
      <c r="G24" s="476">
        <v>1300</v>
      </c>
      <c r="H24" s="498"/>
      <c r="I24" s="290"/>
      <c r="J24" s="290"/>
      <c r="K24" s="219">
        <f t="shared" si="0"/>
        <v>1300</v>
      </c>
      <c r="M24" s="77"/>
      <c r="N24" s="77"/>
      <c r="O24" s="77"/>
      <c r="P24" s="77"/>
      <c r="Q24" s="77"/>
      <c r="R24" s="77"/>
      <c r="S24" s="528"/>
    </row>
    <row r="25" spans="1:19" ht="17.25" customHeight="1" x14ac:dyDescent="0.2">
      <c r="A25" s="214" t="s">
        <v>577</v>
      </c>
      <c r="B25" s="164" t="s">
        <v>297</v>
      </c>
      <c r="C25" s="137"/>
      <c r="D25" s="117"/>
      <c r="E25" s="118"/>
      <c r="F25" s="117"/>
      <c r="G25" s="476">
        <v>14203</v>
      </c>
      <c r="H25" s="447"/>
      <c r="I25" s="278"/>
      <c r="J25" s="278"/>
      <c r="K25" s="219">
        <f t="shared" si="0"/>
        <v>14203</v>
      </c>
      <c r="M25" s="77"/>
      <c r="N25" s="77"/>
      <c r="O25" s="77"/>
      <c r="P25" s="77"/>
      <c r="Q25" s="77"/>
      <c r="R25" s="77"/>
      <c r="S25" s="528"/>
    </row>
    <row r="26" spans="1:19" ht="17.25" customHeight="1" x14ac:dyDescent="0.2">
      <c r="A26" s="214" t="s">
        <v>578</v>
      </c>
      <c r="B26" s="164" t="s">
        <v>273</v>
      </c>
      <c r="C26" s="137"/>
      <c r="E26" s="118">
        <f>'közhatalmi bevételek'!D13</f>
        <v>299622</v>
      </c>
      <c r="F26" s="117">
        <f>'közhatalmi bevételek'!E13</f>
        <v>977378</v>
      </c>
      <c r="G26" s="118"/>
      <c r="H26" s="497"/>
      <c r="I26" s="222"/>
      <c r="J26" s="222"/>
      <c r="K26" s="219">
        <f t="shared" si="0"/>
        <v>1277000</v>
      </c>
      <c r="M26" s="77"/>
      <c r="N26" s="77"/>
      <c r="O26" s="77"/>
      <c r="P26" s="77"/>
      <c r="Q26" s="77"/>
      <c r="R26" s="77"/>
      <c r="S26" s="528"/>
    </row>
    <row r="27" spans="1:19" ht="17.25" customHeight="1" x14ac:dyDescent="0.2">
      <c r="A27" s="214" t="s">
        <v>580</v>
      </c>
      <c r="B27" s="167" t="s">
        <v>579</v>
      </c>
      <c r="C27" s="137"/>
      <c r="E27" s="118"/>
      <c r="F27" s="117"/>
      <c r="G27" s="118"/>
      <c r="H27" s="497"/>
      <c r="I27" s="222"/>
      <c r="J27" s="222"/>
      <c r="K27" s="219">
        <f t="shared" si="0"/>
        <v>0</v>
      </c>
      <c r="M27" s="77"/>
      <c r="N27" s="77"/>
      <c r="O27" s="77"/>
      <c r="P27" s="77"/>
      <c r="Q27" s="77"/>
      <c r="R27" s="77"/>
      <c r="S27" s="528"/>
    </row>
    <row r="28" spans="1:19" ht="17.25" customHeight="1" x14ac:dyDescent="0.2">
      <c r="A28" s="214" t="s">
        <v>581</v>
      </c>
      <c r="B28" s="164" t="s">
        <v>298</v>
      </c>
      <c r="C28" s="137"/>
      <c r="E28" s="118">
        <f>'közhatalmi bevételek'!D20</f>
        <v>17000</v>
      </c>
      <c r="F28" s="117"/>
      <c r="G28" s="118"/>
      <c r="H28" s="497"/>
      <c r="I28" s="222"/>
      <c r="J28" s="222"/>
      <c r="K28" s="219">
        <f t="shared" si="0"/>
        <v>17000</v>
      </c>
      <c r="M28" s="77"/>
      <c r="N28" s="77"/>
      <c r="O28" s="77"/>
      <c r="P28" s="77"/>
      <c r="Q28" s="77"/>
      <c r="R28" s="77"/>
      <c r="S28" s="528"/>
    </row>
    <row r="29" spans="1:19" s="79" customFormat="1" ht="17.25" customHeight="1" x14ac:dyDescent="0.2">
      <c r="A29" s="214" t="s">
        <v>582</v>
      </c>
      <c r="B29" s="164" t="s">
        <v>274</v>
      </c>
      <c r="C29" s="137"/>
      <c r="D29" s="119"/>
      <c r="E29" s="476">
        <f>'közhatalmi bevételek'!D15</f>
        <v>5400</v>
      </c>
      <c r="F29" s="117">
        <f>'közhatalmi bevételek'!E15</f>
        <v>0</v>
      </c>
      <c r="G29" s="137"/>
      <c r="H29" s="497"/>
      <c r="I29" s="222"/>
      <c r="J29" s="222"/>
      <c r="K29" s="219">
        <f t="shared" si="0"/>
        <v>5400</v>
      </c>
      <c r="L29" s="290"/>
      <c r="S29" s="542"/>
    </row>
    <row r="30" spans="1:19" ht="17.25" customHeight="1" x14ac:dyDescent="0.2">
      <c r="A30" s="214" t="s">
        <v>583</v>
      </c>
      <c r="B30" s="164" t="s">
        <v>275</v>
      </c>
      <c r="C30" s="137"/>
      <c r="D30" s="117"/>
      <c r="E30" s="476">
        <f>'közhatalmi bevételek'!D25</f>
        <v>120</v>
      </c>
      <c r="F30" s="117"/>
      <c r="G30" s="118"/>
      <c r="H30" s="497"/>
      <c r="I30" s="222"/>
      <c r="J30" s="222"/>
      <c r="K30" s="219">
        <f t="shared" si="0"/>
        <v>120</v>
      </c>
      <c r="M30" s="77"/>
      <c r="N30" s="77"/>
      <c r="O30" s="77"/>
      <c r="P30" s="77"/>
      <c r="Q30" s="77"/>
      <c r="R30" s="77"/>
      <c r="S30" s="528"/>
    </row>
    <row r="31" spans="1:19" ht="17.25" customHeight="1" x14ac:dyDescent="0.2">
      <c r="A31" s="214" t="s">
        <v>584</v>
      </c>
      <c r="B31" s="164" t="s">
        <v>276</v>
      </c>
      <c r="C31" s="137"/>
      <c r="D31" s="117"/>
      <c r="E31" s="118"/>
      <c r="F31" s="117"/>
      <c r="G31" s="118"/>
      <c r="H31" s="497"/>
      <c r="I31" s="222"/>
      <c r="J31" s="222"/>
      <c r="K31" s="219">
        <f t="shared" si="0"/>
        <v>0</v>
      </c>
      <c r="M31" s="77"/>
      <c r="N31" s="77"/>
      <c r="O31" s="77"/>
      <c r="P31" s="77"/>
      <c r="Q31" s="77"/>
      <c r="R31" s="77"/>
      <c r="S31" s="528"/>
    </row>
    <row r="32" spans="1:19" ht="17.25" customHeight="1" x14ac:dyDescent="0.2">
      <c r="A32" s="214" t="s">
        <v>586</v>
      </c>
      <c r="B32" s="164" t="s">
        <v>277</v>
      </c>
      <c r="C32" s="137">
        <v>140</v>
      </c>
      <c r="D32" s="117">
        <v>46</v>
      </c>
      <c r="E32" s="118"/>
      <c r="F32" s="117"/>
      <c r="G32" s="118"/>
      <c r="H32" s="497"/>
      <c r="I32" s="222"/>
      <c r="J32" s="222"/>
      <c r="K32" s="219">
        <f t="shared" si="0"/>
        <v>186</v>
      </c>
      <c r="M32" s="77"/>
      <c r="N32" s="77"/>
      <c r="O32" s="77"/>
      <c r="P32" s="77"/>
      <c r="Q32" s="77"/>
      <c r="R32" s="77"/>
      <c r="S32" s="528"/>
    </row>
    <row r="33" spans="1:19" ht="17.25" customHeight="1" x14ac:dyDescent="0.2">
      <c r="A33" s="214" t="s">
        <v>587</v>
      </c>
      <c r="B33" s="215" t="s">
        <v>278</v>
      </c>
      <c r="C33" s="223"/>
      <c r="D33" s="218"/>
      <c r="E33" s="217"/>
      <c r="F33" s="218"/>
      <c r="G33" s="477">
        <v>5065</v>
      </c>
      <c r="H33" s="497"/>
      <c r="I33" s="222"/>
      <c r="J33" s="222"/>
      <c r="K33" s="219">
        <f t="shared" si="0"/>
        <v>5065</v>
      </c>
      <c r="M33" s="77"/>
      <c r="N33" s="77"/>
      <c r="O33" s="77"/>
      <c r="P33" s="77"/>
      <c r="Q33" s="77"/>
      <c r="R33" s="77"/>
      <c r="S33" s="528"/>
    </row>
    <row r="34" spans="1:19" ht="17.25" customHeight="1" x14ac:dyDescent="0.2">
      <c r="A34" s="214" t="s">
        <v>609</v>
      </c>
      <c r="B34" s="215" t="s">
        <v>279</v>
      </c>
      <c r="C34" s="223"/>
      <c r="D34" s="218"/>
      <c r="E34" s="217"/>
      <c r="F34" s="218"/>
      <c r="G34" s="477">
        <v>0</v>
      </c>
      <c r="H34" s="497"/>
      <c r="I34" s="222"/>
      <c r="J34" s="222"/>
      <c r="K34" s="219">
        <f t="shared" si="0"/>
        <v>0</v>
      </c>
      <c r="M34" s="77"/>
      <c r="N34" s="77"/>
      <c r="O34" s="77"/>
      <c r="P34" s="77"/>
      <c r="Q34" s="77"/>
      <c r="R34" s="77"/>
      <c r="S34" s="528"/>
    </row>
    <row r="35" spans="1:19" ht="17.25" customHeight="1" x14ac:dyDescent="0.2">
      <c r="A35" s="214" t="s">
        <v>610</v>
      </c>
      <c r="B35" s="215" t="s">
        <v>280</v>
      </c>
      <c r="C35" s="223"/>
      <c r="D35" s="218"/>
      <c r="E35" s="217"/>
      <c r="F35" s="218"/>
      <c r="G35" s="477">
        <v>455</v>
      </c>
      <c r="H35" s="497"/>
      <c r="I35" s="222"/>
      <c r="J35" s="222"/>
      <c r="K35" s="219">
        <f t="shared" si="0"/>
        <v>455</v>
      </c>
      <c r="M35" s="77"/>
      <c r="N35" s="77"/>
      <c r="O35" s="77"/>
      <c r="P35" s="77"/>
      <c r="Q35" s="77"/>
      <c r="R35" s="77"/>
      <c r="S35" s="528"/>
    </row>
    <row r="36" spans="1:19" ht="17.25" customHeight="1" x14ac:dyDescent="0.2">
      <c r="A36" s="214" t="s">
        <v>611</v>
      </c>
      <c r="B36" s="215" t="s">
        <v>593</v>
      </c>
      <c r="C36" s="223"/>
      <c r="D36" s="218"/>
      <c r="E36" s="217"/>
      <c r="F36" s="218"/>
      <c r="G36" s="477">
        <v>500</v>
      </c>
      <c r="H36" s="497"/>
      <c r="I36" s="222"/>
      <c r="J36" s="222"/>
      <c r="K36" s="219">
        <f t="shared" si="0"/>
        <v>500</v>
      </c>
      <c r="M36" s="77"/>
      <c r="N36" s="77"/>
      <c r="O36" s="77"/>
      <c r="P36" s="77"/>
      <c r="Q36" s="77"/>
      <c r="R36" s="77"/>
      <c r="S36" s="528"/>
    </row>
    <row r="37" spans="1:19" ht="17.25" customHeight="1" x14ac:dyDescent="0.2">
      <c r="A37" s="214" t="s">
        <v>612</v>
      </c>
      <c r="B37" s="215" t="s">
        <v>281</v>
      </c>
      <c r="C37" s="223"/>
      <c r="D37" s="218"/>
      <c r="E37" s="217"/>
      <c r="F37" s="218"/>
      <c r="G37" s="477">
        <v>2032</v>
      </c>
      <c r="H37" s="497"/>
      <c r="I37" s="222"/>
      <c r="J37" s="222"/>
      <c r="K37" s="219">
        <f t="shared" si="0"/>
        <v>2032</v>
      </c>
      <c r="M37" s="77"/>
      <c r="N37" s="77"/>
      <c r="O37" s="77"/>
      <c r="P37" s="77"/>
      <c r="Q37" s="77"/>
      <c r="R37" s="77"/>
      <c r="S37" s="528"/>
    </row>
    <row r="38" spans="1:19" ht="17.25" customHeight="1" x14ac:dyDescent="0.2">
      <c r="A38" s="214" t="s">
        <v>613</v>
      </c>
      <c r="B38" s="215" t="s">
        <v>282</v>
      </c>
      <c r="C38" s="223"/>
      <c r="D38" s="479">
        <v>2286</v>
      </c>
      <c r="E38" s="223"/>
      <c r="F38" s="218"/>
      <c r="G38" s="478"/>
      <c r="H38" s="428"/>
      <c r="K38" s="219">
        <f t="shared" si="0"/>
        <v>2286</v>
      </c>
      <c r="M38" s="77"/>
      <c r="N38" s="77"/>
      <c r="O38" s="77"/>
      <c r="P38" s="77"/>
      <c r="Q38" s="77"/>
      <c r="R38" s="77"/>
      <c r="S38" s="528"/>
    </row>
    <row r="39" spans="1:19" ht="17.25" customHeight="1" thickBot="1" x14ac:dyDescent="0.25">
      <c r="A39" s="214" t="s">
        <v>614</v>
      </c>
      <c r="B39" s="215" t="s">
        <v>283</v>
      </c>
      <c r="C39" s="223"/>
      <c r="D39" s="218"/>
      <c r="E39" s="217"/>
      <c r="F39" s="218"/>
      <c r="G39" s="217"/>
      <c r="H39" s="497"/>
      <c r="I39" s="222"/>
      <c r="J39" s="222"/>
      <c r="K39" s="219">
        <f t="shared" si="0"/>
        <v>0</v>
      </c>
      <c r="M39" s="77"/>
      <c r="N39" s="77"/>
      <c r="O39" s="77"/>
      <c r="P39" s="77"/>
      <c r="Q39" s="77"/>
      <c r="R39" s="77"/>
      <c r="S39" s="528"/>
    </row>
    <row r="40" spans="1:19" ht="17.25" customHeight="1" thickBot="1" x14ac:dyDescent="0.25">
      <c r="A40" s="1702" t="s">
        <v>618</v>
      </c>
      <c r="B40" s="1703"/>
      <c r="C40" s="344">
        <f>SUM(C10:C39)</f>
        <v>40369</v>
      </c>
      <c r="D40" s="344">
        <f>SUM(D10:D39)</f>
        <v>43113</v>
      </c>
      <c r="E40" s="515">
        <f>SUM(E10:E39)</f>
        <v>326442</v>
      </c>
      <c r="F40" s="516">
        <f>SUM(F10:F39)</f>
        <v>977378</v>
      </c>
      <c r="G40" s="344">
        <f>SUM(G10:G39)</f>
        <v>694975</v>
      </c>
      <c r="H40" s="499">
        <f>SUM(H12:H39)</f>
        <v>85863</v>
      </c>
      <c r="I40" s="499">
        <f>SUM(I12:I39)</f>
        <v>0</v>
      </c>
      <c r="J40" s="499">
        <f>SUM(J12:J39)</f>
        <v>0</v>
      </c>
      <c r="K40" s="345">
        <f>SUM(C40:J40)</f>
        <v>2168140</v>
      </c>
      <c r="M40" s="77"/>
      <c r="N40" s="77"/>
      <c r="O40" s="77"/>
      <c r="P40" s="77"/>
      <c r="Q40" s="77"/>
      <c r="R40" s="77"/>
      <c r="S40" s="528"/>
    </row>
    <row r="41" spans="1:19" ht="17.25" customHeight="1" x14ac:dyDescent="0.2">
      <c r="M41" s="77"/>
      <c r="N41" s="77"/>
      <c r="O41" s="77"/>
      <c r="P41" s="77"/>
      <c r="Q41" s="77"/>
      <c r="R41" s="77"/>
      <c r="S41" s="528"/>
    </row>
    <row r="42" spans="1:19" ht="17.25" customHeight="1" x14ac:dyDescent="0.2">
      <c r="M42" s="77"/>
      <c r="N42" s="77"/>
      <c r="O42" s="77"/>
      <c r="P42" s="77"/>
      <c r="Q42" s="77"/>
      <c r="R42" s="77"/>
      <c r="S42" s="528"/>
    </row>
    <row r="43" spans="1:19" ht="17.25" customHeight="1" x14ac:dyDescent="0.2">
      <c r="M43" s="77"/>
      <c r="N43" s="77"/>
      <c r="O43" s="77"/>
      <c r="P43" s="77"/>
      <c r="Q43" s="77"/>
      <c r="R43" s="77"/>
      <c r="S43" s="528"/>
    </row>
    <row r="44" spans="1:19" ht="17.25" customHeight="1" x14ac:dyDescent="0.2">
      <c r="M44" s="77"/>
      <c r="N44" s="77"/>
      <c r="O44" s="77"/>
      <c r="P44" s="77"/>
      <c r="Q44" s="77"/>
      <c r="R44" s="77"/>
      <c r="S44" s="528"/>
    </row>
    <row r="45" spans="1:19" ht="17.25" customHeight="1" x14ac:dyDescent="0.2">
      <c r="M45" s="77"/>
      <c r="N45" s="77"/>
      <c r="O45" s="77"/>
      <c r="P45" s="77"/>
      <c r="Q45" s="77"/>
      <c r="R45" s="77"/>
      <c r="S45" s="528"/>
    </row>
    <row r="46" spans="1:19" ht="17.25" customHeight="1" x14ac:dyDescent="0.2">
      <c r="M46" s="77"/>
      <c r="N46" s="77"/>
      <c r="O46" s="77"/>
      <c r="P46" s="77"/>
      <c r="Q46" s="77"/>
      <c r="R46" s="77"/>
      <c r="S46" s="528"/>
    </row>
    <row r="47" spans="1:19" ht="17.25" customHeight="1" x14ac:dyDescent="0.2">
      <c r="M47" s="77"/>
      <c r="N47" s="77"/>
      <c r="O47" s="77"/>
      <c r="P47" s="77"/>
      <c r="Q47" s="77"/>
      <c r="R47" s="77"/>
      <c r="S47" s="528"/>
    </row>
    <row r="48" spans="1:19" ht="17.25" customHeight="1" x14ac:dyDescent="0.2">
      <c r="M48" s="77"/>
      <c r="N48" s="77"/>
      <c r="O48" s="77"/>
      <c r="P48" s="77"/>
      <c r="Q48" s="77"/>
      <c r="R48" s="77"/>
      <c r="S48" s="528"/>
    </row>
    <row r="49" spans="2:24" ht="17.25" customHeight="1" x14ac:dyDescent="0.2">
      <c r="M49" s="77"/>
      <c r="N49" s="77"/>
      <c r="O49" s="77"/>
      <c r="P49" s="77"/>
      <c r="Q49" s="77"/>
      <c r="R49" s="77"/>
      <c r="S49" s="528"/>
    </row>
    <row r="50" spans="2:24" ht="17.25" customHeight="1" x14ac:dyDescent="0.2">
      <c r="M50" s="77"/>
      <c r="N50" s="77"/>
      <c r="O50" s="77"/>
      <c r="P50" s="77"/>
      <c r="Q50" s="77"/>
      <c r="R50" s="77"/>
      <c r="S50" s="528"/>
    </row>
    <row r="51" spans="2:24" ht="17.25" customHeight="1" x14ac:dyDescent="0.2">
      <c r="M51" s="77"/>
      <c r="N51" s="77"/>
      <c r="O51" s="77"/>
      <c r="P51" s="77"/>
      <c r="Q51" s="77"/>
      <c r="R51" s="77"/>
      <c r="S51" s="528"/>
    </row>
    <row r="52" spans="2:24" ht="17.25" customHeight="1" x14ac:dyDescent="0.2">
      <c r="M52" s="77"/>
      <c r="N52" s="77"/>
      <c r="O52" s="77"/>
      <c r="P52" s="77"/>
      <c r="Q52" s="77"/>
      <c r="R52" s="77"/>
      <c r="S52" s="528"/>
    </row>
    <row r="53" spans="2:24" ht="17.25" customHeight="1" x14ac:dyDescent="0.2">
      <c r="M53" s="77"/>
      <c r="N53" s="77"/>
      <c r="O53" s="77"/>
      <c r="P53" s="77"/>
      <c r="Q53" s="77"/>
      <c r="R53" s="77"/>
      <c r="S53" s="528"/>
    </row>
    <row r="54" spans="2:24" ht="17.25" customHeight="1" x14ac:dyDescent="0.2">
      <c r="M54" s="77"/>
      <c r="N54" s="77"/>
      <c r="O54" s="77"/>
      <c r="P54" s="77"/>
      <c r="Q54" s="77"/>
      <c r="R54" s="77"/>
      <c r="S54" s="528"/>
    </row>
    <row r="55" spans="2:24" ht="17.25" customHeight="1" x14ac:dyDescent="0.2">
      <c r="M55" s="77"/>
      <c r="N55" s="77"/>
      <c r="O55" s="77"/>
      <c r="P55" s="77"/>
      <c r="Q55" s="77"/>
      <c r="R55" s="77"/>
      <c r="S55" s="528"/>
    </row>
    <row r="56" spans="2:24" ht="17.25" customHeight="1" x14ac:dyDescent="0.2">
      <c r="M56" s="77"/>
      <c r="N56" s="77"/>
      <c r="O56" s="77"/>
      <c r="P56" s="77"/>
      <c r="Q56" s="77"/>
      <c r="R56" s="77"/>
      <c r="S56" s="528"/>
    </row>
    <row r="57" spans="2:24" ht="17.25" customHeight="1" x14ac:dyDescent="0.2">
      <c r="M57" s="77"/>
      <c r="N57" s="77"/>
      <c r="O57" s="77"/>
      <c r="P57" s="77"/>
      <c r="Q57" s="77"/>
      <c r="R57" s="77"/>
      <c r="S57" s="528"/>
    </row>
    <row r="58" spans="2:24" ht="17.25" customHeight="1" x14ac:dyDescent="0.2">
      <c r="M58" s="77"/>
      <c r="N58" s="77"/>
      <c r="O58" s="77"/>
      <c r="P58" s="77"/>
      <c r="Q58" s="77"/>
      <c r="R58" s="77"/>
      <c r="S58" s="528"/>
    </row>
    <row r="64" spans="2:24" ht="17.25" customHeight="1" x14ac:dyDescent="0.2">
      <c r="B64" s="1726" t="s">
        <v>594</v>
      </c>
      <c r="C64" s="1709"/>
      <c r="D64" s="1709"/>
      <c r="E64" s="1709"/>
      <c r="F64" s="1709"/>
      <c r="G64" s="1709"/>
      <c r="H64" s="1709"/>
      <c r="I64" s="1709"/>
      <c r="J64" s="1709"/>
      <c r="K64" s="1709"/>
      <c r="L64" s="1709"/>
      <c r="M64" s="1709"/>
      <c r="N64" s="1709"/>
      <c r="O64" s="1709"/>
      <c r="P64" s="1709"/>
      <c r="Q64" s="1709"/>
      <c r="R64" s="1709"/>
      <c r="W64" s="78"/>
      <c r="X64" s="78"/>
    </row>
    <row r="65" spans="1:23" ht="17.25" customHeight="1" x14ac:dyDescent="0.2">
      <c r="D65" s="114"/>
      <c r="E65" s="114"/>
      <c r="F65" s="114"/>
      <c r="G65" s="114"/>
      <c r="H65" s="114"/>
      <c r="I65" s="114"/>
      <c r="J65" s="114"/>
      <c r="K65" s="114"/>
      <c r="W65" s="78"/>
    </row>
    <row r="66" spans="1:23" ht="17.25" customHeight="1" x14ac:dyDescent="0.2">
      <c r="A66" s="1582" t="s">
        <v>568</v>
      </c>
      <c r="B66" s="1709"/>
      <c r="C66" s="1709"/>
      <c r="D66" s="1709"/>
      <c r="E66" s="1709"/>
      <c r="F66" s="1709"/>
      <c r="G66" s="1709"/>
      <c r="H66" s="1709"/>
      <c r="I66" s="1709"/>
      <c r="J66" s="1709"/>
      <c r="K66" s="1709"/>
      <c r="L66" s="1709"/>
      <c r="M66" s="1709"/>
      <c r="N66" s="1709"/>
      <c r="O66" s="1709"/>
      <c r="P66" s="1709"/>
      <c r="Q66" s="1709"/>
      <c r="R66" s="1709"/>
    </row>
    <row r="67" spans="1:23" ht="17.25" customHeight="1" x14ac:dyDescent="0.2">
      <c r="A67" s="1582" t="s">
        <v>314</v>
      </c>
      <c r="B67" s="1709"/>
      <c r="C67" s="1709"/>
      <c r="D67" s="1709"/>
      <c r="E67" s="1709"/>
      <c r="F67" s="1709"/>
      <c r="G67" s="1709"/>
      <c r="H67" s="1709"/>
      <c r="I67" s="1709"/>
      <c r="J67" s="1709"/>
      <c r="K67" s="1709"/>
      <c r="L67" s="1709"/>
      <c r="M67" s="1709"/>
      <c r="N67" s="1709"/>
      <c r="O67" s="1709"/>
      <c r="P67" s="1709"/>
      <c r="Q67" s="1709"/>
      <c r="R67" s="1709"/>
    </row>
    <row r="68" spans="1:23" ht="17.25" customHeight="1" x14ac:dyDescent="0.2">
      <c r="B68" s="209"/>
      <c r="C68" s="210"/>
      <c r="D68" s="210"/>
      <c r="E68" s="210"/>
      <c r="F68" s="210"/>
      <c r="G68" s="210"/>
      <c r="H68" s="210"/>
      <c r="I68" s="210"/>
      <c r="J68" s="210"/>
      <c r="K68" s="210"/>
    </row>
    <row r="69" spans="1:23" ht="12.75" customHeight="1" thickBot="1" x14ac:dyDescent="0.25">
      <c r="A69" s="1732" t="s">
        <v>327</v>
      </c>
      <c r="B69" s="1733"/>
      <c r="C69" s="1733"/>
      <c r="D69" s="1733"/>
      <c r="E69" s="1733"/>
      <c r="F69" s="1733"/>
      <c r="G69" s="1733"/>
      <c r="H69" s="1733"/>
      <c r="I69" s="1733"/>
      <c r="J69" s="1733"/>
      <c r="K69" s="1733"/>
      <c r="L69" s="1734"/>
      <c r="M69" s="1734"/>
      <c r="N69" s="1734"/>
      <c r="O69" s="1734"/>
      <c r="P69" s="1734"/>
      <c r="Q69" s="1734"/>
      <c r="R69" s="1734"/>
    </row>
    <row r="70" spans="1:23" s="115" customFormat="1" ht="11.25" customHeight="1" x14ac:dyDescent="0.2">
      <c r="A70" s="1716" t="s">
        <v>504</v>
      </c>
      <c r="B70" s="1704" t="s">
        <v>86</v>
      </c>
      <c r="C70" s="1723" t="s">
        <v>57</v>
      </c>
      <c r="D70" s="1722"/>
      <c r="E70" s="1722" t="s">
        <v>58</v>
      </c>
      <c r="F70" s="1722"/>
      <c r="G70" s="1722" t="s">
        <v>59</v>
      </c>
      <c r="H70" s="1722"/>
      <c r="I70" s="1724"/>
      <c r="J70" s="1723"/>
      <c r="K70" s="306" t="s">
        <v>60</v>
      </c>
      <c r="L70" s="1725" t="s">
        <v>505</v>
      </c>
      <c r="M70" s="1721"/>
      <c r="N70" s="1721" t="s">
        <v>506</v>
      </c>
      <c r="O70" s="1721"/>
      <c r="P70" s="1721" t="s">
        <v>507</v>
      </c>
      <c r="Q70" s="1721"/>
      <c r="R70" s="302" t="s">
        <v>636</v>
      </c>
      <c r="S70" s="539"/>
    </row>
    <row r="71" spans="1:23" ht="31.5" customHeight="1" x14ac:dyDescent="0.2">
      <c r="A71" s="1717"/>
      <c r="B71" s="1705"/>
      <c r="C71" s="1727" t="s">
        <v>595</v>
      </c>
      <c r="D71" s="1730"/>
      <c r="E71" s="1730"/>
      <c r="F71" s="1730"/>
      <c r="G71" s="1730"/>
      <c r="H71" s="1730"/>
      <c r="I71" s="1730"/>
      <c r="J71" s="1730"/>
      <c r="K71" s="1731"/>
      <c r="L71" s="1727" t="s">
        <v>551</v>
      </c>
      <c r="M71" s="1728"/>
      <c r="N71" s="1728"/>
      <c r="O71" s="1728"/>
      <c r="P71" s="1728"/>
      <c r="Q71" s="1728"/>
      <c r="R71" s="1729"/>
    </row>
    <row r="72" spans="1:23" ht="36" customHeight="1" thickBot="1" x14ac:dyDescent="0.25">
      <c r="A72" s="1717"/>
      <c r="B72" s="1705"/>
      <c r="C72" s="1707" t="s">
        <v>484</v>
      </c>
      <c r="D72" s="1708"/>
      <c r="E72" s="1708" t="s">
        <v>485</v>
      </c>
      <c r="F72" s="1708"/>
      <c r="G72" s="1708" t="s">
        <v>22</v>
      </c>
      <c r="H72" s="1708"/>
      <c r="I72" s="1710"/>
      <c r="J72" s="1711"/>
      <c r="K72" s="1719" t="s">
        <v>570</v>
      </c>
      <c r="L72" s="1707" t="s">
        <v>484</v>
      </c>
      <c r="M72" s="1708"/>
      <c r="N72" s="1708" t="s">
        <v>485</v>
      </c>
      <c r="O72" s="1708"/>
      <c r="P72" s="1708" t="s">
        <v>22</v>
      </c>
      <c r="Q72" s="1708"/>
      <c r="R72" s="1714" t="s">
        <v>570</v>
      </c>
    </row>
    <row r="73" spans="1:23" ht="35.25" customHeight="1" thickBot="1" x14ac:dyDescent="0.25">
      <c r="A73" s="1717"/>
      <c r="B73" s="1705"/>
      <c r="C73" s="1707"/>
      <c r="D73" s="1708"/>
      <c r="E73" s="1708"/>
      <c r="F73" s="1708"/>
      <c r="G73" s="1708"/>
      <c r="H73" s="1708"/>
      <c r="I73" s="1712"/>
      <c r="J73" s="1713"/>
      <c r="K73" s="1719"/>
      <c r="L73" s="1707"/>
      <c r="M73" s="1708"/>
      <c r="N73" s="1708"/>
      <c r="O73" s="1708"/>
      <c r="P73" s="1708"/>
      <c r="Q73" s="1708"/>
      <c r="R73" s="1714"/>
    </row>
    <row r="74" spans="1:23" ht="32.25" customHeight="1" thickBot="1" x14ac:dyDescent="0.25">
      <c r="A74" s="1718"/>
      <c r="B74" s="1706"/>
      <c r="C74" s="482" t="s">
        <v>62</v>
      </c>
      <c r="D74" s="308" t="s">
        <v>63</v>
      </c>
      <c r="E74" s="307" t="s">
        <v>62</v>
      </c>
      <c r="F74" s="307" t="s">
        <v>63</v>
      </c>
      <c r="G74" s="307" t="s">
        <v>62</v>
      </c>
      <c r="H74" s="307" t="s">
        <v>63</v>
      </c>
      <c r="I74" s="307" t="s">
        <v>62</v>
      </c>
      <c r="J74" s="307" t="s">
        <v>63</v>
      </c>
      <c r="K74" s="1720"/>
      <c r="L74" s="310" t="s">
        <v>62</v>
      </c>
      <c r="M74" s="311" t="s">
        <v>63</v>
      </c>
      <c r="N74" s="305" t="s">
        <v>62</v>
      </c>
      <c r="O74" s="305" t="s">
        <v>63</v>
      </c>
      <c r="P74" s="305" t="s">
        <v>62</v>
      </c>
      <c r="Q74" s="305" t="s">
        <v>63</v>
      </c>
      <c r="R74" s="1715"/>
    </row>
    <row r="75" spans="1:23" ht="17.25" customHeight="1" x14ac:dyDescent="0.2">
      <c r="A75" s="224">
        <v>1</v>
      </c>
      <c r="B75" s="535" t="s">
        <v>598</v>
      </c>
      <c r="C75" s="241">
        <v>10</v>
      </c>
      <c r="D75" s="241">
        <v>0</v>
      </c>
      <c r="E75" s="241"/>
      <c r="F75" s="241"/>
      <c r="G75" s="241"/>
      <c r="H75" s="241"/>
      <c r="I75" s="241"/>
      <c r="J75" s="241"/>
      <c r="K75" s="481">
        <f>SUM(C75:H75)</f>
        <v>10</v>
      </c>
      <c r="L75" s="312">
        <v>20</v>
      </c>
      <c r="M75" s="312">
        <v>188</v>
      </c>
      <c r="N75" s="312"/>
      <c r="O75" s="312"/>
      <c r="P75" s="312"/>
      <c r="Q75" s="312"/>
      <c r="R75" s="313">
        <f>SUM(L75:Q75)</f>
        <v>208</v>
      </c>
    </row>
    <row r="76" spans="1:23" ht="17.25" customHeight="1" x14ac:dyDescent="0.2">
      <c r="A76" s="224">
        <v>2</v>
      </c>
      <c r="B76" s="536" t="s">
        <v>597</v>
      </c>
      <c r="C76" s="241"/>
      <c r="D76" s="241">
        <v>284</v>
      </c>
      <c r="E76" s="241"/>
      <c r="F76" s="241"/>
      <c r="G76" s="241"/>
      <c r="H76" s="241"/>
      <c r="I76" s="241"/>
      <c r="J76" s="241"/>
      <c r="K76" s="506">
        <f>SUM(C76:H76)</f>
        <v>284</v>
      </c>
      <c r="L76" s="241"/>
      <c r="M76" s="241"/>
      <c r="N76" s="241"/>
      <c r="O76" s="241"/>
      <c r="P76" s="241"/>
      <c r="Q76" s="241"/>
      <c r="R76" s="500"/>
    </row>
    <row r="77" spans="1:23" ht="17.25" customHeight="1" x14ac:dyDescent="0.2">
      <c r="A77" s="224">
        <v>3</v>
      </c>
      <c r="B77" s="536" t="s">
        <v>596</v>
      </c>
      <c r="C77" s="241">
        <v>3</v>
      </c>
      <c r="D77" s="241">
        <v>78</v>
      </c>
      <c r="E77" s="241"/>
      <c r="F77" s="241"/>
      <c r="G77" s="241"/>
      <c r="H77" s="241"/>
      <c r="I77" s="241"/>
      <c r="J77" s="241"/>
      <c r="K77" s="506">
        <f>SUM(C77:H77)</f>
        <v>81</v>
      </c>
      <c r="L77" s="241"/>
      <c r="M77" s="241"/>
      <c r="N77" s="241"/>
      <c r="O77" s="241"/>
      <c r="P77" s="241"/>
      <c r="Q77" s="241"/>
      <c r="R77" s="500"/>
    </row>
    <row r="78" spans="1:23" ht="17.25" customHeight="1" x14ac:dyDescent="0.2">
      <c r="A78" s="214">
        <v>4</v>
      </c>
      <c r="B78" s="536" t="s">
        <v>599</v>
      </c>
      <c r="C78" s="534">
        <v>2</v>
      </c>
      <c r="D78" s="309"/>
      <c r="E78" s="309"/>
      <c r="F78" s="309"/>
      <c r="G78" s="309"/>
      <c r="H78" s="309"/>
      <c r="I78" s="309"/>
      <c r="J78" s="309"/>
      <c r="K78" s="506">
        <f>SUM(C78:H78)</f>
        <v>2</v>
      </c>
      <c r="L78" s="314"/>
      <c r="M78" s="314"/>
      <c r="N78" s="314"/>
      <c r="O78" s="314"/>
      <c r="P78" s="314"/>
      <c r="Q78" s="314"/>
      <c r="R78" s="315"/>
    </row>
    <row r="79" spans="1:23" ht="17.25" customHeight="1" thickBot="1" x14ac:dyDescent="0.25">
      <c r="A79" s="507">
        <v>5</v>
      </c>
      <c r="B79" s="537" t="s">
        <v>600</v>
      </c>
      <c r="C79" s="534"/>
      <c r="D79" s="309">
        <v>40</v>
      </c>
      <c r="E79" s="309"/>
      <c r="F79" s="309"/>
      <c r="G79" s="309"/>
      <c r="H79" s="309"/>
      <c r="I79" s="309"/>
      <c r="J79" s="309"/>
      <c r="K79" s="538">
        <f>SUM(C79:J79)</f>
        <v>40</v>
      </c>
      <c r="L79" s="314"/>
      <c r="M79" s="314"/>
      <c r="N79" s="314"/>
      <c r="O79" s="314"/>
      <c r="P79" s="314"/>
      <c r="Q79" s="314"/>
      <c r="R79" s="315"/>
    </row>
    <row r="80" spans="1:23" ht="17.25" customHeight="1" thickBot="1" x14ac:dyDescent="0.25">
      <c r="A80" s="494" t="s">
        <v>284</v>
      </c>
      <c r="B80" s="501"/>
      <c r="C80" s="502">
        <f>SUM(C74:C78)</f>
        <v>15</v>
      </c>
      <c r="D80" s="502">
        <f>SUM(D74:D79)</f>
        <v>402</v>
      </c>
      <c r="E80" s="503">
        <f>SUM(E74)</f>
        <v>0</v>
      </c>
      <c r="F80" s="503">
        <f>SUM(F74)</f>
        <v>0</v>
      </c>
      <c r="G80" s="503">
        <f>SUM(G74)</f>
        <v>0</v>
      </c>
      <c r="H80" s="503">
        <f>SUM(H74:H78)</f>
        <v>0</v>
      </c>
      <c r="I80" s="504"/>
      <c r="J80" s="504"/>
      <c r="K80" s="505">
        <f>SUM(K74:K79)</f>
        <v>417</v>
      </c>
      <c r="L80" s="480">
        <f>SUM(L75:L78)</f>
        <v>20</v>
      </c>
      <c r="M80" s="303">
        <f>SUM(M75:M78)</f>
        <v>188</v>
      </c>
      <c r="N80" s="303"/>
      <c r="O80" s="303"/>
      <c r="P80" s="303"/>
      <c r="Q80" s="303"/>
      <c r="R80" s="316">
        <f>SUM(L80:Q80)</f>
        <v>208</v>
      </c>
      <c r="S80" s="540"/>
    </row>
  </sheetData>
  <sheetProtection selectLockedCells="1" selectUnlockedCells="1"/>
  <mergeCells count="41">
    <mergeCell ref="G7:H8"/>
    <mergeCell ref="E7:F8"/>
    <mergeCell ref="I7:J8"/>
    <mergeCell ref="B1:R1"/>
    <mergeCell ref="A3:R3"/>
    <mergeCell ref="G5:H5"/>
    <mergeCell ref="A2:K2"/>
    <mergeCell ref="G4:K4"/>
    <mergeCell ref="C7:D8"/>
    <mergeCell ref="C5:D5"/>
    <mergeCell ref="K7:K9"/>
    <mergeCell ref="B5:B9"/>
    <mergeCell ref="E5:F5"/>
    <mergeCell ref="C6:K6"/>
    <mergeCell ref="A5:A9"/>
    <mergeCell ref="I5:J5"/>
    <mergeCell ref="N72:O73"/>
    <mergeCell ref="I70:J70"/>
    <mergeCell ref="L70:M70"/>
    <mergeCell ref="B64:R64"/>
    <mergeCell ref="L71:R71"/>
    <mergeCell ref="C71:K71"/>
    <mergeCell ref="A66:R66"/>
    <mergeCell ref="G70:H70"/>
    <mergeCell ref="A69:R69"/>
    <mergeCell ref="A40:B40"/>
    <mergeCell ref="B70:B74"/>
    <mergeCell ref="L72:M73"/>
    <mergeCell ref="A67:R67"/>
    <mergeCell ref="C72:D73"/>
    <mergeCell ref="P72:Q73"/>
    <mergeCell ref="I72:J73"/>
    <mergeCell ref="R72:R74"/>
    <mergeCell ref="A70:A74"/>
    <mergeCell ref="K72:K74"/>
    <mergeCell ref="G72:H73"/>
    <mergeCell ref="P70:Q70"/>
    <mergeCell ref="N70:O70"/>
    <mergeCell ref="E72:F73"/>
    <mergeCell ref="E70:F70"/>
    <mergeCell ref="C70:D70"/>
  </mergeCells>
  <phoneticPr fontId="35" type="noConversion"/>
  <pageMargins left="0.35433070866141736" right="0.35433070866141736" top="0.98425196850393704" bottom="0.98425196850393704" header="0.51181102362204722" footer="0.51181102362204722"/>
  <pageSetup paperSize="9" scale="74" firstPageNumber="0" fitToHeight="2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N90"/>
  <sheetViews>
    <sheetView zoomScale="130" zoomScaleNormal="130" workbookViewId="0">
      <selection activeCell="B1" sqref="B1:AH1"/>
    </sheetView>
  </sheetViews>
  <sheetFormatPr defaultColWidth="9.140625" defaultRowHeight="10.5" x14ac:dyDescent="0.2"/>
  <cols>
    <col min="1" max="1" width="4.140625" style="77" customWidth="1"/>
    <col min="2" max="2" width="4.85546875" style="337" customWidth="1"/>
    <col min="3" max="3" width="26.7109375" style="341" customWidth="1"/>
    <col min="4" max="4" width="5.85546875" style="342" customWidth="1"/>
    <col min="5" max="7" width="6.7109375" style="343" customWidth="1"/>
    <col min="8" max="8" width="5.85546875" style="343" customWidth="1"/>
    <col min="9" max="11" width="6.42578125" style="343" customWidth="1"/>
    <col min="12" max="12" width="5.28515625" style="343" customWidth="1"/>
    <col min="13" max="15" width="6.42578125" style="343" customWidth="1"/>
    <col min="16" max="16" width="5.7109375" style="343" customWidth="1"/>
    <col min="17" max="19" width="5.5703125" style="343" customWidth="1"/>
    <col min="20" max="20" width="6" style="343" customWidth="1"/>
    <col min="21" max="27" width="5.85546875" style="343" customWidth="1"/>
    <col min="28" max="28" width="4.7109375" style="343" customWidth="1"/>
    <col min="29" max="31" width="5" style="343" customWidth="1"/>
    <col min="32" max="32" width="6.5703125" style="343" bestFit="1" customWidth="1"/>
    <col min="33" max="33" width="6.7109375" style="336" customWidth="1"/>
    <col min="34" max="34" width="7.140625" style="336" customWidth="1"/>
    <col min="35" max="36" width="9.140625" style="336"/>
    <col min="37" max="16384" width="9.140625" style="77"/>
  </cols>
  <sheetData>
    <row r="1" spans="1:40" ht="12.75" customHeight="1" x14ac:dyDescent="0.2">
      <c r="B1" s="1726" t="s">
        <v>2141</v>
      </c>
      <c r="C1" s="1726"/>
      <c r="D1" s="1726"/>
      <c r="E1" s="1726"/>
      <c r="F1" s="1726"/>
      <c r="G1" s="1726"/>
      <c r="H1" s="1726"/>
      <c r="I1" s="1726"/>
      <c r="J1" s="1726"/>
      <c r="K1" s="1726"/>
      <c r="L1" s="1726"/>
      <c r="M1" s="1726"/>
      <c r="N1" s="1726"/>
      <c r="O1" s="1726"/>
      <c r="P1" s="1726"/>
      <c r="Q1" s="1726"/>
      <c r="R1" s="1726"/>
      <c r="S1" s="1726"/>
      <c r="T1" s="1726"/>
      <c r="U1" s="1726"/>
      <c r="V1" s="1726"/>
      <c r="W1" s="1726"/>
      <c r="X1" s="1726"/>
      <c r="Y1" s="1726"/>
      <c r="Z1" s="1726"/>
      <c r="AA1" s="1726"/>
      <c r="AB1" s="1726"/>
      <c r="AC1" s="1726"/>
      <c r="AD1" s="1726"/>
      <c r="AE1" s="1726"/>
      <c r="AF1" s="1726"/>
      <c r="AG1" s="1726"/>
      <c r="AH1" s="1726"/>
    </row>
    <row r="2" spans="1:40" ht="12.75" customHeight="1" x14ac:dyDescent="0.2">
      <c r="B2" s="1765" t="s">
        <v>78</v>
      </c>
      <c r="C2" s="1765"/>
      <c r="D2" s="1765"/>
      <c r="E2" s="1765"/>
      <c r="F2" s="1765"/>
      <c r="G2" s="1765"/>
      <c r="H2" s="1765"/>
      <c r="I2" s="1765"/>
      <c r="J2" s="1765"/>
      <c r="K2" s="1765"/>
      <c r="L2" s="1765"/>
      <c r="M2" s="1765"/>
      <c r="N2" s="1765"/>
      <c r="O2" s="1765"/>
      <c r="P2" s="1765"/>
      <c r="Q2" s="1765"/>
      <c r="R2" s="1765"/>
      <c r="S2" s="1765"/>
      <c r="T2" s="1765"/>
      <c r="U2" s="1765"/>
      <c r="V2" s="1765"/>
      <c r="W2" s="1765"/>
      <c r="X2" s="1765"/>
      <c r="Y2" s="1765"/>
      <c r="Z2" s="1765"/>
      <c r="AA2" s="1765"/>
      <c r="AB2" s="1765"/>
      <c r="AC2" s="1765"/>
      <c r="AD2" s="1765"/>
      <c r="AE2" s="1765"/>
      <c r="AF2" s="1765"/>
      <c r="AG2" s="1765"/>
      <c r="AH2" s="1765"/>
    </row>
    <row r="3" spans="1:40" ht="12.75" customHeight="1" x14ac:dyDescent="0.2">
      <c r="A3" s="78"/>
      <c r="B3" s="1582" t="s">
        <v>1003</v>
      </c>
      <c r="C3" s="1582"/>
      <c r="D3" s="1582"/>
      <c r="E3" s="1582"/>
      <c r="F3" s="1582"/>
      <c r="G3" s="1582"/>
      <c r="H3" s="1582"/>
      <c r="I3" s="1582"/>
      <c r="J3" s="1582"/>
      <c r="K3" s="1582"/>
      <c r="L3" s="1582"/>
      <c r="M3" s="1582"/>
      <c r="N3" s="1582"/>
      <c r="O3" s="1582"/>
      <c r="P3" s="1582"/>
      <c r="Q3" s="1582"/>
      <c r="R3" s="1582"/>
      <c r="S3" s="1582"/>
      <c r="T3" s="1582"/>
      <c r="U3" s="1582"/>
      <c r="V3" s="1582"/>
      <c r="W3" s="1582"/>
      <c r="X3" s="1582"/>
      <c r="Y3" s="1582"/>
      <c r="Z3" s="1582"/>
      <c r="AA3" s="1582"/>
      <c r="AB3" s="1582"/>
      <c r="AC3" s="1582"/>
      <c r="AD3" s="1582"/>
      <c r="AE3" s="1582"/>
      <c r="AF3" s="1582"/>
      <c r="AG3" s="1582"/>
      <c r="AH3" s="1582"/>
    </row>
    <row r="4" spans="1:40" ht="11.25" thickBot="1" x14ac:dyDescent="0.25">
      <c r="A4" s="78"/>
      <c r="C4" s="1766" t="s">
        <v>327</v>
      </c>
      <c r="D4" s="1766"/>
      <c r="E4" s="1766"/>
      <c r="F4" s="1766"/>
      <c r="G4" s="1766"/>
      <c r="H4" s="1766"/>
      <c r="I4" s="1766"/>
      <c r="J4" s="1766"/>
      <c r="K4" s="1766"/>
      <c r="L4" s="1766"/>
      <c r="M4" s="1766"/>
      <c r="N4" s="1766"/>
      <c r="O4" s="1766"/>
      <c r="P4" s="1766"/>
      <c r="Q4" s="1766"/>
      <c r="R4" s="1766"/>
      <c r="S4" s="1766"/>
      <c r="T4" s="1766"/>
      <c r="U4" s="1766"/>
      <c r="V4" s="1766"/>
      <c r="W4" s="1766"/>
      <c r="X4" s="1766"/>
      <c r="Y4" s="1766"/>
      <c r="Z4" s="1766"/>
      <c r="AA4" s="1766"/>
      <c r="AB4" s="1766"/>
      <c r="AC4" s="1766"/>
      <c r="AD4" s="1766"/>
      <c r="AE4" s="1766"/>
      <c r="AF4" s="1766"/>
      <c r="AG4" s="1766"/>
      <c r="AH4" s="1766"/>
    </row>
    <row r="5" spans="1:40" x14ac:dyDescent="0.2">
      <c r="A5" s="78"/>
      <c r="B5" s="1767" t="s">
        <v>504</v>
      </c>
      <c r="C5" s="1162" t="s">
        <v>57</v>
      </c>
      <c r="D5" s="1784" t="s">
        <v>58</v>
      </c>
      <c r="E5" s="1754"/>
      <c r="F5" s="1754"/>
      <c r="G5" s="1755"/>
      <c r="H5" s="1753" t="s">
        <v>59</v>
      </c>
      <c r="I5" s="1754"/>
      <c r="J5" s="1754"/>
      <c r="K5" s="1755"/>
      <c r="L5" s="1744" t="s">
        <v>60</v>
      </c>
      <c r="M5" s="1745"/>
      <c r="N5" s="1745"/>
      <c r="O5" s="1746"/>
      <c r="P5" s="1753" t="s">
        <v>505</v>
      </c>
      <c r="Q5" s="1754"/>
      <c r="R5" s="1754"/>
      <c r="S5" s="1755"/>
      <c r="T5" s="1744" t="s">
        <v>506</v>
      </c>
      <c r="U5" s="1745"/>
      <c r="V5" s="1745"/>
      <c r="W5" s="1746"/>
      <c r="X5" s="1744" t="s">
        <v>507</v>
      </c>
      <c r="Y5" s="1745"/>
      <c r="Z5" s="1745"/>
      <c r="AA5" s="1746"/>
      <c r="AB5" s="1744" t="s">
        <v>636</v>
      </c>
      <c r="AC5" s="1745"/>
      <c r="AD5" s="1745"/>
      <c r="AE5" s="1746"/>
      <c r="AF5" s="1775" t="s">
        <v>647</v>
      </c>
      <c r="AG5" s="1776"/>
      <c r="AH5" s="1777"/>
      <c r="AI5" s="340"/>
    </row>
    <row r="6" spans="1:40" ht="12.75" x14ac:dyDescent="0.2">
      <c r="A6" s="78"/>
      <c r="B6" s="1768"/>
      <c r="C6" s="1163"/>
      <c r="D6" s="1772" t="s">
        <v>990</v>
      </c>
      <c r="E6" s="1773"/>
      <c r="F6" s="1773"/>
      <c r="G6" s="1773"/>
      <c r="H6" s="1773"/>
      <c r="I6" s="1773"/>
      <c r="J6" s="1773"/>
      <c r="K6" s="1773"/>
      <c r="L6" s="1773"/>
      <c r="M6" s="1773"/>
      <c r="N6" s="1773"/>
      <c r="O6" s="1773"/>
      <c r="P6" s="1773"/>
      <c r="Q6" s="1773"/>
      <c r="R6" s="1773"/>
      <c r="S6" s="1773"/>
      <c r="T6" s="1773"/>
      <c r="U6" s="1773"/>
      <c r="V6" s="1773"/>
      <c r="W6" s="1773"/>
      <c r="X6" s="1773"/>
      <c r="Y6" s="1773"/>
      <c r="Z6" s="1773"/>
      <c r="AA6" s="1773"/>
      <c r="AB6" s="1773"/>
      <c r="AC6" s="1773"/>
      <c r="AD6" s="1773"/>
      <c r="AE6" s="1773"/>
      <c r="AF6" s="1774"/>
      <c r="AG6" s="1778" t="s">
        <v>1336</v>
      </c>
      <c r="AH6" s="1779"/>
      <c r="AI6" s="340"/>
      <c r="AM6" s="78"/>
      <c r="AN6" s="78"/>
    </row>
    <row r="7" spans="1:40" ht="24.95" customHeight="1" x14ac:dyDescent="0.2">
      <c r="A7" s="78"/>
      <c r="B7" s="1768"/>
      <c r="C7" s="1760" t="s">
        <v>86</v>
      </c>
      <c r="D7" s="1763" t="s">
        <v>483</v>
      </c>
      <c r="E7" s="1749"/>
      <c r="F7" s="1749"/>
      <c r="G7" s="1750"/>
      <c r="H7" s="1756" t="s">
        <v>21</v>
      </c>
      <c r="I7" s="1756"/>
      <c r="J7" s="1756"/>
      <c r="K7" s="1757"/>
      <c r="L7" s="1756" t="s">
        <v>481</v>
      </c>
      <c r="M7" s="1756"/>
      <c r="N7" s="1756"/>
      <c r="O7" s="1757"/>
      <c r="P7" s="1756" t="s">
        <v>493</v>
      </c>
      <c r="Q7" s="1756"/>
      <c r="R7" s="1756"/>
      <c r="S7" s="1757"/>
      <c r="T7" s="1751" t="s">
        <v>492</v>
      </c>
      <c r="U7" s="1751"/>
      <c r="V7" s="1751"/>
      <c r="W7" s="1752"/>
      <c r="X7" s="1747" t="s">
        <v>285</v>
      </c>
      <c r="Y7" s="1747"/>
      <c r="Z7" s="1747"/>
      <c r="AA7" s="1748"/>
      <c r="AB7" s="1751" t="s">
        <v>482</v>
      </c>
      <c r="AC7" s="1751"/>
      <c r="AD7" s="1751"/>
      <c r="AE7" s="1752"/>
      <c r="AF7" s="1770" t="s">
        <v>570</v>
      </c>
      <c r="AG7" s="1780" t="s">
        <v>1332</v>
      </c>
      <c r="AH7" s="1782" t="s">
        <v>1333</v>
      </c>
      <c r="AM7" s="78"/>
    </row>
    <row r="8" spans="1:40" ht="26.25" customHeight="1" x14ac:dyDescent="0.2">
      <c r="A8" s="78"/>
      <c r="B8" s="1768"/>
      <c r="C8" s="1761"/>
      <c r="D8" s="1764" t="s">
        <v>990</v>
      </c>
      <c r="E8" s="1749"/>
      <c r="F8" s="1580" t="s">
        <v>1332</v>
      </c>
      <c r="G8" s="1750"/>
      <c r="H8" s="1640" t="s">
        <v>990</v>
      </c>
      <c r="I8" s="1749"/>
      <c r="J8" s="1580" t="s">
        <v>1332</v>
      </c>
      <c r="K8" s="1750"/>
      <c r="L8" s="1640" t="s">
        <v>990</v>
      </c>
      <c r="M8" s="1749"/>
      <c r="N8" s="1580" t="s">
        <v>1332</v>
      </c>
      <c r="O8" s="1750"/>
      <c r="P8" s="1640" t="s">
        <v>990</v>
      </c>
      <c r="Q8" s="1749"/>
      <c r="R8" s="1580" t="s">
        <v>1332</v>
      </c>
      <c r="S8" s="1750"/>
      <c r="T8" s="1640" t="s">
        <v>990</v>
      </c>
      <c r="U8" s="1749"/>
      <c r="V8" s="1580" t="s">
        <v>1332</v>
      </c>
      <c r="W8" s="1750"/>
      <c r="X8" s="1640" t="s">
        <v>990</v>
      </c>
      <c r="Y8" s="1749"/>
      <c r="Z8" s="1580" t="s">
        <v>1332</v>
      </c>
      <c r="AA8" s="1750"/>
      <c r="AB8" s="1640" t="s">
        <v>990</v>
      </c>
      <c r="AC8" s="1749"/>
      <c r="AD8" s="1580" t="s">
        <v>1332</v>
      </c>
      <c r="AE8" s="1750"/>
      <c r="AF8" s="1770"/>
      <c r="AG8" s="1780"/>
      <c r="AH8" s="1782"/>
      <c r="AM8" s="78"/>
    </row>
    <row r="9" spans="1:40" s="264" customFormat="1" ht="40.9" customHeight="1" thickBot="1" x14ac:dyDescent="0.2">
      <c r="A9" s="1151"/>
      <c r="B9" s="1769"/>
      <c r="C9" s="1762"/>
      <c r="D9" s="1157" t="s">
        <v>62</v>
      </c>
      <c r="E9" s="1158" t="s">
        <v>63</v>
      </c>
      <c r="F9" s="1159" t="s">
        <v>62</v>
      </c>
      <c r="G9" s="1160" t="s">
        <v>63</v>
      </c>
      <c r="H9" s="1161" t="s">
        <v>62</v>
      </c>
      <c r="I9" s="1158" t="s">
        <v>63</v>
      </c>
      <c r="J9" s="1159" t="s">
        <v>62</v>
      </c>
      <c r="K9" s="1160" t="s">
        <v>63</v>
      </c>
      <c r="L9" s="1161" t="s">
        <v>62</v>
      </c>
      <c r="M9" s="1158" t="s">
        <v>63</v>
      </c>
      <c r="N9" s="1159" t="s">
        <v>62</v>
      </c>
      <c r="O9" s="1160" t="s">
        <v>63</v>
      </c>
      <c r="P9" s="1161" t="s">
        <v>62</v>
      </c>
      <c r="Q9" s="1158" t="s">
        <v>63</v>
      </c>
      <c r="R9" s="1159" t="s">
        <v>62</v>
      </c>
      <c r="S9" s="1160" t="s">
        <v>63</v>
      </c>
      <c r="T9" s="1161" t="s">
        <v>62</v>
      </c>
      <c r="U9" s="1158" t="s">
        <v>63</v>
      </c>
      <c r="V9" s="1159" t="s">
        <v>62</v>
      </c>
      <c r="W9" s="1160" t="s">
        <v>63</v>
      </c>
      <c r="X9" s="1161" t="s">
        <v>62</v>
      </c>
      <c r="Y9" s="1158" t="s">
        <v>63</v>
      </c>
      <c r="Z9" s="1159" t="s">
        <v>62</v>
      </c>
      <c r="AA9" s="1160" t="s">
        <v>63</v>
      </c>
      <c r="AB9" s="1161" t="s">
        <v>62</v>
      </c>
      <c r="AC9" s="1158" t="s">
        <v>63</v>
      </c>
      <c r="AD9" s="1159" t="s">
        <v>62</v>
      </c>
      <c r="AE9" s="1160" t="s">
        <v>63</v>
      </c>
      <c r="AF9" s="1771"/>
      <c r="AG9" s="1781"/>
      <c r="AH9" s="1783"/>
      <c r="AI9" s="511"/>
      <c r="AJ9" s="338"/>
      <c r="AK9" s="1151"/>
    </row>
    <row r="10" spans="1:40" s="264" customFormat="1" ht="17.25" customHeight="1" x14ac:dyDescent="0.15">
      <c r="A10" s="1151"/>
      <c r="B10" s="1170">
        <v>1</v>
      </c>
      <c r="C10" s="1169" t="s">
        <v>1190</v>
      </c>
      <c r="D10" s="1261">
        <v>4645</v>
      </c>
      <c r="E10" s="1262"/>
      <c r="F10" s="1261"/>
      <c r="G10" s="1263"/>
      <c r="H10" s="1264">
        <v>1104</v>
      </c>
      <c r="I10" s="1262"/>
      <c r="J10" s="1261"/>
      <c r="K10" s="1263"/>
      <c r="L10" s="1264">
        <f>4168+6900</f>
        <v>11068</v>
      </c>
      <c r="M10" s="1265"/>
      <c r="N10" s="1261">
        <v>476</v>
      </c>
      <c r="O10" s="1263"/>
      <c r="P10" s="1266"/>
      <c r="Q10" s="1265"/>
      <c r="R10" s="1261"/>
      <c r="S10" s="1263"/>
      <c r="T10" s="1266"/>
      <c r="U10" s="1265"/>
      <c r="V10" s="1267"/>
      <c r="W10" s="1268"/>
      <c r="X10" s="1266"/>
      <c r="Y10" s="1265"/>
      <c r="Z10" s="1267"/>
      <c r="AA10" s="1268"/>
      <c r="AB10" s="1266"/>
      <c r="AC10" s="1265"/>
      <c r="AD10" s="1267"/>
      <c r="AE10" s="1268"/>
      <c r="AF10" s="1167">
        <f>D10+E10+H10+I10+L10+M10+P10+Q10+T10+U10+X10+Y10+AB10+AC10</f>
        <v>16817</v>
      </c>
      <c r="AG10" s="1269">
        <f>AD10+AE10+Z10+AA10+V10+W10+R10+S10+N10+O10+J10+K10+F10+G10</f>
        <v>476</v>
      </c>
      <c r="AH10" s="1276">
        <f>AG10/AF10*100</f>
        <v>2.8304691681037046</v>
      </c>
      <c r="AI10" s="511"/>
      <c r="AJ10" s="338"/>
    </row>
    <row r="11" spans="1:40" s="264" customFormat="1" ht="23.25" customHeight="1" x14ac:dyDescent="0.15">
      <c r="A11" s="1151"/>
      <c r="B11" s="1170">
        <f>B10+1</f>
        <v>2</v>
      </c>
      <c r="C11" s="1171" t="s">
        <v>1188</v>
      </c>
      <c r="D11" s="1182">
        <v>4098</v>
      </c>
      <c r="E11" s="1183"/>
      <c r="F11" s="1182"/>
      <c r="G11" s="1184"/>
      <c r="H11" s="1186">
        <v>902</v>
      </c>
      <c r="I11" s="1183"/>
      <c r="J11" s="1182"/>
      <c r="K11" s="1184"/>
      <c r="L11" s="1186">
        <v>15831</v>
      </c>
      <c r="M11" s="1173"/>
      <c r="N11" s="1182">
        <v>190</v>
      </c>
      <c r="O11" s="1184"/>
      <c r="P11" s="1176"/>
      <c r="Q11" s="1173"/>
      <c r="R11" s="1182"/>
      <c r="S11" s="1184"/>
      <c r="T11" s="1176"/>
      <c r="U11" s="1173"/>
      <c r="V11" s="1174"/>
      <c r="W11" s="1175"/>
      <c r="X11" s="1176"/>
      <c r="Y11" s="1173"/>
      <c r="Z11" s="1174"/>
      <c r="AA11" s="1175"/>
      <c r="AB11" s="1176"/>
      <c r="AC11" s="1173"/>
      <c r="AD11" s="1174"/>
      <c r="AE11" s="1175"/>
      <c r="AF11" s="1185">
        <f t="shared" ref="AF11:AF74" si="0">D11+E11+H11+I11+L11+M11+P11+Q11+T11+U11+X11+Y11+AB11+AC11</f>
        <v>20831</v>
      </c>
      <c r="AG11" s="1168">
        <f t="shared" ref="AG11:AG74" si="1">AD11+AE11+Z11+AA11+V11+W11+R11+S11+N11+O11+J11+K11+F11+G11</f>
        <v>190</v>
      </c>
      <c r="AH11" s="1274">
        <f t="shared" ref="AH11:AH74" si="2">AG11/AF11*100</f>
        <v>0.91210215544140949</v>
      </c>
      <c r="AI11" s="511"/>
      <c r="AJ11" s="338"/>
    </row>
    <row r="12" spans="1:40" s="264" customFormat="1" ht="23.25" customHeight="1" x14ac:dyDescent="0.15">
      <c r="A12" s="1151"/>
      <c r="B12" s="1170">
        <f t="shared" ref="B12:B47" si="3">B11+1</f>
        <v>3</v>
      </c>
      <c r="C12" s="1171" t="s">
        <v>1189</v>
      </c>
      <c r="D12" s="1182"/>
      <c r="E12" s="1183"/>
      <c r="F12" s="1182"/>
      <c r="G12" s="1184"/>
      <c r="H12" s="1186"/>
      <c r="I12" s="1183"/>
      <c r="J12" s="1182"/>
      <c r="K12" s="1184"/>
      <c r="L12" s="1176"/>
      <c r="M12" s="1183">
        <v>0</v>
      </c>
      <c r="N12" s="1182"/>
      <c r="O12" s="1184"/>
      <c r="P12" s="1176"/>
      <c r="Q12" s="1173"/>
      <c r="R12" s="1182"/>
      <c r="S12" s="1184"/>
      <c r="T12" s="1176"/>
      <c r="U12" s="1173"/>
      <c r="V12" s="1174"/>
      <c r="W12" s="1175"/>
      <c r="X12" s="1176"/>
      <c r="Y12" s="1173"/>
      <c r="Z12" s="1174"/>
      <c r="AA12" s="1175"/>
      <c r="AB12" s="1176"/>
      <c r="AC12" s="1173"/>
      <c r="AD12" s="1174"/>
      <c r="AE12" s="1175"/>
      <c r="AF12" s="1185">
        <f t="shared" si="0"/>
        <v>0</v>
      </c>
      <c r="AG12" s="1271">
        <f t="shared" si="1"/>
        <v>0</v>
      </c>
      <c r="AH12" s="1274"/>
      <c r="AI12" s="511"/>
      <c r="AJ12" s="338"/>
    </row>
    <row r="13" spans="1:40" s="264" customFormat="1" ht="23.25" customHeight="1" x14ac:dyDescent="0.15">
      <c r="A13" s="1151"/>
      <c r="B13" s="1170">
        <f t="shared" si="3"/>
        <v>4</v>
      </c>
      <c r="C13" s="1171" t="s">
        <v>1191</v>
      </c>
      <c r="D13" s="1182"/>
      <c r="E13" s="1183"/>
      <c r="F13" s="1182"/>
      <c r="G13" s="1184"/>
      <c r="H13" s="1186"/>
      <c r="I13" s="1183"/>
      <c r="J13" s="1182"/>
      <c r="K13" s="1184"/>
      <c r="L13" s="1176"/>
      <c r="M13" s="1183">
        <v>1292</v>
      </c>
      <c r="N13" s="1182"/>
      <c r="O13" s="1184"/>
      <c r="P13" s="1176"/>
      <c r="Q13" s="1173"/>
      <c r="R13" s="1182"/>
      <c r="S13" s="1184"/>
      <c r="T13" s="1176"/>
      <c r="U13" s="1173"/>
      <c r="V13" s="1174"/>
      <c r="W13" s="1175"/>
      <c r="X13" s="1176"/>
      <c r="Y13" s="1173"/>
      <c r="Z13" s="1174"/>
      <c r="AA13" s="1175"/>
      <c r="AB13" s="1176"/>
      <c r="AC13" s="1173"/>
      <c r="AD13" s="1174"/>
      <c r="AE13" s="1175"/>
      <c r="AF13" s="1185">
        <f t="shared" si="0"/>
        <v>1292</v>
      </c>
      <c r="AG13" s="1271">
        <f t="shared" si="1"/>
        <v>0</v>
      </c>
      <c r="AH13" s="1274">
        <f t="shared" si="2"/>
        <v>0</v>
      </c>
      <c r="AI13" s="511"/>
      <c r="AJ13" s="338"/>
    </row>
    <row r="14" spans="1:40" s="335" customFormat="1" ht="16.5" customHeight="1" x14ac:dyDescent="0.2">
      <c r="A14" s="891"/>
      <c r="B14" s="1170">
        <f t="shared" si="3"/>
        <v>5</v>
      </c>
      <c r="C14" s="1171" t="s">
        <v>1088</v>
      </c>
      <c r="D14" s="1172"/>
      <c r="E14" s="1183"/>
      <c r="F14" s="1182"/>
      <c r="G14" s="1184"/>
      <c r="H14" s="1186"/>
      <c r="I14" s="1183"/>
      <c r="J14" s="1182"/>
      <c r="K14" s="1184"/>
      <c r="L14" s="1177">
        <v>0</v>
      </c>
      <c r="M14" s="447"/>
      <c r="N14" s="478"/>
      <c r="O14" s="914"/>
      <c r="P14" s="1177"/>
      <c r="Q14" s="1173"/>
      <c r="R14" s="1182"/>
      <c r="S14" s="1184"/>
      <c r="T14" s="1176"/>
      <c r="U14" s="1173"/>
      <c r="V14" s="1174"/>
      <c r="W14" s="1175"/>
      <c r="X14" s="1176"/>
      <c r="Y14" s="1173"/>
      <c r="Z14" s="1174"/>
      <c r="AA14" s="1175"/>
      <c r="AB14" s="1176"/>
      <c r="AC14" s="1173"/>
      <c r="AD14" s="1174"/>
      <c r="AE14" s="1175"/>
      <c r="AF14" s="1185">
        <f t="shared" si="0"/>
        <v>0</v>
      </c>
      <c r="AG14" s="1271">
        <f t="shared" si="1"/>
        <v>0</v>
      </c>
      <c r="AH14" s="1274"/>
      <c r="AI14" s="340"/>
      <c r="AJ14" s="340"/>
      <c r="AL14" s="891"/>
    </row>
    <row r="15" spans="1:40" s="335" customFormat="1" ht="16.5" customHeight="1" x14ac:dyDescent="0.2">
      <c r="A15" s="891"/>
      <c r="B15" s="1170">
        <f t="shared" si="3"/>
        <v>6</v>
      </c>
      <c r="C15" s="1178" t="s">
        <v>1208</v>
      </c>
      <c r="D15" s="1172"/>
      <c r="E15" s="1183"/>
      <c r="F15" s="1182"/>
      <c r="G15" s="1184"/>
      <c r="H15" s="1186"/>
      <c r="I15" s="1183"/>
      <c r="J15" s="1182"/>
      <c r="K15" s="1184"/>
      <c r="L15" s="1177"/>
      <c r="M15" s="1179">
        <v>4513</v>
      </c>
      <c r="N15" s="1180"/>
      <c r="O15" s="1181">
        <v>2775</v>
      </c>
      <c r="P15" s="1177"/>
      <c r="Q15" s="1173"/>
      <c r="R15" s="1182"/>
      <c r="S15" s="1184"/>
      <c r="T15" s="1176"/>
      <c r="U15" s="1173"/>
      <c r="V15" s="1174"/>
      <c r="W15" s="1175"/>
      <c r="X15" s="1176"/>
      <c r="Y15" s="1173"/>
      <c r="Z15" s="1174"/>
      <c r="AA15" s="1175"/>
      <c r="AB15" s="1176"/>
      <c r="AC15" s="1173"/>
      <c r="AD15" s="1174"/>
      <c r="AE15" s="1175"/>
      <c r="AF15" s="1185">
        <f t="shared" si="0"/>
        <v>4513</v>
      </c>
      <c r="AG15" s="1271">
        <f t="shared" si="1"/>
        <v>2775</v>
      </c>
      <c r="AH15" s="1274">
        <f t="shared" si="2"/>
        <v>61.489031686239748</v>
      </c>
      <c r="AI15" s="340"/>
      <c r="AJ15" s="336"/>
    </row>
    <row r="16" spans="1:40" s="335" customFormat="1" ht="16.5" customHeight="1" x14ac:dyDescent="0.2">
      <c r="A16" s="891"/>
      <c r="B16" s="1170">
        <f t="shared" si="3"/>
        <v>7</v>
      </c>
      <c r="C16" s="1171" t="s">
        <v>1187</v>
      </c>
      <c r="D16" s="1172"/>
      <c r="E16" s="1183"/>
      <c r="F16" s="1182"/>
      <c r="G16" s="1184"/>
      <c r="H16" s="1186"/>
      <c r="I16" s="1183"/>
      <c r="J16" s="1182"/>
      <c r="K16" s="1184"/>
      <c r="L16" s="1177">
        <v>1969</v>
      </c>
      <c r="M16" s="447"/>
      <c r="N16" s="478">
        <v>28</v>
      </c>
      <c r="O16" s="914"/>
      <c r="P16" s="1177"/>
      <c r="Q16" s="1173"/>
      <c r="R16" s="1182"/>
      <c r="S16" s="1184"/>
      <c r="T16" s="1176"/>
      <c r="U16" s="1173"/>
      <c r="V16" s="1174"/>
      <c r="W16" s="1175"/>
      <c r="X16" s="1176"/>
      <c r="Y16" s="1173"/>
      <c r="Z16" s="1174"/>
      <c r="AA16" s="1175"/>
      <c r="AB16" s="1176"/>
      <c r="AC16" s="1173"/>
      <c r="AD16" s="1166"/>
      <c r="AE16" s="1175"/>
      <c r="AF16" s="1185">
        <f t="shared" si="0"/>
        <v>1969</v>
      </c>
      <c r="AG16" s="1168">
        <f t="shared" si="1"/>
        <v>28</v>
      </c>
      <c r="AH16" s="1274">
        <f t="shared" si="2"/>
        <v>1.4220416455053326</v>
      </c>
      <c r="AI16" s="340"/>
      <c r="AJ16" s="336"/>
    </row>
    <row r="17" spans="1:36" s="335" customFormat="1" ht="15.75" customHeight="1" x14ac:dyDescent="0.2">
      <c r="A17" s="891"/>
      <c r="B17" s="1170">
        <f t="shared" si="3"/>
        <v>8</v>
      </c>
      <c r="C17" s="1171" t="s">
        <v>1215</v>
      </c>
      <c r="D17" s="1172"/>
      <c r="E17" s="1183"/>
      <c r="F17" s="1182"/>
      <c r="G17" s="1184"/>
      <c r="H17" s="1186"/>
      <c r="I17" s="1183"/>
      <c r="J17" s="1182"/>
      <c r="K17" s="1184"/>
      <c r="L17" s="1177"/>
      <c r="M17" s="1179"/>
      <c r="N17" s="1180"/>
      <c r="O17" s="1181"/>
      <c r="P17" s="1177"/>
      <c r="Q17" s="1173"/>
      <c r="R17" s="1182"/>
      <c r="S17" s="1184"/>
      <c r="T17" s="1176"/>
      <c r="U17" s="1173"/>
      <c r="V17" s="1174"/>
      <c r="W17" s="1175"/>
      <c r="X17" s="1176"/>
      <c r="Y17" s="1173"/>
      <c r="Z17" s="1174"/>
      <c r="AA17" s="1175"/>
      <c r="AB17" s="1176"/>
      <c r="AC17" s="1183">
        <f>'ellátottak önk.'!F12</f>
        <v>666</v>
      </c>
      <c r="AD17" s="1182">
        <f>'ellátottak önk.'!K12</f>
        <v>0</v>
      </c>
      <c r="AE17" s="1184">
        <f>'ellátottak önk.'!L12</f>
        <v>542</v>
      </c>
      <c r="AF17" s="1185">
        <f t="shared" si="0"/>
        <v>666</v>
      </c>
      <c r="AG17" s="1271">
        <f t="shared" si="1"/>
        <v>542</v>
      </c>
      <c r="AH17" s="1274">
        <f t="shared" si="2"/>
        <v>81.381381381381374</v>
      </c>
      <c r="AI17" s="340"/>
      <c r="AJ17" s="336"/>
    </row>
    <row r="18" spans="1:36" s="335" customFormat="1" ht="26.25" customHeight="1" x14ac:dyDescent="0.2">
      <c r="A18" s="891"/>
      <c r="B18" s="1170">
        <f t="shared" si="3"/>
        <v>9</v>
      </c>
      <c r="C18" s="1171" t="s">
        <v>1089</v>
      </c>
      <c r="D18" s="1172"/>
      <c r="E18" s="1183"/>
      <c r="F18" s="1182"/>
      <c r="G18" s="1184"/>
      <c r="H18" s="1186"/>
      <c r="I18" s="1183"/>
      <c r="J18" s="1182"/>
      <c r="K18" s="1184"/>
      <c r="L18" s="1177"/>
      <c r="M18" s="1179"/>
      <c r="N18" s="1180"/>
      <c r="O18" s="1181"/>
      <c r="P18" s="1177"/>
      <c r="Q18" s="1173"/>
      <c r="R18" s="1182"/>
      <c r="S18" s="1184"/>
      <c r="T18" s="1176"/>
      <c r="U18" s="1173"/>
      <c r="V18" s="1174"/>
      <c r="W18" s="1175"/>
      <c r="X18" s="1176"/>
      <c r="Y18" s="1173"/>
      <c r="Z18" s="1174"/>
      <c r="AA18" s="1175"/>
      <c r="AB18" s="1176"/>
      <c r="AC18" s="1183">
        <f>'ellátottak önk.'!F13</f>
        <v>0</v>
      </c>
      <c r="AD18" s="1182"/>
      <c r="AE18" s="1184"/>
      <c r="AF18" s="1185">
        <f t="shared" si="0"/>
        <v>0</v>
      </c>
      <c r="AG18" s="1271">
        <f t="shared" si="1"/>
        <v>0</v>
      </c>
      <c r="AH18" s="1274"/>
      <c r="AI18" s="340"/>
      <c r="AJ18" s="336"/>
    </row>
    <row r="19" spans="1:36" s="335" customFormat="1" ht="15.75" customHeight="1" x14ac:dyDescent="0.2">
      <c r="A19" s="891"/>
      <c r="B19" s="1170">
        <f t="shared" si="3"/>
        <v>10</v>
      </c>
      <c r="C19" s="1171" t="s">
        <v>1160</v>
      </c>
      <c r="D19" s="1172"/>
      <c r="E19" s="1183"/>
      <c r="F19" s="1182"/>
      <c r="G19" s="1184"/>
      <c r="H19" s="1186"/>
      <c r="I19" s="1183"/>
      <c r="J19" s="1182"/>
      <c r="K19" s="1184"/>
      <c r="L19" s="1177"/>
      <c r="M19" s="1179"/>
      <c r="N19" s="1180"/>
      <c r="O19" s="1181"/>
      <c r="P19" s="1177"/>
      <c r="Q19" s="1173"/>
      <c r="R19" s="1182"/>
      <c r="S19" s="1184"/>
      <c r="T19" s="1176"/>
      <c r="U19" s="1173"/>
      <c r="V19" s="1174"/>
      <c r="W19" s="1175"/>
      <c r="X19" s="1176"/>
      <c r="Y19" s="1173"/>
      <c r="Z19" s="1174"/>
      <c r="AA19" s="1175"/>
      <c r="AB19" s="1176"/>
      <c r="AC19" s="1183">
        <v>600</v>
      </c>
      <c r="AD19" s="1182">
        <f>'ellátottak önk.'!K14</f>
        <v>0</v>
      </c>
      <c r="AE19" s="1184">
        <f>'ellátottak önk.'!L14</f>
        <v>150</v>
      </c>
      <c r="AF19" s="1168">
        <f t="shared" si="0"/>
        <v>600</v>
      </c>
      <c r="AG19" s="1271">
        <f t="shared" si="1"/>
        <v>150</v>
      </c>
      <c r="AH19" s="1274">
        <f t="shared" si="2"/>
        <v>25</v>
      </c>
      <c r="AI19" s="340"/>
      <c r="AJ19" s="336"/>
    </row>
    <row r="20" spans="1:36" s="335" customFormat="1" ht="16.5" customHeight="1" x14ac:dyDescent="0.2">
      <c r="A20" s="891"/>
      <c r="B20" s="1170">
        <f t="shared" si="3"/>
        <v>11</v>
      </c>
      <c r="C20" s="1171" t="s">
        <v>1161</v>
      </c>
      <c r="D20" s="1172"/>
      <c r="E20" s="1183"/>
      <c r="F20" s="1182"/>
      <c r="G20" s="1184"/>
      <c r="H20" s="1186"/>
      <c r="I20" s="1183"/>
      <c r="J20" s="1182"/>
      <c r="K20" s="1184"/>
      <c r="L20" s="1177"/>
      <c r="M20" s="1179"/>
      <c r="N20" s="1180"/>
      <c r="O20" s="1181"/>
      <c r="P20" s="1177"/>
      <c r="Q20" s="1173"/>
      <c r="R20" s="1182"/>
      <c r="S20" s="1184"/>
      <c r="T20" s="1176"/>
      <c r="U20" s="1173"/>
      <c r="V20" s="1174"/>
      <c r="W20" s="1175"/>
      <c r="X20" s="1176"/>
      <c r="Y20" s="1173"/>
      <c r="Z20" s="1174"/>
      <c r="AA20" s="1175"/>
      <c r="AB20" s="1176"/>
      <c r="AC20" s="1183">
        <v>800</v>
      </c>
      <c r="AD20" s="1182">
        <f>'ellátottak önk.'!K15</f>
        <v>0</v>
      </c>
      <c r="AE20" s="1184">
        <f>'ellátottak önk.'!L15</f>
        <v>496</v>
      </c>
      <c r="AF20" s="1185">
        <f t="shared" si="0"/>
        <v>800</v>
      </c>
      <c r="AG20" s="1271">
        <f t="shared" si="1"/>
        <v>496</v>
      </c>
      <c r="AH20" s="1274">
        <f t="shared" si="2"/>
        <v>62</v>
      </c>
      <c r="AI20" s="340"/>
      <c r="AJ20" s="336"/>
    </row>
    <row r="21" spans="1:36" s="335" customFormat="1" ht="15" customHeight="1" x14ac:dyDescent="0.2">
      <c r="A21" s="891"/>
      <c r="B21" s="1170">
        <f t="shared" si="3"/>
        <v>12</v>
      </c>
      <c r="C21" s="1171" t="s">
        <v>1162</v>
      </c>
      <c r="D21" s="1172"/>
      <c r="E21" s="1183"/>
      <c r="F21" s="1182"/>
      <c r="G21" s="1184"/>
      <c r="H21" s="1186"/>
      <c r="I21" s="1183"/>
      <c r="J21" s="1182"/>
      <c r="K21" s="1184"/>
      <c r="L21" s="1177"/>
      <c r="M21" s="1179"/>
      <c r="N21" s="1180"/>
      <c r="O21" s="1181"/>
      <c r="P21" s="1177"/>
      <c r="Q21" s="1173"/>
      <c r="R21" s="1182"/>
      <c r="S21" s="1184"/>
      <c r="T21" s="1176"/>
      <c r="U21" s="1173"/>
      <c r="V21" s="1174"/>
      <c r="W21" s="1175"/>
      <c r="X21" s="1176"/>
      <c r="Y21" s="1173"/>
      <c r="Z21" s="1174"/>
      <c r="AA21" s="1175"/>
      <c r="AB21" s="1176"/>
      <c r="AC21" s="1183">
        <v>1000</v>
      </c>
      <c r="AD21" s="1182">
        <f>'ellátottak önk.'!K16</f>
        <v>0</v>
      </c>
      <c r="AE21" s="1184">
        <f>'ellátottak önk.'!L16</f>
        <v>800</v>
      </c>
      <c r="AF21" s="1185">
        <f t="shared" si="0"/>
        <v>1000</v>
      </c>
      <c r="AG21" s="1271">
        <f t="shared" si="1"/>
        <v>800</v>
      </c>
      <c r="AH21" s="1274">
        <f t="shared" si="2"/>
        <v>80</v>
      </c>
      <c r="AI21" s="340"/>
      <c r="AJ21" s="336"/>
    </row>
    <row r="22" spans="1:36" s="335" customFormat="1" ht="15" customHeight="1" x14ac:dyDescent="0.2">
      <c r="A22" s="891"/>
      <c r="B22" s="1170">
        <f t="shared" si="3"/>
        <v>13</v>
      </c>
      <c r="C22" s="1171" t="s">
        <v>1218</v>
      </c>
      <c r="D22" s="1172"/>
      <c r="E22" s="1183"/>
      <c r="F22" s="1182"/>
      <c r="G22" s="1184"/>
      <c r="H22" s="1186"/>
      <c r="I22" s="1183"/>
      <c r="J22" s="1182"/>
      <c r="K22" s="1184"/>
      <c r="L22" s="1177"/>
      <c r="M22" s="1179"/>
      <c r="N22" s="1180"/>
      <c r="O22" s="1181"/>
      <c r="P22" s="1177"/>
      <c r="Q22" s="1173"/>
      <c r="R22" s="1182"/>
      <c r="S22" s="1184"/>
      <c r="T22" s="1176"/>
      <c r="U22" s="1173"/>
      <c r="V22" s="1174"/>
      <c r="W22" s="1175"/>
      <c r="X22" s="1176"/>
      <c r="Y22" s="1173"/>
      <c r="Z22" s="1174"/>
      <c r="AA22" s="1175"/>
      <c r="AB22" s="1176"/>
      <c r="AC22" s="1183">
        <f>'ellátottak önk.'!F17</f>
        <v>614</v>
      </c>
      <c r="AD22" s="1182">
        <f>'ellátottak önk.'!K17</f>
        <v>0</v>
      </c>
      <c r="AE22" s="1184">
        <f>'ellátottak önk.'!L17</f>
        <v>614</v>
      </c>
      <c r="AF22" s="1185">
        <f t="shared" si="0"/>
        <v>614</v>
      </c>
      <c r="AG22" s="1271">
        <f t="shared" si="1"/>
        <v>614</v>
      </c>
      <c r="AH22" s="1274">
        <f t="shared" si="2"/>
        <v>100</v>
      </c>
      <c r="AI22" s="336"/>
      <c r="AJ22" s="336"/>
    </row>
    <row r="23" spans="1:36" s="335" customFormat="1" ht="15.75" customHeight="1" x14ac:dyDescent="0.2">
      <c r="A23" s="891"/>
      <c r="B23" s="1170">
        <f t="shared" si="3"/>
        <v>14</v>
      </c>
      <c r="C23" s="1171" t="s">
        <v>1164</v>
      </c>
      <c r="D23" s="1172"/>
      <c r="E23" s="1183"/>
      <c r="F23" s="1182"/>
      <c r="G23" s="1184"/>
      <c r="H23" s="1186"/>
      <c r="I23" s="1183"/>
      <c r="J23" s="1182"/>
      <c r="K23" s="1184"/>
      <c r="L23" s="1177"/>
      <c r="M23" s="1179"/>
      <c r="N23" s="1180"/>
      <c r="O23" s="1181"/>
      <c r="P23" s="1177"/>
      <c r="Q23" s="1173"/>
      <c r="R23" s="1182"/>
      <c r="S23" s="1184"/>
      <c r="T23" s="1176"/>
      <c r="U23" s="1173"/>
      <c r="V23" s="1174"/>
      <c r="W23" s="1175"/>
      <c r="X23" s="1176"/>
      <c r="Y23" s="1173"/>
      <c r="Z23" s="1174"/>
      <c r="AA23" s="1175"/>
      <c r="AB23" s="1176"/>
      <c r="AC23" s="1183">
        <f>'ellátottak önk.'!F18</f>
        <v>2484</v>
      </c>
      <c r="AD23" s="1182">
        <f>'ellátottak önk.'!K18</f>
        <v>0</v>
      </c>
      <c r="AE23" s="1184">
        <f>'ellátottak önk.'!L18</f>
        <v>2483</v>
      </c>
      <c r="AF23" s="1185">
        <f t="shared" si="0"/>
        <v>2484</v>
      </c>
      <c r="AG23" s="1271">
        <f t="shared" si="1"/>
        <v>2483</v>
      </c>
      <c r="AH23" s="1274">
        <f t="shared" si="2"/>
        <v>99.9597423510467</v>
      </c>
      <c r="AI23" s="336"/>
      <c r="AJ23" s="336"/>
    </row>
    <row r="24" spans="1:36" s="335" customFormat="1" ht="17.25" customHeight="1" x14ac:dyDescent="0.2">
      <c r="A24" s="891"/>
      <c r="B24" s="1170">
        <f t="shared" si="3"/>
        <v>15</v>
      </c>
      <c r="C24" s="1171" t="s">
        <v>1194</v>
      </c>
      <c r="D24" s="1172"/>
      <c r="E24" s="1183"/>
      <c r="F24" s="1182"/>
      <c r="G24" s="1184"/>
      <c r="H24" s="1186"/>
      <c r="I24" s="1183"/>
      <c r="J24" s="1182"/>
      <c r="K24" s="1184"/>
      <c r="L24" s="1177"/>
      <c r="M24" s="1179"/>
      <c r="N24" s="1180"/>
      <c r="O24" s="1181"/>
      <c r="P24" s="1177"/>
      <c r="Q24" s="1173"/>
      <c r="R24" s="1182"/>
      <c r="S24" s="1184"/>
      <c r="T24" s="1176"/>
      <c r="U24" s="1173"/>
      <c r="V24" s="1174"/>
      <c r="W24" s="1175"/>
      <c r="X24" s="1176"/>
      <c r="Y24" s="1173"/>
      <c r="Z24" s="1174"/>
      <c r="AA24" s="1175"/>
      <c r="AB24" s="1176"/>
      <c r="AC24" s="1183">
        <f>'ellátottak önk.'!F21</f>
        <v>1086</v>
      </c>
      <c r="AD24" s="1182">
        <f>'ellátottak önk.'!K21</f>
        <v>0</v>
      </c>
      <c r="AE24" s="1184">
        <f>'ellátottak önk.'!L21</f>
        <v>667</v>
      </c>
      <c r="AF24" s="1185">
        <f t="shared" si="0"/>
        <v>1086</v>
      </c>
      <c r="AG24" s="1271">
        <f t="shared" si="1"/>
        <v>667</v>
      </c>
      <c r="AH24" s="1274">
        <f t="shared" si="2"/>
        <v>61.418047882136285</v>
      </c>
      <c r="AI24" s="336"/>
      <c r="AJ24" s="336"/>
    </row>
    <row r="25" spans="1:36" s="335" customFormat="1" ht="15.75" customHeight="1" x14ac:dyDescent="0.2">
      <c r="A25" s="891"/>
      <c r="B25" s="1170">
        <f t="shared" si="3"/>
        <v>16</v>
      </c>
      <c r="C25" s="1171" t="s">
        <v>1195</v>
      </c>
      <c r="D25" s="1172"/>
      <c r="E25" s="1183"/>
      <c r="F25" s="1182"/>
      <c r="G25" s="1184"/>
      <c r="H25" s="1186"/>
      <c r="I25" s="1183"/>
      <c r="J25" s="1182"/>
      <c r="K25" s="1184"/>
      <c r="L25" s="1177"/>
      <c r="M25" s="1179"/>
      <c r="N25" s="1180"/>
      <c r="O25" s="1181"/>
      <c r="P25" s="1177"/>
      <c r="Q25" s="1173"/>
      <c r="R25" s="1182"/>
      <c r="S25" s="1184"/>
      <c r="T25" s="1176"/>
      <c r="U25" s="1173"/>
      <c r="V25" s="1174"/>
      <c r="W25" s="1175"/>
      <c r="X25" s="1176"/>
      <c r="Y25" s="1173"/>
      <c r="Z25" s="1174"/>
      <c r="AA25" s="1175"/>
      <c r="AB25" s="1176"/>
      <c r="AC25" s="1183">
        <f>'ellátottak önk.'!F20</f>
        <v>1800</v>
      </c>
      <c r="AD25" s="1182">
        <f>'ellátottak önk.'!K20</f>
        <v>0</v>
      </c>
      <c r="AE25" s="1184">
        <f>'ellátottak önk.'!L20</f>
        <v>1206</v>
      </c>
      <c r="AF25" s="1185">
        <f t="shared" si="0"/>
        <v>1800</v>
      </c>
      <c r="AG25" s="1271">
        <f t="shared" si="1"/>
        <v>1206</v>
      </c>
      <c r="AH25" s="1274">
        <f t="shared" si="2"/>
        <v>67</v>
      </c>
      <c r="AI25" s="336"/>
      <c r="AJ25" s="336"/>
    </row>
    <row r="26" spans="1:36" s="335" customFormat="1" ht="15.75" customHeight="1" x14ac:dyDescent="0.2">
      <c r="A26" s="891"/>
      <c r="B26" s="1170">
        <f t="shared" si="3"/>
        <v>17</v>
      </c>
      <c r="C26" s="1171" t="s">
        <v>1216</v>
      </c>
      <c r="D26" s="1172"/>
      <c r="E26" s="1183"/>
      <c r="F26" s="1182"/>
      <c r="G26" s="1184"/>
      <c r="H26" s="1186"/>
      <c r="I26" s="1183"/>
      <c r="J26" s="1182"/>
      <c r="K26" s="1184"/>
      <c r="L26" s="1177"/>
      <c r="M26" s="1179"/>
      <c r="N26" s="1180"/>
      <c r="O26" s="1181"/>
      <c r="P26" s="1177"/>
      <c r="Q26" s="1173"/>
      <c r="R26" s="1182"/>
      <c r="S26" s="1184"/>
      <c r="T26" s="1176"/>
      <c r="U26" s="1173"/>
      <c r="V26" s="1174"/>
      <c r="W26" s="1175"/>
      <c r="X26" s="1176"/>
      <c r="Y26" s="1173"/>
      <c r="Z26" s="1174"/>
      <c r="AA26" s="1175"/>
      <c r="AB26" s="1186">
        <f>'ellátottak önk.'!E19</f>
        <v>500</v>
      </c>
      <c r="AC26" s="1183">
        <f>'ellátottak önk.'!F19</f>
        <v>0</v>
      </c>
      <c r="AD26" s="1182">
        <f>'ellátottak önk.'!K19</f>
        <v>115</v>
      </c>
      <c r="AE26" s="1184">
        <f>'ellátottak önk.'!L19</f>
        <v>0</v>
      </c>
      <c r="AF26" s="1185">
        <f t="shared" si="0"/>
        <v>500</v>
      </c>
      <c r="AG26" s="1271">
        <f t="shared" si="1"/>
        <v>115</v>
      </c>
      <c r="AH26" s="1274">
        <f t="shared" si="2"/>
        <v>23</v>
      </c>
      <c r="AI26" s="336"/>
      <c r="AJ26" s="336"/>
    </row>
    <row r="27" spans="1:36" s="335" customFormat="1" ht="17.25" customHeight="1" x14ac:dyDescent="0.2">
      <c r="A27" s="891"/>
      <c r="B27" s="1170">
        <f t="shared" si="3"/>
        <v>18</v>
      </c>
      <c r="C27" s="1171" t="s">
        <v>1219</v>
      </c>
      <c r="D27" s="1172"/>
      <c r="E27" s="1183"/>
      <c r="F27" s="1182"/>
      <c r="G27" s="1184"/>
      <c r="H27" s="1186"/>
      <c r="I27" s="1183"/>
      <c r="J27" s="1182"/>
      <c r="K27" s="1184"/>
      <c r="L27" s="1177"/>
      <c r="M27" s="1179"/>
      <c r="N27" s="1180"/>
      <c r="O27" s="1181"/>
      <c r="P27" s="1177"/>
      <c r="Q27" s="1173"/>
      <c r="R27" s="1182"/>
      <c r="S27" s="1184"/>
      <c r="T27" s="1176"/>
      <c r="U27" s="1173"/>
      <c r="V27" s="1174"/>
      <c r="W27" s="1175"/>
      <c r="X27" s="1176"/>
      <c r="Y27" s="1173"/>
      <c r="Z27" s="1174"/>
      <c r="AA27" s="1175"/>
      <c r="AB27" s="1176"/>
      <c r="AC27" s="1183">
        <f>'ellátottak önk.'!F29</f>
        <v>4200</v>
      </c>
      <c r="AD27" s="1182">
        <f>'ellátottak önk.'!K29</f>
        <v>0</v>
      </c>
      <c r="AE27" s="1184">
        <f>'ellátottak önk.'!L29</f>
        <v>3927</v>
      </c>
      <c r="AF27" s="1185">
        <f t="shared" si="0"/>
        <v>4200</v>
      </c>
      <c r="AG27" s="1271">
        <f t="shared" si="1"/>
        <v>3927</v>
      </c>
      <c r="AH27" s="1274">
        <f t="shared" si="2"/>
        <v>93.5</v>
      </c>
      <c r="AI27" s="336"/>
      <c r="AJ27" s="336"/>
    </row>
    <row r="28" spans="1:36" s="335" customFormat="1" ht="16.5" customHeight="1" x14ac:dyDescent="0.2">
      <c r="A28" s="891"/>
      <c r="B28" s="1170">
        <f t="shared" si="3"/>
        <v>19</v>
      </c>
      <c r="C28" s="1171" t="s">
        <v>603</v>
      </c>
      <c r="D28" s="1172"/>
      <c r="E28" s="1183"/>
      <c r="F28" s="1182"/>
      <c r="G28" s="1184"/>
      <c r="H28" s="1186"/>
      <c r="I28" s="1183"/>
      <c r="J28" s="1182"/>
      <c r="K28" s="1184"/>
      <c r="L28" s="1177"/>
      <c r="M28" s="1179">
        <v>400</v>
      </c>
      <c r="N28" s="1180"/>
      <c r="O28" s="1181">
        <v>139</v>
      </c>
      <c r="P28" s="1177"/>
      <c r="Q28" s="1173"/>
      <c r="R28" s="1182"/>
      <c r="S28" s="1184"/>
      <c r="T28" s="1176"/>
      <c r="U28" s="1173"/>
      <c r="V28" s="1174"/>
      <c r="W28" s="1175"/>
      <c r="X28" s="1176"/>
      <c r="Y28" s="1173"/>
      <c r="Z28" s="1174"/>
      <c r="AA28" s="1175"/>
      <c r="AB28" s="1176">
        <f>'ellátottak önk.'!E25</f>
        <v>0</v>
      </c>
      <c r="AC28" s="1183">
        <f>'ellátottak önk.'!F25</f>
        <v>0</v>
      </c>
      <c r="AD28" s="1182"/>
      <c r="AE28" s="1184"/>
      <c r="AF28" s="1168">
        <f t="shared" si="0"/>
        <v>400</v>
      </c>
      <c r="AG28" s="1271">
        <f t="shared" si="1"/>
        <v>139</v>
      </c>
      <c r="AH28" s="1274">
        <f t="shared" si="2"/>
        <v>34.75</v>
      </c>
      <c r="AI28" s="336"/>
      <c r="AJ28" s="336"/>
    </row>
    <row r="29" spans="1:36" s="335" customFormat="1" ht="15.75" customHeight="1" x14ac:dyDescent="0.2">
      <c r="A29" s="891"/>
      <c r="B29" s="1170">
        <f t="shared" si="3"/>
        <v>20</v>
      </c>
      <c r="C29" s="1171" t="s">
        <v>1217</v>
      </c>
      <c r="D29" s="1172"/>
      <c r="E29" s="1183"/>
      <c r="F29" s="1182"/>
      <c r="G29" s="1184"/>
      <c r="H29" s="1186"/>
      <c r="I29" s="1183"/>
      <c r="J29" s="1182"/>
      <c r="K29" s="1184"/>
      <c r="L29" s="1177">
        <v>640</v>
      </c>
      <c r="M29" s="1179">
        <v>1250</v>
      </c>
      <c r="N29" s="1180">
        <v>640</v>
      </c>
      <c r="O29" s="1181">
        <v>1249</v>
      </c>
      <c r="P29" s="1177"/>
      <c r="Q29" s="1173"/>
      <c r="R29" s="1182"/>
      <c r="S29" s="1184"/>
      <c r="T29" s="1176"/>
      <c r="U29" s="1173"/>
      <c r="V29" s="1174"/>
      <c r="W29" s="1175"/>
      <c r="X29" s="1176"/>
      <c r="Y29" s="1173"/>
      <c r="Z29" s="1174"/>
      <c r="AA29" s="1175"/>
      <c r="AB29" s="1186">
        <f>'ellátottak önk.'!E26</f>
        <v>0</v>
      </c>
      <c r="AC29" s="1183">
        <v>0</v>
      </c>
      <c r="AD29" s="1182"/>
      <c r="AE29" s="1184"/>
      <c r="AF29" s="1185">
        <f t="shared" si="0"/>
        <v>1890</v>
      </c>
      <c r="AG29" s="1271">
        <f t="shared" si="1"/>
        <v>1889</v>
      </c>
      <c r="AH29" s="1274">
        <f t="shared" si="2"/>
        <v>99.94708994708995</v>
      </c>
      <c r="AI29" s="336"/>
      <c r="AJ29" s="336"/>
    </row>
    <row r="30" spans="1:36" s="335" customFormat="1" ht="15" customHeight="1" x14ac:dyDescent="0.2">
      <c r="A30" s="891"/>
      <c r="B30" s="1170">
        <f t="shared" si="3"/>
        <v>21</v>
      </c>
      <c r="C30" s="1187" t="s">
        <v>1197</v>
      </c>
      <c r="D30" s="478"/>
      <c r="E30" s="447"/>
      <c r="F30" s="478"/>
      <c r="G30" s="914"/>
      <c r="H30" s="929"/>
      <c r="I30" s="447"/>
      <c r="J30" s="478"/>
      <c r="K30" s="914"/>
      <c r="L30" s="929"/>
      <c r="M30" s="447">
        <v>20</v>
      </c>
      <c r="N30" s="478"/>
      <c r="O30" s="914"/>
      <c r="P30" s="929"/>
      <c r="Q30" s="447"/>
      <c r="R30" s="478"/>
      <c r="S30" s="914"/>
      <c r="T30" s="929"/>
      <c r="U30" s="447"/>
      <c r="V30" s="478"/>
      <c r="W30" s="914"/>
      <c r="X30" s="929"/>
      <c r="Y30" s="447"/>
      <c r="Z30" s="478"/>
      <c r="AA30" s="914"/>
      <c r="AB30" s="929"/>
      <c r="AC30" s="447"/>
      <c r="AD30" s="478"/>
      <c r="AE30" s="914"/>
      <c r="AF30" s="1185">
        <f t="shared" si="0"/>
        <v>20</v>
      </c>
      <c r="AG30" s="1271">
        <f t="shared" si="1"/>
        <v>0</v>
      </c>
      <c r="AH30" s="1274">
        <f t="shared" si="2"/>
        <v>0</v>
      </c>
      <c r="AI30" s="336"/>
      <c r="AJ30" s="336"/>
    </row>
    <row r="31" spans="1:36" s="335" customFormat="1" ht="15" customHeight="1" x14ac:dyDescent="0.2">
      <c r="A31" s="891"/>
      <c r="B31" s="1170">
        <f t="shared" si="3"/>
        <v>22</v>
      </c>
      <c r="C31" s="1187" t="s">
        <v>1196</v>
      </c>
      <c r="D31" s="478"/>
      <c r="E31" s="447"/>
      <c r="F31" s="478"/>
      <c r="G31" s="914"/>
      <c r="H31" s="929"/>
      <c r="I31" s="447"/>
      <c r="J31" s="478"/>
      <c r="K31" s="914"/>
      <c r="L31" s="929"/>
      <c r="M31" s="447">
        <v>120</v>
      </c>
      <c r="N31" s="478"/>
      <c r="O31" s="914"/>
      <c r="P31" s="929"/>
      <c r="Q31" s="447"/>
      <c r="R31" s="478"/>
      <c r="S31" s="914"/>
      <c r="T31" s="929"/>
      <c r="U31" s="447"/>
      <c r="V31" s="478"/>
      <c r="W31" s="914"/>
      <c r="X31" s="929"/>
      <c r="Y31" s="447"/>
      <c r="Z31" s="478"/>
      <c r="AA31" s="914"/>
      <c r="AB31" s="929"/>
      <c r="AC31" s="447"/>
      <c r="AD31" s="478"/>
      <c r="AE31" s="914"/>
      <c r="AF31" s="1185">
        <f t="shared" si="0"/>
        <v>120</v>
      </c>
      <c r="AG31" s="1271">
        <f t="shared" si="1"/>
        <v>0</v>
      </c>
      <c r="AH31" s="1274">
        <f t="shared" si="2"/>
        <v>0</v>
      </c>
      <c r="AI31" s="336"/>
      <c r="AJ31" s="336"/>
    </row>
    <row r="32" spans="1:36" s="335" customFormat="1" ht="16.5" customHeight="1" x14ac:dyDescent="0.2">
      <c r="A32" s="891"/>
      <c r="B32" s="1170">
        <f t="shared" si="3"/>
        <v>23</v>
      </c>
      <c r="C32" s="1187" t="s">
        <v>1090</v>
      </c>
      <c r="D32" s="478"/>
      <c r="E32" s="447"/>
      <c r="F32" s="478"/>
      <c r="G32" s="914"/>
      <c r="H32" s="929"/>
      <c r="I32" s="447"/>
      <c r="J32" s="478"/>
      <c r="K32" s="914"/>
      <c r="L32" s="929"/>
      <c r="M32" s="447"/>
      <c r="N32" s="478"/>
      <c r="O32" s="914"/>
      <c r="P32" s="929"/>
      <c r="Q32" s="447"/>
      <c r="R32" s="478"/>
      <c r="S32" s="914"/>
      <c r="T32" s="929"/>
      <c r="U32" s="447"/>
      <c r="V32" s="478"/>
      <c r="W32" s="914"/>
      <c r="X32" s="929"/>
      <c r="Y32" s="447"/>
      <c r="Z32" s="478"/>
      <c r="AA32" s="914"/>
      <c r="AB32" s="929"/>
      <c r="AC32" s="447"/>
      <c r="AD32" s="478"/>
      <c r="AE32" s="914"/>
      <c r="AF32" s="1185">
        <f t="shared" si="0"/>
        <v>0</v>
      </c>
      <c r="AG32" s="1168">
        <f t="shared" si="1"/>
        <v>0</v>
      </c>
      <c r="AH32" s="1274"/>
      <c r="AI32" s="336"/>
      <c r="AJ32" s="336"/>
    </row>
    <row r="33" spans="1:36" s="335" customFormat="1" ht="15" customHeight="1" x14ac:dyDescent="0.2">
      <c r="A33" s="891"/>
      <c r="B33" s="1170">
        <f t="shared" si="3"/>
        <v>24</v>
      </c>
      <c r="C33" s="1187" t="s">
        <v>1220</v>
      </c>
      <c r="D33" s="478"/>
      <c r="E33" s="447"/>
      <c r="F33" s="478"/>
      <c r="G33" s="914"/>
      <c r="H33" s="929"/>
      <c r="I33" s="447"/>
      <c r="J33" s="478"/>
      <c r="K33" s="914"/>
      <c r="L33" s="1195">
        <v>6431</v>
      </c>
      <c r="M33" s="1179">
        <v>7330</v>
      </c>
      <c r="N33" s="1180">
        <v>4984</v>
      </c>
      <c r="O33" s="1181">
        <v>5680</v>
      </c>
      <c r="P33" s="1195"/>
      <c r="Q33" s="1179"/>
      <c r="R33" s="1180"/>
      <c r="S33" s="1181"/>
      <c r="T33" s="1195"/>
      <c r="U33" s="1179"/>
      <c r="V33" s="1180"/>
      <c r="W33" s="1181"/>
      <c r="X33" s="1195"/>
      <c r="Y33" s="1179"/>
      <c r="Z33" s="1180"/>
      <c r="AA33" s="1181"/>
      <c r="AB33" s="1195"/>
      <c r="AC33" s="1179"/>
      <c r="AD33" s="1180"/>
      <c r="AE33" s="1181"/>
      <c r="AF33" s="1185">
        <f t="shared" si="0"/>
        <v>13761</v>
      </c>
      <c r="AG33" s="1271">
        <f t="shared" si="1"/>
        <v>10664</v>
      </c>
      <c r="AH33" s="1274">
        <f t="shared" si="2"/>
        <v>77.49436814185016</v>
      </c>
      <c r="AI33" s="336"/>
      <c r="AJ33" s="336"/>
    </row>
    <row r="34" spans="1:36" s="335" customFormat="1" ht="15" customHeight="1" x14ac:dyDescent="0.2">
      <c r="A34" s="891"/>
      <c r="B34" s="1170">
        <f t="shared" si="3"/>
        <v>25</v>
      </c>
      <c r="C34" s="1187" t="s">
        <v>1091</v>
      </c>
      <c r="D34" s="478"/>
      <c r="E34" s="447"/>
      <c r="F34" s="478"/>
      <c r="G34" s="914"/>
      <c r="H34" s="929"/>
      <c r="I34" s="447"/>
      <c r="J34" s="478"/>
      <c r="K34" s="914"/>
      <c r="L34" s="929">
        <v>0</v>
      </c>
      <c r="M34" s="447"/>
      <c r="N34" s="478"/>
      <c r="O34" s="914"/>
      <c r="P34" s="929"/>
      <c r="Q34" s="447"/>
      <c r="R34" s="478"/>
      <c r="S34" s="914"/>
      <c r="T34" s="929"/>
      <c r="U34" s="447"/>
      <c r="V34" s="478"/>
      <c r="W34" s="914"/>
      <c r="X34" s="929"/>
      <c r="Y34" s="447"/>
      <c r="Z34" s="478"/>
      <c r="AA34" s="914"/>
      <c r="AB34" s="929"/>
      <c r="AC34" s="447"/>
      <c r="AD34" s="478"/>
      <c r="AE34" s="914"/>
      <c r="AF34" s="1185">
        <f t="shared" si="0"/>
        <v>0</v>
      </c>
      <c r="AG34" s="1271">
        <f t="shared" si="1"/>
        <v>0</v>
      </c>
      <c r="AH34" s="1274"/>
      <c r="AI34" s="336"/>
      <c r="AJ34" s="336"/>
    </row>
    <row r="35" spans="1:36" s="335" customFormat="1" ht="15" customHeight="1" x14ac:dyDescent="0.2">
      <c r="A35" s="1206"/>
      <c r="B35" s="1188">
        <f t="shared" si="3"/>
        <v>26</v>
      </c>
      <c r="C35" s="1187" t="s">
        <v>1092</v>
      </c>
      <c r="D35" s="478"/>
      <c r="E35" s="447"/>
      <c r="F35" s="478"/>
      <c r="G35" s="914"/>
      <c r="H35" s="929"/>
      <c r="I35" s="447"/>
      <c r="J35" s="478"/>
      <c r="K35" s="914"/>
      <c r="L35" s="929">
        <v>0</v>
      </c>
      <c r="M35" s="447">
        <v>0</v>
      </c>
      <c r="N35" s="478"/>
      <c r="O35" s="914"/>
      <c r="P35" s="929"/>
      <c r="Q35" s="447"/>
      <c r="R35" s="478"/>
      <c r="S35" s="914"/>
      <c r="T35" s="929"/>
      <c r="U35" s="447"/>
      <c r="V35" s="478"/>
      <c r="W35" s="914"/>
      <c r="X35" s="929"/>
      <c r="Y35" s="447"/>
      <c r="Z35" s="478"/>
      <c r="AA35" s="914"/>
      <c r="AB35" s="929"/>
      <c r="AC35" s="447"/>
      <c r="AD35" s="478"/>
      <c r="AE35" s="914"/>
      <c r="AF35" s="1185">
        <f t="shared" si="0"/>
        <v>0</v>
      </c>
      <c r="AG35" s="1271">
        <f t="shared" si="1"/>
        <v>0</v>
      </c>
      <c r="AH35" s="1274"/>
      <c r="AI35" s="340"/>
      <c r="AJ35" s="336"/>
    </row>
    <row r="36" spans="1:36" s="335" customFormat="1" ht="15" customHeight="1" x14ac:dyDescent="0.2">
      <c r="A36" s="1206"/>
      <c r="B36" s="1188">
        <f t="shared" si="3"/>
        <v>27</v>
      </c>
      <c r="C36" s="1187" t="s">
        <v>1226</v>
      </c>
      <c r="D36" s="478"/>
      <c r="E36" s="447"/>
      <c r="F36" s="478"/>
      <c r="G36" s="914"/>
      <c r="H36" s="929"/>
      <c r="I36" s="447"/>
      <c r="J36" s="478"/>
      <c r="K36" s="914"/>
      <c r="L36" s="929"/>
      <c r="M36" s="447">
        <v>1390</v>
      </c>
      <c r="N36" s="478"/>
      <c r="O36" s="914"/>
      <c r="P36" s="929"/>
      <c r="Q36" s="447"/>
      <c r="R36" s="478"/>
      <c r="S36" s="914"/>
      <c r="T36" s="929"/>
      <c r="U36" s="447"/>
      <c r="V36" s="478"/>
      <c r="W36" s="914"/>
      <c r="X36" s="929"/>
      <c r="Y36" s="447"/>
      <c r="Z36" s="478"/>
      <c r="AA36" s="914"/>
      <c r="AB36" s="929"/>
      <c r="AC36" s="447"/>
      <c r="AD36" s="478"/>
      <c r="AE36" s="914"/>
      <c r="AF36" s="1185">
        <f t="shared" si="0"/>
        <v>1390</v>
      </c>
      <c r="AG36" s="1271">
        <f t="shared" si="1"/>
        <v>0</v>
      </c>
      <c r="AH36" s="1274">
        <f t="shared" si="2"/>
        <v>0</v>
      </c>
      <c r="AI36" s="340"/>
      <c r="AJ36" s="336"/>
    </row>
    <row r="37" spans="1:36" s="335" customFormat="1" ht="15" customHeight="1" x14ac:dyDescent="0.2">
      <c r="A37" s="891"/>
      <c r="B37" s="1170">
        <f t="shared" si="3"/>
        <v>28</v>
      </c>
      <c r="C37" s="1187" t="s">
        <v>1198</v>
      </c>
      <c r="D37" s="478"/>
      <c r="E37" s="447"/>
      <c r="F37" s="478"/>
      <c r="G37" s="914"/>
      <c r="H37" s="929"/>
      <c r="I37" s="447"/>
      <c r="J37" s="478"/>
      <c r="K37" s="914"/>
      <c r="L37" s="929">
        <v>288</v>
      </c>
      <c r="M37" s="447">
        <v>13763</v>
      </c>
      <c r="N37" s="478">
        <v>192</v>
      </c>
      <c r="O37" s="914">
        <v>9157</v>
      </c>
      <c r="P37" s="929"/>
      <c r="Q37" s="447"/>
      <c r="R37" s="478"/>
      <c r="S37" s="914"/>
      <c r="T37" s="929"/>
      <c r="U37" s="447"/>
      <c r="V37" s="478"/>
      <c r="W37" s="914"/>
      <c r="X37" s="929"/>
      <c r="Y37" s="447"/>
      <c r="Z37" s="478"/>
      <c r="AA37" s="914"/>
      <c r="AB37" s="929"/>
      <c r="AC37" s="447"/>
      <c r="AD37" s="478"/>
      <c r="AE37" s="914"/>
      <c r="AF37" s="1185">
        <f t="shared" si="0"/>
        <v>14051</v>
      </c>
      <c r="AG37" s="1271">
        <f t="shared" si="1"/>
        <v>9349</v>
      </c>
      <c r="AH37" s="1274">
        <f t="shared" si="2"/>
        <v>66.536189595046608</v>
      </c>
      <c r="AI37" s="336"/>
      <c r="AJ37" s="336"/>
    </row>
    <row r="38" spans="1:36" s="335" customFormat="1" ht="16.5" customHeight="1" x14ac:dyDescent="0.2">
      <c r="A38" s="891"/>
      <c r="B38" s="1170">
        <f t="shared" si="3"/>
        <v>29</v>
      </c>
      <c r="C38" s="1187" t="s">
        <v>1093</v>
      </c>
      <c r="D38" s="478"/>
      <c r="E38" s="447"/>
      <c r="F38" s="478"/>
      <c r="G38" s="914"/>
      <c r="H38" s="929"/>
      <c r="I38" s="447"/>
      <c r="J38" s="478"/>
      <c r="K38" s="914"/>
      <c r="L38" s="929"/>
      <c r="M38" s="447">
        <v>0</v>
      </c>
      <c r="N38" s="478"/>
      <c r="O38" s="914"/>
      <c r="P38" s="929"/>
      <c r="Q38" s="447"/>
      <c r="R38" s="478"/>
      <c r="S38" s="914"/>
      <c r="T38" s="929"/>
      <c r="U38" s="447"/>
      <c r="V38" s="478"/>
      <c r="W38" s="914"/>
      <c r="X38" s="929"/>
      <c r="Y38" s="447"/>
      <c r="Z38" s="478"/>
      <c r="AA38" s="914"/>
      <c r="AB38" s="929"/>
      <c r="AC38" s="447"/>
      <c r="AD38" s="478"/>
      <c r="AE38" s="914"/>
      <c r="AF38" s="1185">
        <f t="shared" si="0"/>
        <v>0</v>
      </c>
      <c r="AG38" s="1271">
        <f t="shared" si="1"/>
        <v>0</v>
      </c>
      <c r="AH38" s="1274"/>
      <c r="AI38" s="336"/>
      <c r="AJ38" s="336"/>
    </row>
    <row r="39" spans="1:36" s="335" customFormat="1" ht="15" customHeight="1" x14ac:dyDescent="0.2">
      <c r="A39" s="891"/>
      <c r="B39" s="1170">
        <f t="shared" si="3"/>
        <v>30</v>
      </c>
      <c r="C39" s="1187" t="s">
        <v>1094</v>
      </c>
      <c r="D39" s="478"/>
      <c r="E39" s="447"/>
      <c r="F39" s="478"/>
      <c r="G39" s="914"/>
      <c r="H39" s="929"/>
      <c r="I39" s="447"/>
      <c r="J39" s="478"/>
      <c r="K39" s="914"/>
      <c r="L39" s="929">
        <v>0</v>
      </c>
      <c r="M39" s="447"/>
      <c r="N39" s="478"/>
      <c r="O39" s="914"/>
      <c r="P39" s="929"/>
      <c r="Q39" s="447"/>
      <c r="R39" s="478"/>
      <c r="S39" s="914"/>
      <c r="T39" s="929"/>
      <c r="U39" s="447"/>
      <c r="V39" s="478"/>
      <c r="W39" s="914"/>
      <c r="X39" s="929"/>
      <c r="Y39" s="447"/>
      <c r="Z39" s="478"/>
      <c r="AA39" s="914"/>
      <c r="AB39" s="929"/>
      <c r="AC39" s="447"/>
      <c r="AD39" s="478"/>
      <c r="AE39" s="914"/>
      <c r="AF39" s="1185">
        <f t="shared" si="0"/>
        <v>0</v>
      </c>
      <c r="AG39" s="1271">
        <f t="shared" si="1"/>
        <v>0</v>
      </c>
      <c r="AH39" s="1274"/>
      <c r="AI39" s="336"/>
      <c r="AJ39" s="336"/>
    </row>
    <row r="40" spans="1:36" s="335" customFormat="1" ht="15" customHeight="1" x14ac:dyDescent="0.2">
      <c r="A40" s="891"/>
      <c r="B40" s="1170">
        <f t="shared" si="3"/>
        <v>31</v>
      </c>
      <c r="C40" s="1187" t="s">
        <v>1095</v>
      </c>
      <c r="D40" s="478"/>
      <c r="E40" s="447">
        <v>0</v>
      </c>
      <c r="F40" s="478"/>
      <c r="G40" s="914"/>
      <c r="H40" s="929"/>
      <c r="I40" s="447">
        <v>0</v>
      </c>
      <c r="J40" s="478"/>
      <c r="K40" s="914"/>
      <c r="L40" s="929"/>
      <c r="M40" s="447"/>
      <c r="N40" s="478"/>
      <c r="O40" s="914"/>
      <c r="P40" s="929"/>
      <c r="Q40" s="447"/>
      <c r="R40" s="478"/>
      <c r="S40" s="914"/>
      <c r="T40" s="929"/>
      <c r="U40" s="447"/>
      <c r="V40" s="478"/>
      <c r="W40" s="914"/>
      <c r="X40" s="929"/>
      <c r="Y40" s="447"/>
      <c r="Z40" s="478"/>
      <c r="AA40" s="914"/>
      <c r="AB40" s="929"/>
      <c r="AC40" s="447"/>
      <c r="AD40" s="478"/>
      <c r="AE40" s="914"/>
      <c r="AF40" s="1185">
        <f t="shared" si="0"/>
        <v>0</v>
      </c>
      <c r="AG40" s="1271">
        <f t="shared" si="1"/>
        <v>0</v>
      </c>
      <c r="AH40" s="1274"/>
      <c r="AI40" s="336"/>
      <c r="AJ40" s="336"/>
    </row>
    <row r="41" spans="1:36" s="335" customFormat="1" ht="15" customHeight="1" x14ac:dyDescent="0.2">
      <c r="A41" s="891"/>
      <c r="B41" s="1170">
        <f t="shared" si="3"/>
        <v>32</v>
      </c>
      <c r="C41" s="1187" t="s">
        <v>1199</v>
      </c>
      <c r="D41" s="1180">
        <v>41306</v>
      </c>
      <c r="E41" s="1179"/>
      <c r="F41" s="1180">
        <v>41305</v>
      </c>
      <c r="G41" s="1181"/>
      <c r="H41" s="1195">
        <v>11893</v>
      </c>
      <c r="I41" s="1179"/>
      <c r="J41" s="1180">
        <v>8892</v>
      </c>
      <c r="K41" s="1181"/>
      <c r="L41" s="1195">
        <v>1220</v>
      </c>
      <c r="M41" s="1179"/>
      <c r="N41" s="1180">
        <v>869</v>
      </c>
      <c r="O41" s="1181"/>
      <c r="P41" s="1195"/>
      <c r="Q41" s="1179"/>
      <c r="R41" s="1180"/>
      <c r="S41" s="1181"/>
      <c r="T41" s="1195"/>
      <c r="U41" s="1179"/>
      <c r="V41" s="1180"/>
      <c r="W41" s="1181"/>
      <c r="X41" s="1195"/>
      <c r="Y41" s="1179"/>
      <c r="Z41" s="1180"/>
      <c r="AA41" s="1181"/>
      <c r="AB41" s="1195"/>
      <c r="AC41" s="1179"/>
      <c r="AD41" s="1180"/>
      <c r="AE41" s="1181"/>
      <c r="AF41" s="1185">
        <f t="shared" si="0"/>
        <v>54419</v>
      </c>
      <c r="AG41" s="1271">
        <f t="shared" si="1"/>
        <v>51066</v>
      </c>
      <c r="AH41" s="1274">
        <f t="shared" si="2"/>
        <v>93.838549036182215</v>
      </c>
      <c r="AI41" s="336"/>
      <c r="AJ41" s="336"/>
    </row>
    <row r="42" spans="1:36" s="335" customFormat="1" ht="15" customHeight="1" x14ac:dyDescent="0.2">
      <c r="A42" s="891"/>
      <c r="B42" s="1170">
        <f t="shared" si="3"/>
        <v>33</v>
      </c>
      <c r="C42" s="1187" t="s">
        <v>1096</v>
      </c>
      <c r="D42" s="478"/>
      <c r="E42" s="447">
        <v>0</v>
      </c>
      <c r="F42" s="478"/>
      <c r="G42" s="914"/>
      <c r="H42" s="929"/>
      <c r="I42" s="447">
        <v>0</v>
      </c>
      <c r="J42" s="478"/>
      <c r="K42" s="914"/>
      <c r="L42" s="929"/>
      <c r="M42" s="447"/>
      <c r="N42" s="478"/>
      <c r="O42" s="914"/>
      <c r="P42" s="929"/>
      <c r="Q42" s="447"/>
      <c r="R42" s="478"/>
      <c r="S42" s="914"/>
      <c r="T42" s="929"/>
      <c r="U42" s="447"/>
      <c r="V42" s="478"/>
      <c r="W42" s="914"/>
      <c r="X42" s="929"/>
      <c r="Y42" s="447"/>
      <c r="Z42" s="478"/>
      <c r="AA42" s="914"/>
      <c r="AB42" s="929"/>
      <c r="AC42" s="447"/>
      <c r="AD42" s="478"/>
      <c r="AE42" s="914"/>
      <c r="AF42" s="1185">
        <f t="shared" si="0"/>
        <v>0</v>
      </c>
      <c r="AG42" s="1271">
        <f t="shared" si="1"/>
        <v>0</v>
      </c>
      <c r="AH42" s="1274"/>
      <c r="AI42" s="336"/>
      <c r="AJ42" s="336"/>
    </row>
    <row r="43" spans="1:36" s="335" customFormat="1" ht="15" customHeight="1" x14ac:dyDescent="0.2">
      <c r="A43" s="891"/>
      <c r="B43" s="1170">
        <f t="shared" si="3"/>
        <v>34</v>
      </c>
      <c r="C43" s="1187" t="s">
        <v>1206</v>
      </c>
      <c r="D43" s="478">
        <v>26</v>
      </c>
      <c r="E43" s="447"/>
      <c r="F43" s="478">
        <v>26</v>
      </c>
      <c r="G43" s="914"/>
      <c r="H43" s="929">
        <v>22</v>
      </c>
      <c r="I43" s="447"/>
      <c r="J43" s="478">
        <v>21</v>
      </c>
      <c r="K43" s="914"/>
      <c r="L43" s="929">
        <v>3313</v>
      </c>
      <c r="M43" s="447"/>
      <c r="N43" s="478">
        <v>3039</v>
      </c>
      <c r="O43" s="914"/>
      <c r="P43" s="929"/>
      <c r="Q43" s="447"/>
      <c r="R43" s="478"/>
      <c r="S43" s="914"/>
      <c r="T43" s="929"/>
      <c r="U43" s="447"/>
      <c r="V43" s="478"/>
      <c r="W43" s="914"/>
      <c r="X43" s="929"/>
      <c r="Y43" s="447"/>
      <c r="Z43" s="478"/>
      <c r="AA43" s="914"/>
      <c r="AB43" s="929"/>
      <c r="AC43" s="447"/>
      <c r="AD43" s="478"/>
      <c r="AE43" s="914"/>
      <c r="AF43" s="1185">
        <f t="shared" si="0"/>
        <v>3361</v>
      </c>
      <c r="AG43" s="1271">
        <f t="shared" si="1"/>
        <v>3086</v>
      </c>
      <c r="AH43" s="1274">
        <f t="shared" si="2"/>
        <v>91.81791133591193</v>
      </c>
      <c r="AI43" s="336"/>
      <c r="AJ43" s="336"/>
    </row>
    <row r="44" spans="1:36" s="549" customFormat="1" ht="15" customHeight="1" x14ac:dyDescent="0.2">
      <c r="A44" s="1152"/>
      <c r="B44" s="1170">
        <f t="shared" si="3"/>
        <v>35</v>
      </c>
      <c r="C44" s="1189" t="s">
        <v>1203</v>
      </c>
      <c r="D44" s="1190"/>
      <c r="E44" s="1191">
        <v>2200</v>
      </c>
      <c r="F44" s="1190"/>
      <c r="G44" s="1192">
        <v>1844</v>
      </c>
      <c r="H44" s="1193"/>
      <c r="I44" s="1191">
        <v>600</v>
      </c>
      <c r="J44" s="1190"/>
      <c r="K44" s="1192">
        <v>378</v>
      </c>
      <c r="L44" s="1193"/>
      <c r="M44" s="1191">
        <v>9272</v>
      </c>
      <c r="N44" s="1190"/>
      <c r="O44" s="1192">
        <v>8813</v>
      </c>
      <c r="P44" s="1193"/>
      <c r="Q44" s="1191"/>
      <c r="R44" s="1190"/>
      <c r="S44" s="1192"/>
      <c r="T44" s="1193"/>
      <c r="U44" s="1191"/>
      <c r="V44" s="1190"/>
      <c r="W44" s="1192"/>
      <c r="X44" s="1193"/>
      <c r="Y44" s="1191"/>
      <c r="Z44" s="1190"/>
      <c r="AA44" s="1192"/>
      <c r="AB44" s="1193"/>
      <c r="AC44" s="1191"/>
      <c r="AD44" s="1190"/>
      <c r="AE44" s="1192"/>
      <c r="AF44" s="1185">
        <f t="shared" si="0"/>
        <v>12072</v>
      </c>
      <c r="AG44" s="1271">
        <f t="shared" si="1"/>
        <v>11035</v>
      </c>
      <c r="AH44" s="1274">
        <f t="shared" si="2"/>
        <v>91.409874088800535</v>
      </c>
      <c r="AI44" s="548"/>
      <c r="AJ44" s="548"/>
    </row>
    <row r="45" spans="1:36" s="335" customFormat="1" ht="15" customHeight="1" x14ac:dyDescent="0.2">
      <c r="A45" s="891"/>
      <c r="B45" s="1170">
        <f t="shared" si="3"/>
        <v>36</v>
      </c>
      <c r="C45" s="1187" t="s">
        <v>1097</v>
      </c>
      <c r="D45" s="478"/>
      <c r="E45" s="447"/>
      <c r="F45" s="478"/>
      <c r="G45" s="914"/>
      <c r="H45" s="1194"/>
      <c r="I45" s="447"/>
      <c r="J45" s="478"/>
      <c r="K45" s="914"/>
      <c r="L45" s="929">
        <v>0</v>
      </c>
      <c r="M45" s="447"/>
      <c r="N45" s="478"/>
      <c r="O45" s="914"/>
      <c r="P45" s="929"/>
      <c r="Q45" s="447"/>
      <c r="R45" s="478"/>
      <c r="S45" s="914"/>
      <c r="T45" s="929"/>
      <c r="U45" s="447"/>
      <c r="V45" s="478"/>
      <c r="W45" s="914"/>
      <c r="X45" s="929"/>
      <c r="Y45" s="447"/>
      <c r="Z45" s="478"/>
      <c r="AA45" s="914"/>
      <c r="AB45" s="929"/>
      <c r="AC45" s="447"/>
      <c r="AD45" s="478"/>
      <c r="AE45" s="914"/>
      <c r="AF45" s="1185">
        <f t="shared" si="0"/>
        <v>0</v>
      </c>
      <c r="AG45" s="1271">
        <f t="shared" si="1"/>
        <v>0</v>
      </c>
      <c r="AH45" s="1274"/>
      <c r="AI45" s="336"/>
      <c r="AJ45" s="336"/>
    </row>
    <row r="46" spans="1:36" s="335" customFormat="1" ht="16.5" customHeight="1" x14ac:dyDescent="0.2">
      <c r="A46" s="891"/>
      <c r="B46" s="1170">
        <f t="shared" si="3"/>
        <v>37</v>
      </c>
      <c r="C46" s="1187" t="s">
        <v>1209</v>
      </c>
      <c r="D46" s="478"/>
      <c r="E46" s="447"/>
      <c r="F46" s="478"/>
      <c r="G46" s="914"/>
      <c r="H46" s="929"/>
      <c r="I46" s="447"/>
      <c r="J46" s="478"/>
      <c r="K46" s="914"/>
      <c r="L46" s="929">
        <f>20530-5939</f>
        <v>14591</v>
      </c>
      <c r="M46" s="447"/>
      <c r="N46" s="478">
        <v>7701</v>
      </c>
      <c r="O46" s="914"/>
      <c r="P46" s="929"/>
      <c r="Q46" s="447"/>
      <c r="R46" s="478"/>
      <c r="S46" s="914"/>
      <c r="T46" s="929"/>
      <c r="U46" s="447"/>
      <c r="V46" s="478"/>
      <c r="W46" s="914"/>
      <c r="X46" s="929"/>
      <c r="Y46" s="447"/>
      <c r="Z46" s="478"/>
      <c r="AA46" s="914"/>
      <c r="AB46" s="929"/>
      <c r="AC46" s="447"/>
      <c r="AD46" s="478"/>
      <c r="AE46" s="914"/>
      <c r="AF46" s="1168">
        <f t="shared" si="0"/>
        <v>14591</v>
      </c>
      <c r="AG46" s="1271">
        <f t="shared" si="1"/>
        <v>7701</v>
      </c>
      <c r="AH46" s="1274">
        <f t="shared" si="2"/>
        <v>52.779110410527039</v>
      </c>
      <c r="AI46" s="336"/>
      <c r="AJ46" s="336"/>
    </row>
    <row r="47" spans="1:36" s="335" customFormat="1" ht="15" customHeight="1" x14ac:dyDescent="0.2">
      <c r="A47" s="891"/>
      <c r="B47" s="1170">
        <f t="shared" si="3"/>
        <v>38</v>
      </c>
      <c r="C47" s="1187" t="s">
        <v>1098</v>
      </c>
      <c r="D47" s="478"/>
      <c r="E47" s="447"/>
      <c r="F47" s="478"/>
      <c r="G47" s="914"/>
      <c r="H47" s="929"/>
      <c r="I47" s="447"/>
      <c r="J47" s="478"/>
      <c r="K47" s="914"/>
      <c r="L47" s="929"/>
      <c r="M47" s="447">
        <v>0</v>
      </c>
      <c r="N47" s="478"/>
      <c r="O47" s="914"/>
      <c r="P47" s="929"/>
      <c r="Q47" s="447"/>
      <c r="R47" s="478"/>
      <c r="S47" s="914"/>
      <c r="T47" s="929"/>
      <c r="U47" s="447"/>
      <c r="V47" s="478"/>
      <c r="W47" s="914"/>
      <c r="X47" s="929"/>
      <c r="Y47" s="447"/>
      <c r="Z47" s="478"/>
      <c r="AA47" s="914"/>
      <c r="AB47" s="929"/>
      <c r="AC47" s="447"/>
      <c r="AD47" s="478"/>
      <c r="AE47" s="914"/>
      <c r="AF47" s="1185">
        <f t="shared" si="0"/>
        <v>0</v>
      </c>
      <c r="AG47" s="1271">
        <f t="shared" si="1"/>
        <v>0</v>
      </c>
      <c r="AH47" s="1274"/>
      <c r="AI47" s="336"/>
      <c r="AJ47" s="336"/>
    </row>
    <row r="48" spans="1:36" s="335" customFormat="1" ht="15" customHeight="1" x14ac:dyDescent="0.2">
      <c r="A48" s="891"/>
      <c r="B48" s="1170">
        <v>39</v>
      </c>
      <c r="C48" s="1187" t="s">
        <v>1263</v>
      </c>
      <c r="D48" s="478"/>
      <c r="E48" s="447"/>
      <c r="F48" s="478"/>
      <c r="G48" s="914"/>
      <c r="H48" s="929"/>
      <c r="I48" s="447"/>
      <c r="J48" s="478"/>
      <c r="K48" s="914"/>
      <c r="L48" s="929">
        <v>6477</v>
      </c>
      <c r="M48" s="447"/>
      <c r="N48" s="478">
        <v>3239</v>
      </c>
      <c r="O48" s="914"/>
      <c r="P48" s="929"/>
      <c r="Q48" s="447"/>
      <c r="R48" s="478"/>
      <c r="S48" s="914"/>
      <c r="T48" s="929"/>
      <c r="U48" s="447"/>
      <c r="V48" s="478"/>
      <c r="W48" s="914"/>
      <c r="X48" s="929"/>
      <c r="Y48" s="447"/>
      <c r="Z48" s="478"/>
      <c r="AA48" s="914"/>
      <c r="AB48" s="278"/>
      <c r="AC48" s="447"/>
      <c r="AD48" s="278"/>
      <c r="AE48" s="914"/>
      <c r="AF48" s="1185">
        <f t="shared" si="0"/>
        <v>6477</v>
      </c>
      <c r="AG48" s="1271">
        <f t="shared" si="1"/>
        <v>3239</v>
      </c>
      <c r="AH48" s="1274">
        <f t="shared" si="2"/>
        <v>50.007719623282384</v>
      </c>
      <c r="AI48" s="336"/>
      <c r="AJ48" s="336"/>
    </row>
    <row r="49" spans="1:36" s="335" customFormat="1" ht="15" customHeight="1" x14ac:dyDescent="0.2">
      <c r="A49" s="891"/>
      <c r="B49" s="1170">
        <v>40</v>
      </c>
      <c r="C49" s="1187" t="s">
        <v>1341</v>
      </c>
      <c r="D49" s="478"/>
      <c r="E49" s="447"/>
      <c r="F49" s="478"/>
      <c r="G49" s="914"/>
      <c r="H49" s="929"/>
      <c r="I49" s="447"/>
      <c r="J49" s="478"/>
      <c r="K49" s="914"/>
      <c r="L49" s="929"/>
      <c r="M49" s="447">
        <v>1838</v>
      </c>
      <c r="N49" s="478"/>
      <c r="O49" s="914">
        <v>218</v>
      </c>
      <c r="P49" s="929"/>
      <c r="Q49" s="447"/>
      <c r="R49" s="478"/>
      <c r="S49" s="914"/>
      <c r="T49" s="929"/>
      <c r="U49" s="447"/>
      <c r="V49" s="478"/>
      <c r="W49" s="914"/>
      <c r="X49" s="929"/>
      <c r="Y49" s="447"/>
      <c r="Z49" s="478"/>
      <c r="AA49" s="914"/>
      <c r="AB49" s="278"/>
      <c r="AC49" s="447"/>
      <c r="AD49" s="278"/>
      <c r="AE49" s="914"/>
      <c r="AF49" s="1185">
        <f t="shared" si="0"/>
        <v>1838</v>
      </c>
      <c r="AG49" s="1168">
        <f t="shared" si="1"/>
        <v>218</v>
      </c>
      <c r="AH49" s="1274">
        <f t="shared" si="2"/>
        <v>11.860718171926006</v>
      </c>
      <c r="AI49" s="336"/>
      <c r="AJ49" s="336"/>
    </row>
    <row r="50" spans="1:36" s="335" customFormat="1" ht="15" customHeight="1" x14ac:dyDescent="0.2">
      <c r="A50" s="891"/>
      <c r="B50" s="1170">
        <v>41</v>
      </c>
      <c r="C50" s="1187" t="s">
        <v>1099</v>
      </c>
      <c r="D50" s="478"/>
      <c r="E50" s="447"/>
      <c r="F50" s="478"/>
      <c r="G50" s="914"/>
      <c r="H50" s="929"/>
      <c r="I50" s="447"/>
      <c r="J50" s="478"/>
      <c r="K50" s="914"/>
      <c r="L50" s="929"/>
      <c r="M50" s="447"/>
      <c r="N50" s="478"/>
      <c r="O50" s="914"/>
      <c r="P50" s="929"/>
      <c r="Q50" s="447"/>
      <c r="R50" s="478"/>
      <c r="S50" s="914"/>
      <c r="T50" s="929"/>
      <c r="U50" s="447"/>
      <c r="V50" s="478"/>
      <c r="W50" s="914"/>
      <c r="X50" s="929"/>
      <c r="Y50" s="447"/>
      <c r="Z50" s="478"/>
      <c r="AA50" s="914"/>
      <c r="AB50" s="278"/>
      <c r="AC50" s="447"/>
      <c r="AD50" s="478"/>
      <c r="AE50" s="914"/>
      <c r="AF50" s="1185">
        <f t="shared" si="0"/>
        <v>0</v>
      </c>
      <c r="AG50" s="1168">
        <f t="shared" si="1"/>
        <v>0</v>
      </c>
      <c r="AH50" s="1274"/>
      <c r="AI50" s="336"/>
      <c r="AJ50" s="336"/>
    </row>
    <row r="51" spans="1:36" s="335" customFormat="1" ht="15" customHeight="1" x14ac:dyDescent="0.2">
      <c r="A51" s="891"/>
      <c r="B51" s="1170">
        <v>42</v>
      </c>
      <c r="C51" s="1187" t="s">
        <v>1100</v>
      </c>
      <c r="D51" s="478"/>
      <c r="E51" s="447"/>
      <c r="F51" s="478"/>
      <c r="G51" s="914"/>
      <c r="H51" s="929"/>
      <c r="I51" s="447"/>
      <c r="J51" s="478"/>
      <c r="K51" s="914"/>
      <c r="L51" s="929">
        <v>0</v>
      </c>
      <c r="M51" s="447"/>
      <c r="N51" s="478"/>
      <c r="O51" s="914"/>
      <c r="P51" s="929"/>
      <c r="Q51" s="447"/>
      <c r="R51" s="478"/>
      <c r="S51" s="914"/>
      <c r="T51" s="929"/>
      <c r="U51" s="447"/>
      <c r="V51" s="478"/>
      <c r="W51" s="914"/>
      <c r="X51" s="929"/>
      <c r="Y51" s="447"/>
      <c r="Z51" s="478"/>
      <c r="AA51" s="914"/>
      <c r="AB51" s="929"/>
      <c r="AC51" s="447"/>
      <c r="AD51" s="478"/>
      <c r="AE51" s="914"/>
      <c r="AF51" s="1185">
        <f t="shared" si="0"/>
        <v>0</v>
      </c>
      <c r="AG51" s="1271">
        <f t="shared" si="1"/>
        <v>0</v>
      </c>
      <c r="AH51" s="1274"/>
      <c r="AI51" s="336"/>
      <c r="AJ51" s="336"/>
    </row>
    <row r="52" spans="1:36" s="335" customFormat="1" ht="15" customHeight="1" x14ac:dyDescent="0.2">
      <c r="A52" s="891"/>
      <c r="B52" s="1170">
        <v>43</v>
      </c>
      <c r="C52" s="1187" t="s">
        <v>1205</v>
      </c>
      <c r="D52" s="478"/>
      <c r="E52" s="447"/>
      <c r="F52" s="478"/>
      <c r="G52" s="914"/>
      <c r="H52" s="929"/>
      <c r="I52" s="447"/>
      <c r="J52" s="478"/>
      <c r="K52" s="914"/>
      <c r="L52" s="929">
        <v>6833</v>
      </c>
      <c r="M52" s="447"/>
      <c r="N52" s="478">
        <v>6063</v>
      </c>
      <c r="O52" s="914"/>
      <c r="P52" s="929"/>
      <c r="Q52" s="447"/>
      <c r="R52" s="478"/>
      <c r="S52" s="914"/>
      <c r="T52" s="929"/>
      <c r="U52" s="447"/>
      <c r="V52" s="478"/>
      <c r="W52" s="914"/>
      <c r="X52" s="929"/>
      <c r="Y52" s="447"/>
      <c r="Z52" s="478"/>
      <c r="AA52" s="914"/>
      <c r="AB52" s="929"/>
      <c r="AC52" s="447"/>
      <c r="AD52" s="478"/>
      <c r="AE52" s="914"/>
      <c r="AF52" s="1168">
        <f t="shared" si="0"/>
        <v>6833</v>
      </c>
      <c r="AG52" s="1271">
        <f t="shared" si="1"/>
        <v>6063</v>
      </c>
      <c r="AH52" s="1274">
        <f t="shared" si="2"/>
        <v>88.731157617444751</v>
      </c>
      <c r="AI52" s="336"/>
      <c r="AJ52" s="336"/>
    </row>
    <row r="53" spans="1:36" s="335" customFormat="1" ht="15" customHeight="1" x14ac:dyDescent="0.2">
      <c r="A53" s="891"/>
      <c r="B53" s="1170">
        <v>44</v>
      </c>
      <c r="C53" s="1187" t="s">
        <v>1210</v>
      </c>
      <c r="D53" s="478"/>
      <c r="E53" s="447"/>
      <c r="F53" s="478"/>
      <c r="G53" s="914"/>
      <c r="H53" s="929"/>
      <c r="I53" s="447"/>
      <c r="J53" s="478"/>
      <c r="K53" s="914"/>
      <c r="L53" s="929">
        <v>58522</v>
      </c>
      <c r="M53" s="447"/>
      <c r="N53" s="478">
        <v>51384</v>
      </c>
      <c r="O53" s="914"/>
      <c r="P53" s="929"/>
      <c r="Q53" s="447"/>
      <c r="R53" s="478"/>
      <c r="S53" s="914"/>
      <c r="T53" s="929"/>
      <c r="U53" s="447"/>
      <c r="V53" s="478"/>
      <c r="W53" s="914"/>
      <c r="X53" s="929"/>
      <c r="Y53" s="447"/>
      <c r="Z53" s="478"/>
      <c r="AA53" s="914"/>
      <c r="AB53" s="929"/>
      <c r="AC53" s="447"/>
      <c r="AD53" s="478"/>
      <c r="AE53" s="914"/>
      <c r="AF53" s="1185">
        <f t="shared" si="0"/>
        <v>58522</v>
      </c>
      <c r="AG53" s="1271">
        <f t="shared" si="1"/>
        <v>51384</v>
      </c>
      <c r="AH53" s="1274">
        <f t="shared" si="2"/>
        <v>87.802877550322961</v>
      </c>
      <c r="AI53" s="336"/>
      <c r="AJ53" s="336"/>
    </row>
    <row r="54" spans="1:36" s="335" customFormat="1" ht="15" customHeight="1" x14ac:dyDescent="0.2">
      <c r="A54" s="891"/>
      <c r="B54" s="1170">
        <v>45</v>
      </c>
      <c r="C54" s="1187" t="s">
        <v>1204</v>
      </c>
      <c r="D54" s="478"/>
      <c r="E54" s="447"/>
      <c r="F54" s="478"/>
      <c r="G54" s="914"/>
      <c r="H54" s="929"/>
      <c r="I54" s="447"/>
      <c r="J54" s="478"/>
      <c r="K54" s="914"/>
      <c r="L54" s="929"/>
      <c r="M54" s="447">
        <v>14175</v>
      </c>
      <c r="N54" s="478"/>
      <c r="O54" s="914">
        <v>14174</v>
      </c>
      <c r="P54" s="929"/>
      <c r="Q54" s="447"/>
      <c r="R54" s="478"/>
      <c r="S54" s="914"/>
      <c r="T54" s="929"/>
      <c r="U54" s="447"/>
      <c r="V54" s="478"/>
      <c r="W54" s="914"/>
      <c r="X54" s="929"/>
      <c r="Y54" s="447"/>
      <c r="Z54" s="478"/>
      <c r="AA54" s="914"/>
      <c r="AB54" s="929"/>
      <c r="AC54" s="447"/>
      <c r="AD54" s="478"/>
      <c r="AE54" s="914"/>
      <c r="AF54" s="1185">
        <f t="shared" si="0"/>
        <v>14175</v>
      </c>
      <c r="AG54" s="1271">
        <f t="shared" si="1"/>
        <v>14174</v>
      </c>
      <c r="AH54" s="1274">
        <f t="shared" si="2"/>
        <v>99.992945326278658</v>
      </c>
      <c r="AI54" s="336"/>
      <c r="AJ54" s="336"/>
    </row>
    <row r="55" spans="1:36" s="335" customFormat="1" ht="17.25" customHeight="1" x14ac:dyDescent="0.2">
      <c r="A55" s="891"/>
      <c r="B55" s="1170">
        <v>46</v>
      </c>
      <c r="C55" s="1202" t="s">
        <v>1211</v>
      </c>
      <c r="D55" s="478"/>
      <c r="E55" s="1179">
        <v>1911</v>
      </c>
      <c r="F55" s="1180"/>
      <c r="G55" s="1181">
        <v>1910</v>
      </c>
      <c r="H55" s="1195"/>
      <c r="I55" s="1179">
        <v>432</v>
      </c>
      <c r="J55" s="1180"/>
      <c r="K55" s="1181">
        <v>378</v>
      </c>
      <c r="L55" s="1195">
        <v>350</v>
      </c>
      <c r="M55" s="1179"/>
      <c r="N55" s="1180">
        <v>317</v>
      </c>
      <c r="O55" s="1181"/>
      <c r="P55" s="1195"/>
      <c r="Q55" s="1179"/>
      <c r="R55" s="1180"/>
      <c r="S55" s="1181"/>
      <c r="T55" s="1195"/>
      <c r="U55" s="1179"/>
      <c r="V55" s="1180"/>
      <c r="W55" s="1181"/>
      <c r="X55" s="1195"/>
      <c r="Y55" s="1179"/>
      <c r="Z55" s="1180"/>
      <c r="AA55" s="1181"/>
      <c r="AB55" s="1195"/>
      <c r="AC55" s="1179"/>
      <c r="AD55" s="1180"/>
      <c r="AE55" s="1181"/>
      <c r="AF55" s="1185">
        <f t="shared" si="0"/>
        <v>2693</v>
      </c>
      <c r="AG55" s="1271">
        <f t="shared" si="1"/>
        <v>2605</v>
      </c>
      <c r="AH55" s="1274">
        <f t="shared" si="2"/>
        <v>96.732268845154096</v>
      </c>
      <c r="AI55" s="336"/>
      <c r="AJ55" s="336"/>
    </row>
    <row r="56" spans="1:36" s="335" customFormat="1" ht="15" customHeight="1" x14ac:dyDescent="0.2">
      <c r="A56" s="891"/>
      <c r="B56" s="1170">
        <v>47</v>
      </c>
      <c r="C56" s="1187" t="s">
        <v>1200</v>
      </c>
      <c r="D56" s="478"/>
      <c r="E56" s="447">
        <v>10000</v>
      </c>
      <c r="F56" s="478"/>
      <c r="G56" s="914">
        <v>3952</v>
      </c>
      <c r="H56" s="929"/>
      <c r="I56" s="447">
        <v>5000</v>
      </c>
      <c r="J56" s="478"/>
      <c r="K56" s="914">
        <v>3003</v>
      </c>
      <c r="L56" s="929"/>
      <c r="M56" s="447">
        <v>15189</v>
      </c>
      <c r="N56" s="478"/>
      <c r="O56" s="914">
        <v>12989</v>
      </c>
      <c r="P56" s="929"/>
      <c r="Q56" s="447"/>
      <c r="R56" s="478"/>
      <c r="S56" s="914"/>
      <c r="T56" s="929"/>
      <c r="U56" s="447"/>
      <c r="V56" s="478"/>
      <c r="W56" s="914"/>
      <c r="X56" s="929"/>
      <c r="Y56" s="447"/>
      <c r="Z56" s="478"/>
      <c r="AA56" s="914"/>
      <c r="AB56" s="929"/>
      <c r="AC56" s="447"/>
      <c r="AD56" s="478"/>
      <c r="AE56" s="914"/>
      <c r="AF56" s="1185">
        <f t="shared" si="0"/>
        <v>30189</v>
      </c>
      <c r="AG56" s="1168">
        <f t="shared" si="1"/>
        <v>19944</v>
      </c>
      <c r="AH56" s="1274">
        <f t="shared" si="2"/>
        <v>66.063798072145488</v>
      </c>
      <c r="AI56" s="336"/>
      <c r="AJ56" s="336"/>
    </row>
    <row r="57" spans="1:36" s="335" customFormat="1" ht="15" customHeight="1" x14ac:dyDescent="0.2">
      <c r="A57" s="891"/>
      <c r="B57" s="1170">
        <v>48</v>
      </c>
      <c r="C57" s="1187" t="s">
        <v>1201</v>
      </c>
      <c r="D57" s="478"/>
      <c r="E57" s="447"/>
      <c r="F57" s="478"/>
      <c r="G57" s="914"/>
      <c r="H57" s="929"/>
      <c r="I57" s="447"/>
      <c r="J57" s="478"/>
      <c r="K57" s="914"/>
      <c r="L57" s="929"/>
      <c r="M57" s="447">
        <v>3000</v>
      </c>
      <c r="N57" s="478"/>
      <c r="O57" s="914">
        <v>2566</v>
      </c>
      <c r="P57" s="929"/>
      <c r="Q57" s="447"/>
      <c r="R57" s="478"/>
      <c r="S57" s="914"/>
      <c r="T57" s="929"/>
      <c r="U57" s="447"/>
      <c r="V57" s="478"/>
      <c r="W57" s="914"/>
      <c r="X57" s="929"/>
      <c r="Y57" s="447"/>
      <c r="Z57" s="478"/>
      <c r="AA57" s="914"/>
      <c r="AB57" s="929"/>
      <c r="AC57" s="447"/>
      <c r="AD57" s="478"/>
      <c r="AE57" s="914"/>
      <c r="AF57" s="1185">
        <f t="shared" si="0"/>
        <v>3000</v>
      </c>
      <c r="AG57" s="1271">
        <f t="shared" si="1"/>
        <v>2566</v>
      </c>
      <c r="AH57" s="1274">
        <f t="shared" si="2"/>
        <v>85.533333333333331</v>
      </c>
      <c r="AI57" s="336"/>
      <c r="AJ57" s="336"/>
    </row>
    <row r="58" spans="1:36" s="335" customFormat="1" ht="15" customHeight="1" x14ac:dyDescent="0.2">
      <c r="A58" s="891"/>
      <c r="B58" s="1170">
        <v>49</v>
      </c>
      <c r="C58" s="1187" t="s">
        <v>1212</v>
      </c>
      <c r="D58" s="478"/>
      <c r="E58" s="447"/>
      <c r="F58" s="478"/>
      <c r="G58" s="914"/>
      <c r="H58" s="929"/>
      <c r="I58" s="447"/>
      <c r="J58" s="478"/>
      <c r="K58" s="914"/>
      <c r="L58" s="929">
        <v>140</v>
      </c>
      <c r="M58" s="447">
        <v>6607</v>
      </c>
      <c r="N58" s="478">
        <v>76</v>
      </c>
      <c r="O58" s="914">
        <v>3585</v>
      </c>
      <c r="P58" s="929"/>
      <c r="Q58" s="447"/>
      <c r="R58" s="478"/>
      <c r="S58" s="914"/>
      <c r="T58" s="929"/>
      <c r="U58" s="447"/>
      <c r="V58" s="478"/>
      <c r="W58" s="914"/>
      <c r="X58" s="929"/>
      <c r="Y58" s="447"/>
      <c r="Z58" s="478"/>
      <c r="AA58" s="914"/>
      <c r="AB58" s="929"/>
      <c r="AC58" s="447"/>
      <c r="AD58" s="478"/>
      <c r="AE58" s="914"/>
      <c r="AF58" s="1168">
        <f t="shared" si="0"/>
        <v>6747</v>
      </c>
      <c r="AG58" s="1271">
        <f t="shared" si="1"/>
        <v>3661</v>
      </c>
      <c r="AH58" s="1274">
        <f t="shared" si="2"/>
        <v>54.261153105083736</v>
      </c>
      <c r="AI58" s="336"/>
      <c r="AJ58" s="336"/>
    </row>
    <row r="59" spans="1:36" s="335" customFormat="1" ht="15" customHeight="1" x14ac:dyDescent="0.2">
      <c r="A59" s="891"/>
      <c r="B59" s="1170">
        <v>50</v>
      </c>
      <c r="C59" s="1171" t="s">
        <v>1207</v>
      </c>
      <c r="D59" s="1196">
        <v>9718</v>
      </c>
      <c r="E59" s="1203">
        <v>1325</v>
      </c>
      <c r="F59" s="1196">
        <v>9714</v>
      </c>
      <c r="G59" s="1197">
        <v>1325</v>
      </c>
      <c r="H59" s="1177">
        <v>2437</v>
      </c>
      <c r="I59" s="1179">
        <v>304</v>
      </c>
      <c r="J59" s="478">
        <v>2236</v>
      </c>
      <c r="K59" s="914">
        <v>279</v>
      </c>
      <c r="L59" s="1177">
        <v>20936</v>
      </c>
      <c r="M59" s="1203"/>
      <c r="N59" s="1196">
        <v>20690</v>
      </c>
      <c r="O59" s="1197"/>
      <c r="P59" s="1177"/>
      <c r="Q59" s="1173"/>
      <c r="R59" s="1182"/>
      <c r="S59" s="1184"/>
      <c r="T59" s="1176"/>
      <c r="U59" s="1173"/>
      <c r="V59" s="1174"/>
      <c r="W59" s="1175"/>
      <c r="X59" s="1176"/>
      <c r="Y59" s="1173"/>
      <c r="Z59" s="1174"/>
      <c r="AA59" s="1175"/>
      <c r="AB59" s="1176"/>
      <c r="AC59" s="1173"/>
      <c r="AD59" s="1174"/>
      <c r="AE59" s="1175"/>
      <c r="AF59" s="1185">
        <f t="shared" si="0"/>
        <v>34720</v>
      </c>
      <c r="AG59" s="1271">
        <f t="shared" si="1"/>
        <v>34244</v>
      </c>
      <c r="AH59" s="1274">
        <f t="shared" si="2"/>
        <v>98.629032258064512</v>
      </c>
      <c r="AI59" s="336"/>
      <c r="AJ59" s="336"/>
    </row>
    <row r="60" spans="1:36" s="335" customFormat="1" ht="15" customHeight="1" x14ac:dyDescent="0.2">
      <c r="A60" s="891"/>
      <c r="B60" s="1170">
        <v>51</v>
      </c>
      <c r="C60" s="1187" t="s">
        <v>1101</v>
      </c>
      <c r="D60" s="478"/>
      <c r="E60" s="447">
        <v>0</v>
      </c>
      <c r="F60" s="478"/>
      <c r="G60" s="914"/>
      <c r="H60" s="929"/>
      <c r="I60" s="447"/>
      <c r="J60" s="478"/>
      <c r="K60" s="914"/>
      <c r="L60" s="929"/>
      <c r="M60" s="447">
        <v>0</v>
      </c>
      <c r="N60" s="478"/>
      <c r="O60" s="914"/>
      <c r="P60" s="929"/>
      <c r="Q60" s="447"/>
      <c r="R60" s="478"/>
      <c r="S60" s="914"/>
      <c r="T60" s="929"/>
      <c r="U60" s="447"/>
      <c r="V60" s="478"/>
      <c r="W60" s="914"/>
      <c r="X60" s="929"/>
      <c r="Y60" s="447"/>
      <c r="Z60" s="478"/>
      <c r="AA60" s="914"/>
      <c r="AB60" s="929"/>
      <c r="AC60" s="447"/>
      <c r="AD60" s="478"/>
      <c r="AE60" s="914"/>
      <c r="AF60" s="1185">
        <f t="shared" si="0"/>
        <v>0</v>
      </c>
      <c r="AG60" s="1271">
        <f t="shared" si="1"/>
        <v>0</v>
      </c>
      <c r="AH60" s="1274"/>
      <c r="AI60" s="336"/>
      <c r="AJ60" s="336"/>
    </row>
    <row r="61" spans="1:36" s="335" customFormat="1" ht="15" customHeight="1" x14ac:dyDescent="0.2">
      <c r="A61" s="1206"/>
      <c r="B61" s="1170">
        <v>52</v>
      </c>
      <c r="C61" s="1187" t="s">
        <v>1202</v>
      </c>
      <c r="D61" s="278"/>
      <c r="E61" s="447">
        <v>14848</v>
      </c>
      <c r="F61" s="278"/>
      <c r="G61" s="278">
        <v>14524</v>
      </c>
      <c r="H61" s="929"/>
      <c r="I61" s="447">
        <v>7968</v>
      </c>
      <c r="J61" s="278"/>
      <c r="K61" s="278">
        <v>7968</v>
      </c>
      <c r="L61" s="929"/>
      <c r="M61" s="447">
        <v>3663</v>
      </c>
      <c r="N61" s="278"/>
      <c r="O61" s="914">
        <v>3579</v>
      </c>
      <c r="P61" s="929"/>
      <c r="Q61" s="447"/>
      <c r="R61" s="478"/>
      <c r="S61" s="914"/>
      <c r="T61" s="929"/>
      <c r="U61" s="447"/>
      <c r="V61" s="478"/>
      <c r="W61" s="914"/>
      <c r="X61" s="929"/>
      <c r="Y61" s="447"/>
      <c r="Z61" s="478"/>
      <c r="AA61" s="914"/>
      <c r="AB61" s="929"/>
      <c r="AC61" s="447"/>
      <c r="AD61" s="478"/>
      <c r="AE61" s="914"/>
      <c r="AF61" s="1185">
        <f t="shared" si="0"/>
        <v>26479</v>
      </c>
      <c r="AG61" s="1271">
        <f t="shared" si="1"/>
        <v>26071</v>
      </c>
      <c r="AH61" s="1274">
        <f t="shared" si="2"/>
        <v>98.459156312549567</v>
      </c>
      <c r="AI61" s="336"/>
      <c r="AJ61" s="336"/>
    </row>
    <row r="62" spans="1:36" s="335" customFormat="1" ht="15" customHeight="1" x14ac:dyDescent="0.2">
      <c r="A62" s="1206"/>
      <c r="B62" s="1170">
        <v>53</v>
      </c>
      <c r="C62" s="1207" t="s">
        <v>1102</v>
      </c>
      <c r="D62" s="1204"/>
      <c r="E62" s="447">
        <v>0</v>
      </c>
      <c r="F62" s="478"/>
      <c r="G62" s="914"/>
      <c r="H62" s="929"/>
      <c r="I62" s="447">
        <v>0</v>
      </c>
      <c r="J62" s="478"/>
      <c r="K62" s="914"/>
      <c r="L62" s="929">
        <v>0</v>
      </c>
      <c r="M62" s="447">
        <v>0</v>
      </c>
      <c r="N62" s="278"/>
      <c r="O62" s="914"/>
      <c r="P62" s="929"/>
      <c r="Q62" s="447"/>
      <c r="R62" s="478"/>
      <c r="S62" s="914"/>
      <c r="T62" s="929"/>
      <c r="U62" s="447"/>
      <c r="V62" s="478"/>
      <c r="W62" s="914"/>
      <c r="X62" s="929">
        <v>0</v>
      </c>
      <c r="Y62" s="447"/>
      <c r="Z62" s="478"/>
      <c r="AA62" s="914"/>
      <c r="AB62" s="929"/>
      <c r="AC62" s="447"/>
      <c r="AD62" s="478"/>
      <c r="AE62" s="914"/>
      <c r="AF62" s="1168">
        <f t="shared" si="0"/>
        <v>0</v>
      </c>
      <c r="AG62" s="1271">
        <f t="shared" si="1"/>
        <v>0</v>
      </c>
      <c r="AH62" s="1274"/>
      <c r="AI62" s="336"/>
      <c r="AJ62" s="336"/>
    </row>
    <row r="63" spans="1:36" s="335" customFormat="1" ht="15" customHeight="1" x14ac:dyDescent="0.2">
      <c r="A63" s="891"/>
      <c r="B63" s="1170">
        <v>54</v>
      </c>
      <c r="C63" s="1187" t="s">
        <v>1109</v>
      </c>
      <c r="D63" s="1204"/>
      <c r="E63" s="447"/>
      <c r="F63" s="478"/>
      <c r="G63" s="914"/>
      <c r="H63" s="929"/>
      <c r="I63" s="447"/>
      <c r="J63" s="478"/>
      <c r="K63" s="914"/>
      <c r="L63" s="929"/>
      <c r="M63" s="447">
        <v>0</v>
      </c>
      <c r="N63" s="478"/>
      <c r="O63" s="914"/>
      <c r="P63" s="929"/>
      <c r="Q63" s="447"/>
      <c r="R63" s="478"/>
      <c r="S63" s="914"/>
      <c r="T63" s="929"/>
      <c r="U63" s="447"/>
      <c r="V63" s="478"/>
      <c r="W63" s="914"/>
      <c r="X63" s="929"/>
      <c r="Y63" s="447"/>
      <c r="Z63" s="478"/>
      <c r="AA63" s="914"/>
      <c r="AB63" s="929"/>
      <c r="AC63" s="447"/>
      <c r="AD63" s="478"/>
      <c r="AE63" s="914"/>
      <c r="AF63" s="1185">
        <f t="shared" si="0"/>
        <v>0</v>
      </c>
      <c r="AG63" s="1271">
        <f t="shared" si="1"/>
        <v>0</v>
      </c>
      <c r="AH63" s="1274"/>
      <c r="AI63" s="336"/>
      <c r="AJ63" s="336"/>
    </row>
    <row r="64" spans="1:36" s="335" customFormat="1" ht="15" customHeight="1" x14ac:dyDescent="0.2">
      <c r="A64" s="891"/>
      <c r="B64" s="1170">
        <v>55</v>
      </c>
      <c r="C64" s="1187" t="s">
        <v>1110</v>
      </c>
      <c r="D64" s="1204"/>
      <c r="E64" s="447"/>
      <c r="F64" s="478"/>
      <c r="G64" s="914"/>
      <c r="H64" s="929"/>
      <c r="I64" s="447"/>
      <c r="J64" s="478"/>
      <c r="K64" s="914"/>
      <c r="L64" s="929">
        <v>0</v>
      </c>
      <c r="M64" s="447"/>
      <c r="N64" s="478"/>
      <c r="O64" s="914"/>
      <c r="P64" s="929"/>
      <c r="Q64" s="447"/>
      <c r="R64" s="478"/>
      <c r="S64" s="914"/>
      <c r="T64" s="929"/>
      <c r="U64" s="447"/>
      <c r="V64" s="478"/>
      <c r="W64" s="914"/>
      <c r="X64" s="929"/>
      <c r="Y64" s="447"/>
      <c r="Z64" s="478"/>
      <c r="AA64" s="914"/>
      <c r="AB64" s="929"/>
      <c r="AC64" s="447"/>
      <c r="AD64" s="478"/>
      <c r="AE64" s="914"/>
      <c r="AF64" s="1185">
        <f t="shared" si="0"/>
        <v>0</v>
      </c>
      <c r="AG64" s="1271">
        <f t="shared" si="1"/>
        <v>0</v>
      </c>
      <c r="AH64" s="1274"/>
      <c r="AI64" s="336"/>
      <c r="AJ64" s="336"/>
    </row>
    <row r="65" spans="1:37" s="335" customFormat="1" ht="15" customHeight="1" x14ac:dyDescent="0.2">
      <c r="A65" s="891"/>
      <c r="B65" s="1170">
        <v>56</v>
      </c>
      <c r="C65" s="1187" t="s">
        <v>1193</v>
      </c>
      <c r="D65" s="478"/>
      <c r="E65" s="447"/>
      <c r="F65" s="478"/>
      <c r="G65" s="914"/>
      <c r="H65" s="929"/>
      <c r="I65" s="447"/>
      <c r="J65" s="478"/>
      <c r="K65" s="914"/>
      <c r="L65" s="929"/>
      <c r="M65" s="447"/>
      <c r="N65" s="478"/>
      <c r="O65" s="914"/>
      <c r="P65" s="929">
        <f>mc.pe.átad!D22</f>
        <v>5750</v>
      </c>
      <c r="Q65" s="447">
        <f>mc.pe.átad!E62</f>
        <v>55249</v>
      </c>
      <c r="R65" s="478">
        <f>mc.pe.átad!G62</f>
        <v>5750</v>
      </c>
      <c r="S65" s="278">
        <f>mc.pe.átad!H62</f>
        <v>2575</v>
      </c>
      <c r="T65" s="929">
        <f>mc.pe.átad!D63</f>
        <v>202527</v>
      </c>
      <c r="U65" s="447">
        <f>mc.pe.átad!E60-mc.pe.átad!E46</f>
        <v>226609</v>
      </c>
      <c r="V65" s="478">
        <f>mc.pe.átad!G63-mc.pe.átad!G46</f>
        <v>193246</v>
      </c>
      <c r="W65" s="278">
        <f>mc.pe.átad!H63-mc.pe.átad!H46</f>
        <v>223438</v>
      </c>
      <c r="X65" s="929"/>
      <c r="Y65" s="447"/>
      <c r="Z65" s="478"/>
      <c r="AA65" s="914"/>
      <c r="AB65" s="929"/>
      <c r="AC65" s="447"/>
      <c r="AD65" s="478"/>
      <c r="AE65" s="914"/>
      <c r="AF65" s="1185">
        <f t="shared" si="0"/>
        <v>490135</v>
      </c>
      <c r="AG65" s="1271">
        <f t="shared" si="1"/>
        <v>425009</v>
      </c>
      <c r="AH65" s="1274">
        <f t="shared" si="2"/>
        <v>86.712640394993215</v>
      </c>
      <c r="AI65" s="336"/>
      <c r="AJ65" s="336"/>
    </row>
    <row r="66" spans="1:37" s="335" customFormat="1" ht="15" customHeight="1" x14ac:dyDescent="0.2">
      <c r="A66" s="891"/>
      <c r="B66" s="1170">
        <v>57</v>
      </c>
      <c r="C66" s="1187" t="s">
        <v>1192</v>
      </c>
      <c r="D66" s="478">
        <v>138</v>
      </c>
      <c r="E66" s="447"/>
      <c r="F66" s="478"/>
      <c r="G66" s="914"/>
      <c r="H66" s="929">
        <v>37</v>
      </c>
      <c r="I66" s="447"/>
      <c r="J66" s="478"/>
      <c r="K66" s="914"/>
      <c r="L66" s="929">
        <v>3675</v>
      </c>
      <c r="M66" s="447"/>
      <c r="N66" s="478">
        <v>257</v>
      </c>
      <c r="O66" s="914"/>
      <c r="P66" s="929"/>
      <c r="Q66" s="447"/>
      <c r="R66" s="478"/>
      <c r="S66" s="914"/>
      <c r="T66" s="929"/>
      <c r="U66" s="447"/>
      <c r="V66" s="478"/>
      <c r="W66" s="914"/>
      <c r="X66" s="929"/>
      <c r="Y66" s="447"/>
      <c r="Z66" s="478"/>
      <c r="AA66" s="914"/>
      <c r="AB66" s="929"/>
      <c r="AC66" s="447"/>
      <c r="AD66" s="478"/>
      <c r="AE66" s="914"/>
      <c r="AF66" s="1168">
        <f t="shared" si="0"/>
        <v>3850</v>
      </c>
      <c r="AG66" s="1271">
        <f t="shared" si="1"/>
        <v>257</v>
      </c>
      <c r="AH66" s="1274">
        <f t="shared" si="2"/>
        <v>6.675324675324676</v>
      </c>
      <c r="AI66" s="336"/>
      <c r="AJ66" s="336"/>
    </row>
    <row r="67" spans="1:37" s="335" customFormat="1" ht="15" customHeight="1" x14ac:dyDescent="0.2">
      <c r="A67" s="891"/>
      <c r="B67" s="1170">
        <v>58</v>
      </c>
      <c r="C67" s="1187" t="s">
        <v>1214</v>
      </c>
      <c r="D67" s="478"/>
      <c r="E67" s="447">
        <v>3397</v>
      </c>
      <c r="F67" s="478"/>
      <c r="G67" s="914">
        <v>3396</v>
      </c>
      <c r="H67" s="929"/>
      <c r="I67" s="447">
        <v>232</v>
      </c>
      <c r="J67" s="478"/>
      <c r="K67" s="914">
        <v>232</v>
      </c>
      <c r="L67" s="929"/>
      <c r="M67" s="447">
        <v>16761</v>
      </c>
      <c r="N67" s="478"/>
      <c r="O67" s="914">
        <v>16755</v>
      </c>
      <c r="P67" s="929"/>
      <c r="Q67" s="447"/>
      <c r="R67" s="478"/>
      <c r="S67" s="914"/>
      <c r="T67" s="929"/>
      <c r="U67" s="447">
        <f>mc.pe.átad!E46</f>
        <v>12395</v>
      </c>
      <c r="V67" s="478">
        <f>mc.pe.átad!G46</f>
        <v>0</v>
      </c>
      <c r="W67" s="278">
        <f>mc.pe.átad!H46</f>
        <v>12394</v>
      </c>
      <c r="X67" s="929"/>
      <c r="Y67" s="447"/>
      <c r="Z67" s="478"/>
      <c r="AA67" s="914"/>
      <c r="AB67" s="929"/>
      <c r="AC67" s="447"/>
      <c r="AD67" s="478"/>
      <c r="AE67" s="914"/>
      <c r="AF67" s="1185">
        <f t="shared" si="0"/>
        <v>32785</v>
      </c>
      <c r="AG67" s="1271">
        <f t="shared" si="1"/>
        <v>32777</v>
      </c>
      <c r="AH67" s="1274">
        <f t="shared" si="2"/>
        <v>99.975598596919326</v>
      </c>
      <c r="AI67" s="336"/>
      <c r="AJ67" s="336"/>
    </row>
    <row r="68" spans="1:37" s="335" customFormat="1" ht="30.75" customHeight="1" x14ac:dyDescent="0.2">
      <c r="A68" s="891"/>
      <c r="B68" s="1170">
        <v>59</v>
      </c>
      <c r="C68" s="1205" t="s">
        <v>1213</v>
      </c>
      <c r="D68" s="1180"/>
      <c r="E68" s="1179"/>
      <c r="F68" s="1180"/>
      <c r="G68" s="1181"/>
      <c r="H68" s="1195"/>
      <c r="I68" s="1179"/>
      <c r="J68" s="1180"/>
      <c r="K68" s="1181"/>
      <c r="L68" s="1195">
        <v>15000</v>
      </c>
      <c r="M68" s="1179"/>
      <c r="N68" s="1180">
        <v>4500</v>
      </c>
      <c r="O68" s="1181"/>
      <c r="P68" s="1195"/>
      <c r="Q68" s="1179"/>
      <c r="R68" s="1180"/>
      <c r="S68" s="1181"/>
      <c r="T68" s="1195"/>
      <c r="U68" s="1179"/>
      <c r="V68" s="1180"/>
      <c r="W68" s="1181"/>
      <c r="X68" s="1195"/>
      <c r="Y68" s="1179"/>
      <c r="Z68" s="1180"/>
      <c r="AA68" s="1181"/>
      <c r="AB68" s="1195"/>
      <c r="AC68" s="1179"/>
      <c r="AD68" s="1180"/>
      <c r="AE68" s="1181"/>
      <c r="AF68" s="1185">
        <f t="shared" si="0"/>
        <v>15000</v>
      </c>
      <c r="AG68" s="1271">
        <f t="shared" si="1"/>
        <v>4500</v>
      </c>
      <c r="AH68" s="1274">
        <f t="shared" si="2"/>
        <v>30</v>
      </c>
      <c r="AI68" s="336"/>
      <c r="AJ68" s="336"/>
    </row>
    <row r="69" spans="1:37" s="335" customFormat="1" ht="15" customHeight="1" x14ac:dyDescent="0.2">
      <c r="A69" s="891"/>
      <c r="B69" s="1170">
        <v>60</v>
      </c>
      <c r="C69" s="1205" t="s">
        <v>1221</v>
      </c>
      <c r="D69" s="1180"/>
      <c r="E69" s="1179"/>
      <c r="F69" s="1180"/>
      <c r="G69" s="1181"/>
      <c r="H69" s="1195"/>
      <c r="I69" s="1179"/>
      <c r="J69" s="1180"/>
      <c r="K69" s="1181"/>
      <c r="L69" s="1195"/>
      <c r="M69" s="1179">
        <v>3941</v>
      </c>
      <c r="N69" s="1180"/>
      <c r="O69" s="1181">
        <v>3861</v>
      </c>
      <c r="P69" s="1195"/>
      <c r="Q69" s="1179"/>
      <c r="R69" s="1180"/>
      <c r="S69" s="1181"/>
      <c r="T69" s="1195"/>
      <c r="U69" s="1179"/>
      <c r="V69" s="1180"/>
      <c r="W69" s="1181"/>
      <c r="X69" s="1195"/>
      <c r="Y69" s="1179"/>
      <c r="Z69" s="1180"/>
      <c r="AA69" s="1181"/>
      <c r="AB69" s="1195"/>
      <c r="AC69" s="1179"/>
      <c r="AD69" s="1180"/>
      <c r="AE69" s="1181"/>
      <c r="AF69" s="1168">
        <f t="shared" si="0"/>
        <v>3941</v>
      </c>
      <c r="AG69" s="1271">
        <f t="shared" si="1"/>
        <v>3861</v>
      </c>
      <c r="AH69" s="1274">
        <f t="shared" si="2"/>
        <v>97.970058360822122</v>
      </c>
      <c r="AI69" s="336"/>
      <c r="AJ69" s="336"/>
    </row>
    <row r="70" spans="1:37" s="335" customFormat="1" ht="15" customHeight="1" x14ac:dyDescent="0.2">
      <c r="A70" s="891"/>
      <c r="B70" s="1170">
        <v>61</v>
      </c>
      <c r="C70" s="1205" t="s">
        <v>1222</v>
      </c>
      <c r="D70" s="1180"/>
      <c r="E70" s="1179"/>
      <c r="F70" s="1180"/>
      <c r="G70" s="1181"/>
      <c r="H70" s="1195"/>
      <c r="I70" s="1179"/>
      <c r="J70" s="1180"/>
      <c r="K70" s="1181"/>
      <c r="L70" s="1195"/>
      <c r="M70" s="1179"/>
      <c r="N70" s="1180"/>
      <c r="O70" s="1181"/>
      <c r="P70" s="1195"/>
      <c r="Q70" s="1179"/>
      <c r="R70" s="1180"/>
      <c r="S70" s="1181"/>
      <c r="T70" s="1195"/>
      <c r="U70" s="1179"/>
      <c r="V70" s="1180"/>
      <c r="W70" s="1181"/>
      <c r="X70" s="1195">
        <v>367</v>
      </c>
      <c r="Y70" s="1179"/>
      <c r="Z70" s="1180">
        <v>367</v>
      </c>
      <c r="AA70" s="1181"/>
      <c r="AB70" s="1195"/>
      <c r="AC70" s="1179"/>
      <c r="AD70" s="1180"/>
      <c r="AE70" s="1181"/>
      <c r="AF70" s="1185">
        <f t="shared" si="0"/>
        <v>367</v>
      </c>
      <c r="AG70" s="1271">
        <f t="shared" si="1"/>
        <v>367</v>
      </c>
      <c r="AH70" s="1274">
        <f t="shared" si="2"/>
        <v>100</v>
      </c>
      <c r="AI70" s="336"/>
      <c r="AJ70" s="336"/>
    </row>
    <row r="71" spans="1:37" s="335" customFormat="1" ht="15" customHeight="1" x14ac:dyDescent="0.2">
      <c r="A71" s="891"/>
      <c r="B71" s="1170">
        <v>62</v>
      </c>
      <c r="C71" s="1205" t="s">
        <v>1223</v>
      </c>
      <c r="D71" s="1180"/>
      <c r="E71" s="1179"/>
      <c r="F71" s="1180"/>
      <c r="G71" s="1181"/>
      <c r="H71" s="1195"/>
      <c r="I71" s="1179"/>
      <c r="J71" s="1180"/>
      <c r="K71" s="1181"/>
      <c r="L71" s="1195">
        <v>295</v>
      </c>
      <c r="M71" s="1179"/>
      <c r="N71" s="1180">
        <v>295</v>
      </c>
      <c r="O71" s="1181"/>
      <c r="P71" s="1195"/>
      <c r="Q71" s="1179"/>
      <c r="R71" s="1180"/>
      <c r="S71" s="1181"/>
      <c r="T71" s="1195"/>
      <c r="U71" s="1179"/>
      <c r="V71" s="1180"/>
      <c r="W71" s="1181"/>
      <c r="X71" s="1195"/>
      <c r="Y71" s="1179"/>
      <c r="Z71" s="1180"/>
      <c r="AA71" s="1181"/>
      <c r="AB71" s="1195"/>
      <c r="AC71" s="1179"/>
      <c r="AD71" s="1180"/>
      <c r="AE71" s="1181"/>
      <c r="AF71" s="1185">
        <f t="shared" si="0"/>
        <v>295</v>
      </c>
      <c r="AG71" s="1271">
        <f t="shared" si="1"/>
        <v>295</v>
      </c>
      <c r="AH71" s="1274">
        <f t="shared" si="2"/>
        <v>100</v>
      </c>
      <c r="AI71" s="336"/>
      <c r="AJ71" s="336"/>
      <c r="AK71" s="891"/>
    </row>
    <row r="72" spans="1:37" s="335" customFormat="1" ht="15" customHeight="1" x14ac:dyDescent="0.2">
      <c r="A72" s="891"/>
      <c r="B72" s="1170">
        <v>63</v>
      </c>
      <c r="C72" s="1205" t="s">
        <v>1224</v>
      </c>
      <c r="D72" s="1180"/>
      <c r="E72" s="1179">
        <f>301+64</f>
        <v>365</v>
      </c>
      <c r="F72" s="1180"/>
      <c r="G72" s="1181">
        <v>364</v>
      </c>
      <c r="H72" s="1195"/>
      <c r="I72" s="1179">
        <f>28+13</f>
        <v>41</v>
      </c>
      <c r="J72" s="1180"/>
      <c r="K72" s="1181">
        <v>41</v>
      </c>
      <c r="L72" s="1195"/>
      <c r="M72" s="1179">
        <f>1782+3</f>
        <v>1785</v>
      </c>
      <c r="N72" s="1180"/>
      <c r="O72" s="1181">
        <v>1782</v>
      </c>
      <c r="P72" s="1195"/>
      <c r="Q72" s="1179"/>
      <c r="R72" s="1180"/>
      <c r="S72" s="1181"/>
      <c r="T72" s="1195"/>
      <c r="U72" s="1179"/>
      <c r="V72" s="1180"/>
      <c r="W72" s="1181"/>
      <c r="X72" s="1195"/>
      <c r="Y72" s="1179"/>
      <c r="Z72" s="1180"/>
      <c r="AA72" s="1181"/>
      <c r="AB72" s="1195"/>
      <c r="AC72" s="1179"/>
      <c r="AD72" s="1180"/>
      <c r="AE72" s="1181"/>
      <c r="AF72" s="1168">
        <f t="shared" si="0"/>
        <v>2191</v>
      </c>
      <c r="AG72" s="1271">
        <f t="shared" si="1"/>
        <v>2187</v>
      </c>
      <c r="AH72" s="1274">
        <f t="shared" si="2"/>
        <v>99.817434961204938</v>
      </c>
      <c r="AI72" s="336"/>
      <c r="AJ72" s="336"/>
    </row>
    <row r="73" spans="1:37" s="335" customFormat="1" ht="15" customHeight="1" x14ac:dyDescent="0.2">
      <c r="A73" s="891"/>
      <c r="B73" s="1170">
        <v>64</v>
      </c>
      <c r="C73" s="1205" t="s">
        <v>1225</v>
      </c>
      <c r="D73" s="1180">
        <v>4766</v>
      </c>
      <c r="E73" s="1179"/>
      <c r="F73" s="1180">
        <v>912</v>
      </c>
      <c r="G73" s="1181"/>
      <c r="H73" s="1195">
        <v>1748</v>
      </c>
      <c r="I73" s="1179"/>
      <c r="J73" s="1180">
        <v>82</v>
      </c>
      <c r="K73" s="1181"/>
      <c r="L73" s="1195">
        <f>13917-1221</f>
        <v>12696</v>
      </c>
      <c r="M73" s="1179"/>
      <c r="N73" s="1180">
        <v>3477</v>
      </c>
      <c r="O73" s="1181"/>
      <c r="P73" s="1195"/>
      <c r="Q73" s="1179"/>
      <c r="R73" s="1180"/>
      <c r="S73" s="1181"/>
      <c r="T73" s="1195"/>
      <c r="U73" s="1179"/>
      <c r="V73" s="1180"/>
      <c r="W73" s="1181"/>
      <c r="X73" s="1195"/>
      <c r="Y73" s="1179"/>
      <c r="Z73" s="1180"/>
      <c r="AA73" s="1181"/>
      <c r="AB73" s="1195"/>
      <c r="AC73" s="1179"/>
      <c r="AD73" s="1180"/>
      <c r="AE73" s="1181"/>
      <c r="AF73" s="1185">
        <f t="shared" si="0"/>
        <v>19210</v>
      </c>
      <c r="AG73" s="1271">
        <f t="shared" si="1"/>
        <v>4471</v>
      </c>
      <c r="AH73" s="1274">
        <f t="shared" si="2"/>
        <v>23.274336283185839</v>
      </c>
      <c r="AI73" s="336"/>
      <c r="AJ73" s="336"/>
    </row>
    <row r="74" spans="1:37" s="335" customFormat="1" ht="15" customHeight="1" x14ac:dyDescent="0.2">
      <c r="A74" s="891"/>
      <c r="B74" s="1170">
        <v>65</v>
      </c>
      <c r="C74" s="1205" t="s">
        <v>1227</v>
      </c>
      <c r="D74" s="1180"/>
      <c r="E74" s="1179"/>
      <c r="F74" s="1180"/>
      <c r="G74" s="1181"/>
      <c r="H74" s="1195"/>
      <c r="I74" s="1179"/>
      <c r="J74" s="1180"/>
      <c r="K74" s="1181"/>
      <c r="L74" s="1195">
        <f>3809+11261</f>
        <v>15070</v>
      </c>
      <c r="M74" s="1179"/>
      <c r="N74" s="1180">
        <v>441</v>
      </c>
      <c r="O74" s="1181"/>
      <c r="P74" s="1195"/>
      <c r="Q74" s="1179"/>
      <c r="R74" s="1180"/>
      <c r="S74" s="1181"/>
      <c r="T74" s="1195"/>
      <c r="U74" s="1179"/>
      <c r="V74" s="1180"/>
      <c r="W74" s="1181"/>
      <c r="X74" s="1195"/>
      <c r="Y74" s="1179"/>
      <c r="Z74" s="1180"/>
      <c r="AA74" s="1181"/>
      <c r="AB74" s="1195"/>
      <c r="AC74" s="1179"/>
      <c r="AD74" s="1180"/>
      <c r="AE74" s="1181"/>
      <c r="AF74" s="1185">
        <f t="shared" si="0"/>
        <v>15070</v>
      </c>
      <c r="AG74" s="1271">
        <f t="shared" si="1"/>
        <v>441</v>
      </c>
      <c r="AH74" s="1274">
        <f t="shared" si="2"/>
        <v>2.9263437292634373</v>
      </c>
      <c r="AI74" s="336"/>
      <c r="AJ74" s="336"/>
    </row>
    <row r="75" spans="1:37" s="335" customFormat="1" ht="15" customHeight="1" x14ac:dyDescent="0.2">
      <c r="A75" s="891"/>
      <c r="B75" s="1170">
        <v>66</v>
      </c>
      <c r="C75" s="1205" t="s">
        <v>1228</v>
      </c>
      <c r="D75" s="1180"/>
      <c r="E75" s="1179"/>
      <c r="F75" s="1180"/>
      <c r="G75" s="1181"/>
      <c r="H75" s="1195"/>
      <c r="I75" s="1179"/>
      <c r="J75" s="1180"/>
      <c r="K75" s="1181"/>
      <c r="L75" s="1195">
        <v>15672</v>
      </c>
      <c r="M75" s="1179"/>
      <c r="N75" s="1180">
        <v>965</v>
      </c>
      <c r="O75" s="1181"/>
      <c r="P75" s="1195"/>
      <c r="Q75" s="1179"/>
      <c r="R75" s="1180"/>
      <c r="S75" s="1181"/>
      <c r="T75" s="1195"/>
      <c r="U75" s="1179"/>
      <c r="V75" s="1180"/>
      <c r="W75" s="1181"/>
      <c r="X75" s="1195"/>
      <c r="Y75" s="1179"/>
      <c r="Z75" s="1180"/>
      <c r="AA75" s="1181"/>
      <c r="AB75" s="1195"/>
      <c r="AC75" s="1179"/>
      <c r="AD75" s="1180"/>
      <c r="AE75" s="1181"/>
      <c r="AF75" s="1185">
        <f t="shared" ref="AF75:AF79" si="4">D75+E75+H75+I75+L75+M75+P75+Q75+T75+U75+X75+Y75+AB75+AC75</f>
        <v>15672</v>
      </c>
      <c r="AG75" s="1271">
        <f t="shared" ref="AG75:AG79" si="5">AD75+AE75+Z75+AA75+V75+W75+R75+S75+N75+O75+J75+K75+F75+G75</f>
        <v>965</v>
      </c>
      <c r="AH75" s="1274">
        <f t="shared" ref="AH75:AH80" si="6">AG75/AF75*100</f>
        <v>6.1574783052577846</v>
      </c>
      <c r="AI75" s="336"/>
      <c r="AJ75" s="336"/>
    </row>
    <row r="76" spans="1:37" s="335" customFormat="1" ht="15" customHeight="1" x14ac:dyDescent="0.2">
      <c r="A76" s="891"/>
      <c r="B76" s="1170">
        <v>67</v>
      </c>
      <c r="C76" s="1205" t="s">
        <v>1229</v>
      </c>
      <c r="D76" s="1180"/>
      <c r="E76" s="1179">
        <v>13990</v>
      </c>
      <c r="F76" s="1180"/>
      <c r="G76" s="1181">
        <v>6164</v>
      </c>
      <c r="H76" s="1195"/>
      <c r="I76" s="1179">
        <v>2847</v>
      </c>
      <c r="J76" s="1180"/>
      <c r="K76" s="1181">
        <v>1329</v>
      </c>
      <c r="L76" s="1195">
        <v>21386</v>
      </c>
      <c r="M76" s="1179">
        <v>80609</v>
      </c>
      <c r="N76" s="1180">
        <v>19402</v>
      </c>
      <c r="O76" s="1181">
        <v>73129</v>
      </c>
      <c r="P76" s="1195"/>
      <c r="Q76" s="1179"/>
      <c r="R76" s="1180"/>
      <c r="S76" s="1181"/>
      <c r="T76" s="1195"/>
      <c r="U76" s="1179"/>
      <c r="V76" s="1180"/>
      <c r="W76" s="1181"/>
      <c r="X76" s="1195">
        <v>84</v>
      </c>
      <c r="Y76" s="1179"/>
      <c r="Z76" s="1180">
        <v>84</v>
      </c>
      <c r="AA76" s="1181"/>
      <c r="AB76" s="1195"/>
      <c r="AC76" s="1179"/>
      <c r="AD76" s="1180"/>
      <c r="AE76" s="1181"/>
      <c r="AF76" s="1185">
        <f t="shared" si="4"/>
        <v>118916</v>
      </c>
      <c r="AG76" s="1271">
        <f t="shared" si="5"/>
        <v>100108</v>
      </c>
      <c r="AH76" s="1274">
        <f t="shared" si="6"/>
        <v>84.183793602206606</v>
      </c>
      <c r="AI76" s="336"/>
      <c r="AJ76" s="336"/>
    </row>
    <row r="77" spans="1:37" s="335" customFormat="1" ht="15" customHeight="1" x14ac:dyDescent="0.2">
      <c r="A77" s="891"/>
      <c r="B77" s="1170">
        <v>68</v>
      </c>
      <c r="C77" s="1205" t="s">
        <v>1268</v>
      </c>
      <c r="D77" s="1180"/>
      <c r="E77" s="1179"/>
      <c r="F77" s="1180"/>
      <c r="G77" s="1181"/>
      <c r="H77" s="1195"/>
      <c r="I77" s="1179"/>
      <c r="J77" s="1180"/>
      <c r="K77" s="1181"/>
      <c r="L77" s="1195"/>
      <c r="M77" s="1179">
        <v>9240</v>
      </c>
      <c r="N77" s="1180"/>
      <c r="O77" s="1181">
        <v>94</v>
      </c>
      <c r="P77" s="1195"/>
      <c r="Q77" s="1179"/>
      <c r="R77" s="1180"/>
      <c r="S77" s="1181"/>
      <c r="T77" s="1195"/>
      <c r="U77" s="1179"/>
      <c r="V77" s="1180"/>
      <c r="W77" s="1181"/>
      <c r="X77" s="1195"/>
      <c r="Y77" s="1179"/>
      <c r="Z77" s="1180"/>
      <c r="AA77" s="1181"/>
      <c r="AB77" s="1195"/>
      <c r="AC77" s="1179"/>
      <c r="AD77" s="1180"/>
      <c r="AE77" s="1181"/>
      <c r="AF77" s="1185">
        <f t="shared" si="4"/>
        <v>9240</v>
      </c>
      <c r="AG77" s="1271">
        <f t="shared" si="5"/>
        <v>94</v>
      </c>
      <c r="AH77" s="1274">
        <f t="shared" si="6"/>
        <v>1.0173160173160172</v>
      </c>
      <c r="AI77" s="336"/>
      <c r="AJ77" s="336"/>
    </row>
    <row r="78" spans="1:37" s="335" customFormat="1" ht="15" customHeight="1" x14ac:dyDescent="0.2">
      <c r="A78" s="891"/>
      <c r="B78" s="1170">
        <v>69</v>
      </c>
      <c r="C78" s="1205" t="s">
        <v>1269</v>
      </c>
      <c r="D78" s="1180"/>
      <c r="E78" s="1179"/>
      <c r="F78" s="1180"/>
      <c r="G78" s="1181"/>
      <c r="H78" s="1195"/>
      <c r="I78" s="1179"/>
      <c r="J78" s="1180"/>
      <c r="K78" s="1181"/>
      <c r="L78" s="1195"/>
      <c r="M78" s="1179">
        <v>220</v>
      </c>
      <c r="N78" s="1180"/>
      <c r="O78" s="1181">
        <v>218</v>
      </c>
      <c r="P78" s="1195"/>
      <c r="Q78" s="1179"/>
      <c r="R78" s="1180"/>
      <c r="S78" s="1181"/>
      <c r="T78" s="1195"/>
      <c r="U78" s="1179"/>
      <c r="V78" s="1180"/>
      <c r="W78" s="1181"/>
      <c r="X78" s="1195"/>
      <c r="Y78" s="1179"/>
      <c r="Z78" s="1180"/>
      <c r="AA78" s="1181"/>
      <c r="AB78" s="1195"/>
      <c r="AC78" s="1179"/>
      <c r="AD78" s="1180"/>
      <c r="AE78" s="1181"/>
      <c r="AF78" s="1185">
        <f t="shared" si="4"/>
        <v>220</v>
      </c>
      <c r="AG78" s="1271">
        <f t="shared" si="5"/>
        <v>218</v>
      </c>
      <c r="AH78" s="1274">
        <f t="shared" si="6"/>
        <v>99.090909090909093</v>
      </c>
      <c r="AI78" s="336"/>
      <c r="AJ78" s="336"/>
    </row>
    <row r="79" spans="1:37" s="335" customFormat="1" ht="15" customHeight="1" thickBot="1" x14ac:dyDescent="0.25">
      <c r="A79" s="891"/>
      <c r="B79" s="1170">
        <v>70</v>
      </c>
      <c r="C79" s="1205" t="s">
        <v>1270</v>
      </c>
      <c r="D79" s="1198"/>
      <c r="E79" s="1179"/>
      <c r="F79" s="1198"/>
      <c r="G79" s="1181"/>
      <c r="H79" s="1200"/>
      <c r="I79" s="1179"/>
      <c r="J79" s="1198"/>
      <c r="K79" s="1181"/>
      <c r="L79" s="1200"/>
      <c r="M79" s="1201">
        <v>238</v>
      </c>
      <c r="N79" s="1198"/>
      <c r="O79" s="1199">
        <v>237</v>
      </c>
      <c r="P79" s="1200"/>
      <c r="Q79" s="1201"/>
      <c r="R79" s="1198"/>
      <c r="S79" s="1199"/>
      <c r="T79" s="1200"/>
      <c r="U79" s="1201"/>
      <c r="V79" s="1198"/>
      <c r="W79" s="1199"/>
      <c r="X79" s="1200"/>
      <c r="Y79" s="1201"/>
      <c r="Z79" s="1198"/>
      <c r="AA79" s="1199"/>
      <c r="AB79" s="1200"/>
      <c r="AC79" s="1201"/>
      <c r="AD79" s="1198"/>
      <c r="AE79" s="1199"/>
      <c r="AF79" s="1275">
        <f t="shared" si="4"/>
        <v>238</v>
      </c>
      <c r="AG79" s="1270">
        <f t="shared" si="5"/>
        <v>237</v>
      </c>
      <c r="AH79" s="1277">
        <f t="shared" si="6"/>
        <v>99.579831932773118</v>
      </c>
      <c r="AI79" s="336"/>
      <c r="AJ79" s="336"/>
    </row>
    <row r="80" spans="1:37" ht="15.6" customHeight="1" thickBot="1" x14ac:dyDescent="0.25">
      <c r="B80" s="1758" t="s">
        <v>639</v>
      </c>
      <c r="C80" s="1759"/>
      <c r="D80" s="1156">
        <f t="shared" ref="D80:L80" si="7">SUM(D10:D79)</f>
        <v>64697</v>
      </c>
      <c r="E80" s="303">
        <f t="shared" si="7"/>
        <v>48036</v>
      </c>
      <c r="F80" s="303">
        <f>SUM(F10:F79)</f>
        <v>51957</v>
      </c>
      <c r="G80" s="303">
        <f>SUM(G10:G79)</f>
        <v>33479</v>
      </c>
      <c r="H80" s="480">
        <f t="shared" si="7"/>
        <v>18143</v>
      </c>
      <c r="I80" s="303">
        <f t="shared" si="7"/>
        <v>17424</v>
      </c>
      <c r="J80" s="303">
        <f>SUM(J10:J79)</f>
        <v>11231</v>
      </c>
      <c r="K80" s="316">
        <f>SUM(K10:K79)</f>
        <v>13608</v>
      </c>
      <c r="L80" s="1273">
        <f t="shared" si="7"/>
        <v>232403</v>
      </c>
      <c r="M80" s="303">
        <f>SUM(M10:M79)</f>
        <v>196616</v>
      </c>
      <c r="N80" s="1153">
        <f>SUM(N10:N79)</f>
        <v>129225</v>
      </c>
      <c r="O80" s="1153">
        <f>SUM(O10:O79)</f>
        <v>161000</v>
      </c>
      <c r="P80" s="941">
        <f t="shared" ref="P80:AG80" si="8">SUM(P10:P79)</f>
        <v>5750</v>
      </c>
      <c r="Q80" s="1153">
        <f t="shared" si="8"/>
        <v>55249</v>
      </c>
      <c r="R80" s="1153">
        <f>SUM(R10:R79)</f>
        <v>5750</v>
      </c>
      <c r="S80" s="1155">
        <f>SUM(S10:S79)</f>
        <v>2575</v>
      </c>
      <c r="T80" s="941">
        <f t="shared" si="8"/>
        <v>202527</v>
      </c>
      <c r="U80" s="1153">
        <f t="shared" si="8"/>
        <v>239004</v>
      </c>
      <c r="V80" s="1153">
        <f t="shared" si="8"/>
        <v>193246</v>
      </c>
      <c r="W80" s="316">
        <f t="shared" si="8"/>
        <v>235832</v>
      </c>
      <c r="X80" s="941">
        <f t="shared" si="8"/>
        <v>451</v>
      </c>
      <c r="Y80" s="1153">
        <f t="shared" si="8"/>
        <v>0</v>
      </c>
      <c r="Z80" s="1153">
        <f>SUM(Z10:Z79)</f>
        <v>451</v>
      </c>
      <c r="AA80" s="1153">
        <f>SUM(AA10:AA79)</f>
        <v>0</v>
      </c>
      <c r="AB80" s="941">
        <f t="shared" si="8"/>
        <v>500</v>
      </c>
      <c r="AC80" s="1153">
        <f t="shared" si="8"/>
        <v>13250</v>
      </c>
      <c r="AD80" s="1153">
        <f>SUM(AD10:AD79)</f>
        <v>115</v>
      </c>
      <c r="AE80" s="1272">
        <f>SUM(AE10:AE79)</f>
        <v>10885</v>
      </c>
      <c r="AF80" s="1156">
        <f t="shared" si="8"/>
        <v>1094050</v>
      </c>
      <c r="AG80" s="1153">
        <f t="shared" si="8"/>
        <v>849354</v>
      </c>
      <c r="AH80" s="1154">
        <f t="shared" si="6"/>
        <v>77.633928979479919</v>
      </c>
    </row>
    <row r="81" spans="20:38" x14ac:dyDescent="0.2">
      <c r="AG81" s="343"/>
    </row>
    <row r="85" spans="20:38" x14ac:dyDescent="0.2">
      <c r="AG85" s="340"/>
      <c r="AL85" s="78"/>
    </row>
    <row r="86" spans="20:38" x14ac:dyDescent="0.2">
      <c r="AG86" s="340"/>
    </row>
    <row r="90" spans="20:38" x14ac:dyDescent="0.2">
      <c r="T90" s="339"/>
    </row>
  </sheetData>
  <sheetProtection selectLockedCells="1" selectUnlockedCells="1"/>
  <mergeCells count="41">
    <mergeCell ref="B1:AH1"/>
    <mergeCell ref="B3:AH3"/>
    <mergeCell ref="B2:AH2"/>
    <mergeCell ref="C4:AH4"/>
    <mergeCell ref="B5:B9"/>
    <mergeCell ref="AF7:AF9"/>
    <mergeCell ref="D6:AF6"/>
    <mergeCell ref="AF5:AH5"/>
    <mergeCell ref="AG6:AH6"/>
    <mergeCell ref="AG7:AG9"/>
    <mergeCell ref="AH7:AH9"/>
    <mergeCell ref="D5:G5"/>
    <mergeCell ref="H7:K7"/>
    <mergeCell ref="H8:I8"/>
    <mergeCell ref="J8:K8"/>
    <mergeCell ref="H5:K5"/>
    <mergeCell ref="B80:C80"/>
    <mergeCell ref="C7:C9"/>
    <mergeCell ref="D7:G7"/>
    <mergeCell ref="D8:E8"/>
    <mergeCell ref="F8:G8"/>
    <mergeCell ref="L7:O7"/>
    <mergeCell ref="L8:M8"/>
    <mergeCell ref="N8:O8"/>
    <mergeCell ref="P7:S7"/>
    <mergeCell ref="L5:O5"/>
    <mergeCell ref="P8:Q8"/>
    <mergeCell ref="R8:S8"/>
    <mergeCell ref="T7:W7"/>
    <mergeCell ref="P5:S5"/>
    <mergeCell ref="T8:U8"/>
    <mergeCell ref="V8:W8"/>
    <mergeCell ref="T5:W5"/>
    <mergeCell ref="X5:AA5"/>
    <mergeCell ref="AB5:AE5"/>
    <mergeCell ref="X7:AA7"/>
    <mergeCell ref="X8:Y8"/>
    <mergeCell ref="Z8:AA8"/>
    <mergeCell ref="AB7:AE7"/>
    <mergeCell ref="AB8:AC8"/>
    <mergeCell ref="AD8:AE8"/>
  </mergeCells>
  <phoneticPr fontId="35" type="noConversion"/>
  <pageMargins left="0.15748031496062992" right="0.15748031496062992" top="0.78740157480314965" bottom="0.78740157480314965" header="0.51181102362204722" footer="0.51181102362204722"/>
  <pageSetup paperSize="9" scale="64" firstPageNumber="0" fitToHeight="2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S42"/>
  <sheetViews>
    <sheetView zoomScaleNormal="100" workbookViewId="0">
      <selection activeCell="B1" sqref="B1:N1"/>
    </sheetView>
  </sheetViews>
  <sheetFormatPr defaultColWidth="9.140625" defaultRowHeight="18" customHeight="1" x14ac:dyDescent="0.25"/>
  <cols>
    <col min="1" max="1" width="6.140625" style="29" customWidth="1"/>
    <col min="2" max="3" width="3.5703125" style="16" customWidth="1"/>
    <col min="4" max="4" width="41.5703125" style="23" customWidth="1"/>
    <col min="5" max="7" width="10.85546875" style="16" customWidth="1"/>
    <col min="8" max="9" width="0" style="293" hidden="1" customWidth="1"/>
    <col min="10" max="10" width="9.42578125" style="29" hidden="1" customWidth="1"/>
    <col min="11" max="13" width="10.85546875" style="29" customWidth="1"/>
    <col min="14" max="14" width="6.5703125" style="29" customWidth="1"/>
    <col min="15" max="16384" width="9.140625" style="29"/>
  </cols>
  <sheetData>
    <row r="1" spans="1:17" ht="18" customHeight="1" x14ac:dyDescent="0.25">
      <c r="A1" s="30"/>
      <c r="B1" s="1679" t="s">
        <v>2142</v>
      </c>
      <c r="C1" s="1679"/>
      <c r="D1" s="1679"/>
      <c r="E1" s="1679"/>
      <c r="F1" s="1679"/>
      <c r="G1" s="1679"/>
      <c r="H1" s="1679"/>
      <c r="I1" s="1679"/>
      <c r="J1" s="1679"/>
      <c r="K1" s="1679"/>
      <c r="L1" s="1679"/>
      <c r="M1" s="1679"/>
      <c r="N1" s="1679"/>
    </row>
    <row r="3" spans="1:17" ht="15.75" customHeight="1" x14ac:dyDescent="0.25">
      <c r="B3" s="1680" t="s">
        <v>78</v>
      </c>
      <c r="C3" s="1680"/>
      <c r="D3" s="1680"/>
      <c r="E3" s="1680"/>
      <c r="F3" s="1680"/>
      <c r="G3" s="1680"/>
      <c r="H3" s="1680"/>
      <c r="I3" s="1680"/>
      <c r="J3" s="1680"/>
      <c r="K3" s="1680"/>
      <c r="L3" s="1680"/>
      <c r="M3" s="1680"/>
      <c r="N3" s="1680"/>
    </row>
    <row r="4" spans="1:17" ht="15.75" customHeight="1" x14ac:dyDescent="0.25">
      <c r="B4" s="1680" t="s">
        <v>1337</v>
      </c>
      <c r="C4" s="1680"/>
      <c r="D4" s="1680"/>
      <c r="E4" s="1680"/>
      <c r="F4" s="1680"/>
      <c r="G4" s="1680"/>
      <c r="H4" s="1680"/>
      <c r="I4" s="1680"/>
      <c r="J4" s="1680"/>
      <c r="K4" s="1680"/>
      <c r="L4" s="1680"/>
      <c r="M4" s="1680"/>
      <c r="N4" s="1680"/>
    </row>
    <row r="5" spans="1:17" s="31" customFormat="1" ht="14.25" customHeight="1" x14ac:dyDescent="0.25">
      <c r="B5" s="1792" t="s">
        <v>344</v>
      </c>
      <c r="C5" s="1792"/>
      <c r="D5" s="1792"/>
      <c r="E5" s="1792"/>
      <c r="F5" s="1792"/>
      <c r="G5" s="1792"/>
      <c r="H5" s="1792"/>
      <c r="I5" s="1792"/>
      <c r="J5" s="1792"/>
      <c r="K5" s="1792"/>
      <c r="L5" s="1792"/>
      <c r="M5" s="1792"/>
      <c r="N5" s="1792"/>
    </row>
    <row r="6" spans="1:17" s="31" customFormat="1" ht="14.25" customHeight="1" x14ac:dyDescent="0.25">
      <c r="B6" s="27"/>
      <c r="C6" s="242"/>
      <c r="D6" s="243"/>
      <c r="E6" s="27"/>
      <c r="F6" s="27"/>
      <c r="G6" s="27"/>
    </row>
    <row r="7" spans="1:17" ht="30.6" customHeight="1" x14ac:dyDescent="0.25">
      <c r="B7" s="1786" t="s">
        <v>504</v>
      </c>
      <c r="C7" s="1788" t="s">
        <v>57</v>
      </c>
      <c r="D7" s="1788"/>
      <c r="E7" s="1065" t="s">
        <v>58</v>
      </c>
      <c r="F7" s="1065" t="s">
        <v>59</v>
      </c>
      <c r="G7" s="1065" t="s">
        <v>60</v>
      </c>
      <c r="H7" s="738"/>
      <c r="I7" s="738"/>
      <c r="J7" s="738"/>
      <c r="K7" s="1066" t="s">
        <v>505</v>
      </c>
      <c r="L7" s="1066" t="s">
        <v>506</v>
      </c>
      <c r="M7" s="1066" t="s">
        <v>507</v>
      </c>
      <c r="N7" s="1066" t="s">
        <v>636</v>
      </c>
    </row>
    <row r="8" spans="1:17" ht="30" customHeight="1" x14ac:dyDescent="0.25">
      <c r="B8" s="1787"/>
      <c r="C8" s="1789" t="s">
        <v>1004</v>
      </c>
      <c r="D8" s="1789"/>
      <c r="E8" s="1791" t="s">
        <v>1005</v>
      </c>
      <c r="F8" s="1791"/>
      <c r="G8" s="1791"/>
      <c r="H8" s="29"/>
      <c r="I8" s="29"/>
      <c r="K8" s="1578" t="s">
        <v>1332</v>
      </c>
      <c r="L8" s="1578"/>
      <c r="M8" s="1578"/>
      <c r="N8" s="1640" t="s">
        <v>1333</v>
      </c>
    </row>
    <row r="9" spans="1:17" ht="52.9" customHeight="1" x14ac:dyDescent="0.25">
      <c r="B9" s="1787"/>
      <c r="C9" s="1789"/>
      <c r="D9" s="1790"/>
      <c r="E9" s="244" t="s">
        <v>62</v>
      </c>
      <c r="F9" s="244" t="s">
        <v>63</v>
      </c>
      <c r="G9" s="244" t="s">
        <v>64</v>
      </c>
      <c r="H9" s="29"/>
      <c r="I9" s="29"/>
      <c r="K9" s="1060" t="s">
        <v>62</v>
      </c>
      <c r="L9" s="950" t="s">
        <v>63</v>
      </c>
      <c r="M9" s="1063" t="s">
        <v>64</v>
      </c>
      <c r="N9" s="1640"/>
      <c r="P9" s="30"/>
      <c r="Q9" s="30"/>
    </row>
    <row r="10" spans="1:17" ht="23.25" customHeight="1" x14ac:dyDescent="0.25">
      <c r="B10" s="1084" t="s">
        <v>514</v>
      </c>
      <c r="C10" s="1785" t="s">
        <v>640</v>
      </c>
      <c r="D10" s="1785"/>
      <c r="E10" s="245"/>
      <c r="F10" s="245"/>
      <c r="G10" s="245"/>
      <c r="H10" s="29"/>
      <c r="I10" s="29"/>
      <c r="K10" s="1061"/>
      <c r="L10" s="587"/>
      <c r="M10" s="1061"/>
      <c r="N10" s="1064"/>
      <c r="Q10" s="30"/>
    </row>
    <row r="11" spans="1:17" ht="18" customHeight="1" x14ac:dyDescent="0.25">
      <c r="B11" s="1085" t="s">
        <v>522</v>
      </c>
      <c r="C11" s="246" t="s">
        <v>605</v>
      </c>
      <c r="D11" s="243"/>
      <c r="E11" s="245"/>
      <c r="F11" s="245"/>
      <c r="G11" s="245"/>
      <c r="H11" s="29"/>
      <c r="I11" s="29"/>
      <c r="K11" s="1062"/>
      <c r="L11" s="587"/>
      <c r="M11" s="1062"/>
      <c r="N11" s="1062"/>
      <c r="Q11" s="30"/>
    </row>
    <row r="12" spans="1:17" ht="18" customHeight="1" x14ac:dyDescent="0.25">
      <c r="B12" s="1085" t="s">
        <v>524</v>
      </c>
      <c r="C12" s="247"/>
      <c r="D12" s="248" t="s">
        <v>1040</v>
      </c>
      <c r="E12" s="245">
        <v>0</v>
      </c>
      <c r="F12" s="245">
        <v>666</v>
      </c>
      <c r="G12" s="245">
        <f>SUM(E12:F12)</f>
        <v>666</v>
      </c>
      <c r="H12" s="29"/>
      <c r="I12" s="29"/>
      <c r="K12" s="1075"/>
      <c r="L12" s="588">
        <v>542</v>
      </c>
      <c r="M12" s="1075">
        <f>K12+L12</f>
        <v>542</v>
      </c>
      <c r="N12" s="1075">
        <f>M12/G12*100</f>
        <v>81.381381381381374</v>
      </c>
      <c r="Q12" s="30"/>
    </row>
    <row r="13" spans="1:17" ht="18" customHeight="1" x14ac:dyDescent="0.25">
      <c r="B13" s="1085" t="s">
        <v>525</v>
      </c>
      <c r="C13" s="247"/>
      <c r="D13" s="23" t="s">
        <v>605</v>
      </c>
      <c r="E13" s="245"/>
      <c r="F13" s="249">
        <v>0</v>
      </c>
      <c r="G13" s="245">
        <f>SUM(E13:F13)</f>
        <v>0</v>
      </c>
      <c r="H13" s="29"/>
      <c r="I13" s="29"/>
      <c r="K13" s="1075"/>
      <c r="L13" s="588"/>
      <c r="M13" s="1075">
        <f t="shared" ref="M13:M21" si="0">K13+L13</f>
        <v>0</v>
      </c>
      <c r="N13" s="1075"/>
    </row>
    <row r="14" spans="1:17" ht="18" customHeight="1" x14ac:dyDescent="0.25">
      <c r="B14" s="1085" t="s">
        <v>526</v>
      </c>
      <c r="C14" s="247"/>
      <c r="D14" s="23" t="s">
        <v>1160</v>
      </c>
      <c r="E14" s="245"/>
      <c r="F14" s="249">
        <v>600</v>
      </c>
      <c r="G14" s="245">
        <f>SUM(E14:F14)</f>
        <v>600</v>
      </c>
      <c r="H14" s="29"/>
      <c r="I14" s="29"/>
      <c r="K14" s="1075"/>
      <c r="L14" s="588">
        <v>150</v>
      </c>
      <c r="M14" s="1075">
        <f t="shared" si="0"/>
        <v>150</v>
      </c>
      <c r="N14" s="1075">
        <f t="shared" ref="N14:N31" si="1">M14/G14*100</f>
        <v>25</v>
      </c>
    </row>
    <row r="15" spans="1:17" ht="18" customHeight="1" x14ac:dyDescent="0.25">
      <c r="B15" s="1085" t="s">
        <v>527</v>
      </c>
      <c r="C15" s="247"/>
      <c r="D15" s="23" t="s">
        <v>1161</v>
      </c>
      <c r="E15" s="245"/>
      <c r="F15" s="249">
        <v>800</v>
      </c>
      <c r="G15" s="245">
        <f t="shared" ref="G15:G18" si="2">SUM(E15:F15)</f>
        <v>800</v>
      </c>
      <c r="H15" s="29"/>
      <c r="I15" s="29"/>
      <c r="K15" s="1075"/>
      <c r="L15" s="588">
        <v>496</v>
      </c>
      <c r="M15" s="1075">
        <f t="shared" si="0"/>
        <v>496</v>
      </c>
      <c r="N15" s="1075">
        <f t="shared" si="1"/>
        <v>62</v>
      </c>
    </row>
    <row r="16" spans="1:17" ht="18" customHeight="1" x14ac:dyDescent="0.25">
      <c r="B16" s="1085" t="s">
        <v>528</v>
      </c>
      <c r="C16" s="247"/>
      <c r="D16" s="23" t="s">
        <v>1162</v>
      </c>
      <c r="E16" s="245"/>
      <c r="F16" s="249">
        <v>1000</v>
      </c>
      <c r="G16" s="245">
        <f t="shared" si="2"/>
        <v>1000</v>
      </c>
      <c r="H16" s="29"/>
      <c r="I16" s="29"/>
      <c r="K16" s="1075"/>
      <c r="L16" s="588">
        <v>800</v>
      </c>
      <c r="M16" s="1075">
        <f t="shared" si="0"/>
        <v>800</v>
      </c>
      <c r="N16" s="1075">
        <f t="shared" si="1"/>
        <v>80</v>
      </c>
    </row>
    <row r="17" spans="2:19" ht="18" customHeight="1" x14ac:dyDescent="0.25">
      <c r="B17" s="1085" t="s">
        <v>529</v>
      </c>
      <c r="C17" s="247"/>
      <c r="D17" s="23" t="s">
        <v>1163</v>
      </c>
      <c r="E17" s="245"/>
      <c r="F17" s="249">
        <v>614</v>
      </c>
      <c r="G17" s="245">
        <f t="shared" si="2"/>
        <v>614</v>
      </c>
      <c r="H17" s="29"/>
      <c r="I17" s="29"/>
      <c r="K17" s="1075"/>
      <c r="L17" s="588">
        <v>614</v>
      </c>
      <c r="M17" s="1075">
        <f t="shared" si="0"/>
        <v>614</v>
      </c>
      <c r="N17" s="1075">
        <f t="shared" si="1"/>
        <v>100</v>
      </c>
    </row>
    <row r="18" spans="2:19" ht="18" customHeight="1" x14ac:dyDescent="0.25">
      <c r="B18" s="1085" t="s">
        <v>571</v>
      </c>
      <c r="C18" s="247"/>
      <c r="D18" s="23" t="s">
        <v>1164</v>
      </c>
      <c r="E18" s="245"/>
      <c r="F18" s="249">
        <v>2484</v>
      </c>
      <c r="G18" s="245">
        <f t="shared" si="2"/>
        <v>2484</v>
      </c>
      <c r="H18" s="29"/>
      <c r="I18" s="29"/>
      <c r="K18" s="1075"/>
      <c r="L18" s="588">
        <v>2483</v>
      </c>
      <c r="M18" s="1075">
        <f t="shared" si="0"/>
        <v>2483</v>
      </c>
      <c r="N18" s="1075">
        <f t="shared" si="1"/>
        <v>99.9597423510467</v>
      </c>
    </row>
    <row r="19" spans="2:19" ht="18" customHeight="1" x14ac:dyDescent="0.25">
      <c r="B19" s="1085" t="s">
        <v>572</v>
      </c>
      <c r="C19" s="247"/>
      <c r="D19" s="554" t="s">
        <v>637</v>
      </c>
      <c r="E19" s="245">
        <v>500</v>
      </c>
      <c r="F19" s="249">
        <v>0</v>
      </c>
      <c r="G19" s="249">
        <f>E19+F19</f>
        <v>500</v>
      </c>
      <c r="H19" s="29"/>
      <c r="I19" s="29"/>
      <c r="K19" s="1075">
        <v>115</v>
      </c>
      <c r="L19" s="588"/>
      <c r="M19" s="1075">
        <f t="shared" si="0"/>
        <v>115</v>
      </c>
      <c r="N19" s="1075">
        <f t="shared" si="1"/>
        <v>23</v>
      </c>
    </row>
    <row r="20" spans="2:19" ht="18" customHeight="1" x14ac:dyDescent="0.25">
      <c r="B20" s="1085" t="s">
        <v>573</v>
      </c>
      <c r="C20" s="729"/>
      <c r="D20" s="554" t="s">
        <v>602</v>
      </c>
      <c r="E20" s="245"/>
      <c r="F20" s="249">
        <v>1800</v>
      </c>
      <c r="G20" s="245">
        <f>SUM(E20:F20)</f>
        <v>1800</v>
      </c>
      <c r="H20" s="29"/>
      <c r="I20" s="29"/>
      <c r="K20" s="1075"/>
      <c r="L20" s="588">
        <v>1206</v>
      </c>
      <c r="M20" s="1075">
        <f t="shared" si="0"/>
        <v>1206</v>
      </c>
      <c r="N20" s="1075">
        <f t="shared" si="1"/>
        <v>67</v>
      </c>
    </row>
    <row r="21" spans="2:19" ht="18" customHeight="1" x14ac:dyDescent="0.25">
      <c r="B21" s="1085" t="s">
        <v>574</v>
      </c>
      <c r="C21" s="729"/>
      <c r="D21" s="731" t="s">
        <v>601</v>
      </c>
      <c r="E21" s="730"/>
      <c r="F21" s="249">
        <v>1086</v>
      </c>
      <c r="G21" s="555">
        <f>SUM(E21:F21)</f>
        <v>1086</v>
      </c>
      <c r="H21" s="30"/>
      <c r="I21" s="30"/>
      <c r="J21" s="30"/>
      <c r="K21" s="1075"/>
      <c r="L21" s="588">
        <v>667</v>
      </c>
      <c r="M21" s="1075">
        <f t="shared" si="0"/>
        <v>667</v>
      </c>
      <c r="N21" s="1075">
        <f t="shared" si="1"/>
        <v>61.418047882136285</v>
      </c>
    </row>
    <row r="22" spans="2:19" ht="18" customHeight="1" x14ac:dyDescent="0.25">
      <c r="B22" s="1085" t="s">
        <v>575</v>
      </c>
      <c r="C22" s="246" t="s">
        <v>1041</v>
      </c>
      <c r="D22" s="243"/>
      <c r="E22" s="250">
        <f>SUM(E12:E21)</f>
        <v>500</v>
      </c>
      <c r="F22" s="250">
        <f>SUM(F12:F21)</f>
        <v>9050</v>
      </c>
      <c r="G22" s="250">
        <f t="shared" ref="G22:J22" si="3">SUM(G12:G21)</f>
        <v>9550</v>
      </c>
      <c r="H22" s="250">
        <f t="shared" si="3"/>
        <v>0</v>
      </c>
      <c r="I22" s="250">
        <f t="shared" si="3"/>
        <v>0</v>
      </c>
      <c r="J22" s="250">
        <f t="shared" si="3"/>
        <v>0</v>
      </c>
      <c r="K22" s="1076">
        <f>SUM(K12:K21)</f>
        <v>115</v>
      </c>
      <c r="L22" s="582">
        <f>SUM(L12:L21)</f>
        <v>6958</v>
      </c>
      <c r="M22" s="1076">
        <f>SUM(M12:M21)</f>
        <v>7073</v>
      </c>
      <c r="N22" s="1076">
        <f t="shared" si="1"/>
        <v>74.062827225130889</v>
      </c>
      <c r="P22" s="30"/>
      <c r="Q22" s="30"/>
    </row>
    <row r="23" spans="2:19" ht="20.25" customHeight="1" x14ac:dyDescent="0.25">
      <c r="B23" s="1085" t="s">
        <v>576</v>
      </c>
      <c r="D23" s="26"/>
      <c r="E23" s="245"/>
      <c r="F23" s="245"/>
      <c r="G23" s="245"/>
      <c r="H23" s="29"/>
      <c r="I23" s="29"/>
      <c r="K23" s="1075"/>
      <c r="L23" s="588"/>
      <c r="M23" s="1075"/>
      <c r="N23" s="1075"/>
    </row>
    <row r="24" spans="2:19" ht="18" customHeight="1" x14ac:dyDescent="0.25">
      <c r="B24" s="1085" t="s">
        <v>577</v>
      </c>
      <c r="C24" s="16" t="s">
        <v>642</v>
      </c>
      <c r="E24" s="245"/>
      <c r="F24" s="245"/>
      <c r="G24" s="245"/>
      <c r="H24" s="29"/>
      <c r="I24" s="29"/>
      <c r="K24" s="1075"/>
      <c r="L24" s="588"/>
      <c r="M24" s="1075"/>
      <c r="N24" s="1075"/>
      <c r="S24" s="30"/>
    </row>
    <row r="25" spans="2:19" ht="18" customHeight="1" x14ac:dyDescent="0.25">
      <c r="B25" s="1085" t="s">
        <v>578</v>
      </c>
      <c r="D25" s="23" t="s">
        <v>643</v>
      </c>
      <c r="E25" s="245"/>
      <c r="F25" s="245">
        <v>0</v>
      </c>
      <c r="G25" s="245">
        <f>SUM(E25:F25)</f>
        <v>0</v>
      </c>
      <c r="H25" s="29"/>
      <c r="I25" s="29"/>
      <c r="K25" s="1075"/>
      <c r="L25" s="588"/>
      <c r="M25" s="1075">
        <f>K25+L25</f>
        <v>0</v>
      </c>
      <c r="N25" s="1075"/>
    </row>
    <row r="26" spans="2:19" ht="18" customHeight="1" x14ac:dyDescent="0.25">
      <c r="B26" s="1085" t="s">
        <v>580</v>
      </c>
      <c r="D26" s="23" t="s">
        <v>592</v>
      </c>
      <c r="E26" s="249">
        <v>0</v>
      </c>
      <c r="F26" s="245">
        <v>0</v>
      </c>
      <c r="G26" s="245">
        <f>SUM(E26:F26)</f>
        <v>0</v>
      </c>
      <c r="H26" s="29"/>
      <c r="I26" s="29"/>
      <c r="K26" s="1075"/>
      <c r="L26" s="588"/>
      <c r="M26" s="1075">
        <f t="shared" ref="M26:M27" si="4">K26+L26</f>
        <v>0</v>
      </c>
      <c r="N26" s="1075"/>
    </row>
    <row r="27" spans="2:19" ht="18" customHeight="1" x14ac:dyDescent="0.25">
      <c r="B27" s="1085" t="s">
        <v>581</v>
      </c>
      <c r="C27" s="27" t="s">
        <v>1042</v>
      </c>
      <c r="E27" s="732">
        <f>SUM(E25:E26)</f>
        <v>0</v>
      </c>
      <c r="F27" s="732">
        <f>SUM(F25:F26)</f>
        <v>0</v>
      </c>
      <c r="G27" s="732">
        <f>SUM(G25:G26)</f>
        <v>0</v>
      </c>
      <c r="H27" s="29"/>
      <c r="I27" s="29"/>
      <c r="K27" s="1076">
        <f>K25+K26</f>
        <v>0</v>
      </c>
      <c r="L27" s="582">
        <f>L25+L26</f>
        <v>0</v>
      </c>
      <c r="M27" s="1076">
        <f t="shared" si="4"/>
        <v>0</v>
      </c>
      <c r="N27" s="1075"/>
    </row>
    <row r="28" spans="2:19" ht="18" customHeight="1" x14ac:dyDescent="0.25">
      <c r="B28" s="1085" t="s">
        <v>582</v>
      </c>
      <c r="E28" s="245"/>
      <c r="F28" s="245"/>
      <c r="G28" s="245"/>
      <c r="H28" s="29"/>
      <c r="I28" s="29"/>
      <c r="K28" s="1075"/>
      <c r="L28" s="588"/>
      <c r="M28" s="1075"/>
      <c r="N28" s="1075"/>
    </row>
    <row r="29" spans="2:19" ht="37.9" customHeight="1" x14ac:dyDescent="0.25">
      <c r="B29" s="1085" t="s">
        <v>583</v>
      </c>
      <c r="D29" s="23" t="s">
        <v>645</v>
      </c>
      <c r="E29" s="245"/>
      <c r="F29" s="245">
        <v>4200</v>
      </c>
      <c r="G29" s="245">
        <f>SUM(E29:F29)</f>
        <v>4200</v>
      </c>
      <c r="H29" s="29"/>
      <c r="I29" s="29"/>
      <c r="K29" s="1075"/>
      <c r="L29" s="588">
        <v>3927</v>
      </c>
      <c r="M29" s="1075">
        <f>K29+L29</f>
        <v>3927</v>
      </c>
      <c r="N29" s="1075">
        <f t="shared" si="1"/>
        <v>93.5</v>
      </c>
    </row>
    <row r="30" spans="2:19" ht="19.5" customHeight="1" thickBot="1" x14ac:dyDescent="0.3">
      <c r="B30" s="1085" t="s">
        <v>584</v>
      </c>
      <c r="D30" s="26" t="s">
        <v>641</v>
      </c>
      <c r="E30" s="733">
        <f>E29</f>
        <v>0</v>
      </c>
      <c r="F30" s="733">
        <f t="shared" ref="F30:G30" si="5">F29</f>
        <v>4200</v>
      </c>
      <c r="G30" s="733">
        <f t="shared" si="5"/>
        <v>4200</v>
      </c>
      <c r="H30" s="29"/>
      <c r="I30" s="29"/>
      <c r="K30" s="1077">
        <f>K29</f>
        <v>0</v>
      </c>
      <c r="L30" s="1078">
        <f>L29</f>
        <v>3927</v>
      </c>
      <c r="M30" s="1077">
        <f>M29</f>
        <v>3927</v>
      </c>
      <c r="N30" s="1079">
        <f t="shared" si="1"/>
        <v>93.5</v>
      </c>
    </row>
    <row r="31" spans="2:19" s="31" customFormat="1" ht="18" customHeight="1" thickBot="1" x14ac:dyDescent="0.3">
      <c r="B31" s="1086" t="s">
        <v>585</v>
      </c>
      <c r="C31" s="294" t="s">
        <v>1043</v>
      </c>
      <c r="D31" s="295"/>
      <c r="E31" s="734">
        <f>E22+E27+E29</f>
        <v>500</v>
      </c>
      <c r="F31" s="734">
        <f t="shared" ref="F31:M31" si="6">F22+F27+F29</f>
        <v>13250</v>
      </c>
      <c r="G31" s="734">
        <f t="shared" si="6"/>
        <v>13750</v>
      </c>
      <c r="H31" s="734">
        <f t="shared" si="6"/>
        <v>0</v>
      </c>
      <c r="I31" s="734">
        <f t="shared" si="6"/>
        <v>0</v>
      </c>
      <c r="J31" s="734">
        <f t="shared" si="6"/>
        <v>0</v>
      </c>
      <c r="K31" s="734">
        <f t="shared" si="6"/>
        <v>115</v>
      </c>
      <c r="L31" s="734">
        <f t="shared" si="6"/>
        <v>10885</v>
      </c>
      <c r="M31" s="734">
        <f t="shared" si="6"/>
        <v>11000</v>
      </c>
      <c r="N31" s="1080">
        <f t="shared" si="1"/>
        <v>80</v>
      </c>
    </row>
    <row r="32" spans="2:19" ht="18" customHeight="1" x14ac:dyDescent="0.25">
      <c r="H32" s="29"/>
      <c r="I32" s="29"/>
    </row>
    <row r="33" spans="8:9" ht="18" customHeight="1" x14ac:dyDescent="0.25">
      <c r="H33" s="29"/>
      <c r="I33" s="29"/>
    </row>
    <row r="34" spans="8:9" ht="18" customHeight="1" x14ac:dyDescent="0.25">
      <c r="H34" s="29"/>
      <c r="I34" s="29"/>
    </row>
    <row r="35" spans="8:9" ht="18" customHeight="1" x14ac:dyDescent="0.25">
      <c r="H35" s="29"/>
      <c r="I35" s="29"/>
    </row>
    <row r="36" spans="8:9" ht="18" customHeight="1" x14ac:dyDescent="0.25">
      <c r="H36" s="29"/>
      <c r="I36" s="29"/>
    </row>
    <row r="37" spans="8:9" ht="18" customHeight="1" x14ac:dyDescent="0.25">
      <c r="H37" s="29"/>
      <c r="I37" s="29"/>
    </row>
    <row r="38" spans="8:9" ht="18" customHeight="1" x14ac:dyDescent="0.25">
      <c r="H38" s="29"/>
      <c r="I38" s="29"/>
    </row>
    <row r="39" spans="8:9" ht="18" customHeight="1" x14ac:dyDescent="0.25">
      <c r="H39" s="29"/>
      <c r="I39" s="29"/>
    </row>
    <row r="40" spans="8:9" ht="18" customHeight="1" x14ac:dyDescent="0.25">
      <c r="H40" s="29"/>
      <c r="I40" s="29"/>
    </row>
    <row r="41" spans="8:9" ht="18" customHeight="1" x14ac:dyDescent="0.25">
      <c r="H41" s="29"/>
      <c r="I41" s="29"/>
    </row>
    <row r="42" spans="8:9" ht="18" customHeight="1" x14ac:dyDescent="0.25">
      <c r="H42" s="29"/>
      <c r="I42" s="29"/>
    </row>
  </sheetData>
  <sheetProtection selectLockedCells="1" selectUnlockedCells="1"/>
  <mergeCells count="11">
    <mergeCell ref="K8:M8"/>
    <mergeCell ref="N8:N9"/>
    <mergeCell ref="B1:N1"/>
    <mergeCell ref="B3:N3"/>
    <mergeCell ref="B5:N5"/>
    <mergeCell ref="B4:N4"/>
    <mergeCell ref="C10:D10"/>
    <mergeCell ref="B7:B9"/>
    <mergeCell ref="C7:D7"/>
    <mergeCell ref="C8:D9"/>
    <mergeCell ref="E8:G8"/>
  </mergeCells>
  <phoneticPr fontId="95" type="noConversion"/>
  <pageMargins left="0.39370078740157483" right="0.39370078740157483" top="0.98425196850393704" bottom="0.98425196850393704" header="0.51181102362204722" footer="0.51181102362204722"/>
  <pageSetup paperSize="9" scale="77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O17"/>
  <sheetViews>
    <sheetView workbookViewId="0">
      <selection activeCell="S18" sqref="S18"/>
    </sheetView>
  </sheetViews>
  <sheetFormatPr defaultColWidth="9.140625" defaultRowHeight="18" customHeight="1" x14ac:dyDescent="0.2"/>
  <cols>
    <col min="1" max="1" width="12.28515625" style="3" customWidth="1"/>
    <col min="2" max="3" width="3.5703125" style="2" customWidth="1"/>
    <col min="4" max="4" width="35" style="237" customWidth="1"/>
    <col min="5" max="6" width="9.42578125" style="2" customWidth="1"/>
    <col min="7" max="7" width="9.7109375" style="2" customWidth="1"/>
    <col min="8" max="9" width="0" style="240" hidden="1" customWidth="1"/>
    <col min="10" max="10" width="9.85546875" style="259" hidden="1" customWidth="1"/>
    <col min="11" max="11" width="0" style="259" hidden="1" customWidth="1"/>
    <col min="12" max="16384" width="9.140625" style="3"/>
  </cols>
  <sheetData>
    <row r="1" spans="1:15" ht="31.5" customHeight="1" x14ac:dyDescent="0.2">
      <c r="B1" s="1796" t="s">
        <v>2143</v>
      </c>
      <c r="C1" s="1796"/>
      <c r="D1" s="1796"/>
      <c r="E1" s="1796"/>
      <c r="F1" s="1796"/>
      <c r="G1" s="1796"/>
      <c r="H1" s="1796"/>
      <c r="I1" s="1796"/>
      <c r="J1" s="1796"/>
      <c r="K1" s="1796"/>
      <c r="L1" s="1796"/>
      <c r="M1" s="1796"/>
      <c r="N1" s="1796"/>
      <c r="O1" s="1796"/>
    </row>
    <row r="3" spans="1:15" ht="12.75" customHeight="1" x14ac:dyDescent="0.2">
      <c r="B3" s="1630" t="s">
        <v>544</v>
      </c>
      <c r="C3" s="1630"/>
      <c r="D3" s="1630"/>
      <c r="E3" s="1630"/>
      <c r="F3" s="1630"/>
      <c r="G3" s="1630"/>
      <c r="H3" s="1630"/>
      <c r="I3" s="1630"/>
      <c r="J3" s="1630"/>
      <c r="K3" s="1630"/>
      <c r="L3" s="1630"/>
      <c r="M3" s="1630"/>
      <c r="N3" s="1630"/>
      <c r="O3" s="1630"/>
    </row>
    <row r="4" spans="1:15" ht="12.75" customHeight="1" x14ac:dyDescent="0.2">
      <c r="B4" s="1630" t="s">
        <v>1338</v>
      </c>
      <c r="C4" s="1630"/>
      <c r="D4" s="1630"/>
      <c r="E4" s="1630"/>
      <c r="F4" s="1630"/>
      <c r="G4" s="1630"/>
      <c r="H4" s="1630"/>
      <c r="I4" s="1630"/>
      <c r="J4" s="1630"/>
      <c r="K4" s="1630"/>
      <c r="L4" s="1630"/>
      <c r="M4" s="1630"/>
      <c r="N4" s="1630"/>
      <c r="O4" s="1630"/>
    </row>
    <row r="5" spans="1:15" s="141" customFormat="1" ht="14.25" customHeight="1" x14ac:dyDescent="0.2">
      <c r="B5" s="230"/>
      <c r="C5" s="1797" t="s">
        <v>327</v>
      </c>
      <c r="D5" s="1797"/>
      <c r="E5" s="1797"/>
      <c r="F5" s="1797"/>
      <c r="G5" s="1797"/>
      <c r="H5" s="1797"/>
      <c r="I5" s="1797"/>
      <c r="J5" s="1797"/>
      <c r="K5" s="1797"/>
      <c r="L5" s="1797"/>
      <c r="M5" s="1797"/>
      <c r="N5" s="1797"/>
      <c r="O5" s="1797"/>
    </row>
    <row r="6" spans="1:15" s="141" customFormat="1" ht="6" customHeight="1" x14ac:dyDescent="0.2">
      <c r="B6" s="230"/>
      <c r="C6" s="225"/>
      <c r="D6" s="251"/>
      <c r="E6" s="230"/>
      <c r="F6" s="230"/>
      <c r="G6" s="230"/>
      <c r="H6" s="292"/>
      <c r="I6" s="292"/>
      <c r="J6" s="261"/>
      <c r="K6" s="261"/>
    </row>
    <row r="7" spans="1:15" ht="27" customHeight="1" x14ac:dyDescent="0.25">
      <c r="B7" s="1798" t="s">
        <v>504</v>
      </c>
      <c r="C7" s="1801" t="s">
        <v>57</v>
      </c>
      <c r="D7" s="1801"/>
      <c r="E7" s="19" t="s">
        <v>58</v>
      </c>
      <c r="F7" s="19" t="s">
        <v>59</v>
      </c>
      <c r="G7" s="19" t="s">
        <v>60</v>
      </c>
      <c r="H7" s="259"/>
      <c r="I7" s="3"/>
      <c r="J7" s="3"/>
      <c r="K7" s="3"/>
      <c r="L7" s="1066" t="s">
        <v>505</v>
      </c>
      <c r="M7" s="1066" t="s">
        <v>506</v>
      </c>
      <c r="N7" s="1066" t="s">
        <v>507</v>
      </c>
      <c r="O7" s="1066" t="s">
        <v>636</v>
      </c>
    </row>
    <row r="8" spans="1:15" ht="30" customHeight="1" x14ac:dyDescent="0.2">
      <c r="B8" s="1799"/>
      <c r="C8" s="1789" t="s">
        <v>1004</v>
      </c>
      <c r="D8" s="1789"/>
      <c r="E8" s="1794" t="s">
        <v>990</v>
      </c>
      <c r="F8" s="1794"/>
      <c r="G8" s="1794"/>
      <c r="H8" s="259"/>
      <c r="I8" s="3"/>
      <c r="J8" s="3"/>
      <c r="K8" s="3"/>
      <c r="L8" s="1578" t="s">
        <v>1332</v>
      </c>
      <c r="M8" s="1578"/>
      <c r="N8" s="1578"/>
      <c r="O8" s="1640" t="s">
        <v>1333</v>
      </c>
    </row>
    <row r="9" spans="1:15" ht="41.25" customHeight="1" x14ac:dyDescent="0.2">
      <c r="B9" s="1800"/>
      <c r="C9" s="1789"/>
      <c r="D9" s="1789"/>
      <c r="E9" s="244" t="s">
        <v>62</v>
      </c>
      <c r="F9" s="244" t="s">
        <v>63</v>
      </c>
      <c r="G9" s="244" t="s">
        <v>64</v>
      </c>
      <c r="H9" s="259"/>
      <c r="I9" s="3"/>
      <c r="J9" s="3"/>
      <c r="K9" s="3"/>
      <c r="L9" s="1060" t="s">
        <v>62</v>
      </c>
      <c r="M9" s="950" t="s">
        <v>63</v>
      </c>
      <c r="N9" s="1063" t="s">
        <v>64</v>
      </c>
      <c r="O9" s="1640"/>
    </row>
    <row r="10" spans="1:15" ht="18" customHeight="1" x14ac:dyDescent="0.2">
      <c r="A10" s="951"/>
      <c r="B10" s="1081" t="s">
        <v>514</v>
      </c>
      <c r="C10" s="1795" t="s">
        <v>646</v>
      </c>
      <c r="D10" s="1795"/>
      <c r="E10" s="252"/>
      <c r="F10" s="233"/>
      <c r="G10" s="550"/>
      <c r="H10" s="259"/>
      <c r="I10" s="3"/>
      <c r="J10" s="3"/>
      <c r="K10" s="3"/>
      <c r="L10" s="1068"/>
      <c r="M10" s="1068"/>
      <c r="N10" s="1068"/>
      <c r="O10" s="1069"/>
    </row>
    <row r="11" spans="1:15" ht="26.45" customHeight="1" x14ac:dyDescent="0.2">
      <c r="A11" s="951"/>
      <c r="B11" s="1082" t="s">
        <v>522</v>
      </c>
      <c r="C11" s="233"/>
      <c r="D11" s="323" t="s">
        <v>1044</v>
      </c>
      <c r="E11" s="254">
        <v>262</v>
      </c>
      <c r="F11" s="253"/>
      <c r="G11" s="550">
        <f>SUM(E11:F11)</f>
        <v>262</v>
      </c>
      <c r="H11" s="259"/>
      <c r="I11" s="3"/>
      <c r="J11" s="3"/>
      <c r="K11" s="3"/>
      <c r="L11" s="1070">
        <v>262</v>
      </c>
      <c r="M11" s="1070"/>
      <c r="N11" s="1070">
        <f>L11+M11</f>
        <v>262</v>
      </c>
      <c r="O11" s="1070">
        <f>N11/G11*100</f>
        <v>100</v>
      </c>
    </row>
    <row r="12" spans="1:15" ht="20.25" customHeight="1" x14ac:dyDescent="0.2">
      <c r="A12" s="951"/>
      <c r="B12" s="1082" t="s">
        <v>523</v>
      </c>
      <c r="C12" s="233"/>
      <c r="D12" s="323" t="s">
        <v>114</v>
      </c>
      <c r="E12" s="252">
        <v>0</v>
      </c>
      <c r="F12" s="233">
        <f>SUM(F11)</f>
        <v>0</v>
      </c>
      <c r="G12" s="550">
        <f>SUM(E12:F12)</f>
        <v>0</v>
      </c>
      <c r="H12" s="259"/>
      <c r="I12" s="3"/>
      <c r="J12" s="3"/>
      <c r="K12" s="3"/>
      <c r="L12" s="1070"/>
      <c r="M12" s="1070"/>
      <c r="N12" s="1070">
        <f t="shared" ref="N12:N13" si="0">L12+M12</f>
        <v>0</v>
      </c>
      <c r="O12" s="1070"/>
    </row>
    <row r="13" spans="1:15" ht="18" customHeight="1" x14ac:dyDescent="0.2">
      <c r="A13" s="951"/>
      <c r="B13" s="1082" t="s">
        <v>524</v>
      </c>
      <c r="D13" s="255" t="s">
        <v>641</v>
      </c>
      <c r="E13" s="256">
        <f>SUM(E11:E12)</f>
        <v>262</v>
      </c>
      <c r="F13" s="235"/>
      <c r="G13" s="551">
        <f>SUM(G11:G12)</f>
        <v>262</v>
      </c>
      <c r="H13" s="551">
        <f t="shared" ref="H13:M13" si="1">SUM(H11:H12)</f>
        <v>0</v>
      </c>
      <c r="I13" s="551">
        <f t="shared" si="1"/>
        <v>0</v>
      </c>
      <c r="J13" s="551">
        <f t="shared" si="1"/>
        <v>0</v>
      </c>
      <c r="K13" s="551">
        <f t="shared" si="1"/>
        <v>0</v>
      </c>
      <c r="L13" s="551">
        <f t="shared" si="1"/>
        <v>262</v>
      </c>
      <c r="M13" s="551">
        <f t="shared" si="1"/>
        <v>0</v>
      </c>
      <c r="N13" s="1071">
        <f t="shared" si="0"/>
        <v>262</v>
      </c>
      <c r="O13" s="1071">
        <f t="shared" ref="O13:O16" si="2">N13/G13*100</f>
        <v>100</v>
      </c>
    </row>
    <row r="14" spans="1:15" ht="18" customHeight="1" x14ac:dyDescent="0.2">
      <c r="A14" s="951"/>
      <c r="B14" s="1082" t="s">
        <v>525</v>
      </c>
      <c r="D14" s="255"/>
      <c r="E14" s="252"/>
      <c r="F14" s="233"/>
      <c r="G14" s="550"/>
      <c r="H14" s="259"/>
      <c r="I14" s="3"/>
      <c r="J14" s="3"/>
      <c r="K14" s="3"/>
      <c r="L14" s="1070"/>
      <c r="M14" s="1070"/>
      <c r="N14" s="1070"/>
      <c r="O14" s="1070"/>
    </row>
    <row r="15" spans="1:15" ht="18" customHeight="1" x14ac:dyDescent="0.2">
      <c r="A15" s="951"/>
      <c r="B15" s="1083" t="s">
        <v>526</v>
      </c>
      <c r="E15" s="296"/>
      <c r="F15" s="233"/>
      <c r="G15" s="552"/>
      <c r="H15" s="259"/>
      <c r="I15" s="3"/>
      <c r="J15" s="3"/>
      <c r="K15" s="3"/>
      <c r="L15" s="1072"/>
      <c r="M15" s="1072"/>
      <c r="N15" s="1072"/>
      <c r="O15" s="1072"/>
    </row>
    <row r="16" spans="1:15" ht="18" customHeight="1" x14ac:dyDescent="0.2">
      <c r="B16" s="257" t="s">
        <v>527</v>
      </c>
      <c r="C16" s="1793" t="s">
        <v>644</v>
      </c>
      <c r="D16" s="1793"/>
      <c r="E16" s="258">
        <f>E13</f>
        <v>262</v>
      </c>
      <c r="F16" s="258">
        <f t="shared" ref="F16:G16" si="3">F13</f>
        <v>0</v>
      </c>
      <c r="G16" s="1067">
        <f t="shared" si="3"/>
        <v>262</v>
      </c>
      <c r="H16" s="259"/>
      <c r="I16" s="3"/>
      <c r="J16" s="3"/>
      <c r="K16" s="3"/>
      <c r="L16" s="1073">
        <f>L13</f>
        <v>262</v>
      </c>
      <c r="M16" s="1073">
        <f t="shared" ref="M16:N16" si="4">M13</f>
        <v>0</v>
      </c>
      <c r="N16" s="1073">
        <f t="shared" si="4"/>
        <v>262</v>
      </c>
      <c r="O16" s="1074">
        <f t="shared" si="2"/>
        <v>100</v>
      </c>
    </row>
    <row r="17" spans="2:11" ht="18" customHeight="1" x14ac:dyDescent="0.2">
      <c r="B17" s="4"/>
      <c r="H17" s="259"/>
      <c r="I17" s="3"/>
      <c r="J17" s="3"/>
      <c r="K17" s="3"/>
    </row>
  </sheetData>
  <sheetProtection selectLockedCells="1" selectUnlockedCells="1"/>
  <mergeCells count="12">
    <mergeCell ref="O8:O9"/>
    <mergeCell ref="B1:O1"/>
    <mergeCell ref="B3:O3"/>
    <mergeCell ref="B4:O4"/>
    <mergeCell ref="C5:O5"/>
    <mergeCell ref="B7:B9"/>
    <mergeCell ref="C7:D7"/>
    <mergeCell ref="C16:D16"/>
    <mergeCell ref="E8:G8"/>
    <mergeCell ref="C10:D10"/>
    <mergeCell ref="C8:D9"/>
    <mergeCell ref="L8:N8"/>
  </mergeCells>
  <phoneticPr fontId="35" type="noConversion"/>
  <pageMargins left="0.23622047244094491" right="0.23622047244094491" top="0.74803149606299213" bottom="0.74803149606299213" header="0.31496062992125984" footer="0.31496062992125984"/>
  <pageSetup paperSize="9" scale="84" firstPageNumber="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U55"/>
  <sheetViews>
    <sheetView zoomScaleNormal="100" workbookViewId="0">
      <selection activeCell="B1" sqref="B1:Q1"/>
    </sheetView>
  </sheetViews>
  <sheetFormatPr defaultColWidth="9.140625" defaultRowHeight="11.25" x14ac:dyDescent="0.2"/>
  <cols>
    <col min="1" max="1" width="4.85546875" style="154" customWidth="1"/>
    <col min="2" max="2" width="39.85546875" style="154" customWidth="1"/>
    <col min="3" max="3" width="10.28515625" style="155" customWidth="1"/>
    <col min="4" max="4" width="11" style="155" customWidth="1"/>
    <col min="5" max="8" width="10.85546875" style="155" customWidth="1"/>
    <col min="9" max="9" width="6.5703125" style="155" customWidth="1"/>
    <col min="10" max="10" width="33.7109375" style="155" customWidth="1"/>
    <col min="11" max="13" width="10.85546875" style="283" customWidth="1"/>
    <col min="14" max="14" width="10.85546875" style="154" customWidth="1"/>
    <col min="15" max="16" width="10.85546875" style="9" customWidth="1"/>
    <col min="17" max="17" width="6.5703125" style="9" customWidth="1"/>
    <col min="18" max="16384" width="9.140625" style="9"/>
  </cols>
  <sheetData>
    <row r="1" spans="1:18" ht="12.75" customHeight="1" x14ac:dyDescent="0.2">
      <c r="B1" s="1581" t="s">
        <v>2144</v>
      </c>
      <c r="C1" s="1581"/>
      <c r="D1" s="1581"/>
      <c r="E1" s="1581"/>
      <c r="F1" s="1581"/>
      <c r="G1" s="1581"/>
      <c r="H1" s="1581"/>
      <c r="I1" s="1581"/>
      <c r="J1" s="1581"/>
      <c r="K1" s="1581"/>
      <c r="L1" s="1581"/>
      <c r="M1" s="1581"/>
      <c r="N1" s="1581"/>
      <c r="O1" s="1581"/>
      <c r="P1" s="1581"/>
      <c r="Q1" s="1581"/>
    </row>
    <row r="2" spans="1:18" x14ac:dyDescent="0.2">
      <c r="M2" s="346"/>
    </row>
    <row r="3" spans="1:18" x14ac:dyDescent="0.2">
      <c r="M3" s="346"/>
    </row>
    <row r="4" spans="1:18" s="120" customFormat="1" x14ac:dyDescent="0.2">
      <c r="A4" s="157"/>
      <c r="B4" s="1582" t="s">
        <v>78</v>
      </c>
      <c r="C4" s="1582"/>
      <c r="D4" s="1582"/>
      <c r="E4" s="1582"/>
      <c r="F4" s="1582"/>
      <c r="G4" s="1582"/>
      <c r="H4" s="1582"/>
      <c r="I4" s="1582"/>
      <c r="J4" s="1582"/>
      <c r="K4" s="1582"/>
      <c r="L4" s="1582"/>
      <c r="M4" s="1582"/>
      <c r="N4" s="1582"/>
      <c r="O4" s="1582"/>
      <c r="P4" s="1582"/>
      <c r="Q4" s="1582"/>
    </row>
    <row r="5" spans="1:18" s="120" customFormat="1" x14ac:dyDescent="0.2">
      <c r="A5" s="157"/>
      <c r="B5" s="1701" t="s">
        <v>198</v>
      </c>
      <c r="C5" s="1701"/>
      <c r="D5" s="1701"/>
      <c r="E5" s="1701"/>
      <c r="F5" s="1701"/>
      <c r="G5" s="1701"/>
      <c r="H5" s="1701"/>
      <c r="I5" s="1701"/>
      <c r="J5" s="1701"/>
      <c r="K5" s="1701"/>
      <c r="L5" s="1701"/>
      <c r="M5" s="1701"/>
      <c r="N5" s="1701"/>
      <c r="O5" s="1701"/>
      <c r="P5" s="1701"/>
      <c r="Q5" s="1701"/>
    </row>
    <row r="6" spans="1:18" s="120" customFormat="1" x14ac:dyDescent="0.2">
      <c r="A6" s="157"/>
      <c r="B6" s="1582" t="s">
        <v>1000</v>
      </c>
      <c r="C6" s="1582"/>
      <c r="D6" s="1582"/>
      <c r="E6" s="1582"/>
      <c r="F6" s="1582"/>
      <c r="G6" s="1582"/>
      <c r="H6" s="1582"/>
      <c r="I6" s="1582"/>
      <c r="J6" s="1582"/>
      <c r="K6" s="1582"/>
      <c r="L6" s="1582"/>
      <c r="M6" s="1582"/>
      <c r="N6" s="1582"/>
      <c r="O6" s="1582"/>
      <c r="P6" s="1582"/>
      <c r="Q6" s="1582"/>
    </row>
    <row r="7" spans="1:18" s="120" customFormat="1" x14ac:dyDescent="0.2">
      <c r="A7" s="157"/>
      <c r="B7" s="1584" t="s">
        <v>327</v>
      </c>
      <c r="C7" s="1584"/>
      <c r="D7" s="1584"/>
      <c r="E7" s="1584"/>
      <c r="F7" s="1584"/>
      <c r="G7" s="1584"/>
      <c r="H7" s="1584"/>
      <c r="I7" s="1584"/>
      <c r="J7" s="1584"/>
      <c r="K7" s="1584"/>
      <c r="L7" s="1584"/>
      <c r="M7" s="1584"/>
      <c r="N7" s="1584"/>
      <c r="O7" s="1584"/>
      <c r="P7" s="1584"/>
      <c r="Q7" s="1584"/>
    </row>
    <row r="8" spans="1:18" s="120" customFormat="1" ht="12.75" customHeight="1" x14ac:dyDescent="0.2">
      <c r="A8" s="1802" t="s">
        <v>56</v>
      </c>
      <c r="B8" s="1590" t="s">
        <v>57</v>
      </c>
      <c r="C8" s="1607" t="s">
        <v>58</v>
      </c>
      <c r="D8" s="1607"/>
      <c r="E8" s="1608"/>
      <c r="F8" s="1578" t="s">
        <v>59</v>
      </c>
      <c r="G8" s="1578"/>
      <c r="H8" s="1578"/>
      <c r="I8" s="1578"/>
      <c r="J8" s="1803" t="s">
        <v>60</v>
      </c>
      <c r="K8" s="1604" t="s">
        <v>505</v>
      </c>
      <c r="L8" s="1605"/>
      <c r="M8" s="1605"/>
      <c r="N8" s="1578" t="s">
        <v>506</v>
      </c>
      <c r="O8" s="1578"/>
      <c r="P8" s="1578"/>
      <c r="Q8" s="1578"/>
    </row>
    <row r="9" spans="1:18" s="120" customFormat="1" ht="12.75" customHeight="1" x14ac:dyDescent="0.2">
      <c r="A9" s="1802"/>
      <c r="B9" s="1590"/>
      <c r="C9" s="1585" t="s">
        <v>990</v>
      </c>
      <c r="D9" s="1585"/>
      <c r="E9" s="1586"/>
      <c r="F9" s="1579" t="s">
        <v>1332</v>
      </c>
      <c r="G9" s="1579"/>
      <c r="H9" s="1579"/>
      <c r="I9" s="1577" t="s">
        <v>1333</v>
      </c>
      <c r="J9" s="1804"/>
      <c r="K9" s="1597" t="s">
        <v>990</v>
      </c>
      <c r="L9" s="1597"/>
      <c r="M9" s="1597"/>
      <c r="N9" s="1579" t="s">
        <v>1332</v>
      </c>
      <c r="O9" s="1579"/>
      <c r="P9" s="1579"/>
      <c r="Q9" s="1580" t="s">
        <v>1333</v>
      </c>
    </row>
    <row r="10" spans="1:18" s="301" customFormat="1" ht="36.6" customHeight="1" x14ac:dyDescent="0.2">
      <c r="A10" s="1802"/>
      <c r="B10" s="1164" t="s">
        <v>61</v>
      </c>
      <c r="C10" s="133" t="s">
        <v>62</v>
      </c>
      <c r="D10" s="133" t="s">
        <v>63</v>
      </c>
      <c r="E10" s="1054" t="s">
        <v>64</v>
      </c>
      <c r="F10" s="1053" t="s">
        <v>62</v>
      </c>
      <c r="G10" s="133" t="s">
        <v>63</v>
      </c>
      <c r="H10" s="159" t="s">
        <v>64</v>
      </c>
      <c r="I10" s="1577"/>
      <c r="J10" s="300" t="s">
        <v>65</v>
      </c>
      <c r="K10" s="347" t="s">
        <v>62</v>
      </c>
      <c r="L10" s="347" t="s">
        <v>63</v>
      </c>
      <c r="M10" s="347" t="s">
        <v>64</v>
      </c>
      <c r="N10" s="133" t="s">
        <v>62</v>
      </c>
      <c r="O10" s="133" t="s">
        <v>63</v>
      </c>
      <c r="P10" s="159" t="s">
        <v>64</v>
      </c>
      <c r="Q10" s="1700"/>
      <c r="R10" s="573"/>
    </row>
    <row r="11" spans="1:18" ht="11.45" customHeight="1" x14ac:dyDescent="0.2">
      <c r="A11" s="1095">
        <v>1</v>
      </c>
      <c r="B11" s="162" t="s">
        <v>24</v>
      </c>
      <c r="C11" s="163"/>
      <c r="D11" s="163"/>
      <c r="E11" s="920"/>
      <c r="F11" s="163"/>
      <c r="G11" s="163"/>
      <c r="H11" s="920"/>
      <c r="I11" s="163"/>
      <c r="J11" s="136" t="s">
        <v>25</v>
      </c>
      <c r="K11" s="352"/>
      <c r="L11" s="352"/>
      <c r="M11" s="445"/>
      <c r="N11" s="185"/>
      <c r="P11" s="1092"/>
      <c r="R11" s="185"/>
    </row>
    <row r="12" spans="1:18" x14ac:dyDescent="0.2">
      <c r="A12" s="1089">
        <f t="shared" ref="A12:A54" si="0">A11+1</f>
        <v>2</v>
      </c>
      <c r="B12" s="164" t="s">
        <v>35</v>
      </c>
      <c r="C12" s="116"/>
      <c r="D12" s="116"/>
      <c r="E12" s="428"/>
      <c r="F12" s="117"/>
      <c r="G12" s="117"/>
      <c r="H12" s="428"/>
      <c r="I12" s="117"/>
      <c r="J12" s="137" t="s">
        <v>233</v>
      </c>
      <c r="K12" s="278">
        <v>172922</v>
      </c>
      <c r="L12" s="278">
        <v>55396</v>
      </c>
      <c r="M12" s="446">
        <f>SUM(K12:L12)</f>
        <v>228318</v>
      </c>
      <c r="N12" s="568">
        <v>172801</v>
      </c>
      <c r="O12" s="283">
        <v>55438</v>
      </c>
      <c r="P12" s="448">
        <f>N12+O12</f>
        <v>228239</v>
      </c>
      <c r="Q12" s="283">
        <f>P12/M12*100</f>
        <v>99.965399136292362</v>
      </c>
      <c r="R12" s="185"/>
    </row>
    <row r="13" spans="1:18" x14ac:dyDescent="0.2">
      <c r="A13" s="1089">
        <f t="shared" si="0"/>
        <v>3</v>
      </c>
      <c r="B13" s="164" t="s">
        <v>36</v>
      </c>
      <c r="C13" s="116"/>
      <c r="D13" s="116"/>
      <c r="E13" s="428">
        <f t="shared" ref="E13:E18" si="1">SUM(C13:D13)</f>
        <v>0</v>
      </c>
      <c r="F13" s="117"/>
      <c r="G13" s="117"/>
      <c r="H13" s="428">
        <f>F13+G13</f>
        <v>0</v>
      </c>
      <c r="I13" s="117"/>
      <c r="J13" s="509" t="s">
        <v>234</v>
      </c>
      <c r="K13" s="278">
        <v>43891</v>
      </c>
      <c r="L13" s="278">
        <v>11432</v>
      </c>
      <c r="M13" s="446">
        <f>SUM(K13:L13)</f>
        <v>55323</v>
      </c>
      <c r="N13" s="568">
        <v>43886</v>
      </c>
      <c r="O13" s="283">
        <v>11378</v>
      </c>
      <c r="P13" s="448">
        <f t="shared" ref="P13:P14" si="2">N13+O13</f>
        <v>55264</v>
      </c>
      <c r="Q13" s="283">
        <f t="shared" ref="Q13:Q34" si="3">P13/M13*100</f>
        <v>99.893353578077836</v>
      </c>
      <c r="R13" s="185"/>
    </row>
    <row r="14" spans="1:18" x14ac:dyDescent="0.2">
      <c r="A14" s="1089">
        <f t="shared" si="0"/>
        <v>4</v>
      </c>
      <c r="B14" s="164" t="s">
        <v>209</v>
      </c>
      <c r="C14" s="116">
        <f>'[1]tám, végl. pe.átv  '!C66</f>
        <v>0</v>
      </c>
      <c r="D14" s="116">
        <f>'[1]tám, végl. pe.átv  '!D66</f>
        <v>7583</v>
      </c>
      <c r="E14" s="428">
        <f t="shared" si="1"/>
        <v>7583</v>
      </c>
      <c r="F14" s="117"/>
      <c r="G14" s="117">
        <v>7583</v>
      </c>
      <c r="H14" s="428">
        <f t="shared" ref="H14:H20" si="4">F14+G14</f>
        <v>7583</v>
      </c>
      <c r="I14" s="166">
        <f t="shared" ref="I14:I53" si="5">H14/E14*100</f>
        <v>100</v>
      </c>
      <c r="J14" s="137" t="s">
        <v>235</v>
      </c>
      <c r="K14" s="278">
        <v>190163</v>
      </c>
      <c r="L14" s="278">
        <v>55944</v>
      </c>
      <c r="M14" s="446">
        <f>SUM(K14:L14)</f>
        <v>246107</v>
      </c>
      <c r="N14" s="568">
        <v>183070</v>
      </c>
      <c r="O14" s="283">
        <v>5836</v>
      </c>
      <c r="P14" s="448">
        <f t="shared" si="2"/>
        <v>188906</v>
      </c>
      <c r="Q14" s="283">
        <f t="shared" si="3"/>
        <v>76.757670444156403</v>
      </c>
      <c r="R14" s="185"/>
    </row>
    <row r="15" spans="1:18" ht="12" customHeight="1" x14ac:dyDescent="0.2">
      <c r="A15" s="1089">
        <f t="shared" si="0"/>
        <v>5</v>
      </c>
      <c r="B15" s="125"/>
      <c r="C15" s="116"/>
      <c r="D15" s="116"/>
      <c r="E15" s="428"/>
      <c r="F15" s="117"/>
      <c r="G15" s="117"/>
      <c r="H15" s="428"/>
      <c r="I15" s="166"/>
      <c r="J15" s="137"/>
      <c r="K15" s="288"/>
      <c r="L15" s="288"/>
      <c r="M15" s="447"/>
      <c r="N15" s="568"/>
      <c r="O15" s="283"/>
      <c r="P15" s="448"/>
      <c r="Q15" s="283"/>
      <c r="R15" s="185"/>
    </row>
    <row r="16" spans="1:18" x14ac:dyDescent="0.2">
      <c r="A16" s="1089">
        <f t="shared" si="0"/>
        <v>6</v>
      </c>
      <c r="B16" s="164" t="s">
        <v>38</v>
      </c>
      <c r="C16" s="116"/>
      <c r="D16" s="116"/>
      <c r="E16" s="428">
        <f t="shared" si="1"/>
        <v>0</v>
      </c>
      <c r="F16" s="117"/>
      <c r="G16" s="117"/>
      <c r="H16" s="428">
        <f t="shared" si="4"/>
        <v>0</v>
      </c>
      <c r="I16" s="166"/>
      <c r="J16" s="137" t="s">
        <v>28</v>
      </c>
      <c r="K16" s="285"/>
      <c r="L16" s="285"/>
      <c r="M16" s="448"/>
      <c r="N16" s="568"/>
      <c r="O16" s="283"/>
      <c r="P16" s="448"/>
      <c r="Q16" s="283"/>
      <c r="R16" s="185"/>
    </row>
    <row r="17" spans="1:18" x14ac:dyDescent="0.2">
      <c r="A17" s="1089">
        <f t="shared" si="0"/>
        <v>7</v>
      </c>
      <c r="B17" s="164"/>
      <c r="C17" s="116"/>
      <c r="D17" s="116"/>
      <c r="E17" s="428"/>
      <c r="F17" s="117"/>
      <c r="G17" s="117"/>
      <c r="H17" s="428"/>
      <c r="I17" s="166"/>
      <c r="J17" s="137" t="s">
        <v>30</v>
      </c>
      <c r="K17" s="285"/>
      <c r="L17" s="285"/>
      <c r="M17" s="448"/>
      <c r="N17" s="568"/>
      <c r="O17" s="283"/>
      <c r="P17" s="448"/>
      <c r="Q17" s="283"/>
      <c r="R17" s="185"/>
    </row>
    <row r="18" spans="1:18" x14ac:dyDescent="0.2">
      <c r="A18" s="1089">
        <f t="shared" si="0"/>
        <v>8</v>
      </c>
      <c r="B18" s="164" t="s">
        <v>39</v>
      </c>
      <c r="C18" s="116"/>
      <c r="D18" s="116"/>
      <c r="E18" s="428">
        <f t="shared" si="1"/>
        <v>0</v>
      </c>
      <c r="F18" s="117"/>
      <c r="G18" s="117"/>
      <c r="H18" s="428">
        <f t="shared" si="4"/>
        <v>0</v>
      </c>
      <c r="I18" s="166"/>
      <c r="J18" s="137" t="s">
        <v>478</v>
      </c>
      <c r="K18" s="285"/>
      <c r="L18" s="285"/>
      <c r="M18" s="448"/>
      <c r="N18" s="568"/>
      <c r="O18" s="283"/>
      <c r="P18" s="448"/>
      <c r="Q18" s="283"/>
      <c r="R18" s="185"/>
    </row>
    <row r="19" spans="1:18" x14ac:dyDescent="0.2">
      <c r="A19" s="1089">
        <f t="shared" si="0"/>
        <v>9</v>
      </c>
      <c r="B19" s="167" t="s">
        <v>40</v>
      </c>
      <c r="C19" s="165"/>
      <c r="D19" s="165"/>
      <c r="E19" s="420"/>
      <c r="F19" s="348"/>
      <c r="G19" s="348"/>
      <c r="H19" s="428"/>
      <c r="I19" s="166"/>
      <c r="J19" s="137" t="s">
        <v>477</v>
      </c>
      <c r="K19" s="285"/>
      <c r="L19" s="285"/>
      <c r="M19" s="448"/>
      <c r="N19" s="568"/>
      <c r="O19" s="283"/>
      <c r="P19" s="448"/>
      <c r="Q19" s="283"/>
      <c r="R19" s="185"/>
    </row>
    <row r="20" spans="1:18" x14ac:dyDescent="0.2">
      <c r="A20" s="1089">
        <f t="shared" si="0"/>
        <v>10</v>
      </c>
      <c r="B20" s="114" t="s">
        <v>212</v>
      </c>
      <c r="C20" s="348">
        <v>51909</v>
      </c>
      <c r="D20" s="348">
        <v>60487</v>
      </c>
      <c r="E20" s="420">
        <f>SUM(C20:D20)</f>
        <v>112396</v>
      </c>
      <c r="F20" s="348">
        <v>58053</v>
      </c>
      <c r="G20" s="348">
        <v>58481</v>
      </c>
      <c r="H20" s="428">
        <f t="shared" si="4"/>
        <v>116534</v>
      </c>
      <c r="I20" s="166">
        <f t="shared" si="5"/>
        <v>103.6816256806292</v>
      </c>
      <c r="J20" s="137" t="s">
        <v>207</v>
      </c>
      <c r="K20" s="285"/>
      <c r="L20" s="285"/>
      <c r="M20" s="448"/>
      <c r="N20" s="568"/>
      <c r="O20" s="283"/>
      <c r="P20" s="448"/>
      <c r="Q20" s="283"/>
      <c r="R20" s="185"/>
    </row>
    <row r="21" spans="1:18" x14ac:dyDescent="0.2">
      <c r="A21" s="1089">
        <f t="shared" si="0"/>
        <v>11</v>
      </c>
      <c r="C21" s="165"/>
      <c r="D21" s="165"/>
      <c r="E21" s="420"/>
      <c r="F21" s="165"/>
      <c r="G21" s="165"/>
      <c r="H21" s="420"/>
      <c r="I21" s="166"/>
      <c r="J21" s="137" t="s">
        <v>1048</v>
      </c>
      <c r="K21" s="285"/>
      <c r="L21" s="285"/>
      <c r="M21" s="448"/>
      <c r="N21" s="568"/>
      <c r="O21" s="283"/>
      <c r="P21" s="448"/>
      <c r="Q21" s="283"/>
      <c r="R21" s="185"/>
    </row>
    <row r="22" spans="1:18" s="122" customFormat="1" x14ac:dyDescent="0.2">
      <c r="A22" s="1089">
        <f t="shared" si="0"/>
        <v>12</v>
      </c>
      <c r="B22" s="154" t="s">
        <v>42</v>
      </c>
      <c r="C22" s="165"/>
      <c r="D22" s="165"/>
      <c r="E22" s="420"/>
      <c r="F22" s="165"/>
      <c r="G22" s="165"/>
      <c r="H22" s="420"/>
      <c r="I22" s="166"/>
      <c r="J22" s="137" t="s">
        <v>1049</v>
      </c>
      <c r="K22" s="285"/>
      <c r="L22" s="285"/>
      <c r="M22" s="448"/>
      <c r="N22" s="1103"/>
      <c r="O22" s="1052"/>
      <c r="P22" s="450"/>
      <c r="Q22" s="283"/>
      <c r="R22" s="570"/>
    </row>
    <row r="23" spans="1:18" s="122" customFormat="1" x14ac:dyDescent="0.2">
      <c r="A23" s="1089">
        <f t="shared" si="0"/>
        <v>13</v>
      </c>
      <c r="B23" s="154" t="s">
        <v>43</v>
      </c>
      <c r="C23" s="165"/>
      <c r="D23" s="165"/>
      <c r="E23" s="420"/>
      <c r="F23" s="165"/>
      <c r="G23" s="165"/>
      <c r="H23" s="420"/>
      <c r="I23" s="166"/>
      <c r="J23" s="168"/>
      <c r="K23" s="285"/>
      <c r="L23" s="285"/>
      <c r="M23" s="448"/>
      <c r="N23" s="1103"/>
      <c r="O23" s="1052"/>
      <c r="P23" s="450"/>
      <c r="Q23" s="283"/>
      <c r="R23" s="570"/>
    </row>
    <row r="24" spans="1:18" x14ac:dyDescent="0.2">
      <c r="A24" s="1089">
        <f t="shared" si="0"/>
        <v>14</v>
      </c>
      <c r="B24" s="164" t="s">
        <v>44</v>
      </c>
      <c r="C24" s="127"/>
      <c r="D24" s="127"/>
      <c r="E24" s="1055"/>
      <c r="F24" s="127"/>
      <c r="G24" s="127"/>
      <c r="H24" s="1055"/>
      <c r="I24" s="166"/>
      <c r="J24" s="169" t="s">
        <v>66</v>
      </c>
      <c r="K24" s="349">
        <f>SUM(K12:K22)</f>
        <v>406976</v>
      </c>
      <c r="L24" s="349">
        <f>SUM(L12:L22)</f>
        <v>122772</v>
      </c>
      <c r="M24" s="449">
        <f>SUM(M12:M22)</f>
        <v>529748</v>
      </c>
      <c r="N24" s="820">
        <f>N12+N13+N14</f>
        <v>399757</v>
      </c>
      <c r="O24" s="349">
        <f t="shared" ref="O24:P24" si="6">O12+O13+O14</f>
        <v>72652</v>
      </c>
      <c r="P24" s="349">
        <f t="shared" si="6"/>
        <v>472409</v>
      </c>
      <c r="Q24" s="1104">
        <f t="shared" si="3"/>
        <v>89.176174331946513</v>
      </c>
      <c r="R24" s="185"/>
    </row>
    <row r="25" spans="1:18" x14ac:dyDescent="0.2">
      <c r="A25" s="1089">
        <f t="shared" si="0"/>
        <v>15</v>
      </c>
      <c r="B25" s="164" t="s">
        <v>45</v>
      </c>
      <c r="C25" s="165"/>
      <c r="D25" s="165"/>
      <c r="E25" s="420"/>
      <c r="F25" s="165"/>
      <c r="G25" s="165"/>
      <c r="H25" s="420"/>
      <c r="I25" s="166"/>
      <c r="J25" s="168"/>
      <c r="K25" s="285"/>
      <c r="L25" s="285"/>
      <c r="M25" s="448"/>
      <c r="N25" s="568"/>
      <c r="O25" s="285"/>
      <c r="P25" s="448"/>
      <c r="Q25" s="283"/>
      <c r="R25" s="185"/>
    </row>
    <row r="26" spans="1:18" x14ac:dyDescent="0.2">
      <c r="A26" s="1089">
        <f t="shared" si="0"/>
        <v>16</v>
      </c>
      <c r="B26" s="114" t="s">
        <v>46</v>
      </c>
      <c r="C26" s="124"/>
      <c r="D26" s="124"/>
      <c r="E26" s="497"/>
      <c r="F26" s="124"/>
      <c r="G26" s="124"/>
      <c r="H26" s="497"/>
      <c r="I26" s="166"/>
      <c r="J26" s="138" t="s">
        <v>34</v>
      </c>
      <c r="K26" s="351"/>
      <c r="L26" s="351"/>
      <c r="M26" s="448"/>
      <c r="N26" s="568"/>
      <c r="O26" s="285"/>
      <c r="P26" s="448"/>
      <c r="Q26" s="283"/>
      <c r="R26" s="185"/>
    </row>
    <row r="27" spans="1:18" x14ac:dyDescent="0.2">
      <c r="A27" s="1089">
        <f t="shared" si="0"/>
        <v>17</v>
      </c>
      <c r="B27" s="164" t="s">
        <v>47</v>
      </c>
      <c r="C27" s="117"/>
      <c r="D27" s="117"/>
      <c r="E27" s="428"/>
      <c r="F27" s="117"/>
      <c r="G27" s="117"/>
      <c r="H27" s="428"/>
      <c r="I27" s="166"/>
      <c r="J27" s="137" t="s">
        <v>293</v>
      </c>
      <c r="K27" s="285">
        <v>13200</v>
      </c>
      <c r="L27" s="285">
        <f>'[1]felhalm. kiad.  '!H139</f>
        <v>0</v>
      </c>
      <c r="M27" s="448">
        <f>SUM(K27:L27)</f>
        <v>13200</v>
      </c>
      <c r="N27" s="568">
        <v>13184</v>
      </c>
      <c r="O27" s="283"/>
      <c r="P27" s="448">
        <f>N27+O27</f>
        <v>13184</v>
      </c>
      <c r="Q27" s="283">
        <f t="shared" si="3"/>
        <v>99.878787878787875</v>
      </c>
      <c r="R27" s="185"/>
    </row>
    <row r="28" spans="1:18" x14ac:dyDescent="0.2">
      <c r="A28" s="1089">
        <f t="shared" si="0"/>
        <v>18</v>
      </c>
      <c r="B28" s="164"/>
      <c r="C28" s="117"/>
      <c r="D28" s="117"/>
      <c r="E28" s="428"/>
      <c r="F28" s="117"/>
      <c r="G28" s="117"/>
      <c r="H28" s="428"/>
      <c r="I28" s="166"/>
      <c r="J28" s="137" t="s">
        <v>31</v>
      </c>
      <c r="K28" s="285"/>
      <c r="L28" s="285"/>
      <c r="M28" s="448"/>
      <c r="N28" s="568"/>
      <c r="O28" s="283"/>
      <c r="P28" s="448"/>
      <c r="Q28" s="283"/>
      <c r="R28" s="185"/>
    </row>
    <row r="29" spans="1:18" x14ac:dyDescent="0.2">
      <c r="A29" s="1089">
        <f t="shared" si="0"/>
        <v>19</v>
      </c>
      <c r="B29" s="154" t="s">
        <v>50</v>
      </c>
      <c r="C29" s="117"/>
      <c r="D29" s="117"/>
      <c r="E29" s="428"/>
      <c r="F29" s="117"/>
      <c r="G29" s="117"/>
      <c r="H29" s="428"/>
      <c r="I29" s="166"/>
      <c r="J29" s="137" t="s">
        <v>32</v>
      </c>
      <c r="K29" s="285"/>
      <c r="L29" s="285"/>
      <c r="M29" s="448"/>
      <c r="N29" s="568"/>
      <c r="O29" s="283"/>
      <c r="P29" s="448"/>
      <c r="Q29" s="283"/>
      <c r="R29" s="185"/>
    </row>
    <row r="30" spans="1:18" s="122" customFormat="1" x14ac:dyDescent="0.2">
      <c r="A30" s="1089">
        <f t="shared" si="0"/>
        <v>20</v>
      </c>
      <c r="B30" s="154" t="s">
        <v>48</v>
      </c>
      <c r="C30" s="117"/>
      <c r="D30" s="117"/>
      <c r="E30" s="428"/>
      <c r="F30" s="117"/>
      <c r="G30" s="117"/>
      <c r="H30" s="428"/>
      <c r="I30" s="166"/>
      <c r="J30" s="137" t="s">
        <v>479</v>
      </c>
      <c r="K30" s="285"/>
      <c r="L30" s="285"/>
      <c r="M30" s="448"/>
      <c r="N30" s="1103"/>
      <c r="O30" s="1052"/>
      <c r="P30" s="450"/>
      <c r="Q30" s="283"/>
      <c r="R30" s="570"/>
    </row>
    <row r="31" spans="1:18" x14ac:dyDescent="0.2">
      <c r="A31" s="1089">
        <f t="shared" si="0"/>
        <v>21</v>
      </c>
      <c r="C31" s="117"/>
      <c r="D31" s="117"/>
      <c r="E31" s="428"/>
      <c r="F31" s="117"/>
      <c r="G31" s="117"/>
      <c r="H31" s="428"/>
      <c r="I31" s="166"/>
      <c r="J31" s="137" t="s">
        <v>476</v>
      </c>
      <c r="K31" s="285"/>
      <c r="L31" s="285"/>
      <c r="M31" s="448"/>
      <c r="N31" s="568"/>
      <c r="O31" s="283"/>
      <c r="P31" s="448"/>
      <c r="Q31" s="283"/>
      <c r="R31" s="185"/>
    </row>
    <row r="32" spans="1:18" s="10" customFormat="1" x14ac:dyDescent="0.2">
      <c r="A32" s="1089">
        <f t="shared" si="0"/>
        <v>22</v>
      </c>
      <c r="B32" s="171" t="s">
        <v>52</v>
      </c>
      <c r="C32" s="875">
        <f>C14+C20</f>
        <v>51909</v>
      </c>
      <c r="D32" s="875">
        <f>D14+D20</f>
        <v>68070</v>
      </c>
      <c r="E32" s="1093">
        <f>E14+E20</f>
        <v>119979</v>
      </c>
      <c r="F32" s="875">
        <f>F13+F14+F18+F20+F29</f>
        <v>58053</v>
      </c>
      <c r="G32" s="875">
        <f t="shared" ref="G32:H32" si="7">G13+G14+G18+G20+G29</f>
        <v>66064</v>
      </c>
      <c r="H32" s="1093">
        <f t="shared" si="7"/>
        <v>124117</v>
      </c>
      <c r="I32" s="123">
        <f t="shared" si="5"/>
        <v>103.44893689729035</v>
      </c>
      <c r="J32" s="137" t="s">
        <v>472</v>
      </c>
      <c r="K32" s="283"/>
      <c r="L32" s="283"/>
      <c r="M32" s="448"/>
      <c r="N32" s="822"/>
      <c r="O32" s="184"/>
      <c r="P32" s="423"/>
      <c r="Q32" s="283"/>
      <c r="R32" s="489"/>
    </row>
    <row r="33" spans="1:21" x14ac:dyDescent="0.2">
      <c r="A33" s="1089">
        <f t="shared" si="0"/>
        <v>23</v>
      </c>
      <c r="B33" s="172" t="s">
        <v>67</v>
      </c>
      <c r="C33" s="173"/>
      <c r="D33" s="173"/>
      <c r="E33" s="424"/>
      <c r="F33" s="173">
        <f>F16+F23+F24+F25+F26+F27+F30</f>
        <v>0</v>
      </c>
      <c r="G33" s="173">
        <f t="shared" ref="G33:H33" si="8">G16+G23+G24+G25+G26+G27+G30</f>
        <v>0</v>
      </c>
      <c r="H33" s="424">
        <f t="shared" si="8"/>
        <v>0</v>
      </c>
      <c r="I33" s="166"/>
      <c r="J33" s="902" t="s">
        <v>68</v>
      </c>
      <c r="K33" s="349">
        <f>SUM(K27:K32)</f>
        <v>13200</v>
      </c>
      <c r="L33" s="349">
        <f>SUM(L27:L32)</f>
        <v>0</v>
      </c>
      <c r="M33" s="449">
        <f>SUM(M27:M31)</f>
        <v>13200</v>
      </c>
      <c r="N33" s="820">
        <f>N27</f>
        <v>13184</v>
      </c>
      <c r="O33" s="349">
        <f t="shared" ref="O33:P33" si="9">O27</f>
        <v>0</v>
      </c>
      <c r="P33" s="449">
        <f t="shared" si="9"/>
        <v>13184</v>
      </c>
      <c r="Q33" s="970">
        <f t="shared" si="3"/>
        <v>99.878787878787875</v>
      </c>
      <c r="R33" s="185"/>
    </row>
    <row r="34" spans="1:21" x14ac:dyDescent="0.2">
      <c r="A34" s="1089">
        <f t="shared" si="0"/>
        <v>24</v>
      </c>
      <c r="B34" s="174" t="s">
        <v>51</v>
      </c>
      <c r="C34" s="170">
        <f>SUM(C32:C33)</f>
        <v>51909</v>
      </c>
      <c r="D34" s="170">
        <f>SUM(D32:D33)</f>
        <v>68070</v>
      </c>
      <c r="E34" s="425">
        <f>SUM(C34:D34)</f>
        <v>119979</v>
      </c>
      <c r="F34" s="170">
        <f>F32+F33</f>
        <v>58053</v>
      </c>
      <c r="G34" s="170">
        <f t="shared" ref="G34:H34" si="10">G32+G33</f>
        <v>66064</v>
      </c>
      <c r="H34" s="425">
        <f t="shared" si="10"/>
        <v>124117</v>
      </c>
      <c r="I34" s="170">
        <f t="shared" si="5"/>
        <v>103.44893689729035</v>
      </c>
      <c r="J34" s="175" t="s">
        <v>69</v>
      </c>
      <c r="K34" s="351">
        <f>K24+K33</f>
        <v>420176</v>
      </c>
      <c r="L34" s="351">
        <f>L24+L33</f>
        <v>122772</v>
      </c>
      <c r="M34" s="423">
        <f>M24+M33</f>
        <v>542948</v>
      </c>
      <c r="N34" s="822">
        <f>N33+N24</f>
        <v>412941</v>
      </c>
      <c r="O34" s="351">
        <f t="shared" ref="O34:P34" si="11">O33+O24</f>
        <v>72652</v>
      </c>
      <c r="P34" s="423">
        <f t="shared" si="11"/>
        <v>485593</v>
      </c>
      <c r="Q34" s="184">
        <f t="shared" si="3"/>
        <v>89.436373280682503</v>
      </c>
      <c r="R34" s="185"/>
    </row>
    <row r="35" spans="1:21" x14ac:dyDescent="0.2">
      <c r="A35" s="1089">
        <f t="shared" si="0"/>
        <v>25</v>
      </c>
      <c r="B35" s="176"/>
      <c r="C35" s="166"/>
      <c r="D35" s="166"/>
      <c r="E35" s="422"/>
      <c r="F35" s="166"/>
      <c r="G35" s="166"/>
      <c r="H35" s="422"/>
      <c r="I35" s="166"/>
      <c r="J35" s="168"/>
      <c r="K35" s="285"/>
      <c r="L35" s="285"/>
      <c r="M35" s="448"/>
      <c r="N35" s="568"/>
      <c r="O35" s="285"/>
      <c r="P35" s="448"/>
      <c r="Q35" s="283"/>
      <c r="R35" s="185"/>
    </row>
    <row r="36" spans="1:21" x14ac:dyDescent="0.2">
      <c r="A36" s="1089">
        <f t="shared" si="0"/>
        <v>26</v>
      </c>
      <c r="B36" s="176"/>
      <c r="C36" s="166"/>
      <c r="D36" s="166"/>
      <c r="E36" s="422"/>
      <c r="F36" s="166"/>
      <c r="G36" s="166"/>
      <c r="H36" s="422"/>
      <c r="I36" s="166"/>
      <c r="J36" s="169"/>
      <c r="K36" s="349"/>
      <c r="L36" s="349"/>
      <c r="M36" s="449"/>
      <c r="N36" s="568"/>
      <c r="O36" s="285"/>
      <c r="P36" s="448"/>
      <c r="Q36" s="283"/>
      <c r="R36" s="185"/>
    </row>
    <row r="37" spans="1:21" s="10" customFormat="1" x14ac:dyDescent="0.2">
      <c r="A37" s="1089">
        <f t="shared" si="0"/>
        <v>27</v>
      </c>
      <c r="B37" s="176"/>
      <c r="C37" s="166"/>
      <c r="D37" s="166"/>
      <c r="E37" s="422"/>
      <c r="F37" s="166"/>
      <c r="G37" s="166"/>
      <c r="H37" s="422"/>
      <c r="I37" s="166"/>
      <c r="J37" s="168"/>
      <c r="K37" s="285"/>
      <c r="L37" s="285"/>
      <c r="M37" s="448"/>
      <c r="N37" s="822"/>
      <c r="O37" s="184"/>
      <c r="P37" s="423"/>
      <c r="Q37" s="283"/>
      <c r="R37" s="489"/>
    </row>
    <row r="38" spans="1:21" s="10" customFormat="1" x14ac:dyDescent="0.2">
      <c r="A38" s="1089">
        <f t="shared" si="0"/>
        <v>28</v>
      </c>
      <c r="B38" s="124" t="s">
        <v>53</v>
      </c>
      <c r="C38" s="124"/>
      <c r="D38" s="124"/>
      <c r="E38" s="497"/>
      <c r="F38" s="124"/>
      <c r="G38" s="124"/>
      <c r="H38" s="497"/>
      <c r="I38" s="166"/>
      <c r="J38" s="138" t="s">
        <v>33</v>
      </c>
      <c r="K38" s="351"/>
      <c r="L38" s="351"/>
      <c r="M38" s="423"/>
      <c r="N38" s="822"/>
      <c r="O38" s="184"/>
      <c r="P38" s="423"/>
      <c r="Q38" s="283"/>
      <c r="R38" s="489"/>
    </row>
    <row r="39" spans="1:21" s="10" customFormat="1" x14ac:dyDescent="0.2">
      <c r="A39" s="1089">
        <f t="shared" si="0"/>
        <v>29</v>
      </c>
      <c r="B39" s="134" t="s">
        <v>735</v>
      </c>
      <c r="C39" s="124"/>
      <c r="D39" s="124"/>
      <c r="E39" s="497"/>
      <c r="F39" s="124"/>
      <c r="G39" s="124"/>
      <c r="H39" s="497"/>
      <c r="I39" s="166"/>
      <c r="J39" s="177" t="s">
        <v>4</v>
      </c>
      <c r="K39" s="184"/>
      <c r="M39" s="451"/>
      <c r="N39" s="822"/>
      <c r="O39" s="184"/>
      <c r="P39" s="423"/>
      <c r="Q39" s="283"/>
      <c r="R39" s="489"/>
    </row>
    <row r="40" spans="1:21" s="10" customFormat="1" x14ac:dyDescent="0.2">
      <c r="A40" s="1089">
        <f t="shared" si="0"/>
        <v>30</v>
      </c>
      <c r="B40" s="114" t="s">
        <v>1135</v>
      </c>
      <c r="C40" s="124"/>
      <c r="D40" s="124"/>
      <c r="E40" s="497"/>
      <c r="F40" s="124"/>
      <c r="G40" s="124"/>
      <c r="H40" s="497"/>
      <c r="I40" s="166"/>
      <c r="J40" s="510" t="s">
        <v>3</v>
      </c>
      <c r="K40" s="351"/>
      <c r="L40" s="351"/>
      <c r="M40" s="423"/>
      <c r="N40" s="822"/>
      <c r="O40" s="184"/>
      <c r="P40" s="423"/>
      <c r="Q40" s="283"/>
      <c r="R40" s="489"/>
    </row>
    <row r="41" spans="1:21" x14ac:dyDescent="0.2">
      <c r="A41" s="1089">
        <f t="shared" si="0"/>
        <v>31</v>
      </c>
      <c r="B41" s="116" t="s">
        <v>737</v>
      </c>
      <c r="C41" s="181"/>
      <c r="D41" s="181"/>
      <c r="E41" s="1056"/>
      <c r="F41" s="181"/>
      <c r="G41" s="181"/>
      <c r="H41" s="1056"/>
      <c r="I41" s="166"/>
      <c r="J41" s="137" t="s">
        <v>5</v>
      </c>
      <c r="K41" s="351"/>
      <c r="L41" s="351"/>
      <c r="M41" s="423"/>
      <c r="N41" s="568"/>
      <c r="O41" s="283"/>
      <c r="P41" s="448"/>
      <c r="Q41" s="283"/>
      <c r="R41" s="185"/>
    </row>
    <row r="42" spans="1:21" x14ac:dyDescent="0.2">
      <c r="A42" s="1089">
        <f t="shared" si="0"/>
        <v>32</v>
      </c>
      <c r="B42" s="116" t="s">
        <v>225</v>
      </c>
      <c r="C42" s="117"/>
      <c r="D42" s="117"/>
      <c r="E42" s="428"/>
      <c r="F42" s="117"/>
      <c r="G42" s="117"/>
      <c r="H42" s="428"/>
      <c r="I42" s="166"/>
      <c r="J42" s="137" t="s">
        <v>6</v>
      </c>
      <c r="K42" s="184"/>
      <c r="L42" s="184"/>
      <c r="M42" s="423"/>
      <c r="N42" s="568"/>
      <c r="O42" s="283"/>
      <c r="P42" s="448"/>
      <c r="Q42" s="283"/>
      <c r="R42" s="185"/>
      <c r="S42" s="284"/>
      <c r="U42" s="284"/>
    </row>
    <row r="43" spans="1:21" x14ac:dyDescent="0.2">
      <c r="A43" s="1089">
        <f t="shared" si="0"/>
        <v>33</v>
      </c>
      <c r="B43" s="508" t="s">
        <v>292</v>
      </c>
      <c r="C43" s="117">
        <v>1595</v>
      </c>
      <c r="D43" s="117"/>
      <c r="E43" s="428">
        <f>C43+D43</f>
        <v>1595</v>
      </c>
      <c r="F43" s="117">
        <v>1595</v>
      </c>
      <c r="G43" s="117"/>
      <c r="H43" s="428">
        <f>F43+G43</f>
        <v>1595</v>
      </c>
      <c r="I43" s="166">
        <f t="shared" si="5"/>
        <v>100</v>
      </c>
      <c r="J43" s="137" t="s">
        <v>7</v>
      </c>
      <c r="K43" s="184"/>
      <c r="L43" s="184"/>
      <c r="M43" s="423"/>
      <c r="N43" s="568"/>
      <c r="O43" s="283"/>
      <c r="P43" s="448"/>
      <c r="Q43" s="283"/>
      <c r="R43" s="185"/>
      <c r="S43" s="284"/>
      <c r="T43" s="284"/>
    </row>
    <row r="44" spans="1:21" x14ac:dyDescent="0.2">
      <c r="A44" s="1089">
        <f t="shared" si="0"/>
        <v>34</v>
      </c>
      <c r="B44" s="508" t="s">
        <v>1130</v>
      </c>
      <c r="C44" s="117"/>
      <c r="D44" s="117"/>
      <c r="E44" s="428"/>
      <c r="F44" s="117"/>
      <c r="G44" s="117"/>
      <c r="H44" s="428"/>
      <c r="I44" s="166"/>
      <c r="J44" s="137"/>
      <c r="K44" s="184"/>
      <c r="L44" s="184"/>
      <c r="M44" s="423"/>
      <c r="N44" s="568"/>
      <c r="O44" s="283"/>
      <c r="P44" s="448"/>
      <c r="Q44" s="283"/>
      <c r="R44" s="185"/>
    </row>
    <row r="45" spans="1:21" x14ac:dyDescent="0.2">
      <c r="A45" s="1089">
        <f t="shared" si="0"/>
        <v>35</v>
      </c>
      <c r="B45" s="117" t="s">
        <v>738</v>
      </c>
      <c r="C45" s="117"/>
      <c r="D45" s="117"/>
      <c r="E45" s="428"/>
      <c r="F45" s="117"/>
      <c r="G45" s="117"/>
      <c r="H45" s="428"/>
      <c r="I45" s="166"/>
      <c r="J45" s="137" t="s">
        <v>8</v>
      </c>
      <c r="K45" s="351"/>
      <c r="L45" s="351"/>
      <c r="M45" s="448"/>
      <c r="N45" s="568"/>
      <c r="O45" s="283"/>
      <c r="P45" s="448"/>
      <c r="Q45" s="283"/>
      <c r="R45" s="185"/>
    </row>
    <row r="46" spans="1:21" x14ac:dyDescent="0.2">
      <c r="A46" s="1089">
        <f t="shared" si="0"/>
        <v>36</v>
      </c>
      <c r="B46" s="117" t="s">
        <v>739</v>
      </c>
      <c r="C46" s="124"/>
      <c r="D46" s="124"/>
      <c r="E46" s="497"/>
      <c r="F46" s="124"/>
      <c r="G46" s="124"/>
      <c r="H46" s="428"/>
      <c r="I46" s="166"/>
      <c r="J46" s="137" t="s">
        <v>9</v>
      </c>
      <c r="K46" s="351"/>
      <c r="L46" s="351"/>
      <c r="M46" s="448"/>
      <c r="N46" s="568"/>
      <c r="O46" s="283"/>
      <c r="P46" s="448"/>
      <c r="Q46" s="283"/>
      <c r="R46" s="185"/>
    </row>
    <row r="47" spans="1:21" x14ac:dyDescent="0.2">
      <c r="A47" s="1089">
        <f t="shared" si="0"/>
        <v>37</v>
      </c>
      <c r="B47" s="116" t="s">
        <v>229</v>
      </c>
      <c r="C47" s="117"/>
      <c r="D47" s="117"/>
      <c r="E47" s="428"/>
      <c r="F47" s="117"/>
      <c r="G47" s="117"/>
      <c r="H47" s="428"/>
      <c r="I47" s="166"/>
      <c r="J47" s="137" t="s">
        <v>10</v>
      </c>
      <c r="K47" s="285"/>
      <c r="L47" s="285"/>
      <c r="M47" s="448"/>
      <c r="N47" s="568"/>
      <c r="O47" s="283"/>
      <c r="P47" s="448"/>
      <c r="Q47" s="283"/>
      <c r="R47" s="185"/>
    </row>
    <row r="48" spans="1:21" x14ac:dyDescent="0.2">
      <c r="A48" s="1089">
        <f t="shared" si="0"/>
        <v>38</v>
      </c>
      <c r="B48" s="508" t="s">
        <v>230</v>
      </c>
      <c r="C48" s="117">
        <f>K24-(C34+C43)</f>
        <v>353472</v>
      </c>
      <c r="D48" s="117">
        <f>L24-(D34+D43)</f>
        <v>54702</v>
      </c>
      <c r="E48" s="428">
        <f>M24-(E34+E43)</f>
        <v>408174</v>
      </c>
      <c r="F48" s="117">
        <v>341610</v>
      </c>
      <c r="G48" s="117">
        <v>6588</v>
      </c>
      <c r="H48" s="428">
        <f t="shared" ref="H48:H49" si="12">F48+G48</f>
        <v>348198</v>
      </c>
      <c r="I48" s="166">
        <f t="shared" si="5"/>
        <v>85.306266445192492</v>
      </c>
      <c r="J48" s="137" t="s">
        <v>11</v>
      </c>
      <c r="K48" s="285"/>
      <c r="L48" s="285"/>
      <c r="M48" s="448"/>
      <c r="N48" s="568"/>
      <c r="O48" s="283"/>
      <c r="P48" s="448"/>
      <c r="Q48" s="283"/>
      <c r="R48" s="185"/>
    </row>
    <row r="49" spans="1:18" x14ac:dyDescent="0.2">
      <c r="A49" s="812">
        <f t="shared" si="0"/>
        <v>39</v>
      </c>
      <c r="B49" s="508" t="s">
        <v>231</v>
      </c>
      <c r="C49" s="117">
        <f>K33-C33</f>
        <v>13200</v>
      </c>
      <c r="D49" s="117">
        <f>L33-D33</f>
        <v>0</v>
      </c>
      <c r="E49" s="428">
        <f>M33-E33</f>
        <v>13200</v>
      </c>
      <c r="F49" s="117">
        <v>13184</v>
      </c>
      <c r="G49" s="117"/>
      <c r="H49" s="428">
        <f t="shared" si="12"/>
        <v>13184</v>
      </c>
      <c r="I49" s="166">
        <f t="shared" si="5"/>
        <v>99.878787878787875</v>
      </c>
      <c r="J49" s="137" t="s">
        <v>12</v>
      </c>
      <c r="K49" s="285"/>
      <c r="L49" s="285"/>
      <c r="M49" s="448"/>
      <c r="N49" s="568"/>
      <c r="O49" s="283"/>
      <c r="P49" s="448"/>
      <c r="Q49" s="283"/>
      <c r="R49" s="185"/>
    </row>
    <row r="50" spans="1:18" x14ac:dyDescent="0.2">
      <c r="A50" s="812">
        <f t="shared" si="0"/>
        <v>40</v>
      </c>
      <c r="B50" s="116" t="s">
        <v>1</v>
      </c>
      <c r="C50" s="117"/>
      <c r="D50" s="117"/>
      <c r="E50" s="428"/>
      <c r="F50" s="117"/>
      <c r="G50" s="117"/>
      <c r="H50" s="428"/>
      <c r="I50" s="166"/>
      <c r="J50" s="137" t="s">
        <v>13</v>
      </c>
      <c r="K50" s="285"/>
      <c r="L50" s="285"/>
      <c r="M50" s="448"/>
      <c r="N50" s="568"/>
      <c r="O50" s="283"/>
      <c r="P50" s="448"/>
      <c r="Q50" s="283"/>
      <c r="R50" s="185"/>
    </row>
    <row r="51" spans="1:18" x14ac:dyDescent="0.2">
      <c r="A51" s="1089">
        <f t="shared" si="0"/>
        <v>41</v>
      </c>
      <c r="B51" s="116"/>
      <c r="C51" s="117"/>
      <c r="D51" s="117"/>
      <c r="E51" s="428"/>
      <c r="F51" s="117"/>
      <c r="G51" s="117"/>
      <c r="H51" s="428"/>
      <c r="I51" s="166"/>
      <c r="J51" s="137" t="s">
        <v>14</v>
      </c>
      <c r="K51" s="285"/>
      <c r="L51" s="285"/>
      <c r="M51" s="448"/>
      <c r="N51" s="568"/>
      <c r="O51" s="283"/>
      <c r="P51" s="448"/>
      <c r="Q51" s="283"/>
      <c r="R51" s="185"/>
    </row>
    <row r="52" spans="1:18" x14ac:dyDescent="0.2">
      <c r="A52" s="1089">
        <f t="shared" si="0"/>
        <v>42</v>
      </c>
      <c r="B52" s="116"/>
      <c r="C52" s="117"/>
      <c r="D52" s="117"/>
      <c r="E52" s="428"/>
      <c r="F52" s="117"/>
      <c r="G52" s="117"/>
      <c r="H52" s="428"/>
      <c r="I52" s="166"/>
      <c r="J52" s="137" t="s">
        <v>15</v>
      </c>
      <c r="K52" s="285"/>
      <c r="L52" s="285"/>
      <c r="M52" s="448"/>
      <c r="N52" s="568"/>
      <c r="O52" s="283"/>
      <c r="P52" s="448"/>
      <c r="Q52" s="283"/>
      <c r="R52" s="185"/>
    </row>
    <row r="53" spans="1:18" ht="12" thickBot="1" x14ac:dyDescent="0.25">
      <c r="A53" s="1096">
        <f t="shared" si="0"/>
        <v>43</v>
      </c>
      <c r="B53" s="174" t="s">
        <v>480</v>
      </c>
      <c r="C53" s="124">
        <f>SUM(C39:C51)</f>
        <v>368267</v>
      </c>
      <c r="D53" s="326">
        <f>SUM(D39:D51)</f>
        <v>54702</v>
      </c>
      <c r="E53" s="604">
        <f>SUM(E39:E51)</f>
        <v>422969</v>
      </c>
      <c r="F53" s="124">
        <f>F43+F48+F49</f>
        <v>356389</v>
      </c>
      <c r="G53" s="124">
        <f t="shared" ref="G53:H53" si="13">G43+G48+G49</f>
        <v>6588</v>
      </c>
      <c r="H53" s="497">
        <f t="shared" si="13"/>
        <v>362977</v>
      </c>
      <c r="I53" s="166">
        <f t="shared" si="5"/>
        <v>85.816454633791125</v>
      </c>
      <c r="J53" s="138" t="s">
        <v>473</v>
      </c>
      <c r="K53" s="351">
        <f>SUM(K39:K52)</f>
        <v>0</v>
      </c>
      <c r="L53" s="351">
        <f>SUM(L39:L52)</f>
        <v>0</v>
      </c>
      <c r="M53" s="452">
        <f>SUM(M39:M52)</f>
        <v>0</v>
      </c>
      <c r="N53" s="1100">
        <f t="shared" ref="N53:P53" si="14">SUM(N39:N52)</f>
        <v>0</v>
      </c>
      <c r="O53" s="1101">
        <f t="shared" si="14"/>
        <v>0</v>
      </c>
      <c r="P53" s="1102">
        <f t="shared" si="14"/>
        <v>0</v>
      </c>
      <c r="Q53" s="184"/>
      <c r="R53" s="185"/>
    </row>
    <row r="54" spans="1:18" ht="12" thickBot="1" x14ac:dyDescent="0.25">
      <c r="A54" s="1097">
        <f t="shared" si="0"/>
        <v>44</v>
      </c>
      <c r="B54" s="297" t="s">
        <v>475</v>
      </c>
      <c r="C54" s="298">
        <f>C34+C53</f>
        <v>420176</v>
      </c>
      <c r="D54" s="298">
        <f>D34+D53</f>
        <v>122772</v>
      </c>
      <c r="E54" s="872">
        <f>E34+E53</f>
        <v>542948</v>
      </c>
      <c r="F54" s="299">
        <f>F34+F53</f>
        <v>414442</v>
      </c>
      <c r="G54" s="299">
        <f t="shared" ref="G54:H54" si="15">G34+G53</f>
        <v>72652</v>
      </c>
      <c r="H54" s="792">
        <f t="shared" si="15"/>
        <v>487094</v>
      </c>
      <c r="I54" s="299">
        <f>H54/E54*100</f>
        <v>89.712827011058152</v>
      </c>
      <c r="J54" s="483" t="s">
        <v>474</v>
      </c>
      <c r="K54" s="484">
        <f>K34+K53</f>
        <v>420176</v>
      </c>
      <c r="L54" s="903">
        <f>L34+L53</f>
        <v>122772</v>
      </c>
      <c r="M54" s="354">
        <f>M34+M53</f>
        <v>542948</v>
      </c>
      <c r="N54" s="1099">
        <f>N34+N53</f>
        <v>412941</v>
      </c>
      <c r="O54" s="1099">
        <f t="shared" ref="O54:P54" si="16">O34+O53</f>
        <v>72652</v>
      </c>
      <c r="P54" s="1099">
        <f t="shared" si="16"/>
        <v>485593</v>
      </c>
      <c r="Q54" s="887">
        <f>P54/M54*100</f>
        <v>89.436373280682503</v>
      </c>
      <c r="R54" s="284"/>
    </row>
    <row r="55" spans="1:18" x14ac:dyDescent="0.2">
      <c r="B55" s="179"/>
      <c r="C55" s="178"/>
      <c r="D55" s="178"/>
      <c r="E55" s="178"/>
      <c r="F55" s="178"/>
      <c r="G55" s="178"/>
      <c r="H55" s="178"/>
      <c r="I55" s="178"/>
      <c r="J55" s="178"/>
      <c r="K55" s="184"/>
      <c r="L55" s="184"/>
      <c r="M55" s="184"/>
    </row>
  </sheetData>
  <sheetProtection selectLockedCells="1" selectUnlockedCells="1"/>
  <mergeCells count="18">
    <mergeCell ref="N8:Q8"/>
    <mergeCell ref="N9:P9"/>
    <mergeCell ref="Q9:Q10"/>
    <mergeCell ref="B1:Q1"/>
    <mergeCell ref="B4:Q4"/>
    <mergeCell ref="B5:Q5"/>
    <mergeCell ref="B6:Q6"/>
    <mergeCell ref="B7:Q7"/>
    <mergeCell ref="J8:J9"/>
    <mergeCell ref="K8:M8"/>
    <mergeCell ref="F8:I8"/>
    <mergeCell ref="F9:H9"/>
    <mergeCell ref="I9:I10"/>
    <mergeCell ref="A8:A10"/>
    <mergeCell ref="B8:B9"/>
    <mergeCell ref="C8:E8"/>
    <mergeCell ref="C9:E9"/>
    <mergeCell ref="K9:M9"/>
  </mergeCells>
  <phoneticPr fontId="35" type="noConversion"/>
  <pageMargins left="0.19685039370078741" right="0.19685039370078741" top="0.19685039370078741" bottom="0.19685039370078741" header="0.51181102362204722" footer="0.51181102362204722"/>
  <pageSetup paperSize="9" scale="63" firstPageNumber="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T61"/>
  <sheetViews>
    <sheetView zoomScaleNormal="100" workbookViewId="0">
      <selection activeCell="B1" sqref="B1:Q1"/>
    </sheetView>
  </sheetViews>
  <sheetFormatPr defaultColWidth="9.140625" defaultRowHeight="11.25" x14ac:dyDescent="0.2"/>
  <cols>
    <col min="1" max="1" width="4.85546875" style="154" customWidth="1"/>
    <col min="2" max="2" width="36.85546875" style="154" customWidth="1"/>
    <col min="3" max="8" width="10.85546875" style="155" customWidth="1"/>
    <col min="9" max="9" width="6.5703125" style="155" customWidth="1"/>
    <col min="10" max="10" width="35.42578125" style="155" customWidth="1"/>
    <col min="11" max="13" width="10.85546875" style="283" customWidth="1"/>
    <col min="14" max="14" width="10.85546875" style="154" customWidth="1"/>
    <col min="15" max="16" width="10.85546875" style="9" customWidth="1"/>
    <col min="17" max="17" width="6.5703125" style="9" customWidth="1"/>
    <col min="18" max="16384" width="9.140625" style="9"/>
  </cols>
  <sheetData>
    <row r="1" spans="1:17" ht="12.75" customHeight="1" x14ac:dyDescent="0.2">
      <c r="B1" s="1581" t="s">
        <v>2145</v>
      </c>
      <c r="C1" s="1581"/>
      <c r="D1" s="1581"/>
      <c r="E1" s="1581"/>
      <c r="F1" s="1581"/>
      <c r="G1" s="1581"/>
      <c r="H1" s="1581"/>
      <c r="I1" s="1581"/>
      <c r="J1" s="1581"/>
      <c r="K1" s="1581"/>
      <c r="L1" s="1581"/>
      <c r="M1" s="1581"/>
      <c r="N1" s="1581"/>
      <c r="O1" s="1581"/>
      <c r="P1" s="1581"/>
      <c r="Q1" s="1581"/>
    </row>
    <row r="2" spans="1:17" x14ac:dyDescent="0.2">
      <c r="B2" s="176"/>
      <c r="M2" s="346"/>
    </row>
    <row r="3" spans="1:17" x14ac:dyDescent="0.2">
      <c r="M3" s="346"/>
    </row>
    <row r="4" spans="1:17" s="120" customFormat="1" x14ac:dyDescent="0.2">
      <c r="A4" s="157"/>
      <c r="B4" s="1582" t="s">
        <v>78</v>
      </c>
      <c r="C4" s="1582"/>
      <c r="D4" s="1582"/>
      <c r="E4" s="1582"/>
      <c r="F4" s="1582"/>
      <c r="G4" s="1582"/>
      <c r="H4" s="1582"/>
      <c r="I4" s="1582"/>
      <c r="J4" s="1582"/>
      <c r="K4" s="1582"/>
      <c r="L4" s="1582"/>
      <c r="M4" s="1582"/>
      <c r="N4" s="1582"/>
      <c r="O4" s="1582"/>
      <c r="P4" s="1582"/>
      <c r="Q4" s="1582"/>
    </row>
    <row r="5" spans="1:17" s="120" customFormat="1" x14ac:dyDescent="0.2">
      <c r="A5" s="157"/>
      <c r="B5" s="1701" t="s">
        <v>199</v>
      </c>
      <c r="C5" s="1701"/>
      <c r="D5" s="1701"/>
      <c r="E5" s="1701"/>
      <c r="F5" s="1701"/>
      <c r="G5" s="1701"/>
      <c r="H5" s="1701"/>
      <c r="I5" s="1701"/>
      <c r="J5" s="1701"/>
      <c r="K5" s="1701"/>
      <c r="L5" s="1701"/>
      <c r="M5" s="1701"/>
      <c r="N5" s="1701"/>
      <c r="O5" s="1701"/>
      <c r="P5" s="1701"/>
      <c r="Q5" s="1701"/>
    </row>
    <row r="6" spans="1:17" s="120" customFormat="1" x14ac:dyDescent="0.2">
      <c r="A6" s="157"/>
      <c r="B6" s="1582" t="s">
        <v>1000</v>
      </c>
      <c r="C6" s="1582"/>
      <c r="D6" s="1582"/>
      <c r="E6" s="1582"/>
      <c r="F6" s="1582"/>
      <c r="G6" s="1582"/>
      <c r="H6" s="1582"/>
      <c r="I6" s="1582"/>
      <c r="J6" s="1582"/>
      <c r="K6" s="1582"/>
      <c r="L6" s="1582"/>
      <c r="M6" s="1582"/>
      <c r="N6" s="1582"/>
      <c r="O6" s="1582"/>
      <c r="P6" s="1582"/>
      <c r="Q6" s="1582"/>
    </row>
    <row r="7" spans="1:17" s="120" customFormat="1" x14ac:dyDescent="0.2">
      <c r="A7" s="157"/>
      <c r="B7" s="1584" t="s">
        <v>327</v>
      </c>
      <c r="C7" s="1584"/>
      <c r="D7" s="1584"/>
      <c r="E7" s="1584"/>
      <c r="F7" s="1584"/>
      <c r="G7" s="1584"/>
      <c r="H7" s="1584"/>
      <c r="I7" s="1584"/>
      <c r="J7" s="1584"/>
      <c r="K7" s="1584"/>
      <c r="L7" s="1584"/>
      <c r="M7" s="1584"/>
      <c r="N7" s="1584"/>
      <c r="O7" s="1584"/>
      <c r="P7" s="1584"/>
      <c r="Q7" s="1584"/>
    </row>
    <row r="8" spans="1:17" s="120" customFormat="1" ht="12.75" customHeight="1" x14ac:dyDescent="0.2">
      <c r="A8" s="1610" t="s">
        <v>56</v>
      </c>
      <c r="B8" s="1805" t="s">
        <v>57</v>
      </c>
      <c r="C8" s="1608" t="s">
        <v>58</v>
      </c>
      <c r="D8" s="1590"/>
      <c r="E8" s="1806"/>
      <c r="F8" s="1578" t="s">
        <v>59</v>
      </c>
      <c r="G8" s="1578"/>
      <c r="H8" s="1578"/>
      <c r="I8" s="1595"/>
      <c r="J8" s="1807" t="s">
        <v>59</v>
      </c>
      <c r="K8" s="1604" t="s">
        <v>60</v>
      </c>
      <c r="L8" s="1605"/>
      <c r="M8" s="1605"/>
      <c r="N8" s="1578" t="s">
        <v>506</v>
      </c>
      <c r="O8" s="1578"/>
      <c r="P8" s="1578"/>
      <c r="Q8" s="1578"/>
    </row>
    <row r="9" spans="1:17" s="120" customFormat="1" ht="12.75" customHeight="1" x14ac:dyDescent="0.2">
      <c r="A9" s="1611"/>
      <c r="B9" s="1697"/>
      <c r="C9" s="1586" t="s">
        <v>990</v>
      </c>
      <c r="D9" s="1727"/>
      <c r="E9" s="1809"/>
      <c r="F9" s="1579" t="s">
        <v>1332</v>
      </c>
      <c r="G9" s="1579"/>
      <c r="H9" s="1579"/>
      <c r="I9" s="1577" t="s">
        <v>1333</v>
      </c>
      <c r="J9" s="1808"/>
      <c r="K9" s="1598" t="s">
        <v>990</v>
      </c>
      <c r="L9" s="1810"/>
      <c r="M9" s="1811"/>
      <c r="N9" s="1579" t="s">
        <v>1332</v>
      </c>
      <c r="O9" s="1579"/>
      <c r="P9" s="1579"/>
      <c r="Q9" s="1580" t="s">
        <v>1333</v>
      </c>
    </row>
    <row r="10" spans="1:17" s="301" customFormat="1" ht="36.6" customHeight="1" x14ac:dyDescent="0.2">
      <c r="A10" s="1612"/>
      <c r="B10" s="1164" t="s">
        <v>61</v>
      </c>
      <c r="C10" s="133" t="s">
        <v>62</v>
      </c>
      <c r="D10" s="133" t="s">
        <v>63</v>
      </c>
      <c r="E10" s="133" t="s">
        <v>64</v>
      </c>
      <c r="F10" s="1053" t="s">
        <v>62</v>
      </c>
      <c r="G10" s="133" t="s">
        <v>63</v>
      </c>
      <c r="H10" s="159" t="s">
        <v>64</v>
      </c>
      <c r="I10" s="1577"/>
      <c r="J10" s="1105" t="s">
        <v>65</v>
      </c>
      <c r="K10" s="347" t="s">
        <v>62</v>
      </c>
      <c r="L10" s="347" t="s">
        <v>63</v>
      </c>
      <c r="M10" s="347" t="s">
        <v>64</v>
      </c>
      <c r="N10" s="133" t="s">
        <v>62</v>
      </c>
      <c r="O10" s="133" t="s">
        <v>63</v>
      </c>
      <c r="P10" s="159" t="s">
        <v>64</v>
      </c>
      <c r="Q10" s="1580"/>
    </row>
    <row r="11" spans="1:17" ht="11.45" customHeight="1" x14ac:dyDescent="0.2">
      <c r="A11" s="1095">
        <v>1</v>
      </c>
      <c r="B11" s="162" t="s">
        <v>24</v>
      </c>
      <c r="C11" s="163"/>
      <c r="D11" s="163"/>
      <c r="E11" s="920"/>
      <c r="F11" s="163"/>
      <c r="G11" s="163"/>
      <c r="H11" s="920"/>
      <c r="I11" s="947"/>
      <c r="J11" s="917" t="s">
        <v>25</v>
      </c>
      <c r="K11" s="352"/>
      <c r="L11" s="352"/>
      <c r="M11" s="445"/>
      <c r="N11" s="185"/>
      <c r="Q11" s="1050"/>
    </row>
    <row r="12" spans="1:17" x14ac:dyDescent="0.2">
      <c r="A12" s="1089">
        <f t="shared" ref="A12:A54" si="0">A11+1</f>
        <v>2</v>
      </c>
      <c r="B12" s="164" t="s">
        <v>35</v>
      </c>
      <c r="C12" s="116"/>
      <c r="D12" s="116"/>
      <c r="E12" s="428"/>
      <c r="F12" s="117"/>
      <c r="G12" s="117"/>
      <c r="H12" s="428"/>
      <c r="I12" s="948"/>
      <c r="J12" s="117" t="s">
        <v>233</v>
      </c>
      <c r="K12" s="278">
        <v>98561</v>
      </c>
      <c r="L12" s="278">
        <v>5552</v>
      </c>
      <c r="M12" s="446">
        <f>SUM(K12:L12)</f>
        <v>104113</v>
      </c>
      <c r="N12" s="568">
        <v>98488</v>
      </c>
      <c r="O12" s="283">
        <v>5552</v>
      </c>
      <c r="P12" s="285">
        <f>N12+O12</f>
        <v>104040</v>
      </c>
      <c r="Q12" s="1051">
        <f>P12/M12*100</f>
        <v>99.929883876173008</v>
      </c>
    </row>
    <row r="13" spans="1:17" x14ac:dyDescent="0.2">
      <c r="A13" s="1089">
        <f t="shared" si="0"/>
        <v>3</v>
      </c>
      <c r="B13" s="164" t="s">
        <v>36</v>
      </c>
      <c r="C13" s="116"/>
      <c r="D13" s="116"/>
      <c r="E13" s="428">
        <f>SUM(C13:D13)</f>
        <v>0</v>
      </c>
      <c r="F13" s="117"/>
      <c r="G13" s="117"/>
      <c r="H13" s="428">
        <f>F13+G13</f>
        <v>0</v>
      </c>
      <c r="I13" s="948"/>
      <c r="J13" s="1059" t="s">
        <v>234</v>
      </c>
      <c r="K13" s="278">
        <v>23170</v>
      </c>
      <c r="L13" s="278">
        <v>1222</v>
      </c>
      <c r="M13" s="446">
        <f>SUM(K13:L13)</f>
        <v>24392</v>
      </c>
      <c r="N13" s="568">
        <v>23150</v>
      </c>
      <c r="O13" s="283">
        <v>1222</v>
      </c>
      <c r="P13" s="285">
        <f t="shared" ref="P13:P14" si="1">N13+O13</f>
        <v>24372</v>
      </c>
      <c r="Q13" s="1051">
        <f t="shared" ref="Q13:Q34" si="2">P13/M13*100</f>
        <v>99.918005903574951</v>
      </c>
    </row>
    <row r="14" spans="1:17" x14ac:dyDescent="0.2">
      <c r="A14" s="1089">
        <f t="shared" si="0"/>
        <v>4</v>
      </c>
      <c r="B14" s="164" t="s">
        <v>37</v>
      </c>
      <c r="C14" s="116"/>
      <c r="D14" s="116"/>
      <c r="E14" s="428">
        <f>SUM(C14:D14)</f>
        <v>0</v>
      </c>
      <c r="F14" s="117"/>
      <c r="G14" s="117"/>
      <c r="H14" s="428">
        <f t="shared" ref="H14:H20" si="3">F14+G14</f>
        <v>0</v>
      </c>
      <c r="I14" s="948"/>
      <c r="J14" s="117" t="s">
        <v>235</v>
      </c>
      <c r="K14" s="278">
        <v>11530</v>
      </c>
      <c r="L14" s="278"/>
      <c r="M14" s="446">
        <f>SUM(K14:L14)</f>
        <v>11530</v>
      </c>
      <c r="N14" s="568">
        <v>11057</v>
      </c>
      <c r="O14" s="283">
        <v>0</v>
      </c>
      <c r="P14" s="285">
        <f t="shared" si="1"/>
        <v>11057</v>
      </c>
      <c r="Q14" s="1051">
        <f t="shared" si="2"/>
        <v>95.897658282740679</v>
      </c>
    </row>
    <row r="15" spans="1:17" ht="12" customHeight="1" x14ac:dyDescent="0.2">
      <c r="A15" s="1089">
        <f t="shared" si="0"/>
        <v>5</v>
      </c>
      <c r="B15" s="125"/>
      <c r="C15" s="116"/>
      <c r="D15" s="116"/>
      <c r="E15" s="428"/>
      <c r="F15" s="117"/>
      <c r="G15" s="117"/>
      <c r="H15" s="428"/>
      <c r="I15" s="948"/>
      <c r="J15" s="117"/>
      <c r="K15" s="289"/>
      <c r="L15" s="289"/>
      <c r="M15" s="447"/>
      <c r="N15" s="568"/>
      <c r="O15" s="283"/>
      <c r="P15" s="283"/>
      <c r="Q15" s="1051"/>
    </row>
    <row r="16" spans="1:17" x14ac:dyDescent="0.2">
      <c r="A16" s="1089">
        <f t="shared" si="0"/>
        <v>6</v>
      </c>
      <c r="B16" s="164" t="s">
        <v>38</v>
      </c>
      <c r="C16" s="116"/>
      <c r="D16" s="116"/>
      <c r="E16" s="428">
        <f>SUM(C16:D16)</f>
        <v>0</v>
      </c>
      <c r="F16" s="117"/>
      <c r="G16" s="117"/>
      <c r="H16" s="428">
        <f t="shared" si="3"/>
        <v>0</v>
      </c>
      <c r="I16" s="948"/>
      <c r="J16" s="117" t="s">
        <v>28</v>
      </c>
      <c r="K16" s="285"/>
      <c r="L16" s="285"/>
      <c r="M16" s="448"/>
      <c r="N16" s="568"/>
      <c r="O16" s="283"/>
      <c r="P16" s="283"/>
      <c r="Q16" s="1051"/>
    </row>
    <row r="17" spans="1:18" x14ac:dyDescent="0.2">
      <c r="A17" s="1089">
        <f t="shared" si="0"/>
        <v>7</v>
      </c>
      <c r="B17" s="164"/>
      <c r="C17" s="116"/>
      <c r="D17" s="116"/>
      <c r="E17" s="428"/>
      <c r="F17" s="117"/>
      <c r="G17" s="117"/>
      <c r="H17" s="428"/>
      <c r="I17" s="948"/>
      <c r="J17" s="117" t="s">
        <v>30</v>
      </c>
      <c r="K17" s="285"/>
      <c r="L17" s="285"/>
      <c r="M17" s="448"/>
      <c r="N17" s="568"/>
      <c r="O17" s="283"/>
      <c r="P17" s="283"/>
      <c r="Q17" s="1051"/>
    </row>
    <row r="18" spans="1:18" x14ac:dyDescent="0.2">
      <c r="A18" s="1089">
        <f t="shared" si="0"/>
        <v>8</v>
      </c>
      <c r="B18" s="164" t="s">
        <v>39</v>
      </c>
      <c r="C18" s="116"/>
      <c r="D18" s="116"/>
      <c r="E18" s="428">
        <f>SUM(C18:D18)</f>
        <v>0</v>
      </c>
      <c r="F18" s="117"/>
      <c r="G18" s="117"/>
      <c r="H18" s="428">
        <f t="shared" si="3"/>
        <v>0</v>
      </c>
      <c r="I18" s="948"/>
      <c r="J18" s="117" t="s">
        <v>478</v>
      </c>
      <c r="K18" s="285"/>
      <c r="L18" s="285"/>
      <c r="M18" s="448"/>
      <c r="N18" s="568"/>
      <c r="O18" s="283"/>
      <c r="P18" s="283"/>
      <c r="Q18" s="1051"/>
      <c r="R18" s="284"/>
    </row>
    <row r="19" spans="1:18" x14ac:dyDescent="0.2">
      <c r="A19" s="1089">
        <f t="shared" si="0"/>
        <v>9</v>
      </c>
      <c r="B19" s="167" t="s">
        <v>40</v>
      </c>
      <c r="C19" s="165"/>
      <c r="D19" s="165"/>
      <c r="E19" s="420"/>
      <c r="F19" s="165"/>
      <c r="G19" s="165"/>
      <c r="H19" s="428"/>
      <c r="I19" s="1106"/>
      <c r="J19" s="117" t="s">
        <v>477</v>
      </c>
      <c r="K19" s="285"/>
      <c r="L19" s="285"/>
      <c r="M19" s="448"/>
      <c r="N19" s="568"/>
      <c r="O19" s="283"/>
      <c r="P19" s="283"/>
      <c r="Q19" s="1051"/>
    </row>
    <row r="20" spans="1:18" x14ac:dyDescent="0.2">
      <c r="A20" s="1089">
        <f t="shared" si="0"/>
        <v>10</v>
      </c>
      <c r="B20" s="114" t="s">
        <v>41</v>
      </c>
      <c r="C20" s="165"/>
      <c r="D20" s="165"/>
      <c r="E20" s="420">
        <f>SUM(C20:D20)</f>
        <v>0</v>
      </c>
      <c r="F20" s="165"/>
      <c r="G20" s="165">
        <v>3</v>
      </c>
      <c r="H20" s="428">
        <f t="shared" si="3"/>
        <v>3</v>
      </c>
      <c r="I20" s="1106"/>
      <c r="J20" s="155" t="s">
        <v>1047</v>
      </c>
      <c r="K20" s="285"/>
      <c r="L20" s="285"/>
      <c r="M20" s="448"/>
      <c r="N20" s="568"/>
      <c r="O20" s="283"/>
      <c r="P20" s="283"/>
      <c r="Q20" s="1051"/>
    </row>
    <row r="21" spans="1:18" x14ac:dyDescent="0.2">
      <c r="A21" s="1089">
        <f t="shared" si="0"/>
        <v>11</v>
      </c>
      <c r="C21" s="165"/>
      <c r="D21" s="165"/>
      <c r="E21" s="420"/>
      <c r="F21" s="165"/>
      <c r="G21" s="165"/>
      <c r="H21" s="428"/>
      <c r="I21" s="1106"/>
      <c r="J21" s="117" t="s">
        <v>1048</v>
      </c>
      <c r="K21" s="285"/>
      <c r="L21" s="285"/>
      <c r="M21" s="448"/>
      <c r="N21" s="568"/>
      <c r="O21" s="283"/>
      <c r="P21" s="283"/>
      <c r="Q21" s="1051"/>
    </row>
    <row r="22" spans="1:18" s="122" customFormat="1" x14ac:dyDescent="0.2">
      <c r="A22" s="1089">
        <f t="shared" si="0"/>
        <v>12</v>
      </c>
      <c r="B22" s="154" t="s">
        <v>42</v>
      </c>
      <c r="C22" s="165"/>
      <c r="D22" s="165"/>
      <c r="E22" s="420"/>
      <c r="F22" s="165"/>
      <c r="G22" s="165"/>
      <c r="H22" s="428"/>
      <c r="I22" s="1106"/>
      <c r="J22" s="117" t="s">
        <v>1049</v>
      </c>
      <c r="K22" s="285"/>
      <c r="L22" s="285"/>
      <c r="M22" s="448"/>
      <c r="N22" s="1103"/>
      <c r="O22" s="1052"/>
      <c r="P22" s="1052"/>
      <c r="Q22" s="1051"/>
    </row>
    <row r="23" spans="1:18" s="122" customFormat="1" x14ac:dyDescent="0.2">
      <c r="A23" s="1089">
        <f t="shared" si="0"/>
        <v>13</v>
      </c>
      <c r="B23" s="154" t="s">
        <v>43</v>
      </c>
      <c r="C23" s="165"/>
      <c r="D23" s="165"/>
      <c r="E23" s="420"/>
      <c r="F23" s="165"/>
      <c r="G23" s="165"/>
      <c r="H23" s="428"/>
      <c r="I23" s="1106"/>
      <c r="J23" s="166"/>
      <c r="K23" s="285"/>
      <c r="L23" s="285"/>
      <c r="M23" s="448"/>
      <c r="N23" s="1103"/>
      <c r="O23" s="1052"/>
      <c r="P23" s="1052"/>
      <c r="Q23" s="1051"/>
    </row>
    <row r="24" spans="1:18" x14ac:dyDescent="0.2">
      <c r="A24" s="1089">
        <f t="shared" si="0"/>
        <v>14</v>
      </c>
      <c r="B24" s="164" t="s">
        <v>44</v>
      </c>
      <c r="C24" s="127"/>
      <c r="D24" s="127"/>
      <c r="E24" s="1055"/>
      <c r="F24" s="127"/>
      <c r="G24" s="127"/>
      <c r="H24" s="428"/>
      <c r="I24" s="1107"/>
      <c r="J24" s="123" t="s">
        <v>66</v>
      </c>
      <c r="K24" s="349">
        <f>SUM(K12:K22)</f>
        <v>133261</v>
      </c>
      <c r="L24" s="349">
        <f>SUM(L12:L22)</f>
        <v>6774</v>
      </c>
      <c r="M24" s="449">
        <f>SUM(M12:M22)</f>
        <v>140035</v>
      </c>
      <c r="N24" s="820">
        <f>SUM(N12:N14)</f>
        <v>132695</v>
      </c>
      <c r="O24" s="349">
        <f t="shared" ref="O24:P24" si="4">SUM(O12:O14)</f>
        <v>6774</v>
      </c>
      <c r="P24" s="349">
        <f t="shared" si="4"/>
        <v>139469</v>
      </c>
      <c r="Q24" s="1104">
        <f t="shared" si="2"/>
        <v>99.595815331881312</v>
      </c>
    </row>
    <row r="25" spans="1:18" x14ac:dyDescent="0.2">
      <c r="A25" s="1089">
        <f t="shared" si="0"/>
        <v>15</v>
      </c>
      <c r="B25" s="164" t="s">
        <v>45</v>
      </c>
      <c r="C25" s="165"/>
      <c r="D25" s="165"/>
      <c r="E25" s="420"/>
      <c r="F25" s="165"/>
      <c r="G25" s="165"/>
      <c r="H25" s="428"/>
      <c r="I25" s="1106"/>
      <c r="J25" s="166"/>
      <c r="K25" s="285"/>
      <c r="L25" s="285"/>
      <c r="M25" s="448"/>
      <c r="N25" s="568"/>
      <c r="O25" s="283"/>
      <c r="P25" s="283"/>
      <c r="Q25" s="1051"/>
    </row>
    <row r="26" spans="1:18" x14ac:dyDescent="0.2">
      <c r="A26" s="1089">
        <f t="shared" si="0"/>
        <v>16</v>
      </c>
      <c r="B26" s="114" t="s">
        <v>46</v>
      </c>
      <c r="C26" s="124"/>
      <c r="D26" s="124"/>
      <c r="E26" s="497"/>
      <c r="F26" s="124"/>
      <c r="G26" s="124"/>
      <c r="H26" s="428"/>
      <c r="I26" s="1108"/>
      <c r="J26" s="124" t="s">
        <v>34</v>
      </c>
      <c r="K26" s="351"/>
      <c r="L26" s="351"/>
      <c r="M26" s="448"/>
      <c r="N26" s="568"/>
      <c r="O26" s="283"/>
      <c r="P26" s="283"/>
      <c r="Q26" s="1051"/>
    </row>
    <row r="27" spans="1:18" x14ac:dyDescent="0.2">
      <c r="A27" s="1089">
        <f t="shared" si="0"/>
        <v>17</v>
      </c>
      <c r="B27" s="164" t="s">
        <v>47</v>
      </c>
      <c r="C27" s="117"/>
      <c r="D27" s="117"/>
      <c r="E27" s="428"/>
      <c r="F27" s="117"/>
      <c r="G27" s="117"/>
      <c r="H27" s="428"/>
      <c r="I27" s="948"/>
      <c r="J27" s="117" t="s">
        <v>244</v>
      </c>
      <c r="K27" s="285">
        <v>3333</v>
      </c>
      <c r="L27" s="285">
        <f>'[1]felhalm. kiad.  '!H172</f>
        <v>0</v>
      </c>
      <c r="M27" s="448">
        <f>SUM(K27:L27)</f>
        <v>3333</v>
      </c>
      <c r="N27" s="568">
        <v>3319</v>
      </c>
      <c r="O27" s="283">
        <v>0</v>
      </c>
      <c r="P27" s="283">
        <f>N27+O27</f>
        <v>3319</v>
      </c>
      <c r="Q27" s="1051">
        <f t="shared" si="2"/>
        <v>99.579957995799589</v>
      </c>
    </row>
    <row r="28" spans="1:18" x14ac:dyDescent="0.2">
      <c r="A28" s="1089">
        <f t="shared" si="0"/>
        <v>18</v>
      </c>
      <c r="B28" s="164"/>
      <c r="C28" s="117"/>
      <c r="D28" s="117"/>
      <c r="E28" s="428"/>
      <c r="F28" s="117"/>
      <c r="G28" s="117"/>
      <c r="H28" s="428"/>
      <c r="I28" s="948"/>
      <c r="J28" s="117" t="s">
        <v>31</v>
      </c>
      <c r="K28" s="285"/>
      <c r="L28" s="285"/>
      <c r="M28" s="448"/>
      <c r="N28" s="568"/>
      <c r="O28" s="283"/>
      <c r="P28" s="283"/>
      <c r="Q28" s="1051"/>
    </row>
    <row r="29" spans="1:18" x14ac:dyDescent="0.2">
      <c r="A29" s="1089">
        <f t="shared" si="0"/>
        <v>19</v>
      </c>
      <c r="B29" s="154" t="s">
        <v>50</v>
      </c>
      <c r="C29" s="117"/>
      <c r="D29" s="117"/>
      <c r="E29" s="428"/>
      <c r="F29" s="117"/>
      <c r="G29" s="117"/>
      <c r="H29" s="428"/>
      <c r="I29" s="948"/>
      <c r="J29" s="117" t="s">
        <v>32</v>
      </c>
      <c r="K29" s="285"/>
      <c r="L29" s="285"/>
      <c r="M29" s="448"/>
      <c r="N29" s="568"/>
      <c r="O29" s="283"/>
      <c r="P29" s="283"/>
      <c r="Q29" s="1051"/>
    </row>
    <row r="30" spans="1:18" s="122" customFormat="1" x14ac:dyDescent="0.2">
      <c r="A30" s="1089">
        <f t="shared" si="0"/>
        <v>20</v>
      </c>
      <c r="B30" s="154" t="s">
        <v>48</v>
      </c>
      <c r="C30" s="117"/>
      <c r="D30" s="117"/>
      <c r="E30" s="428"/>
      <c r="F30" s="117"/>
      <c r="G30" s="117"/>
      <c r="H30" s="428"/>
      <c r="I30" s="948"/>
      <c r="J30" s="117" t="s">
        <v>479</v>
      </c>
      <c r="K30" s="285"/>
      <c r="L30" s="285"/>
      <c r="M30" s="448"/>
      <c r="N30" s="1103"/>
      <c r="O30" s="350"/>
      <c r="P30" s="1052"/>
      <c r="Q30" s="1051"/>
    </row>
    <row r="31" spans="1:18" x14ac:dyDescent="0.2">
      <c r="A31" s="1089">
        <f t="shared" si="0"/>
        <v>21</v>
      </c>
      <c r="C31" s="117"/>
      <c r="D31" s="117"/>
      <c r="E31" s="428"/>
      <c r="F31" s="117"/>
      <c r="G31" s="117"/>
      <c r="H31" s="428"/>
      <c r="I31" s="948"/>
      <c r="J31" s="117" t="s">
        <v>476</v>
      </c>
      <c r="K31" s="285"/>
      <c r="L31" s="285"/>
      <c r="M31" s="448"/>
      <c r="N31" s="568"/>
      <c r="O31" s="283"/>
      <c r="P31" s="283"/>
      <c r="Q31" s="1051"/>
    </row>
    <row r="32" spans="1:18" s="10" customFormat="1" x14ac:dyDescent="0.2">
      <c r="A32" s="1089">
        <f t="shared" si="0"/>
        <v>22</v>
      </c>
      <c r="B32" s="171" t="s">
        <v>52</v>
      </c>
      <c r="C32" s="165">
        <f>C14+C20</f>
        <v>0</v>
      </c>
      <c r="D32" s="165">
        <f>D14+D20</f>
        <v>0</v>
      </c>
      <c r="E32" s="420">
        <f>E14+E20</f>
        <v>0</v>
      </c>
      <c r="F32" s="165">
        <f>F13+F14+F18+F20+F29</f>
        <v>0</v>
      </c>
      <c r="G32" s="165">
        <f t="shared" ref="G32:H32" si="5">G13+G14+G18+G20+G29</f>
        <v>3</v>
      </c>
      <c r="H32" s="420">
        <f t="shared" si="5"/>
        <v>3</v>
      </c>
      <c r="I32" s="1106"/>
      <c r="J32" s="117" t="s">
        <v>472</v>
      </c>
      <c r="K32" s="283"/>
      <c r="L32" s="283"/>
      <c r="M32" s="448"/>
      <c r="N32" s="822"/>
      <c r="O32" s="184"/>
      <c r="P32" s="184"/>
      <c r="Q32" s="1051"/>
    </row>
    <row r="33" spans="1:20" x14ac:dyDescent="0.2">
      <c r="A33" s="1089">
        <f t="shared" si="0"/>
        <v>23</v>
      </c>
      <c r="B33" s="172" t="s">
        <v>67</v>
      </c>
      <c r="C33" s="173"/>
      <c r="D33" s="173"/>
      <c r="E33" s="424"/>
      <c r="F33" s="173"/>
      <c r="G33" s="173"/>
      <c r="H33" s="424"/>
      <c r="I33" s="1109"/>
      <c r="J33" s="127" t="s">
        <v>68</v>
      </c>
      <c r="K33" s="350">
        <f>SUM(K27:K32)</f>
        <v>3333</v>
      </c>
      <c r="L33" s="350">
        <f>SUM(L27:L32)</f>
        <v>0</v>
      </c>
      <c r="M33" s="450">
        <f>SUM(M27:M31)</f>
        <v>3333</v>
      </c>
      <c r="N33" s="350">
        <f t="shared" ref="N33:P33" si="6">SUM(N27:N31)</f>
        <v>3319</v>
      </c>
      <c r="O33" s="350">
        <f t="shared" si="6"/>
        <v>0</v>
      </c>
      <c r="P33" s="350">
        <f t="shared" si="6"/>
        <v>3319</v>
      </c>
      <c r="Q33" s="1124">
        <f t="shared" si="2"/>
        <v>99.579957995799589</v>
      </c>
    </row>
    <row r="34" spans="1:20" x14ac:dyDescent="0.2">
      <c r="A34" s="1089">
        <f t="shared" si="0"/>
        <v>24</v>
      </c>
      <c r="B34" s="174" t="s">
        <v>51</v>
      </c>
      <c r="C34" s="170">
        <f>SUM(C32:C33)</f>
        <v>0</v>
      </c>
      <c r="D34" s="170">
        <f>SUM(D32:D33)</f>
        <v>0</v>
      </c>
      <c r="E34" s="425">
        <f>SUM(C34:D34)</f>
        <v>0</v>
      </c>
      <c r="F34" s="170">
        <f>F32+F33</f>
        <v>0</v>
      </c>
      <c r="G34" s="170">
        <f t="shared" ref="G34:H34" si="7">G32+G33</f>
        <v>3</v>
      </c>
      <c r="H34" s="425">
        <f t="shared" si="7"/>
        <v>3</v>
      </c>
      <c r="I34" s="1110"/>
      <c r="J34" s="170" t="s">
        <v>69</v>
      </c>
      <c r="K34" s="351">
        <f>K24+K33</f>
        <v>136594</v>
      </c>
      <c r="L34" s="351">
        <f>L24+L33</f>
        <v>6774</v>
      </c>
      <c r="M34" s="423">
        <f>M24+M33</f>
        <v>143368</v>
      </c>
      <c r="N34" s="822">
        <f t="shared" ref="N34:P34" si="8">N24+N33</f>
        <v>136014</v>
      </c>
      <c r="O34" s="351">
        <f t="shared" si="8"/>
        <v>6774</v>
      </c>
      <c r="P34" s="351">
        <f t="shared" si="8"/>
        <v>142788</v>
      </c>
      <c r="Q34" s="1125">
        <f t="shared" si="2"/>
        <v>99.595446682662796</v>
      </c>
    </row>
    <row r="35" spans="1:20" x14ac:dyDescent="0.2">
      <c r="A35" s="1089">
        <f t="shared" si="0"/>
        <v>25</v>
      </c>
      <c r="B35" s="176"/>
      <c r="C35" s="166"/>
      <c r="D35" s="166"/>
      <c r="E35" s="422"/>
      <c r="F35" s="166"/>
      <c r="G35" s="166"/>
      <c r="H35" s="422"/>
      <c r="I35" s="1111"/>
      <c r="J35" s="166"/>
      <c r="K35" s="285"/>
      <c r="L35" s="285"/>
      <c r="M35" s="448"/>
      <c r="N35" s="568"/>
      <c r="O35" s="285"/>
      <c r="P35" s="285"/>
      <c r="Q35" s="1051"/>
    </row>
    <row r="36" spans="1:20" x14ac:dyDescent="0.2">
      <c r="A36" s="1089">
        <f t="shared" si="0"/>
        <v>26</v>
      </c>
      <c r="B36" s="176"/>
      <c r="C36" s="166"/>
      <c r="D36" s="166"/>
      <c r="E36" s="422"/>
      <c r="F36" s="166"/>
      <c r="G36" s="166"/>
      <c r="H36" s="422"/>
      <c r="I36" s="1111"/>
      <c r="J36" s="123"/>
      <c r="K36" s="349"/>
      <c r="L36" s="349"/>
      <c r="M36" s="449"/>
      <c r="N36" s="568"/>
      <c r="O36" s="283"/>
      <c r="P36" s="283"/>
      <c r="Q36" s="1051"/>
    </row>
    <row r="37" spans="1:20" s="10" customFormat="1" x14ac:dyDescent="0.2">
      <c r="A37" s="1089">
        <f t="shared" si="0"/>
        <v>27</v>
      </c>
      <c r="B37" s="176"/>
      <c r="C37" s="166"/>
      <c r="D37" s="166"/>
      <c r="E37" s="422"/>
      <c r="F37" s="166"/>
      <c r="G37" s="166"/>
      <c r="H37" s="422"/>
      <c r="I37" s="1111"/>
      <c r="J37" s="166"/>
      <c r="K37" s="285"/>
      <c r="L37" s="285"/>
      <c r="M37" s="448"/>
      <c r="N37" s="822"/>
      <c r="O37" s="184"/>
      <c r="P37" s="184"/>
      <c r="Q37" s="1051"/>
    </row>
    <row r="38" spans="1:20" s="10" customFormat="1" x14ac:dyDescent="0.2">
      <c r="A38" s="1089">
        <f t="shared" si="0"/>
        <v>28</v>
      </c>
      <c r="B38" s="124" t="s">
        <v>53</v>
      </c>
      <c r="C38" s="124"/>
      <c r="D38" s="124"/>
      <c r="E38" s="497"/>
      <c r="F38" s="124"/>
      <c r="G38" s="124"/>
      <c r="H38" s="497"/>
      <c r="I38" s="1108"/>
      <c r="J38" s="124" t="s">
        <v>33</v>
      </c>
      <c r="K38" s="351"/>
      <c r="L38" s="351"/>
      <c r="M38" s="423"/>
      <c r="N38" s="822"/>
      <c r="O38" s="184"/>
      <c r="P38" s="184"/>
      <c r="Q38" s="1051"/>
      <c r="T38" s="831"/>
    </row>
    <row r="39" spans="1:20" s="10" customFormat="1" x14ac:dyDescent="0.2">
      <c r="A39" s="1089">
        <f t="shared" si="0"/>
        <v>29</v>
      </c>
      <c r="B39" s="134" t="s">
        <v>735</v>
      </c>
      <c r="C39" s="124"/>
      <c r="D39" s="124"/>
      <c r="E39" s="497"/>
      <c r="F39" s="124"/>
      <c r="G39" s="124"/>
      <c r="H39" s="497"/>
      <c r="I39" s="1108"/>
      <c r="J39" s="135" t="s">
        <v>4</v>
      </c>
      <c r="K39" s="184"/>
      <c r="M39" s="451"/>
      <c r="N39" s="822"/>
      <c r="O39" s="184"/>
      <c r="P39" s="184"/>
      <c r="Q39" s="1051"/>
    </row>
    <row r="40" spans="1:20" s="10" customFormat="1" x14ac:dyDescent="0.2">
      <c r="A40" s="1089">
        <f t="shared" si="0"/>
        <v>30</v>
      </c>
      <c r="B40" s="114" t="s">
        <v>1136</v>
      </c>
      <c r="C40" s="124"/>
      <c r="D40" s="124"/>
      <c r="E40" s="497"/>
      <c r="F40" s="124"/>
      <c r="G40" s="124"/>
      <c r="H40" s="497"/>
      <c r="I40" s="1108"/>
      <c r="J40" s="164" t="s">
        <v>3</v>
      </c>
      <c r="K40" s="351"/>
      <c r="L40" s="351"/>
      <c r="M40" s="423"/>
      <c r="N40" s="822"/>
      <c r="O40" s="184"/>
      <c r="P40" s="184"/>
      <c r="Q40" s="1051"/>
    </row>
    <row r="41" spans="1:20" x14ac:dyDescent="0.2">
      <c r="A41" s="1089">
        <f t="shared" si="0"/>
        <v>31</v>
      </c>
      <c r="B41" s="116" t="s">
        <v>737</v>
      </c>
      <c r="C41" s="181"/>
      <c r="D41" s="181"/>
      <c r="E41" s="1056"/>
      <c r="F41" s="181"/>
      <c r="G41" s="181"/>
      <c r="H41" s="1056"/>
      <c r="I41" s="1112"/>
      <c r="J41" s="117" t="s">
        <v>5</v>
      </c>
      <c r="K41" s="351"/>
      <c r="L41" s="351"/>
      <c r="M41" s="423"/>
      <c r="N41" s="568"/>
      <c r="O41" s="283"/>
      <c r="P41" s="283"/>
      <c r="Q41" s="1051"/>
    </row>
    <row r="42" spans="1:20" x14ac:dyDescent="0.2">
      <c r="A42" s="1089">
        <f t="shared" si="0"/>
        <v>32</v>
      </c>
      <c r="B42" s="116" t="s">
        <v>225</v>
      </c>
      <c r="C42" s="117"/>
      <c r="D42" s="117"/>
      <c r="E42" s="428"/>
      <c r="F42" s="117"/>
      <c r="G42" s="117"/>
      <c r="H42" s="428"/>
      <c r="I42" s="948"/>
      <c r="J42" s="117" t="s">
        <v>6</v>
      </c>
      <c r="K42" s="184"/>
      <c r="L42" s="184"/>
      <c r="M42" s="423"/>
      <c r="N42" s="568"/>
      <c r="O42" s="283"/>
      <c r="P42" s="283"/>
      <c r="Q42" s="1051"/>
    </row>
    <row r="43" spans="1:20" x14ac:dyDescent="0.2">
      <c r="A43" s="1089">
        <f t="shared" si="0"/>
        <v>33</v>
      </c>
      <c r="B43" s="508" t="s">
        <v>226</v>
      </c>
      <c r="C43" s="117">
        <v>28</v>
      </c>
      <c r="D43" s="117"/>
      <c r="E43" s="428">
        <f>C43+D43</f>
        <v>28</v>
      </c>
      <c r="F43" s="117">
        <v>28</v>
      </c>
      <c r="G43" s="117"/>
      <c r="H43" s="428">
        <f>F43+G43</f>
        <v>28</v>
      </c>
      <c r="I43" s="948">
        <f>H43/E43*100</f>
        <v>100</v>
      </c>
      <c r="J43" s="117" t="s">
        <v>7</v>
      </c>
      <c r="K43" s="184"/>
      <c r="L43" s="184"/>
      <c r="M43" s="423"/>
      <c r="N43" s="568"/>
      <c r="O43" s="283"/>
      <c r="P43" s="283"/>
      <c r="Q43" s="1051"/>
    </row>
    <row r="44" spans="1:20" x14ac:dyDescent="0.2">
      <c r="A44" s="1089">
        <f t="shared" si="0"/>
        <v>34</v>
      </c>
      <c r="B44" s="508" t="s">
        <v>1130</v>
      </c>
      <c r="C44" s="117"/>
      <c r="D44" s="117"/>
      <c r="E44" s="428"/>
      <c r="F44" s="117"/>
      <c r="G44" s="117"/>
      <c r="H44" s="428"/>
      <c r="I44" s="948"/>
      <c r="J44" s="117"/>
      <c r="K44" s="184"/>
      <c r="L44" s="184"/>
      <c r="M44" s="423"/>
      <c r="N44" s="568"/>
      <c r="O44" s="283"/>
      <c r="P44" s="283"/>
      <c r="Q44" s="1051"/>
    </row>
    <row r="45" spans="1:20" x14ac:dyDescent="0.2">
      <c r="A45" s="1089">
        <f t="shared" si="0"/>
        <v>35</v>
      </c>
      <c r="B45" s="117" t="s">
        <v>738</v>
      </c>
      <c r="C45" s="117"/>
      <c r="D45" s="117"/>
      <c r="E45" s="428"/>
      <c r="F45" s="117"/>
      <c r="G45" s="117"/>
      <c r="H45" s="428"/>
      <c r="I45" s="948"/>
      <c r="J45" s="117" t="s">
        <v>8</v>
      </c>
      <c r="K45" s="351"/>
      <c r="L45" s="351"/>
      <c r="M45" s="448"/>
      <c r="N45" s="568"/>
      <c r="O45" s="283"/>
      <c r="P45" s="283"/>
      <c r="Q45" s="1051"/>
    </row>
    <row r="46" spans="1:20" x14ac:dyDescent="0.2">
      <c r="A46" s="1089">
        <f t="shared" si="0"/>
        <v>36</v>
      </c>
      <c r="B46" s="117" t="s">
        <v>739</v>
      </c>
      <c r="C46" s="124"/>
      <c r="D46" s="124"/>
      <c r="E46" s="497"/>
      <c r="F46" s="124"/>
      <c r="G46" s="124"/>
      <c r="H46" s="497"/>
      <c r="I46" s="948"/>
      <c r="J46" s="117" t="s">
        <v>9</v>
      </c>
      <c r="K46" s="351"/>
      <c r="L46" s="351"/>
      <c r="M46" s="448"/>
      <c r="N46" s="568"/>
      <c r="O46" s="283"/>
      <c r="P46" s="283"/>
      <c r="Q46" s="1051"/>
    </row>
    <row r="47" spans="1:20" x14ac:dyDescent="0.2">
      <c r="A47" s="1089">
        <f t="shared" si="0"/>
        <v>37</v>
      </c>
      <c r="B47" s="116" t="s">
        <v>229</v>
      </c>
      <c r="C47" s="117"/>
      <c r="D47" s="117"/>
      <c r="E47" s="428"/>
      <c r="F47" s="117"/>
      <c r="G47" s="117"/>
      <c r="H47" s="428"/>
      <c r="I47" s="948"/>
      <c r="J47" s="117" t="s">
        <v>10</v>
      </c>
      <c r="K47" s="285"/>
      <c r="L47" s="285"/>
      <c r="M47" s="448"/>
      <c r="N47" s="568"/>
      <c r="O47" s="283"/>
      <c r="P47" s="283"/>
      <c r="Q47" s="1051"/>
    </row>
    <row r="48" spans="1:20" x14ac:dyDescent="0.2">
      <c r="A48" s="1089">
        <f t="shared" si="0"/>
        <v>38</v>
      </c>
      <c r="B48" s="508" t="s">
        <v>230</v>
      </c>
      <c r="C48" s="117">
        <f>K24-(C34+C43)</f>
        <v>133233</v>
      </c>
      <c r="D48" s="117">
        <f>L24-(D34+D43)</f>
        <v>6774</v>
      </c>
      <c r="E48" s="428">
        <f>M24-(E34+E43)</f>
        <v>140007</v>
      </c>
      <c r="F48" s="117">
        <v>132667</v>
      </c>
      <c r="G48" s="117">
        <v>6774</v>
      </c>
      <c r="H48" s="428">
        <f>F48+G48</f>
        <v>139441</v>
      </c>
      <c r="I48" s="948">
        <f t="shared" ref="I48:I54" si="9">H48/E48*100</f>
        <v>99.595734498989344</v>
      </c>
      <c r="J48" s="117" t="s">
        <v>11</v>
      </c>
      <c r="K48" s="285"/>
      <c r="L48" s="285"/>
      <c r="M48" s="448"/>
      <c r="N48" s="568"/>
      <c r="O48" s="283"/>
      <c r="P48" s="283"/>
      <c r="Q48" s="1051"/>
    </row>
    <row r="49" spans="1:18" x14ac:dyDescent="0.2">
      <c r="A49" s="1089">
        <f t="shared" si="0"/>
        <v>39</v>
      </c>
      <c r="B49" s="508" t="s">
        <v>231</v>
      </c>
      <c r="C49" s="117">
        <f>K33-C33</f>
        <v>3333</v>
      </c>
      <c r="D49" s="117"/>
      <c r="E49" s="428">
        <f>M33-E33</f>
        <v>3333</v>
      </c>
      <c r="F49" s="117">
        <v>3319</v>
      </c>
      <c r="G49" s="117"/>
      <c r="H49" s="428">
        <f>F49+G49</f>
        <v>3319</v>
      </c>
      <c r="I49" s="948">
        <f t="shared" si="9"/>
        <v>99.579957995799589</v>
      </c>
      <c r="J49" s="117" t="s">
        <v>12</v>
      </c>
      <c r="K49" s="285"/>
      <c r="L49" s="285"/>
      <c r="M49" s="448"/>
      <c r="N49" s="568"/>
      <c r="O49" s="283"/>
      <c r="P49" s="283"/>
      <c r="Q49" s="1051"/>
    </row>
    <row r="50" spans="1:18" x14ac:dyDescent="0.2">
      <c r="A50" s="1089">
        <f t="shared" si="0"/>
        <v>40</v>
      </c>
      <c r="B50" s="116" t="s">
        <v>1</v>
      </c>
      <c r="C50" s="117"/>
      <c r="D50" s="117"/>
      <c r="E50" s="428"/>
      <c r="F50" s="117"/>
      <c r="G50" s="117"/>
      <c r="H50" s="428"/>
      <c r="I50" s="948"/>
      <c r="J50" s="117" t="s">
        <v>13</v>
      </c>
      <c r="K50" s="285"/>
      <c r="L50" s="285"/>
      <c r="M50" s="448"/>
      <c r="N50" s="568"/>
      <c r="O50" s="283"/>
      <c r="P50" s="283"/>
      <c r="Q50" s="1051"/>
    </row>
    <row r="51" spans="1:18" x14ac:dyDescent="0.2">
      <c r="A51" s="1089">
        <f t="shared" si="0"/>
        <v>41</v>
      </c>
      <c r="B51" s="116"/>
      <c r="C51" s="117"/>
      <c r="D51" s="117"/>
      <c r="E51" s="428"/>
      <c r="F51" s="117"/>
      <c r="G51" s="117"/>
      <c r="H51" s="428"/>
      <c r="I51" s="948"/>
      <c r="J51" s="117" t="s">
        <v>14</v>
      </c>
      <c r="K51" s="285"/>
      <c r="L51" s="285"/>
      <c r="M51" s="448"/>
      <c r="N51" s="568"/>
      <c r="O51" s="283"/>
      <c r="P51" s="283"/>
      <c r="Q51" s="1051"/>
    </row>
    <row r="52" spans="1:18" x14ac:dyDescent="0.2">
      <c r="A52" s="1089">
        <f t="shared" si="0"/>
        <v>42</v>
      </c>
      <c r="B52" s="116"/>
      <c r="C52" s="117"/>
      <c r="D52" s="117"/>
      <c r="E52" s="428"/>
      <c r="F52" s="117"/>
      <c r="G52" s="117"/>
      <c r="H52" s="428"/>
      <c r="I52" s="948"/>
      <c r="J52" s="117" t="s">
        <v>15</v>
      </c>
      <c r="K52" s="285"/>
      <c r="L52" s="285"/>
      <c r="M52" s="448"/>
      <c r="N52" s="568"/>
      <c r="O52" s="283"/>
      <c r="P52" s="283"/>
      <c r="Q52" s="1051"/>
    </row>
    <row r="53" spans="1:18" ht="12" thickBot="1" x14ac:dyDescent="0.25">
      <c r="A53" s="1090">
        <f t="shared" si="0"/>
        <v>43</v>
      </c>
      <c r="B53" s="174" t="s">
        <v>480</v>
      </c>
      <c r="C53" s="326">
        <f>SUM(C39:C51)</f>
        <v>136594</v>
      </c>
      <c r="D53" s="326">
        <f>SUM(D39:D51)</f>
        <v>6774</v>
      </c>
      <c r="E53" s="604">
        <f>SUM(E39:E51)</f>
        <v>143368</v>
      </c>
      <c r="F53" s="326">
        <f t="shared" ref="F53:H53" si="10">SUM(F39:F51)</f>
        <v>136014</v>
      </c>
      <c r="G53" s="326">
        <f t="shared" si="10"/>
        <v>6774</v>
      </c>
      <c r="H53" s="604">
        <f t="shared" si="10"/>
        <v>142788</v>
      </c>
      <c r="I53" s="1119">
        <f t="shared" si="9"/>
        <v>99.595446682662796</v>
      </c>
      <c r="J53" s="124" t="s">
        <v>473</v>
      </c>
      <c r="K53" s="351">
        <f>SUM(K39:K52)</f>
        <v>0</v>
      </c>
      <c r="L53" s="351">
        <f>SUM(L39:L52)</f>
        <v>0</v>
      </c>
      <c r="M53" s="452">
        <f>SUM(M39:M52)</f>
        <v>0</v>
      </c>
      <c r="N53" s="1101">
        <f t="shared" ref="N53:P53" si="11">SUM(N39:N52)</f>
        <v>0</v>
      </c>
      <c r="O53" s="1101">
        <f t="shared" si="11"/>
        <v>0</v>
      </c>
      <c r="P53" s="1101">
        <f t="shared" si="11"/>
        <v>0</v>
      </c>
      <c r="Q53" s="1051"/>
    </row>
    <row r="54" spans="1:18" ht="12" thickBot="1" x14ac:dyDescent="0.25">
      <c r="A54" s="1096">
        <f t="shared" si="0"/>
        <v>44</v>
      </c>
      <c r="B54" s="946" t="s">
        <v>475</v>
      </c>
      <c r="C54" s="324">
        <f>C34+C53</f>
        <v>136594</v>
      </c>
      <c r="D54" s="324">
        <f>D34+D53</f>
        <v>6774</v>
      </c>
      <c r="E54" s="429">
        <f>E34+E53</f>
        <v>143368</v>
      </c>
      <c r="F54" s="1113">
        <f t="shared" ref="F54:H54" si="12">F34+F53</f>
        <v>136014</v>
      </c>
      <c r="G54" s="1057">
        <f t="shared" si="12"/>
        <v>6777</v>
      </c>
      <c r="H54" s="1057">
        <f t="shared" si="12"/>
        <v>142791</v>
      </c>
      <c r="I54" s="1118">
        <f t="shared" si="9"/>
        <v>99.597539199821441</v>
      </c>
      <c r="J54" s="1117" t="s">
        <v>474</v>
      </c>
      <c r="K54" s="353">
        <f>K34+K53</f>
        <v>136594</v>
      </c>
      <c r="L54" s="354">
        <f>L34+L53</f>
        <v>6774</v>
      </c>
      <c r="M54" s="353">
        <f>M34+M53</f>
        <v>143368</v>
      </c>
      <c r="N54" s="353">
        <f t="shared" ref="N54:P54" si="13">N34+N53</f>
        <v>136014</v>
      </c>
      <c r="O54" s="353">
        <f t="shared" si="13"/>
        <v>6774</v>
      </c>
      <c r="P54" s="354">
        <f t="shared" si="13"/>
        <v>142788</v>
      </c>
      <c r="Q54" s="794">
        <f>P54/M54*100</f>
        <v>99.595446682662796</v>
      </c>
    </row>
    <row r="55" spans="1:18" x14ac:dyDescent="0.2">
      <c r="A55" s="1116"/>
      <c r="B55" s="179"/>
      <c r="C55" s="178"/>
      <c r="D55" s="178"/>
      <c r="E55" s="178"/>
      <c r="F55" s="178"/>
      <c r="G55" s="178"/>
      <c r="H55" s="178"/>
      <c r="I55" s="178"/>
      <c r="J55" s="178"/>
      <c r="K55" s="184"/>
      <c r="L55" s="184"/>
      <c r="M55" s="184"/>
      <c r="N55" s="9"/>
      <c r="Q55" s="1007"/>
    </row>
    <row r="59" spans="1:18" x14ac:dyDescent="0.2">
      <c r="H59" s="166"/>
      <c r="R59" s="284"/>
    </row>
    <row r="61" spans="1:18" x14ac:dyDescent="0.2">
      <c r="N61" s="176"/>
    </row>
  </sheetData>
  <sheetProtection selectLockedCells="1" selectUnlockedCells="1"/>
  <mergeCells count="18">
    <mergeCell ref="B4:Q4"/>
    <mergeCell ref="B1:Q1"/>
    <mergeCell ref="N8:Q8"/>
    <mergeCell ref="N9:P9"/>
    <mergeCell ref="Q9:Q10"/>
    <mergeCell ref="B7:Q7"/>
    <mergeCell ref="B6:Q6"/>
    <mergeCell ref="K9:M9"/>
    <mergeCell ref="K8:M8"/>
    <mergeCell ref="B5:Q5"/>
    <mergeCell ref="A8:A10"/>
    <mergeCell ref="B8:B9"/>
    <mergeCell ref="C8:E8"/>
    <mergeCell ref="J8:J9"/>
    <mergeCell ref="C9:E9"/>
    <mergeCell ref="F8:I8"/>
    <mergeCell ref="F9:H9"/>
    <mergeCell ref="I9:I10"/>
  </mergeCells>
  <phoneticPr fontId="35" type="noConversion"/>
  <pageMargins left="0.19685039370078741" right="0.19685039370078741" top="0.19685039370078741" bottom="0.19685039370078741" header="0.51181102362204722" footer="0.51181102362204722"/>
  <pageSetup paperSize="9" scale="66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C46"/>
  <sheetViews>
    <sheetView topLeftCell="B1" zoomScaleNormal="100" workbookViewId="0">
      <selection activeCell="B1" sqref="B1:Q1"/>
    </sheetView>
  </sheetViews>
  <sheetFormatPr defaultColWidth="9.140625" defaultRowHeight="11.25" x14ac:dyDescent="0.2"/>
  <cols>
    <col min="1" max="1" width="4.85546875" style="154" customWidth="1"/>
    <col min="2" max="2" width="41.85546875" style="154" customWidth="1"/>
    <col min="3" max="3" width="10.85546875" style="155" customWidth="1"/>
    <col min="4" max="4" width="10.7109375" style="155" customWidth="1"/>
    <col min="5" max="8" width="10.85546875" style="155" customWidth="1"/>
    <col min="9" max="9" width="6.5703125" style="155" customWidth="1"/>
    <col min="10" max="10" width="32.42578125" style="155" customWidth="1"/>
    <col min="11" max="11" width="11.5703125" style="155" customWidth="1"/>
    <col min="12" max="12" width="14.7109375" style="155" customWidth="1"/>
    <col min="13" max="13" width="14.5703125" style="155" customWidth="1"/>
    <col min="14" max="16" width="10.85546875" style="154" customWidth="1"/>
    <col min="17" max="17" width="6.5703125" style="154" customWidth="1"/>
    <col min="18" max="29" width="9.140625" style="154"/>
    <col min="30" max="16384" width="9.140625" style="9"/>
  </cols>
  <sheetData>
    <row r="1" spans="1:29" ht="12.75" customHeight="1" x14ac:dyDescent="0.2">
      <c r="B1" s="1581" t="s">
        <v>2131</v>
      </c>
      <c r="C1" s="1581"/>
      <c r="D1" s="1581"/>
      <c r="E1" s="1581"/>
      <c r="F1" s="1581"/>
      <c r="G1" s="1581"/>
      <c r="H1" s="1581"/>
      <c r="I1" s="1581"/>
      <c r="J1" s="1581"/>
      <c r="K1" s="1581"/>
      <c r="L1" s="1581"/>
      <c r="M1" s="1581"/>
      <c r="N1" s="1581"/>
      <c r="O1" s="1581"/>
      <c r="P1" s="1581"/>
      <c r="Q1" s="1581"/>
    </row>
    <row r="2" spans="1:29" x14ac:dyDescent="0.2">
      <c r="B2" s="544"/>
      <c r="M2" s="156"/>
    </row>
    <row r="3" spans="1:29" s="120" customFormat="1" x14ac:dyDescent="0.2">
      <c r="A3" s="157"/>
      <c r="B3" s="1582" t="s">
        <v>54</v>
      </c>
      <c r="C3" s="1582"/>
      <c r="D3" s="1582"/>
      <c r="E3" s="1582"/>
      <c r="F3" s="1582"/>
      <c r="G3" s="1582"/>
      <c r="H3" s="1582"/>
      <c r="I3" s="1582"/>
      <c r="J3" s="1582"/>
      <c r="K3" s="1582"/>
      <c r="L3" s="1582"/>
      <c r="M3" s="1582"/>
      <c r="N3" s="1582"/>
      <c r="O3" s="1582"/>
      <c r="P3" s="1582"/>
      <c r="Q3" s="1582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</row>
    <row r="4" spans="1:29" s="120" customFormat="1" x14ac:dyDescent="0.2">
      <c r="A4" s="157"/>
      <c r="B4" s="1582" t="s">
        <v>991</v>
      </c>
      <c r="C4" s="1582"/>
      <c r="D4" s="1582"/>
      <c r="E4" s="1582"/>
      <c r="F4" s="1582"/>
      <c r="G4" s="1582"/>
      <c r="H4" s="1582"/>
      <c r="I4" s="1582"/>
      <c r="J4" s="1582"/>
      <c r="K4" s="1582"/>
      <c r="L4" s="1582"/>
      <c r="M4" s="1582"/>
      <c r="N4" s="1582"/>
      <c r="O4" s="1582"/>
      <c r="P4" s="1582"/>
      <c r="Q4" s="1582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</row>
    <row r="5" spans="1:29" s="120" customFormat="1" ht="12.75" customHeight="1" x14ac:dyDescent="0.2">
      <c r="A5" s="1596" t="s">
        <v>332</v>
      </c>
      <c r="B5" s="1596"/>
      <c r="C5" s="1596"/>
      <c r="D5" s="1596"/>
      <c r="E5" s="1596"/>
      <c r="F5" s="1596"/>
      <c r="G5" s="1596"/>
      <c r="H5" s="1596"/>
      <c r="I5" s="1596"/>
      <c r="J5" s="1596"/>
      <c r="K5" s="1596"/>
      <c r="L5" s="1596"/>
      <c r="M5" s="1596"/>
      <c r="N5" s="1596"/>
      <c r="O5" s="1596"/>
      <c r="P5" s="1596"/>
      <c r="Q5" s="1596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</row>
    <row r="6" spans="1:29" s="120" customFormat="1" ht="12.75" customHeight="1" x14ac:dyDescent="0.2">
      <c r="A6" s="1599" t="s">
        <v>56</v>
      </c>
      <c r="B6" s="1600" t="s">
        <v>57</v>
      </c>
      <c r="C6" s="1601" t="s">
        <v>58</v>
      </c>
      <c r="D6" s="1601"/>
      <c r="E6" s="1602"/>
      <c r="F6" s="1578" t="s">
        <v>59</v>
      </c>
      <c r="G6" s="1578"/>
      <c r="H6" s="1578"/>
      <c r="I6" s="1595"/>
      <c r="J6" s="1603" t="s">
        <v>60</v>
      </c>
      <c r="K6" s="1604" t="s">
        <v>505</v>
      </c>
      <c r="L6" s="1605"/>
      <c r="M6" s="1605"/>
      <c r="N6" s="1578" t="s">
        <v>506</v>
      </c>
      <c r="O6" s="1578"/>
      <c r="P6" s="1578"/>
      <c r="Q6" s="1578"/>
      <c r="R6" s="157"/>
      <c r="S6" s="157"/>
      <c r="T6" s="157"/>
      <c r="U6" s="157"/>
      <c r="V6" s="157"/>
      <c r="W6" s="157"/>
    </row>
    <row r="7" spans="1:29" s="120" customFormat="1" ht="12.75" customHeight="1" x14ac:dyDescent="0.2">
      <c r="A7" s="1599"/>
      <c r="B7" s="1600"/>
      <c r="C7" s="1597" t="s">
        <v>990</v>
      </c>
      <c r="D7" s="1597"/>
      <c r="E7" s="1598"/>
      <c r="F7" s="1579" t="s">
        <v>1332</v>
      </c>
      <c r="G7" s="1579"/>
      <c r="H7" s="1579"/>
      <c r="I7" s="1577" t="s">
        <v>1333</v>
      </c>
      <c r="J7" s="1603"/>
      <c r="K7" s="1597" t="s">
        <v>990</v>
      </c>
      <c r="L7" s="1597"/>
      <c r="M7" s="1598"/>
      <c r="N7" s="1579" t="s">
        <v>1332</v>
      </c>
      <c r="O7" s="1579"/>
      <c r="P7" s="1579"/>
      <c r="Q7" s="1580" t="s">
        <v>1333</v>
      </c>
      <c r="R7" s="157"/>
      <c r="S7" s="157"/>
      <c r="T7" s="157"/>
      <c r="U7" s="157"/>
      <c r="V7" s="157"/>
      <c r="W7" s="157"/>
    </row>
    <row r="8" spans="1:29" s="121" customFormat="1" ht="36.6" customHeight="1" x14ac:dyDescent="0.2">
      <c r="A8" s="1599"/>
      <c r="B8" s="825" t="s">
        <v>61</v>
      </c>
      <c r="C8" s="826" t="s">
        <v>62</v>
      </c>
      <c r="D8" s="826" t="s">
        <v>63</v>
      </c>
      <c r="E8" s="827" t="s">
        <v>64</v>
      </c>
      <c r="F8" s="133" t="s">
        <v>62</v>
      </c>
      <c r="G8" s="133" t="s">
        <v>63</v>
      </c>
      <c r="H8" s="942" t="s">
        <v>64</v>
      </c>
      <c r="I8" s="1606"/>
      <c r="J8" s="927" t="s">
        <v>65</v>
      </c>
      <c r="K8" s="347" t="s">
        <v>62</v>
      </c>
      <c r="L8" s="347" t="s">
        <v>63</v>
      </c>
      <c r="M8" s="347" t="s">
        <v>64</v>
      </c>
      <c r="N8" s="133" t="s">
        <v>62</v>
      </c>
      <c r="O8" s="133" t="s">
        <v>63</v>
      </c>
      <c r="P8" s="159" t="s">
        <v>64</v>
      </c>
      <c r="Q8" s="1580"/>
      <c r="R8" s="182"/>
      <c r="S8" s="182"/>
      <c r="T8" s="182"/>
      <c r="U8" s="182"/>
      <c r="V8" s="182"/>
      <c r="W8" s="182"/>
    </row>
    <row r="9" spans="1:29" ht="11.45" customHeight="1" x14ac:dyDescent="0.2">
      <c r="A9" s="1142">
        <v>1</v>
      </c>
      <c r="B9" s="828" t="s">
        <v>24</v>
      </c>
      <c r="C9" s="829"/>
      <c r="D9" s="829"/>
      <c r="E9" s="937"/>
      <c r="F9" s="351"/>
      <c r="G9" s="351"/>
      <c r="H9" s="423"/>
      <c r="I9" s="351"/>
      <c r="J9" s="928" t="s">
        <v>25</v>
      </c>
      <c r="K9" s="352"/>
      <c r="L9" s="352"/>
      <c r="M9" s="445"/>
      <c r="N9" s="180"/>
      <c r="P9" s="924"/>
      <c r="Q9" s="926"/>
      <c r="X9" s="9"/>
      <c r="Y9" s="9"/>
      <c r="Z9" s="9"/>
      <c r="AA9" s="9"/>
      <c r="AB9" s="9"/>
      <c r="AC9" s="9"/>
    </row>
    <row r="10" spans="1:29" x14ac:dyDescent="0.2">
      <c r="A10" s="1143">
        <f>A9+1</f>
        <v>2</v>
      </c>
      <c r="B10" s="78" t="s">
        <v>35</v>
      </c>
      <c r="C10" s="289"/>
      <c r="D10" s="289"/>
      <c r="E10" s="447">
        <f>SUM(C10:D10)</f>
        <v>0</v>
      </c>
      <c r="F10" s="278"/>
      <c r="G10" s="278"/>
      <c r="H10" s="447"/>
      <c r="I10" s="278"/>
      <c r="J10" s="929" t="s">
        <v>26</v>
      </c>
      <c r="K10" s="278">
        <f>Össz.önkor.mérleg.!K10</f>
        <v>568714</v>
      </c>
      <c r="L10" s="278">
        <f>Össz.önkor.mérleg.!L10</f>
        <v>343393</v>
      </c>
      <c r="M10" s="447">
        <f>Össz.önkor.mérleg.!M10</f>
        <v>912107</v>
      </c>
      <c r="N10" s="168">
        <f>Össz.önkor.mérleg.!N10</f>
        <v>550576</v>
      </c>
      <c r="O10" s="166">
        <f>Össz.önkor.mérleg.!O10</f>
        <v>324955</v>
      </c>
      <c r="P10" s="422">
        <f>N10+O10</f>
        <v>875531</v>
      </c>
      <c r="Q10" s="1026">
        <f>P10/M10*100</f>
        <v>95.989944162252897</v>
      </c>
      <c r="X10" s="9"/>
      <c r="Y10" s="9"/>
      <c r="Z10" s="9"/>
      <c r="AA10" s="9"/>
      <c r="AB10" s="9"/>
      <c r="AC10" s="9"/>
    </row>
    <row r="11" spans="1:29" x14ac:dyDescent="0.2">
      <c r="A11" s="1143">
        <f t="shared" ref="A11:A45" si="0">A10+1</f>
        <v>3</v>
      </c>
      <c r="B11" s="78" t="s">
        <v>36</v>
      </c>
      <c r="C11" s="289">
        <f>Össz.önkor.mérleg.!C11</f>
        <v>672462</v>
      </c>
      <c r="D11" s="289">
        <f>Össz.önkor.mérleg.!D11</f>
        <v>85863</v>
      </c>
      <c r="E11" s="447">
        <f>Össz.önkor.mérleg.!E11</f>
        <v>758325</v>
      </c>
      <c r="F11" s="289">
        <f>Össz.önkor.mérleg.!F11</f>
        <v>672462</v>
      </c>
      <c r="G11" s="289">
        <f>Össz.önkor.mérleg.!G11</f>
        <v>85863</v>
      </c>
      <c r="H11" s="447">
        <f>F11+G11</f>
        <v>758325</v>
      </c>
      <c r="I11" s="289">
        <f>H11/E11*100</f>
        <v>100</v>
      </c>
      <c r="J11" s="929" t="s">
        <v>27</v>
      </c>
      <c r="K11" s="278">
        <f>Össz.önkor.mérleg.!K11</f>
        <v>145937</v>
      </c>
      <c r="L11" s="278">
        <f>Össz.önkor.mérleg.!L11</f>
        <v>84015</v>
      </c>
      <c r="M11" s="447">
        <f>Össz.önkor.mérleg.!M11</f>
        <v>229952</v>
      </c>
      <c r="N11" s="168">
        <f>Össz.önkor.mérleg.!N11</f>
        <v>135521</v>
      </c>
      <c r="O11" s="166">
        <f>Össz.önkor.mérleg.!O11</f>
        <v>77938</v>
      </c>
      <c r="P11" s="422">
        <f t="shared" ref="P11:P20" si="1">N11+O11</f>
        <v>213459</v>
      </c>
      <c r="Q11" s="1026">
        <f t="shared" ref="Q11:Q44" si="2">P11/M11*100</f>
        <v>92.827633593097687</v>
      </c>
      <c r="X11" s="9"/>
      <c r="Y11" s="9"/>
      <c r="Z11" s="9"/>
      <c r="AA11" s="9"/>
      <c r="AB11" s="9"/>
      <c r="AC11" s="9"/>
    </row>
    <row r="12" spans="1:29" x14ac:dyDescent="0.2">
      <c r="A12" s="1143">
        <f t="shared" si="0"/>
        <v>4</v>
      </c>
      <c r="B12" s="78" t="s">
        <v>1052</v>
      </c>
      <c r="C12" s="289">
        <f>Össz.önkor.mérleg.!C12</f>
        <v>0</v>
      </c>
      <c r="D12" s="289">
        <f>Össz.önkor.mérleg.!D12</f>
        <v>36</v>
      </c>
      <c r="E12" s="447">
        <f>Össz.önkor.mérleg.!E12</f>
        <v>36</v>
      </c>
      <c r="F12" s="289">
        <f>Össz.önkor.mérleg.!F12</f>
        <v>0</v>
      </c>
      <c r="G12" s="289">
        <f>Össz.önkor.mérleg.!G12</f>
        <v>36</v>
      </c>
      <c r="H12" s="447">
        <f t="shared" ref="H12:H19" si="3">F12+G12</f>
        <v>36</v>
      </c>
      <c r="I12" s="289">
        <f t="shared" ref="I12:I44" si="4">H12/E12*100</f>
        <v>100</v>
      </c>
      <c r="J12" s="929" t="s">
        <v>29</v>
      </c>
      <c r="K12" s="278">
        <f>Össz.önkor.mérleg.!K12</f>
        <v>554484</v>
      </c>
      <c r="L12" s="278">
        <f>Össz.önkor.mérleg.!L12</f>
        <v>539542</v>
      </c>
      <c r="M12" s="447">
        <f>Össz.önkor.mérleg.!M12</f>
        <v>1094026</v>
      </c>
      <c r="N12" s="168">
        <f>Össz.önkor.mérleg.!N12</f>
        <v>442466</v>
      </c>
      <c r="O12" s="166">
        <f>Össz.önkor.mérleg.!O12</f>
        <v>435558</v>
      </c>
      <c r="P12" s="422">
        <f t="shared" si="1"/>
        <v>878024</v>
      </c>
      <c r="Q12" s="1026">
        <f t="shared" si="2"/>
        <v>80.256227914144645</v>
      </c>
      <c r="X12" s="9"/>
      <c r="Y12" s="9"/>
      <c r="Z12" s="9"/>
      <c r="AA12" s="9"/>
      <c r="AB12" s="9"/>
      <c r="AC12" s="9"/>
    </row>
    <row r="13" spans="1:29" ht="12" customHeight="1" x14ac:dyDescent="0.2">
      <c r="A13" s="1143">
        <f t="shared" si="0"/>
        <v>5</v>
      </c>
      <c r="B13" s="78" t="s">
        <v>37</v>
      </c>
      <c r="C13" s="289">
        <f>Össz.önkor.mérleg.!C13</f>
        <v>85115</v>
      </c>
      <c r="D13" s="289">
        <f>Össz.önkor.mérleg.!D13</f>
        <v>20042</v>
      </c>
      <c r="E13" s="447">
        <f>Össz.önkor.mérleg.!E13</f>
        <v>105157</v>
      </c>
      <c r="F13" s="289">
        <f>Össz.önkor.mérleg.!F13</f>
        <v>82884</v>
      </c>
      <c r="G13" s="289">
        <f>Össz.önkor.mérleg.!G13</f>
        <v>20038</v>
      </c>
      <c r="H13" s="447">
        <f t="shared" si="3"/>
        <v>102922</v>
      </c>
      <c r="I13" s="289">
        <f t="shared" si="4"/>
        <v>97.874606540696291</v>
      </c>
      <c r="J13" s="929"/>
      <c r="K13" s="278">
        <f>Össz.önkor.mérleg.!K13</f>
        <v>0</v>
      </c>
      <c r="L13" s="289"/>
      <c r="M13" s="446"/>
      <c r="N13" s="168"/>
      <c r="O13" s="166"/>
      <c r="P13" s="422"/>
      <c r="Q13" s="1026"/>
      <c r="X13" s="9"/>
      <c r="Y13" s="9"/>
      <c r="Z13" s="9"/>
      <c r="AA13" s="9"/>
      <c r="AB13" s="9"/>
      <c r="AC13" s="9"/>
    </row>
    <row r="14" spans="1:29" x14ac:dyDescent="0.2">
      <c r="A14" s="1143">
        <f t="shared" si="0"/>
        <v>6</v>
      </c>
      <c r="B14" s="78" t="s">
        <v>39</v>
      </c>
      <c r="C14" s="289">
        <f>Össz.önkor.mérleg.!C16</f>
        <v>326477</v>
      </c>
      <c r="D14" s="289">
        <f>Össz.önkor.mérleg.!D16</f>
        <v>977378</v>
      </c>
      <c r="E14" s="447">
        <f>Össz.önkor.mérleg.!E16</f>
        <v>1303855</v>
      </c>
      <c r="F14" s="289">
        <f>Össz.önkor.mérleg.!F16</f>
        <v>322898</v>
      </c>
      <c r="G14" s="289">
        <f>Össz.önkor.mérleg.!G16</f>
        <v>961994</v>
      </c>
      <c r="H14" s="447">
        <f t="shared" si="3"/>
        <v>1284892</v>
      </c>
      <c r="I14" s="289">
        <f t="shared" si="4"/>
        <v>98.545620486940649</v>
      </c>
      <c r="J14" s="929" t="s">
        <v>28</v>
      </c>
      <c r="K14" s="278">
        <f>Össz.önkor.mérleg.!K14</f>
        <v>762</v>
      </c>
      <c r="L14" s="278">
        <f>Össz.önkor.mérleg.!L14</f>
        <v>13250</v>
      </c>
      <c r="M14" s="447">
        <f>Össz.önkor.mérleg.!M14</f>
        <v>14012</v>
      </c>
      <c r="N14" s="168">
        <f>Össz.önkor.mérleg.!N14</f>
        <v>377</v>
      </c>
      <c r="O14" s="166">
        <f>Össz.önkor.mérleg.!O14</f>
        <v>10885</v>
      </c>
      <c r="P14" s="422">
        <f t="shared" si="1"/>
        <v>11262</v>
      </c>
      <c r="Q14" s="1026">
        <f t="shared" si="2"/>
        <v>80.373965172709106</v>
      </c>
      <c r="X14" s="9"/>
      <c r="Y14" s="9"/>
      <c r="Z14" s="9"/>
      <c r="AA14" s="9"/>
      <c r="AB14" s="9"/>
      <c r="AC14" s="9"/>
    </row>
    <row r="15" spans="1:29" x14ac:dyDescent="0.2">
      <c r="A15" s="1143">
        <f t="shared" si="0"/>
        <v>7</v>
      </c>
      <c r="B15" s="78"/>
      <c r="C15" s="289"/>
      <c r="D15" s="289"/>
      <c r="E15" s="447"/>
      <c r="F15" s="289"/>
      <c r="G15" s="278"/>
      <c r="H15" s="447"/>
      <c r="I15" s="289"/>
      <c r="J15" s="929" t="s">
        <v>30</v>
      </c>
      <c r="K15" s="278">
        <f>Össz.önkor.mérleg.!K15</f>
        <v>0</v>
      </c>
      <c r="L15" s="285"/>
      <c r="M15" s="446"/>
      <c r="N15" s="168"/>
      <c r="O15" s="166"/>
      <c r="P15" s="422"/>
      <c r="Q15" s="1026"/>
      <c r="X15" s="9"/>
      <c r="Y15" s="9"/>
      <c r="Z15" s="9"/>
      <c r="AA15" s="9"/>
      <c r="AB15" s="9"/>
      <c r="AC15" s="9"/>
    </row>
    <row r="16" spans="1:29" x14ac:dyDescent="0.2">
      <c r="A16" s="1143">
        <f t="shared" si="0"/>
        <v>8</v>
      </c>
      <c r="B16" s="77" t="s">
        <v>41</v>
      </c>
      <c r="C16" s="348">
        <f>Össz.önkor.mérleg.!C19</f>
        <v>177820</v>
      </c>
      <c r="D16" s="348">
        <f>Össz.önkor.mérleg.!D19</f>
        <v>212267</v>
      </c>
      <c r="E16" s="446">
        <f>Össz.önkor.mérleg.!E19</f>
        <v>390087</v>
      </c>
      <c r="F16" s="289">
        <f>Össz.önkor.mérleg.!F19</f>
        <v>185716</v>
      </c>
      <c r="G16" s="289">
        <f>Össz.önkor.mérleg.!G19</f>
        <v>215354</v>
      </c>
      <c r="H16" s="447">
        <f t="shared" si="3"/>
        <v>401070</v>
      </c>
      <c r="I16" s="289">
        <f t="shared" si="4"/>
        <v>102.81552576732882</v>
      </c>
      <c r="J16" s="929" t="s">
        <v>478</v>
      </c>
      <c r="K16" s="278">
        <f>Össz.önkor.mérleg.!K16</f>
        <v>5750</v>
      </c>
      <c r="L16" s="278">
        <f>Össz.önkor.mérleg.!L16</f>
        <v>55249</v>
      </c>
      <c r="M16" s="447">
        <f>Össz.önkor.mérleg.!M16</f>
        <v>60999</v>
      </c>
      <c r="N16" s="168">
        <f>Össz.önkor.mérleg.!N16</f>
        <v>5750</v>
      </c>
      <c r="O16" s="166">
        <f>Össz.önkor.mérleg.!O16</f>
        <v>2575</v>
      </c>
      <c r="P16" s="422">
        <f t="shared" si="1"/>
        <v>8325</v>
      </c>
      <c r="Q16" s="1026">
        <f t="shared" si="2"/>
        <v>13.647764717454383</v>
      </c>
      <c r="X16" s="9"/>
      <c r="Y16" s="9"/>
      <c r="Z16" s="9"/>
      <c r="AA16" s="9"/>
      <c r="AB16" s="9"/>
      <c r="AC16" s="9"/>
    </row>
    <row r="17" spans="1:29" x14ac:dyDescent="0.2">
      <c r="A17" s="1143">
        <f t="shared" si="0"/>
        <v>9</v>
      </c>
      <c r="B17" s="800" t="s">
        <v>40</v>
      </c>
      <c r="C17" s="348"/>
      <c r="D17" s="348"/>
      <c r="E17" s="446"/>
      <c r="F17" s="289"/>
      <c r="G17" s="348"/>
      <c r="H17" s="447"/>
      <c r="I17" s="289"/>
      <c r="J17" s="929" t="s">
        <v>477</v>
      </c>
      <c r="K17" s="278">
        <f>Össz.önkor.mérleg.!K17</f>
        <v>202527</v>
      </c>
      <c r="L17" s="278">
        <f>Össz.önkor.mérleg.!L17</f>
        <v>239004</v>
      </c>
      <c r="M17" s="447">
        <f>Össz.önkor.mérleg.!M17</f>
        <v>441531</v>
      </c>
      <c r="N17" s="168">
        <f>Össz.önkor.mérleg.!N17</f>
        <v>193246</v>
      </c>
      <c r="O17" s="166">
        <f>Össz.önkor.mérleg.!O17</f>
        <v>235832</v>
      </c>
      <c r="P17" s="422">
        <f t="shared" si="1"/>
        <v>429078</v>
      </c>
      <c r="Q17" s="1026">
        <f t="shared" si="2"/>
        <v>97.179586484301211</v>
      </c>
      <c r="X17" s="9"/>
      <c r="Y17" s="9"/>
      <c r="Z17" s="9"/>
      <c r="AA17" s="9"/>
      <c r="AB17" s="9"/>
      <c r="AC17" s="9"/>
    </row>
    <row r="18" spans="1:29" x14ac:dyDescent="0.2">
      <c r="A18" s="1143">
        <f t="shared" si="0"/>
        <v>10</v>
      </c>
      <c r="B18" s="800"/>
      <c r="C18" s="348"/>
      <c r="D18" s="348"/>
      <c r="E18" s="446"/>
      <c r="F18" s="289"/>
      <c r="G18" s="348"/>
      <c r="H18" s="447"/>
      <c r="I18" s="289"/>
      <c r="J18" s="929" t="s">
        <v>207</v>
      </c>
      <c r="K18" s="278">
        <f>Össz.önkor.mérleg.!K18</f>
        <v>451</v>
      </c>
      <c r="L18" s="278">
        <f>Össz.önkor.mérleg.!L18</f>
        <v>36</v>
      </c>
      <c r="M18" s="278">
        <f>Össz.önkor.mérleg.!M18</f>
        <v>487</v>
      </c>
      <c r="N18" s="168">
        <f>Össz.önkor.mérleg.!N18</f>
        <v>451</v>
      </c>
      <c r="O18" s="166">
        <f>Össz.önkor.mérleg.!O18</f>
        <v>36</v>
      </c>
      <c r="P18" s="422">
        <f t="shared" si="1"/>
        <v>487</v>
      </c>
      <c r="Q18" s="1026">
        <f t="shared" si="2"/>
        <v>100</v>
      </c>
      <c r="X18" s="9"/>
      <c r="Y18" s="9"/>
      <c r="Z18" s="9"/>
      <c r="AA18" s="9"/>
      <c r="AB18" s="9"/>
      <c r="AC18" s="9"/>
    </row>
    <row r="19" spans="1:29" x14ac:dyDescent="0.2">
      <c r="A19" s="1143">
        <f t="shared" si="0"/>
        <v>11</v>
      </c>
      <c r="B19" s="9" t="s">
        <v>50</v>
      </c>
      <c r="C19" s="283">
        <f>Össz.önkor.mérleg.!C28</f>
        <v>0</v>
      </c>
      <c r="D19" s="283">
        <f>Össz.önkor.mérleg.!D28</f>
        <v>2426</v>
      </c>
      <c r="E19" s="448">
        <f>Össz.önkor.mérleg.!E28</f>
        <v>2426</v>
      </c>
      <c r="F19" s="289">
        <f>Össz.önkor.mérleg.!F28</f>
        <v>0</v>
      </c>
      <c r="G19" s="289">
        <f>Össz.önkor.mérleg.!G28</f>
        <v>1523</v>
      </c>
      <c r="H19" s="447">
        <f t="shared" si="3"/>
        <v>1523</v>
      </c>
      <c r="I19" s="289">
        <f t="shared" si="4"/>
        <v>62.778235779060175</v>
      </c>
      <c r="J19" s="929" t="s">
        <v>470</v>
      </c>
      <c r="K19" s="278">
        <f>Össz.önkor.mérleg.!K19</f>
        <v>0</v>
      </c>
      <c r="L19" s="278">
        <f>Össz.önkor.mérleg.!L19</f>
        <v>1038</v>
      </c>
      <c r="M19" s="447">
        <f>Össz.önkor.mérleg.!M19</f>
        <v>1038</v>
      </c>
      <c r="N19" s="168">
        <f>Össz.önkor.mérleg.!N19</f>
        <v>0</v>
      </c>
      <c r="O19" s="166">
        <f>Össz.önkor.mérleg.!O19</f>
        <v>0</v>
      </c>
      <c r="P19" s="422">
        <f t="shared" si="1"/>
        <v>0</v>
      </c>
      <c r="Q19" s="1026">
        <f t="shared" si="2"/>
        <v>0</v>
      </c>
      <c r="X19" s="9"/>
      <c r="Y19" s="9"/>
      <c r="Z19" s="9"/>
      <c r="AA19" s="9"/>
      <c r="AB19" s="9"/>
      <c r="AC19" s="9"/>
    </row>
    <row r="20" spans="1:29" x14ac:dyDescent="0.2">
      <c r="A20" s="1143">
        <f t="shared" si="0"/>
        <v>12</v>
      </c>
      <c r="B20" s="9"/>
      <c r="C20" s="348"/>
      <c r="D20" s="348"/>
      <c r="E20" s="446"/>
      <c r="F20" s="348"/>
      <c r="G20" s="348"/>
      <c r="H20" s="447"/>
      <c r="I20" s="289"/>
      <c r="J20" s="929" t="s">
        <v>471</v>
      </c>
      <c r="K20" s="278">
        <f>Össz.önkor.mérleg.!K20</f>
        <v>22722</v>
      </c>
      <c r="L20" s="278">
        <f>Össz.önkor.mérleg.!L20</f>
        <v>54940</v>
      </c>
      <c r="M20" s="447">
        <f>Össz.önkor.mérleg.!M20</f>
        <v>77662</v>
      </c>
      <c r="N20" s="168">
        <f>Össz.önkor.mérleg.!N20</f>
        <v>0</v>
      </c>
      <c r="O20" s="166">
        <f>Össz.önkor.mérleg.!O20</f>
        <v>0</v>
      </c>
      <c r="P20" s="422">
        <f t="shared" si="1"/>
        <v>0</v>
      </c>
      <c r="Q20" s="1026">
        <f t="shared" si="2"/>
        <v>0</v>
      </c>
      <c r="T20" s="176"/>
      <c r="X20" s="9"/>
      <c r="Y20" s="9"/>
      <c r="Z20" s="9"/>
      <c r="AA20" s="9"/>
      <c r="AB20" s="9"/>
      <c r="AC20" s="9"/>
    </row>
    <row r="21" spans="1:29" x14ac:dyDescent="0.2">
      <c r="A21" s="1143">
        <f t="shared" si="0"/>
        <v>13</v>
      </c>
      <c r="B21" s="9"/>
      <c r="C21" s="348"/>
      <c r="D21" s="348"/>
      <c r="E21" s="446"/>
      <c r="F21" s="348"/>
      <c r="G21" s="348"/>
      <c r="H21" s="447"/>
      <c r="I21" s="289"/>
      <c r="J21" s="929"/>
      <c r="K21" s="278"/>
      <c r="L21" s="285"/>
      <c r="M21" s="446"/>
      <c r="N21" s="168"/>
      <c r="O21" s="155"/>
      <c r="P21" s="422"/>
      <c r="Q21" s="1026"/>
      <c r="X21" s="9"/>
      <c r="Y21" s="9"/>
      <c r="Z21" s="9"/>
      <c r="AA21" s="9"/>
      <c r="AB21" s="9"/>
      <c r="AC21" s="9"/>
    </row>
    <row r="22" spans="1:29" s="122" customFormat="1" x14ac:dyDescent="0.2">
      <c r="A22" s="1143">
        <f t="shared" si="0"/>
        <v>14</v>
      </c>
      <c r="B22" s="11" t="s">
        <v>52</v>
      </c>
      <c r="C22" s="830">
        <f>SUM(C11:C20)</f>
        <v>1261874</v>
      </c>
      <c r="D22" s="830">
        <f>SUM(D11:D20)</f>
        <v>1298012</v>
      </c>
      <c r="E22" s="938">
        <f>SUM(E11:E20)</f>
        <v>2559886</v>
      </c>
      <c r="F22" s="830">
        <f>SUM(F9:F21)</f>
        <v>1263960</v>
      </c>
      <c r="G22" s="830">
        <f>SUM(G11:G19)</f>
        <v>1284808</v>
      </c>
      <c r="H22" s="938">
        <f>SUM(H11:H19)</f>
        <v>2548768</v>
      </c>
      <c r="I22" s="1031">
        <f t="shared" si="4"/>
        <v>99.565683784356025</v>
      </c>
      <c r="J22" s="930" t="s">
        <v>66</v>
      </c>
      <c r="K22" s="349">
        <f>SUM(K10:K21)</f>
        <v>1501347</v>
      </c>
      <c r="L22" s="349">
        <f>SUM(L10:L21)</f>
        <v>1330467</v>
      </c>
      <c r="M22" s="449">
        <f>SUM(M10:M21)</f>
        <v>2831814</v>
      </c>
      <c r="N22" s="169">
        <f>SUM(N10:N20)</f>
        <v>1328387</v>
      </c>
      <c r="O22" s="123">
        <f t="shared" ref="O22:P22" si="5">SUM(O10:O20)</f>
        <v>1087779</v>
      </c>
      <c r="P22" s="123">
        <f t="shared" si="5"/>
        <v>2416166</v>
      </c>
      <c r="Q22" s="1026">
        <f t="shared" si="2"/>
        <v>85.322199833746154</v>
      </c>
      <c r="R22" s="183"/>
      <c r="S22" s="183"/>
      <c r="T22" s="183"/>
      <c r="U22" s="183"/>
      <c r="V22" s="183"/>
      <c r="W22" s="183"/>
    </row>
    <row r="23" spans="1:29" s="122" customFormat="1" x14ac:dyDescent="0.2">
      <c r="A23" s="1143">
        <f t="shared" si="0"/>
        <v>15</v>
      </c>
      <c r="B23" s="9"/>
      <c r="C23" s="348"/>
      <c r="D23" s="348"/>
      <c r="E23" s="446"/>
      <c r="F23" s="348"/>
      <c r="G23" s="348"/>
      <c r="H23" s="446"/>
      <c r="I23" s="289"/>
      <c r="J23" s="931"/>
      <c r="K23" s="285"/>
      <c r="L23" s="285"/>
      <c r="M23" s="448"/>
      <c r="N23" s="1032"/>
      <c r="O23" s="173"/>
      <c r="P23" s="424"/>
      <c r="Q23" s="1026"/>
      <c r="R23" s="183"/>
      <c r="S23" s="183"/>
      <c r="T23" s="183"/>
      <c r="U23" s="183"/>
      <c r="V23" s="183"/>
      <c r="W23" s="183"/>
    </row>
    <row r="24" spans="1:29" x14ac:dyDescent="0.2">
      <c r="A24" s="1143">
        <f t="shared" si="0"/>
        <v>16</v>
      </c>
      <c r="B24" s="831" t="s">
        <v>51</v>
      </c>
      <c r="C24" s="819">
        <f>SUM(C22:C23)</f>
        <v>1261874</v>
      </c>
      <c r="D24" s="819">
        <f>SUM(D22:D23)</f>
        <v>1298012</v>
      </c>
      <c r="E24" s="939">
        <f>SUM(E22:E23)</f>
        <v>2559886</v>
      </c>
      <c r="F24" s="819">
        <f>F22</f>
        <v>1263960</v>
      </c>
      <c r="G24" s="819">
        <f t="shared" ref="G24:H24" si="6">G22</f>
        <v>1284808</v>
      </c>
      <c r="H24" s="939">
        <f t="shared" si="6"/>
        <v>2548768</v>
      </c>
      <c r="I24" s="1031">
        <f t="shared" si="4"/>
        <v>99.565683784356025</v>
      </c>
      <c r="J24" s="932" t="s">
        <v>69</v>
      </c>
      <c r="K24" s="184">
        <f>SUM(K22:K23)</f>
        <v>1501347</v>
      </c>
      <c r="L24" s="184">
        <f>SUM(L22:L23)</f>
        <v>1330467</v>
      </c>
      <c r="M24" s="423">
        <f>SUM(M22:M23)</f>
        <v>2831814</v>
      </c>
      <c r="N24" s="175">
        <f>N22</f>
        <v>1328387</v>
      </c>
      <c r="O24" s="170">
        <f t="shared" ref="O24:P24" si="7">O22</f>
        <v>1087779</v>
      </c>
      <c r="P24" s="170">
        <f t="shared" si="7"/>
        <v>2416166</v>
      </c>
      <c r="Q24" s="1028">
        <f t="shared" si="2"/>
        <v>85.322199833746154</v>
      </c>
      <c r="X24" s="9"/>
      <c r="Y24" s="9"/>
      <c r="Z24" s="9"/>
      <c r="AA24" s="9"/>
      <c r="AB24" s="9"/>
      <c r="AC24" s="9"/>
    </row>
    <row r="25" spans="1:29" x14ac:dyDescent="0.2">
      <c r="A25" s="1143">
        <f t="shared" si="0"/>
        <v>17</v>
      </c>
      <c r="B25" s="78"/>
      <c r="C25" s="348"/>
      <c r="D25" s="348"/>
      <c r="E25" s="446"/>
      <c r="F25" s="348"/>
      <c r="G25" s="348"/>
      <c r="H25" s="446"/>
      <c r="I25" s="289"/>
      <c r="J25" s="931"/>
      <c r="K25" s="285"/>
      <c r="L25" s="285"/>
      <c r="M25" s="448"/>
      <c r="N25" s="168"/>
      <c r="O25" s="155"/>
      <c r="P25" s="422"/>
      <c r="Q25" s="1026"/>
      <c r="X25" s="9"/>
      <c r="Y25" s="9"/>
      <c r="Z25" s="9"/>
      <c r="AA25" s="9"/>
      <c r="AB25" s="9"/>
      <c r="AC25" s="9"/>
    </row>
    <row r="26" spans="1:29" x14ac:dyDescent="0.2">
      <c r="A26" s="1144">
        <f t="shared" si="0"/>
        <v>18</v>
      </c>
      <c r="B26" s="832" t="s">
        <v>676</v>
      </c>
      <c r="C26" s="594">
        <f>C24-K45</f>
        <v>-263499</v>
      </c>
      <c r="D26" s="594">
        <f>D24-L45</f>
        <v>-40411</v>
      </c>
      <c r="E26" s="940">
        <f>E24-M45</f>
        <v>-303910</v>
      </c>
      <c r="F26" s="1030">
        <f t="shared" ref="F26:H26" si="8">F24-N45</f>
        <v>-88452</v>
      </c>
      <c r="G26" s="833">
        <f t="shared" si="8"/>
        <v>189073</v>
      </c>
      <c r="H26" s="940">
        <f t="shared" si="8"/>
        <v>100621</v>
      </c>
      <c r="I26" s="290">
        <f t="shared" si="4"/>
        <v>-33.108815109736433</v>
      </c>
      <c r="J26" s="933"/>
      <c r="K26" s="351"/>
      <c r="L26" s="351"/>
      <c r="M26" s="448"/>
      <c r="N26" s="168"/>
      <c r="O26" s="155"/>
      <c r="P26" s="422"/>
      <c r="Q26" s="1026"/>
      <c r="X26" s="9"/>
      <c r="Y26" s="9"/>
      <c r="Z26" s="9"/>
      <c r="AA26" s="9"/>
      <c r="AB26" s="9"/>
      <c r="AC26" s="9"/>
    </row>
    <row r="27" spans="1:29" x14ac:dyDescent="0.2">
      <c r="A27" s="1144">
        <f t="shared" si="0"/>
        <v>19</v>
      </c>
      <c r="B27" s="78"/>
      <c r="C27" s="278"/>
      <c r="D27" s="278"/>
      <c r="E27" s="447"/>
      <c r="F27" s="278"/>
      <c r="G27" s="278"/>
      <c r="H27" s="447"/>
      <c r="I27" s="289"/>
      <c r="J27" s="929"/>
      <c r="K27" s="285"/>
      <c r="L27" s="285"/>
      <c r="M27" s="448"/>
      <c r="N27" s="168"/>
      <c r="O27" s="155"/>
      <c r="P27" s="422"/>
      <c r="Q27" s="1026"/>
      <c r="X27" s="9"/>
      <c r="Y27" s="9"/>
      <c r="Z27" s="9"/>
      <c r="AA27" s="9"/>
      <c r="AB27" s="9"/>
      <c r="AC27" s="9"/>
    </row>
    <row r="28" spans="1:29" x14ac:dyDescent="0.2">
      <c r="A28" s="1144">
        <f t="shared" si="0"/>
        <v>20</v>
      </c>
      <c r="B28" s="594" t="s">
        <v>53</v>
      </c>
      <c r="C28" s="594"/>
      <c r="D28" s="594"/>
      <c r="E28" s="498"/>
      <c r="F28" s="594"/>
      <c r="G28" s="594"/>
      <c r="H28" s="498"/>
      <c r="I28" s="289"/>
      <c r="J28" s="933" t="s">
        <v>33</v>
      </c>
      <c r="K28" s="285"/>
      <c r="L28" s="285"/>
      <c r="M28" s="448"/>
      <c r="N28" s="168"/>
      <c r="O28" s="155"/>
      <c r="P28" s="422"/>
      <c r="Q28" s="1026"/>
      <c r="T28" s="176"/>
      <c r="X28" s="9"/>
      <c r="Y28" s="9"/>
      <c r="Z28" s="9"/>
      <c r="AA28" s="9"/>
      <c r="AB28" s="9"/>
      <c r="AC28" s="9"/>
    </row>
    <row r="29" spans="1:29" s="122" customFormat="1" x14ac:dyDescent="0.2">
      <c r="A29" s="1144">
        <f t="shared" si="0"/>
        <v>21</v>
      </c>
      <c r="B29" s="834" t="s">
        <v>735</v>
      </c>
      <c r="C29" s="594"/>
      <c r="D29" s="594"/>
      <c r="E29" s="498"/>
      <c r="F29" s="594"/>
      <c r="G29" s="594"/>
      <c r="H29" s="498"/>
      <c r="I29" s="289"/>
      <c r="J29" s="934" t="s">
        <v>4</v>
      </c>
      <c r="K29" s="285"/>
      <c r="L29" s="285"/>
      <c r="M29" s="448"/>
      <c r="N29" s="1032"/>
      <c r="O29" s="1027"/>
      <c r="P29" s="424"/>
      <c r="Q29" s="1026"/>
      <c r="R29" s="183"/>
      <c r="S29" s="183"/>
      <c r="T29" s="183"/>
      <c r="U29" s="183"/>
      <c r="V29" s="183"/>
      <c r="W29" s="183"/>
    </row>
    <row r="30" spans="1:29" ht="21.75" x14ac:dyDescent="0.2">
      <c r="A30" s="1144">
        <f t="shared" si="0"/>
        <v>22</v>
      </c>
      <c r="B30" s="876" t="s">
        <v>1236</v>
      </c>
      <c r="C30" s="278">
        <f>Össz.önkor.mérleg.!C39</f>
        <v>1243160</v>
      </c>
      <c r="D30" s="278">
        <f>Össz.önkor.mérleg.!D39</f>
        <v>0</v>
      </c>
      <c r="E30" s="447">
        <f>Össz.önkor.mérleg.!E39</f>
        <v>1243160</v>
      </c>
      <c r="F30" s="278"/>
      <c r="G30" s="278"/>
      <c r="H30" s="447">
        <f>G30+F30</f>
        <v>0</v>
      </c>
      <c r="I30" s="289">
        <f t="shared" si="4"/>
        <v>0</v>
      </c>
      <c r="J30" s="935" t="s">
        <v>3</v>
      </c>
      <c r="K30" s="285"/>
      <c r="L30" s="285"/>
      <c r="M30" s="448"/>
      <c r="N30" s="168"/>
      <c r="O30" s="155"/>
      <c r="P30" s="422"/>
      <c r="Q30" s="1026"/>
      <c r="X30" s="9"/>
      <c r="Y30" s="9"/>
      <c r="Z30" s="9"/>
      <c r="AA30" s="9"/>
      <c r="AB30" s="9"/>
      <c r="AC30" s="9"/>
    </row>
    <row r="31" spans="1:29" x14ac:dyDescent="0.2">
      <c r="A31" s="1144">
        <f t="shared" si="0"/>
        <v>23</v>
      </c>
      <c r="B31" s="9" t="s">
        <v>1234</v>
      </c>
      <c r="C31" s="594">
        <f>-997160-244511-1489</f>
        <v>-1243160</v>
      </c>
      <c r="D31" s="594"/>
      <c r="E31" s="447">
        <f>C31+D31</f>
        <v>-1243160</v>
      </c>
      <c r="F31" s="278"/>
      <c r="G31" s="278"/>
      <c r="H31" s="447">
        <f t="shared" ref="H31:H37" si="9">G31+F31</f>
        <v>0</v>
      </c>
      <c r="I31" s="289">
        <f t="shared" si="4"/>
        <v>0</v>
      </c>
      <c r="J31" s="935"/>
      <c r="K31" s="285"/>
      <c r="L31" s="285"/>
      <c r="M31" s="448"/>
      <c r="N31" s="168"/>
      <c r="O31" s="155"/>
      <c r="P31" s="422"/>
      <c r="Q31" s="1026"/>
      <c r="X31" s="9"/>
      <c r="Y31" s="9"/>
      <c r="Z31" s="9"/>
      <c r="AA31" s="9"/>
      <c r="AB31" s="9"/>
      <c r="AC31" s="9"/>
    </row>
    <row r="32" spans="1:29" s="10" customFormat="1" x14ac:dyDescent="0.2">
      <c r="A32" s="1144">
        <f t="shared" si="0"/>
        <v>24</v>
      </c>
      <c r="B32" s="289" t="s">
        <v>684</v>
      </c>
      <c r="C32" s="823"/>
      <c r="D32" s="824"/>
      <c r="E32" s="922">
        <f>SUM(C32:D32)</f>
        <v>0</v>
      </c>
      <c r="F32" s="824"/>
      <c r="G32" s="824"/>
      <c r="H32" s="447">
        <f t="shared" si="9"/>
        <v>0</v>
      </c>
      <c r="I32" s="289"/>
      <c r="J32" s="929" t="s">
        <v>5</v>
      </c>
      <c r="K32" s="283"/>
      <c r="L32" s="283"/>
      <c r="M32" s="448"/>
      <c r="N32" s="175"/>
      <c r="O32" s="178"/>
      <c r="P32" s="425"/>
      <c r="Q32" s="1026"/>
      <c r="R32" s="179"/>
      <c r="S32" s="179"/>
      <c r="T32" s="179"/>
      <c r="U32" s="179"/>
      <c r="V32" s="179"/>
      <c r="W32" s="179"/>
    </row>
    <row r="33" spans="1:29" x14ac:dyDescent="0.2">
      <c r="A33" s="1144">
        <f t="shared" si="0"/>
        <v>25</v>
      </c>
      <c r="B33" s="289" t="s">
        <v>736</v>
      </c>
      <c r="C33" s="278"/>
      <c r="D33" s="278"/>
      <c r="E33" s="447"/>
      <c r="F33" s="278"/>
      <c r="G33" s="278"/>
      <c r="H33" s="447">
        <f t="shared" si="9"/>
        <v>0</v>
      </c>
      <c r="I33" s="289"/>
      <c r="J33" s="929" t="s">
        <v>6</v>
      </c>
      <c r="K33" s="350"/>
      <c r="L33" s="350"/>
      <c r="M33" s="450"/>
      <c r="N33" s="168"/>
      <c r="O33" s="155"/>
      <c r="P33" s="422"/>
      <c r="Q33" s="1026"/>
      <c r="X33" s="9"/>
      <c r="Y33" s="9"/>
      <c r="Z33" s="9"/>
      <c r="AA33" s="9"/>
      <c r="AB33" s="9"/>
      <c r="AC33" s="9"/>
    </row>
    <row r="34" spans="1:29" x14ac:dyDescent="0.2">
      <c r="A34" s="1144">
        <f t="shared" si="0"/>
        <v>26</v>
      </c>
      <c r="B34" s="289" t="s">
        <v>686</v>
      </c>
      <c r="C34" s="278">
        <f>Össz.önkor.mérleg.!C42</f>
        <v>648582</v>
      </c>
      <c r="D34" s="278">
        <f>Össz.önkor.mérleg.!D42</f>
        <v>115463</v>
      </c>
      <c r="E34" s="447">
        <f>SUM(C34:D34)</f>
        <v>764045</v>
      </c>
      <c r="F34" s="278">
        <f>Össz.önkor.mérleg.!F42</f>
        <v>648581</v>
      </c>
      <c r="G34" s="278">
        <f>Össz.önkor.mérleg.!G42</f>
        <v>115464</v>
      </c>
      <c r="H34" s="447">
        <f t="shared" si="9"/>
        <v>764045</v>
      </c>
      <c r="I34" s="289">
        <f t="shared" si="4"/>
        <v>100</v>
      </c>
      <c r="J34" s="929" t="s">
        <v>7</v>
      </c>
      <c r="K34" s="351"/>
      <c r="L34" s="351"/>
      <c r="M34" s="423"/>
      <c r="N34" s="168"/>
      <c r="O34" s="155"/>
      <c r="P34" s="422"/>
      <c r="Q34" s="1026"/>
      <c r="X34" s="9"/>
      <c r="Y34" s="9"/>
      <c r="Z34" s="9"/>
      <c r="AA34" s="9"/>
      <c r="AB34" s="9"/>
      <c r="AC34" s="9"/>
    </row>
    <row r="35" spans="1:29" x14ac:dyDescent="0.2">
      <c r="A35" s="1144">
        <f t="shared" si="0"/>
        <v>27</v>
      </c>
      <c r="B35" s="289" t="s">
        <v>1130</v>
      </c>
      <c r="C35" s="278">
        <f>Össz.önkor.mérleg.!C43</f>
        <v>0</v>
      </c>
      <c r="D35" s="278">
        <f>Össz.önkor.mérleg.!D43</f>
        <v>355</v>
      </c>
      <c r="E35" s="447">
        <f>Össz.önkor.mérleg.!E43</f>
        <v>355</v>
      </c>
      <c r="F35" s="278">
        <f>Össz.önkor.mérleg.!F43</f>
        <v>0</v>
      </c>
      <c r="G35" s="278">
        <f>Össz.önkor.mérleg.!G43</f>
        <v>355</v>
      </c>
      <c r="H35" s="447">
        <f t="shared" si="9"/>
        <v>355</v>
      </c>
      <c r="I35" s="289">
        <f t="shared" si="4"/>
        <v>100</v>
      </c>
      <c r="J35" s="929"/>
      <c r="K35" s="351"/>
      <c r="L35" s="351"/>
      <c r="M35" s="423"/>
      <c r="N35" s="168"/>
      <c r="O35" s="155"/>
      <c r="P35" s="422"/>
      <c r="Q35" s="1026"/>
      <c r="X35" s="9"/>
      <c r="Y35" s="9"/>
      <c r="Z35" s="9"/>
      <c r="AA35" s="9"/>
      <c r="AB35" s="9"/>
      <c r="AC35" s="9"/>
    </row>
    <row r="36" spans="1:29" x14ac:dyDescent="0.2">
      <c r="A36" s="1144">
        <f t="shared" si="0"/>
        <v>28</v>
      </c>
      <c r="B36" s="77" t="s">
        <v>685</v>
      </c>
      <c r="C36" s="278">
        <f>-'felhalm. mérleg'!C33</f>
        <v>-412776</v>
      </c>
      <c r="D36" s="278">
        <f>-'felhalm. mérleg'!D33</f>
        <v>-84052</v>
      </c>
      <c r="E36" s="447">
        <f>-'felhalm. mérleg'!E33</f>
        <v>-496828</v>
      </c>
      <c r="F36" s="278">
        <f>Össz.önkor.mérleg.!F44</f>
        <v>27692</v>
      </c>
      <c r="G36" s="278">
        <f>Össz.önkor.mérleg.!G44</f>
        <v>8645</v>
      </c>
      <c r="H36" s="447">
        <f t="shared" si="9"/>
        <v>36337</v>
      </c>
      <c r="I36" s="289">
        <f t="shared" si="4"/>
        <v>-7.3137987392014931</v>
      </c>
      <c r="J36" s="929" t="s">
        <v>8</v>
      </c>
      <c r="K36" s="285"/>
      <c r="L36" s="285"/>
      <c r="M36" s="448"/>
      <c r="N36" s="168"/>
      <c r="O36" s="155"/>
      <c r="P36" s="422"/>
      <c r="Q36" s="1026"/>
      <c r="X36" s="9"/>
      <c r="Y36" s="9"/>
      <c r="Z36" s="9"/>
      <c r="AA36" s="9"/>
      <c r="AB36" s="9"/>
      <c r="AC36" s="9"/>
    </row>
    <row r="37" spans="1:29" x14ac:dyDescent="0.2">
      <c r="A37" s="1144">
        <f t="shared" si="0"/>
        <v>29</v>
      </c>
      <c r="B37" s="278" t="s">
        <v>738</v>
      </c>
      <c r="C37" s="278">
        <f>Össz.önkor.mérleg.!C44</f>
        <v>27693</v>
      </c>
      <c r="D37" s="278">
        <f>Össz.önkor.mérleg.!D44</f>
        <v>8645</v>
      </c>
      <c r="E37" s="447">
        <f>Össz.önkor.mérleg.!E44</f>
        <v>36338</v>
      </c>
      <c r="F37" s="278">
        <f>Össz.önkor.mérleg.!F45</f>
        <v>0</v>
      </c>
      <c r="G37" s="278">
        <f>Össz.önkor.mérleg.!G45</f>
        <v>0</v>
      </c>
      <c r="H37" s="447">
        <f t="shared" si="9"/>
        <v>0</v>
      </c>
      <c r="I37" s="289">
        <f t="shared" si="4"/>
        <v>0</v>
      </c>
      <c r="J37" s="929" t="s">
        <v>9</v>
      </c>
      <c r="K37" s="285">
        <f>Össz.önkor.mérleg.!K45</f>
        <v>24026</v>
      </c>
      <c r="L37" s="285">
        <f>Össz.önkor.mérleg.!L45</f>
        <v>7956</v>
      </c>
      <c r="M37" s="448">
        <f>Össz.önkor.mérleg.!M45</f>
        <v>31982</v>
      </c>
      <c r="N37" s="168">
        <f>Össz.önkor.mérleg.!N45</f>
        <v>24025</v>
      </c>
      <c r="O37" s="166">
        <f>Össz.önkor.mérleg.!O45</f>
        <v>7956</v>
      </c>
      <c r="P37" s="422">
        <f>N37+O37</f>
        <v>31981</v>
      </c>
      <c r="Q37" s="1026">
        <f t="shared" si="2"/>
        <v>99.996873241198173</v>
      </c>
      <c r="S37" s="176"/>
      <c r="X37" s="9"/>
      <c r="Y37" s="9"/>
      <c r="Z37" s="9"/>
      <c r="AA37" s="9"/>
      <c r="AB37" s="9"/>
      <c r="AC37" s="9"/>
    </row>
    <row r="38" spans="1:29" s="10" customFormat="1" x14ac:dyDescent="0.2">
      <c r="A38" s="1144">
        <f t="shared" si="0"/>
        <v>30</v>
      </c>
      <c r="B38" s="278" t="s">
        <v>739</v>
      </c>
      <c r="C38" s="278"/>
      <c r="D38" s="278"/>
      <c r="E38" s="447"/>
      <c r="F38" s="278"/>
      <c r="G38" s="278"/>
      <c r="H38" s="447"/>
      <c r="I38" s="289"/>
      <c r="J38" s="929" t="s">
        <v>10</v>
      </c>
      <c r="K38" s="285"/>
      <c r="L38" s="285"/>
      <c r="M38" s="448"/>
      <c r="N38" s="175"/>
      <c r="O38" s="178"/>
      <c r="P38" s="425"/>
      <c r="Q38" s="1026"/>
      <c r="R38" s="179"/>
      <c r="S38" s="179"/>
      <c r="T38" s="179"/>
      <c r="U38" s="179"/>
      <c r="V38" s="179"/>
      <c r="W38" s="179"/>
    </row>
    <row r="39" spans="1:29" s="10" customFormat="1" x14ac:dyDescent="0.2">
      <c r="A39" s="1144">
        <f t="shared" si="0"/>
        <v>31</v>
      </c>
      <c r="B39" s="289" t="s">
        <v>740</v>
      </c>
      <c r="C39" s="278"/>
      <c r="D39" s="278"/>
      <c r="E39" s="447"/>
      <c r="F39" s="278"/>
      <c r="G39" s="278"/>
      <c r="H39" s="447"/>
      <c r="I39" s="289"/>
      <c r="J39" s="929" t="s">
        <v>11</v>
      </c>
      <c r="K39" s="351"/>
      <c r="L39" s="351"/>
      <c r="M39" s="423"/>
      <c r="N39" s="175"/>
      <c r="O39" s="178"/>
      <c r="P39" s="425"/>
      <c r="Q39" s="1026"/>
      <c r="R39" s="179"/>
      <c r="S39" s="179"/>
      <c r="T39" s="179"/>
      <c r="U39" s="179"/>
      <c r="V39" s="179"/>
      <c r="W39" s="179"/>
    </row>
    <row r="40" spans="1:29" s="10" customFormat="1" x14ac:dyDescent="0.2">
      <c r="A40" s="1144">
        <f t="shared" si="0"/>
        <v>32</v>
      </c>
      <c r="B40" s="289" t="s">
        <v>741</v>
      </c>
      <c r="C40" s="278"/>
      <c r="D40" s="278"/>
      <c r="E40" s="447"/>
      <c r="F40" s="278"/>
      <c r="G40" s="278"/>
      <c r="H40" s="447"/>
      <c r="I40" s="289"/>
      <c r="J40" s="929" t="s">
        <v>12</v>
      </c>
      <c r="K40" s="184"/>
      <c r="M40" s="451"/>
      <c r="N40" s="175"/>
      <c r="O40" s="178"/>
      <c r="P40" s="425"/>
      <c r="Q40" s="1026"/>
      <c r="R40" s="179"/>
      <c r="S40" s="179"/>
      <c r="T40" s="179"/>
      <c r="U40" s="179"/>
      <c r="V40" s="179"/>
      <c r="W40" s="179"/>
    </row>
    <row r="41" spans="1:29" s="10" customFormat="1" x14ac:dyDescent="0.2">
      <c r="A41" s="1144">
        <f t="shared" si="0"/>
        <v>33</v>
      </c>
      <c r="B41" s="289" t="s">
        <v>0</v>
      </c>
      <c r="C41" s="278"/>
      <c r="D41" s="278"/>
      <c r="E41" s="447"/>
      <c r="F41" s="278"/>
      <c r="G41" s="278"/>
      <c r="H41" s="447"/>
      <c r="I41" s="289"/>
      <c r="J41" s="929" t="s">
        <v>13</v>
      </c>
      <c r="K41" s="351"/>
      <c r="L41" s="351"/>
      <c r="M41" s="423"/>
      <c r="N41" s="175"/>
      <c r="O41" s="178"/>
      <c r="P41" s="425"/>
      <c r="Q41" s="1026"/>
      <c r="R41" s="179"/>
      <c r="S41" s="179"/>
      <c r="T41" s="179"/>
      <c r="U41" s="179"/>
      <c r="V41" s="179"/>
      <c r="W41" s="179"/>
    </row>
    <row r="42" spans="1:29" x14ac:dyDescent="0.2">
      <c r="A42" s="1144">
        <f t="shared" si="0"/>
        <v>34</v>
      </c>
      <c r="B42" s="289" t="s">
        <v>1</v>
      </c>
      <c r="C42" s="278">
        <f>Össz.önkor.mérleg.!C49</f>
        <v>0</v>
      </c>
      <c r="D42" s="278">
        <f>Össz.önkor.mérleg.!D49</f>
        <v>0</v>
      </c>
      <c r="E42" s="447">
        <f>Össz.önkor.mérleg.!E49</f>
        <v>0</v>
      </c>
      <c r="F42" s="278"/>
      <c r="G42" s="278"/>
      <c r="H42" s="447">
        <f>F42+G42</f>
        <v>0</v>
      </c>
      <c r="I42" s="289"/>
      <c r="J42" s="929" t="s">
        <v>14</v>
      </c>
      <c r="K42" s="351"/>
      <c r="L42" s="351"/>
      <c r="M42" s="423"/>
      <c r="N42" s="168"/>
      <c r="O42" s="155"/>
      <c r="P42" s="422"/>
      <c r="Q42" s="1026"/>
      <c r="X42" s="9"/>
      <c r="Y42" s="9"/>
      <c r="Z42" s="9"/>
      <c r="AA42" s="9"/>
      <c r="AB42" s="9"/>
      <c r="AC42" s="9"/>
    </row>
    <row r="43" spans="1:29" x14ac:dyDescent="0.2">
      <c r="A43" s="1144">
        <f t="shared" si="0"/>
        <v>35</v>
      </c>
      <c r="B43" s="289" t="s">
        <v>2</v>
      </c>
      <c r="C43" s="278"/>
      <c r="D43" s="278"/>
      <c r="E43" s="447"/>
      <c r="F43" s="278"/>
      <c r="G43" s="278"/>
      <c r="H43" s="447"/>
      <c r="I43" s="289"/>
      <c r="J43" s="929" t="s">
        <v>15</v>
      </c>
      <c r="K43" s="184"/>
      <c r="L43" s="184"/>
      <c r="M43" s="423"/>
      <c r="N43" s="168"/>
      <c r="O43" s="155"/>
      <c r="P43" s="422"/>
      <c r="Q43" s="1026"/>
      <c r="X43" s="9"/>
      <c r="Y43" s="9"/>
      <c r="Z43" s="9"/>
      <c r="AA43" s="9"/>
      <c r="AB43" s="9"/>
      <c r="AC43" s="9"/>
    </row>
    <row r="44" spans="1:29" ht="12" thickBot="1" x14ac:dyDescent="0.25">
      <c r="A44" s="1145">
        <f t="shared" si="0"/>
        <v>36</v>
      </c>
      <c r="B44" s="831" t="s">
        <v>480</v>
      </c>
      <c r="C44" s="594">
        <f>SUM(C29:C42)</f>
        <v>263499</v>
      </c>
      <c r="D44" s="594">
        <f>SUM(D29:D42)</f>
        <v>40411</v>
      </c>
      <c r="E44" s="941">
        <f>SUM(E29:E42)</f>
        <v>303910</v>
      </c>
      <c r="F44" s="594">
        <f>SUM(F30:F43)</f>
        <v>676273</v>
      </c>
      <c r="G44" s="594">
        <f t="shared" ref="G44:H44" si="10">SUM(G30:G43)</f>
        <v>124464</v>
      </c>
      <c r="H44" s="941">
        <f t="shared" si="10"/>
        <v>800737</v>
      </c>
      <c r="I44" s="289">
        <f t="shared" si="4"/>
        <v>263.47833240103978</v>
      </c>
      <c r="J44" s="933" t="s">
        <v>473</v>
      </c>
      <c r="K44" s="184">
        <f>SUM(K29:K43)</f>
        <v>24026</v>
      </c>
      <c r="L44" s="184">
        <f>SUM(L29:L43)</f>
        <v>7956</v>
      </c>
      <c r="M44" s="423">
        <f>SUM(M29:M43)</f>
        <v>31982</v>
      </c>
      <c r="N44" s="175">
        <f>SUM(N29:N43)</f>
        <v>24025</v>
      </c>
      <c r="O44" s="1034">
        <f t="shared" ref="O44:P44" si="11">SUM(O29:O43)</f>
        <v>7956</v>
      </c>
      <c r="P44" s="1033">
        <f t="shared" si="11"/>
        <v>31981</v>
      </c>
      <c r="Q44" s="1028">
        <f t="shared" si="2"/>
        <v>99.996873241198173</v>
      </c>
      <c r="X44" s="9"/>
      <c r="Y44" s="9"/>
      <c r="Z44" s="9"/>
      <c r="AA44" s="9"/>
      <c r="AB44" s="9"/>
      <c r="AC44" s="9"/>
    </row>
    <row r="45" spans="1:29" ht="12" thickBot="1" x14ac:dyDescent="0.25">
      <c r="A45" s="1145">
        <f t="shared" si="0"/>
        <v>37</v>
      </c>
      <c r="B45" s="1098" t="s">
        <v>475</v>
      </c>
      <c r="C45" s="911">
        <f>C24+C44</f>
        <v>1525373</v>
      </c>
      <c r="D45" s="911">
        <f>D24+D44</f>
        <v>1338423</v>
      </c>
      <c r="E45" s="911">
        <f>E24+E44</f>
        <v>2863796</v>
      </c>
      <c r="F45" s="911">
        <f>F24+F44</f>
        <v>1940233</v>
      </c>
      <c r="G45" s="911">
        <f t="shared" ref="G45:H45" si="12">G24+G44</f>
        <v>1409272</v>
      </c>
      <c r="H45" s="911">
        <f t="shared" si="12"/>
        <v>3349505</v>
      </c>
      <c r="I45" s="911">
        <f>H45/E45*100</f>
        <v>116.96032119606285</v>
      </c>
      <c r="J45" s="936" t="s">
        <v>474</v>
      </c>
      <c r="K45" s="911">
        <f>K24+K44</f>
        <v>1525373</v>
      </c>
      <c r="L45" s="911">
        <f>L24+L44</f>
        <v>1338423</v>
      </c>
      <c r="M45" s="912">
        <f>M24+M44</f>
        <v>2863796</v>
      </c>
      <c r="N45" s="889">
        <f>N24+N44</f>
        <v>1352412</v>
      </c>
      <c r="O45" s="889">
        <f t="shared" ref="O45:P45" si="13">O24+O44</f>
        <v>1095735</v>
      </c>
      <c r="P45" s="889">
        <f t="shared" si="13"/>
        <v>2448147</v>
      </c>
      <c r="Q45" s="889">
        <f>P45/M45*100</f>
        <v>85.48608210920051</v>
      </c>
      <c r="X45" s="9"/>
      <c r="Y45" s="9"/>
      <c r="Z45" s="9"/>
      <c r="AA45" s="9"/>
      <c r="AB45" s="9"/>
      <c r="AC45" s="9"/>
    </row>
    <row r="46" spans="1:29" x14ac:dyDescent="0.2">
      <c r="B46" s="179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X46" s="9"/>
      <c r="Y46" s="9"/>
      <c r="Z46" s="9"/>
      <c r="AA46" s="9"/>
      <c r="AB46" s="9"/>
      <c r="AC46" s="9"/>
    </row>
  </sheetData>
  <sheetProtection selectLockedCells="1" selectUnlockedCells="1"/>
  <mergeCells count="17">
    <mergeCell ref="I7:I8"/>
    <mergeCell ref="F7:H7"/>
    <mergeCell ref="N6:Q6"/>
    <mergeCell ref="N7:P7"/>
    <mergeCell ref="Q7:Q8"/>
    <mergeCell ref="B1:Q1"/>
    <mergeCell ref="B3:Q3"/>
    <mergeCell ref="B4:Q4"/>
    <mergeCell ref="A5:Q5"/>
    <mergeCell ref="C7:E7"/>
    <mergeCell ref="K7:M7"/>
    <mergeCell ref="A6:A8"/>
    <mergeCell ref="B6:B7"/>
    <mergeCell ref="C6:E6"/>
    <mergeCell ref="J6:J7"/>
    <mergeCell ref="K6:M6"/>
    <mergeCell ref="F6:I6"/>
  </mergeCells>
  <phoneticPr fontId="35" type="noConversion"/>
  <pageMargins left="0.19685039370078741" right="0.19685039370078741" top="0.19685039370078741" bottom="0.19685039370078741" header="0.51181102362204722" footer="0.51181102362204722"/>
  <pageSetup paperSize="9" scale="63" firstPageNumber="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Q60"/>
  <sheetViews>
    <sheetView zoomScaleNormal="100" workbookViewId="0">
      <selection activeCell="B7" sqref="B7:Q7"/>
    </sheetView>
  </sheetViews>
  <sheetFormatPr defaultColWidth="9.140625" defaultRowHeight="11.25" x14ac:dyDescent="0.2"/>
  <cols>
    <col min="1" max="1" width="4.85546875" style="154" customWidth="1"/>
    <col min="2" max="2" width="38.28515625" style="154" customWidth="1"/>
    <col min="3" max="8" width="10.85546875" style="155" customWidth="1"/>
    <col min="9" max="9" width="6.5703125" style="155" customWidth="1"/>
    <col min="10" max="10" width="38" style="155" customWidth="1"/>
    <col min="11" max="11" width="10.42578125" style="155" customWidth="1"/>
    <col min="12" max="12" width="12" style="283" customWidth="1"/>
    <col min="13" max="13" width="13.28515625" style="283" customWidth="1"/>
    <col min="14" max="14" width="9.140625" style="154"/>
    <col min="15" max="16384" width="9.140625" style="9"/>
  </cols>
  <sheetData>
    <row r="1" spans="1:17" ht="12.75" customHeight="1" x14ac:dyDescent="0.2">
      <c r="C1" s="1581" t="s">
        <v>2146</v>
      </c>
      <c r="D1" s="1581"/>
      <c r="E1" s="1581"/>
      <c r="F1" s="1581"/>
      <c r="G1" s="1581"/>
      <c r="H1" s="1581"/>
      <c r="I1" s="1581"/>
      <c r="J1" s="1581"/>
      <c r="K1" s="1581"/>
      <c r="L1" s="1581"/>
      <c r="M1" s="1581"/>
      <c r="N1" s="1581"/>
      <c r="O1" s="1581"/>
      <c r="P1" s="1581"/>
      <c r="Q1" s="1581"/>
    </row>
    <row r="2" spans="1:17" x14ac:dyDescent="0.2">
      <c r="M2" s="346"/>
    </row>
    <row r="3" spans="1:17" x14ac:dyDescent="0.2">
      <c r="M3" s="346"/>
    </row>
    <row r="4" spans="1:17" s="120" customFormat="1" x14ac:dyDescent="0.2">
      <c r="A4" s="157"/>
      <c r="B4" s="1582" t="s">
        <v>78</v>
      </c>
      <c r="C4" s="1582"/>
      <c r="D4" s="1582"/>
      <c r="E4" s="1582"/>
      <c r="F4" s="1582"/>
      <c r="G4" s="1582"/>
      <c r="H4" s="1582"/>
      <c r="I4" s="1582"/>
      <c r="J4" s="1582"/>
      <c r="K4" s="1582"/>
      <c r="L4" s="1582"/>
      <c r="M4" s="1582"/>
      <c r="N4" s="1582"/>
      <c r="O4" s="1582"/>
      <c r="P4" s="1582"/>
      <c r="Q4" s="1582"/>
    </row>
    <row r="5" spans="1:17" s="120" customFormat="1" x14ac:dyDescent="0.2">
      <c r="A5" s="157"/>
      <c r="B5" s="1701" t="s">
        <v>744</v>
      </c>
      <c r="C5" s="1701"/>
      <c r="D5" s="1701"/>
      <c r="E5" s="1701"/>
      <c r="F5" s="1701"/>
      <c r="G5" s="1701"/>
      <c r="H5" s="1701"/>
      <c r="I5" s="1701"/>
      <c r="J5" s="1701"/>
      <c r="K5" s="1701"/>
      <c r="L5" s="1701"/>
      <c r="M5" s="1701"/>
      <c r="N5" s="1701"/>
      <c r="O5" s="1701"/>
      <c r="P5" s="1701"/>
      <c r="Q5" s="1701"/>
    </row>
    <row r="6" spans="1:17" s="120" customFormat="1" ht="12.75" customHeight="1" x14ac:dyDescent="0.2">
      <c r="A6" s="157"/>
      <c r="B6" s="1812" t="s">
        <v>1009</v>
      </c>
      <c r="C6" s="1812"/>
      <c r="D6" s="1812"/>
      <c r="E6" s="1812"/>
      <c r="F6" s="1812"/>
      <c r="G6" s="1812"/>
      <c r="H6" s="1812"/>
      <c r="I6" s="1812"/>
      <c r="J6" s="1812"/>
      <c r="K6" s="1812"/>
      <c r="L6" s="1812"/>
      <c r="M6" s="1812"/>
      <c r="N6" s="1812"/>
      <c r="O6" s="1812"/>
      <c r="P6" s="1812"/>
      <c r="Q6" s="1812"/>
    </row>
    <row r="7" spans="1:17" s="120" customFormat="1" x14ac:dyDescent="0.2">
      <c r="A7" s="1122"/>
      <c r="B7" s="1584" t="s">
        <v>327</v>
      </c>
      <c r="C7" s="1584"/>
      <c r="D7" s="1584"/>
      <c r="E7" s="1584"/>
      <c r="F7" s="1584"/>
      <c r="G7" s="1584"/>
      <c r="H7" s="1584"/>
      <c r="I7" s="1584"/>
      <c r="J7" s="1584"/>
      <c r="K7" s="1584"/>
      <c r="L7" s="1584"/>
      <c r="M7" s="1584"/>
      <c r="N7" s="1584"/>
      <c r="O7" s="1584"/>
      <c r="P7" s="1584"/>
      <c r="Q7" s="1584"/>
    </row>
    <row r="8" spans="1:17" s="120" customFormat="1" ht="12.75" customHeight="1" x14ac:dyDescent="0.2">
      <c r="A8" s="1802" t="s">
        <v>56</v>
      </c>
      <c r="B8" s="1590" t="s">
        <v>57</v>
      </c>
      <c r="C8" s="1608" t="s">
        <v>58</v>
      </c>
      <c r="D8" s="1590"/>
      <c r="E8" s="1806"/>
      <c r="F8" s="1578" t="s">
        <v>59</v>
      </c>
      <c r="G8" s="1578"/>
      <c r="H8" s="1578"/>
      <c r="I8" s="1595"/>
      <c r="J8" s="1609" t="s">
        <v>59</v>
      </c>
      <c r="K8" s="1604" t="s">
        <v>60</v>
      </c>
      <c r="L8" s="1605"/>
      <c r="M8" s="1605"/>
      <c r="N8" s="1578" t="s">
        <v>506</v>
      </c>
      <c r="O8" s="1578"/>
      <c r="P8" s="1578"/>
      <c r="Q8" s="1578"/>
    </row>
    <row r="9" spans="1:17" s="120" customFormat="1" ht="12.75" customHeight="1" x14ac:dyDescent="0.2">
      <c r="A9" s="1802"/>
      <c r="B9" s="1590"/>
      <c r="C9" s="1586" t="s">
        <v>990</v>
      </c>
      <c r="D9" s="1727"/>
      <c r="E9" s="1809"/>
      <c r="F9" s="1579" t="s">
        <v>1332</v>
      </c>
      <c r="G9" s="1579"/>
      <c r="H9" s="1579"/>
      <c r="I9" s="1577" t="s">
        <v>1333</v>
      </c>
      <c r="J9" s="1609"/>
      <c r="K9" s="1598" t="s">
        <v>990</v>
      </c>
      <c r="L9" s="1810"/>
      <c r="M9" s="1811"/>
      <c r="N9" s="1579" t="s">
        <v>1332</v>
      </c>
      <c r="O9" s="1579"/>
      <c r="P9" s="1579"/>
      <c r="Q9" s="1580" t="s">
        <v>1333</v>
      </c>
    </row>
    <row r="10" spans="1:17" s="121" customFormat="1" ht="36.6" customHeight="1" x14ac:dyDescent="0.2">
      <c r="A10" s="1802"/>
      <c r="B10" s="1165" t="s">
        <v>61</v>
      </c>
      <c r="C10" s="133" t="s">
        <v>62</v>
      </c>
      <c r="D10" s="133" t="s">
        <v>63</v>
      </c>
      <c r="E10" s="133" t="s">
        <v>64</v>
      </c>
      <c r="F10" s="1053" t="s">
        <v>62</v>
      </c>
      <c r="G10" s="133" t="s">
        <v>63</v>
      </c>
      <c r="H10" s="159" t="s">
        <v>64</v>
      </c>
      <c r="I10" s="1577"/>
      <c r="J10" s="918" t="s">
        <v>65</v>
      </c>
      <c r="K10" s="133" t="s">
        <v>62</v>
      </c>
      <c r="L10" s="347" t="s">
        <v>63</v>
      </c>
      <c r="M10" s="347" t="s">
        <v>64</v>
      </c>
      <c r="N10" s="133" t="s">
        <v>62</v>
      </c>
      <c r="O10" s="133" t="s">
        <v>63</v>
      </c>
      <c r="P10" s="159" t="s">
        <v>64</v>
      </c>
      <c r="Q10" s="1580"/>
    </row>
    <row r="11" spans="1:17" ht="11.45" customHeight="1" x14ac:dyDescent="0.2">
      <c r="A11" s="1095">
        <v>1</v>
      </c>
      <c r="B11" s="162" t="s">
        <v>24</v>
      </c>
      <c r="C11" s="163"/>
      <c r="D11" s="163"/>
      <c r="E11" s="920"/>
      <c r="F11" s="163"/>
      <c r="G11" s="163"/>
      <c r="H11" s="920"/>
      <c r="I11" s="947"/>
      <c r="J11" s="917" t="s">
        <v>25</v>
      </c>
      <c r="K11" s="163"/>
      <c r="L11" s="352"/>
      <c r="M11" s="445"/>
      <c r="N11" s="9"/>
      <c r="P11" s="1092"/>
      <c r="Q11" s="1050"/>
    </row>
    <row r="12" spans="1:17" x14ac:dyDescent="0.2">
      <c r="A12" s="1089">
        <f t="shared" ref="A12:A54" si="0">A11+1</f>
        <v>2</v>
      </c>
      <c r="B12" s="164" t="s">
        <v>35</v>
      </c>
      <c r="C12" s="116"/>
      <c r="D12" s="116"/>
      <c r="E12" s="428">
        <f t="shared" ref="E12:E18" si="1">SUM(C12:D12)</f>
        <v>0</v>
      </c>
      <c r="F12" s="117"/>
      <c r="G12" s="117"/>
      <c r="H12" s="428"/>
      <c r="I12" s="948"/>
      <c r="J12" s="117" t="s">
        <v>233</v>
      </c>
      <c r="K12" s="278">
        <v>56886</v>
      </c>
      <c r="L12" s="278">
        <v>20421</v>
      </c>
      <c r="M12" s="446">
        <f>SUM(K12:L12)</f>
        <v>77307</v>
      </c>
      <c r="N12" s="283">
        <v>56862</v>
      </c>
      <c r="O12" s="283">
        <v>20401</v>
      </c>
      <c r="P12" s="448">
        <f>N12+O12</f>
        <v>77263</v>
      </c>
      <c r="Q12" s="1051">
        <f>P12/M12*100</f>
        <v>99.943084067419505</v>
      </c>
    </row>
    <row r="13" spans="1:17" x14ac:dyDescent="0.2">
      <c r="A13" s="1089">
        <f t="shared" si="0"/>
        <v>3</v>
      </c>
      <c r="B13" s="164" t="s">
        <v>36</v>
      </c>
      <c r="C13" s="116"/>
      <c r="D13" s="116"/>
      <c r="E13" s="428">
        <f t="shared" si="1"/>
        <v>0</v>
      </c>
      <c r="F13" s="117"/>
      <c r="G13" s="117"/>
      <c r="H13" s="428"/>
      <c r="I13" s="948"/>
      <c r="J13" s="117" t="s">
        <v>234</v>
      </c>
      <c r="K13" s="278">
        <v>14784</v>
      </c>
      <c r="L13" s="278">
        <v>4329</v>
      </c>
      <c r="M13" s="446">
        <f>SUM(K13:L13)</f>
        <v>19113</v>
      </c>
      <c r="N13" s="283">
        <v>14780</v>
      </c>
      <c r="O13" s="283">
        <v>4323</v>
      </c>
      <c r="P13" s="448">
        <f>N13+O13</f>
        <v>19103</v>
      </c>
      <c r="Q13" s="1051">
        <f t="shared" ref="Q13:Q54" si="2">P13/M13*100</f>
        <v>99.947679589807976</v>
      </c>
    </row>
    <row r="14" spans="1:17" x14ac:dyDescent="0.2">
      <c r="A14" s="1089">
        <f t="shared" si="0"/>
        <v>4</v>
      </c>
      <c r="B14" s="164" t="s">
        <v>37</v>
      </c>
      <c r="C14" s="116"/>
      <c r="D14" s="116"/>
      <c r="E14" s="428">
        <f t="shared" si="1"/>
        <v>0</v>
      </c>
      <c r="F14" s="117"/>
      <c r="G14" s="117"/>
      <c r="H14" s="428"/>
      <c r="I14" s="948"/>
      <c r="J14" s="117" t="s">
        <v>235</v>
      </c>
      <c r="K14" s="278">
        <v>62527</v>
      </c>
      <c r="L14" s="278">
        <v>148272</v>
      </c>
      <c r="M14" s="446">
        <f>SUM(K14:L14)</f>
        <v>210799</v>
      </c>
      <c r="N14" s="283">
        <v>62506</v>
      </c>
      <c r="O14" s="283">
        <v>142750</v>
      </c>
      <c r="P14" s="448">
        <f t="shared" ref="P14" si="3">N14+O14</f>
        <v>205256</v>
      </c>
      <c r="Q14" s="1051">
        <f t="shared" si="2"/>
        <v>97.370480884634176</v>
      </c>
    </row>
    <row r="15" spans="1:17" ht="12" customHeight="1" x14ac:dyDescent="0.2">
      <c r="A15" s="1089">
        <f t="shared" si="0"/>
        <v>5</v>
      </c>
      <c r="B15" s="125"/>
      <c r="C15" s="116"/>
      <c r="D15" s="116"/>
      <c r="E15" s="428"/>
      <c r="F15" s="117"/>
      <c r="G15" s="117"/>
      <c r="H15" s="428"/>
      <c r="I15" s="948"/>
      <c r="J15" s="117"/>
      <c r="K15" s="289"/>
      <c r="L15" s="289"/>
      <c r="M15" s="447"/>
      <c r="N15" s="283"/>
      <c r="O15" s="283"/>
      <c r="P15" s="448"/>
      <c r="Q15" s="1051"/>
    </row>
    <row r="16" spans="1:17" x14ac:dyDescent="0.2">
      <c r="A16" s="1089">
        <f t="shared" si="0"/>
        <v>6</v>
      </c>
      <c r="B16" s="164" t="s">
        <v>38</v>
      </c>
      <c r="C16" s="116"/>
      <c r="D16" s="116"/>
      <c r="E16" s="428">
        <f t="shared" si="1"/>
        <v>0</v>
      </c>
      <c r="F16" s="117"/>
      <c r="G16" s="117"/>
      <c r="H16" s="428"/>
      <c r="I16" s="948"/>
      <c r="J16" s="117" t="s">
        <v>28</v>
      </c>
      <c r="K16" s="166"/>
      <c r="L16" s="285"/>
      <c r="M16" s="448"/>
      <c r="N16" s="283"/>
      <c r="O16" s="283"/>
      <c r="P16" s="448"/>
      <c r="Q16" s="1051"/>
    </row>
    <row r="17" spans="1:17" x14ac:dyDescent="0.2">
      <c r="A17" s="1089">
        <f t="shared" si="0"/>
        <v>7</v>
      </c>
      <c r="B17" s="164"/>
      <c r="C17" s="116"/>
      <c r="D17" s="116"/>
      <c r="E17" s="428"/>
      <c r="F17" s="117"/>
      <c r="G17" s="117"/>
      <c r="H17" s="428"/>
      <c r="I17" s="948"/>
      <c r="J17" s="117" t="s">
        <v>30</v>
      </c>
      <c r="K17" s="166"/>
      <c r="L17" s="285"/>
      <c r="M17" s="448"/>
      <c r="N17" s="283"/>
      <c r="O17" s="283"/>
      <c r="P17" s="448"/>
      <c r="Q17" s="1051"/>
    </row>
    <row r="18" spans="1:17" x14ac:dyDescent="0.2">
      <c r="A18" s="1089">
        <f t="shared" si="0"/>
        <v>8</v>
      </c>
      <c r="B18" s="164" t="s">
        <v>39</v>
      </c>
      <c r="C18" s="116"/>
      <c r="D18" s="116"/>
      <c r="E18" s="428">
        <f t="shared" si="1"/>
        <v>0</v>
      </c>
      <c r="F18" s="117"/>
      <c r="G18" s="117"/>
      <c r="H18" s="428"/>
      <c r="I18" s="948"/>
      <c r="J18" s="117" t="s">
        <v>478</v>
      </c>
      <c r="K18" s="166"/>
      <c r="L18" s="285"/>
      <c r="M18" s="448"/>
      <c r="N18" s="283"/>
      <c r="O18" s="283"/>
      <c r="P18" s="448"/>
      <c r="Q18" s="1051"/>
    </row>
    <row r="19" spans="1:17" x14ac:dyDescent="0.2">
      <c r="A19" s="1089">
        <f t="shared" si="0"/>
        <v>9</v>
      </c>
      <c r="B19" s="167" t="s">
        <v>40</v>
      </c>
      <c r="C19" s="165"/>
      <c r="D19" s="165"/>
      <c r="E19" s="420"/>
      <c r="F19" s="165"/>
      <c r="G19" s="165"/>
      <c r="H19" s="420"/>
      <c r="I19" s="1106"/>
      <c r="J19" s="117" t="s">
        <v>477</v>
      </c>
      <c r="K19" s="166"/>
      <c r="L19" s="285"/>
      <c r="M19" s="448"/>
      <c r="N19" s="283"/>
      <c r="O19" s="283"/>
      <c r="P19" s="448"/>
      <c r="Q19" s="1051"/>
    </row>
    <row r="20" spans="1:17" x14ac:dyDescent="0.2">
      <c r="A20" s="1089">
        <f t="shared" si="0"/>
        <v>10</v>
      </c>
      <c r="B20" s="114" t="s">
        <v>212</v>
      </c>
      <c r="C20" s="348">
        <v>56115</v>
      </c>
      <c r="D20" s="348">
        <v>36326</v>
      </c>
      <c r="E20" s="420">
        <f>SUM(C20:D20)</f>
        <v>92441</v>
      </c>
      <c r="F20" s="165">
        <v>56140</v>
      </c>
      <c r="G20" s="165">
        <v>36359</v>
      </c>
      <c r="H20" s="420">
        <f>F20+G20</f>
        <v>92499</v>
      </c>
      <c r="I20" s="1106">
        <f>H20/E20*100</f>
        <v>100.0627427223851</v>
      </c>
      <c r="J20" s="117" t="s">
        <v>1046</v>
      </c>
      <c r="K20" s="166"/>
      <c r="L20" s="285">
        <v>36</v>
      </c>
      <c r="M20" s="448">
        <f>K20+L20</f>
        <v>36</v>
      </c>
      <c r="N20" s="283"/>
      <c r="O20" s="283">
        <v>36</v>
      </c>
      <c r="P20" s="448">
        <f>N20+O20</f>
        <v>36</v>
      </c>
      <c r="Q20" s="1051">
        <f t="shared" si="2"/>
        <v>100</v>
      </c>
    </row>
    <row r="21" spans="1:17" x14ac:dyDescent="0.2">
      <c r="A21" s="1089">
        <f t="shared" si="0"/>
        <v>11</v>
      </c>
      <c r="C21" s="165"/>
      <c r="D21" s="165"/>
      <c r="E21" s="420"/>
      <c r="F21" s="165"/>
      <c r="G21" s="165"/>
      <c r="H21" s="420"/>
      <c r="I21" s="1106"/>
      <c r="J21" s="117" t="s">
        <v>470</v>
      </c>
      <c r="K21" s="166"/>
      <c r="L21" s="285"/>
      <c r="M21" s="448"/>
      <c r="N21" s="283"/>
      <c r="O21" s="283"/>
      <c r="P21" s="448"/>
      <c r="Q21" s="1051"/>
    </row>
    <row r="22" spans="1:17" s="122" customFormat="1" x14ac:dyDescent="0.2">
      <c r="A22" s="1089">
        <f t="shared" si="0"/>
        <v>12</v>
      </c>
      <c r="B22" s="154" t="s">
        <v>42</v>
      </c>
      <c r="C22" s="165"/>
      <c r="D22" s="165"/>
      <c r="E22" s="420"/>
      <c r="F22" s="165"/>
      <c r="G22" s="165"/>
      <c r="H22" s="420"/>
      <c r="I22" s="1106"/>
      <c r="J22" s="117" t="s">
        <v>471</v>
      </c>
      <c r="K22" s="166"/>
      <c r="L22" s="285"/>
      <c r="M22" s="448"/>
      <c r="N22" s="1052"/>
      <c r="O22" s="1052"/>
      <c r="P22" s="450"/>
      <c r="Q22" s="1051"/>
    </row>
    <row r="23" spans="1:17" s="122" customFormat="1" x14ac:dyDescent="0.2">
      <c r="A23" s="1089">
        <f t="shared" si="0"/>
        <v>13</v>
      </c>
      <c r="B23" s="154" t="s">
        <v>43</v>
      </c>
      <c r="C23" s="165"/>
      <c r="D23" s="165"/>
      <c r="E23" s="420"/>
      <c r="F23" s="165"/>
      <c r="G23" s="165"/>
      <c r="H23" s="420"/>
      <c r="I23" s="1106"/>
      <c r="J23" s="166"/>
      <c r="K23" s="166"/>
      <c r="L23" s="285"/>
      <c r="M23" s="448"/>
      <c r="N23" s="1052"/>
      <c r="O23" s="1052"/>
      <c r="P23" s="450"/>
      <c r="Q23" s="1051"/>
    </row>
    <row r="24" spans="1:17" x14ac:dyDescent="0.2">
      <c r="A24" s="1089">
        <f t="shared" si="0"/>
        <v>14</v>
      </c>
      <c r="B24" s="164" t="s">
        <v>44</v>
      </c>
      <c r="C24" s="127"/>
      <c r="D24" s="127"/>
      <c r="E24" s="1055"/>
      <c r="F24" s="127"/>
      <c r="G24" s="127"/>
      <c r="H24" s="420"/>
      <c r="I24" s="1106"/>
      <c r="J24" s="123" t="s">
        <v>66</v>
      </c>
      <c r="K24" s="123">
        <f>SUM(K12:K22)</f>
        <v>134197</v>
      </c>
      <c r="L24" s="349">
        <f>SUM(L12:L22)</f>
        <v>173058</v>
      </c>
      <c r="M24" s="449">
        <f>SUM(M12:M22)</f>
        <v>307255</v>
      </c>
      <c r="N24" s="820">
        <f t="shared" ref="N24:P24" si="4">SUM(N12:N22)</f>
        <v>134148</v>
      </c>
      <c r="O24" s="349">
        <f t="shared" si="4"/>
        <v>167510</v>
      </c>
      <c r="P24" s="449">
        <f t="shared" si="4"/>
        <v>301658</v>
      </c>
      <c r="Q24" s="1104">
        <f t="shared" si="2"/>
        <v>98.178386031146772</v>
      </c>
    </row>
    <row r="25" spans="1:17" x14ac:dyDescent="0.2">
      <c r="A25" s="1089">
        <f t="shared" si="0"/>
        <v>15</v>
      </c>
      <c r="B25" s="164" t="s">
        <v>45</v>
      </c>
      <c r="C25" s="165"/>
      <c r="D25" s="165"/>
      <c r="E25" s="420"/>
      <c r="F25" s="165"/>
      <c r="G25" s="165"/>
      <c r="H25" s="420"/>
      <c r="I25" s="1106"/>
      <c r="J25" s="166"/>
      <c r="K25" s="166"/>
      <c r="L25" s="285"/>
      <c r="M25" s="448"/>
      <c r="N25" s="568"/>
      <c r="O25" s="285"/>
      <c r="P25" s="448"/>
      <c r="Q25" s="1051"/>
    </row>
    <row r="26" spans="1:17" x14ac:dyDescent="0.2">
      <c r="A26" s="1089">
        <f t="shared" si="0"/>
        <v>16</v>
      </c>
      <c r="B26" s="114" t="s">
        <v>46</v>
      </c>
      <c r="C26" s="124"/>
      <c r="D26" s="124"/>
      <c r="E26" s="497"/>
      <c r="F26" s="124"/>
      <c r="G26" s="124"/>
      <c r="H26" s="420"/>
      <c r="I26" s="1106"/>
      <c r="J26" s="124" t="s">
        <v>34</v>
      </c>
      <c r="K26" s="170"/>
      <c r="L26" s="351"/>
      <c r="M26" s="448"/>
      <c r="N26" s="283"/>
      <c r="O26" s="283"/>
      <c r="P26" s="448"/>
      <c r="Q26" s="1051"/>
    </row>
    <row r="27" spans="1:17" x14ac:dyDescent="0.2">
      <c r="A27" s="1089">
        <f t="shared" si="0"/>
        <v>17</v>
      </c>
      <c r="B27" s="164" t="s">
        <v>47</v>
      </c>
      <c r="C27" s="117"/>
      <c r="D27" s="117"/>
      <c r="E27" s="428"/>
      <c r="F27" s="117"/>
      <c r="G27" s="117"/>
      <c r="H27" s="420"/>
      <c r="I27" s="1106"/>
      <c r="J27" s="117" t="s">
        <v>293</v>
      </c>
      <c r="K27" s="166">
        <f>'[1]felhalm. kiad.  '!G146</f>
        <v>9198</v>
      </c>
      <c r="L27" s="166">
        <f>'[1]felhalm. kiad.  '!H146</f>
        <v>11807</v>
      </c>
      <c r="M27" s="422">
        <f>K27+L27</f>
        <v>21005</v>
      </c>
      <c r="N27" s="283">
        <v>9196</v>
      </c>
      <c r="O27" s="283">
        <v>11805</v>
      </c>
      <c r="P27" s="448">
        <f>N27+O27</f>
        <v>21001</v>
      </c>
      <c r="Q27" s="1051">
        <f t="shared" si="2"/>
        <v>99.980956915020229</v>
      </c>
    </row>
    <row r="28" spans="1:17" x14ac:dyDescent="0.2">
      <c r="A28" s="1089">
        <f t="shared" si="0"/>
        <v>18</v>
      </c>
      <c r="B28" s="164"/>
      <c r="C28" s="117"/>
      <c r="D28" s="117"/>
      <c r="E28" s="428"/>
      <c r="F28" s="117"/>
      <c r="G28" s="117"/>
      <c r="H28" s="420"/>
      <c r="I28" s="1106"/>
      <c r="J28" s="117" t="s">
        <v>31</v>
      </c>
      <c r="K28" s="166"/>
      <c r="L28" s="285"/>
      <c r="M28" s="448"/>
      <c r="N28" s="283"/>
      <c r="O28" s="283"/>
      <c r="P28" s="448"/>
      <c r="Q28" s="1051"/>
    </row>
    <row r="29" spans="1:17" x14ac:dyDescent="0.2">
      <c r="A29" s="1089">
        <f t="shared" si="0"/>
        <v>19</v>
      </c>
      <c r="B29" s="154" t="s">
        <v>50</v>
      </c>
      <c r="C29" s="117"/>
      <c r="D29" s="117">
        <v>309</v>
      </c>
      <c r="E29" s="428">
        <f>D29</f>
        <v>309</v>
      </c>
      <c r="F29" s="117"/>
      <c r="G29" s="117">
        <v>309</v>
      </c>
      <c r="H29" s="420">
        <f t="shared" ref="H29" si="5">F29+G29</f>
        <v>309</v>
      </c>
      <c r="I29" s="1106">
        <f t="shared" ref="I29:I53" si="6">H29/E29*100</f>
        <v>100</v>
      </c>
      <c r="J29" s="117" t="s">
        <v>32</v>
      </c>
      <c r="K29" s="166"/>
      <c r="L29" s="285"/>
      <c r="M29" s="448"/>
      <c r="N29" s="283"/>
      <c r="O29" s="283"/>
      <c r="P29" s="448"/>
      <c r="Q29" s="1051"/>
    </row>
    <row r="30" spans="1:17" s="122" customFormat="1" x14ac:dyDescent="0.2">
      <c r="A30" s="1089">
        <f t="shared" si="0"/>
        <v>20</v>
      </c>
      <c r="B30" s="154" t="s">
        <v>48</v>
      </c>
      <c r="C30" s="117"/>
      <c r="D30" s="117"/>
      <c r="E30" s="428"/>
      <c r="F30" s="117"/>
      <c r="G30" s="117"/>
      <c r="H30" s="420"/>
      <c r="I30" s="1106"/>
      <c r="J30" s="117" t="s">
        <v>479</v>
      </c>
      <c r="K30" s="166"/>
      <c r="L30" s="285"/>
      <c r="M30" s="448"/>
      <c r="N30" s="1052"/>
      <c r="O30" s="350"/>
      <c r="P30" s="450"/>
      <c r="Q30" s="1051"/>
    </row>
    <row r="31" spans="1:17" x14ac:dyDescent="0.2">
      <c r="A31" s="1089">
        <f t="shared" si="0"/>
        <v>21</v>
      </c>
      <c r="C31" s="117"/>
      <c r="D31" s="117"/>
      <c r="E31" s="428"/>
      <c r="F31" s="117"/>
      <c r="G31" s="117"/>
      <c r="H31" s="420"/>
      <c r="I31" s="1106"/>
      <c r="J31" s="117" t="s">
        <v>476</v>
      </c>
      <c r="K31" s="166"/>
      <c r="L31" s="285"/>
      <c r="M31" s="448"/>
      <c r="N31" s="283"/>
      <c r="O31" s="283"/>
      <c r="P31" s="448"/>
      <c r="Q31" s="1051"/>
    </row>
    <row r="32" spans="1:17" s="10" customFormat="1" x14ac:dyDescent="0.2">
      <c r="A32" s="1089">
        <f t="shared" si="0"/>
        <v>22</v>
      </c>
      <c r="B32" s="171" t="s">
        <v>52</v>
      </c>
      <c r="C32" s="875">
        <f>C14+C20</f>
        <v>56115</v>
      </c>
      <c r="D32" s="875">
        <f>D14+D20+D29</f>
        <v>36635</v>
      </c>
      <c r="E32" s="1093">
        <f>E14+E20+E29</f>
        <v>92750</v>
      </c>
      <c r="F32" s="875">
        <f t="shared" ref="F32:H32" si="7">F14+F20+F29</f>
        <v>56140</v>
      </c>
      <c r="G32" s="875">
        <f t="shared" si="7"/>
        <v>36668</v>
      </c>
      <c r="H32" s="1093">
        <f t="shared" si="7"/>
        <v>92808</v>
      </c>
      <c r="I32" s="1106">
        <f t="shared" si="6"/>
        <v>100.06253369272238</v>
      </c>
      <c r="J32" s="117" t="s">
        <v>472</v>
      </c>
      <c r="K32" s="155"/>
      <c r="L32" s="283"/>
      <c r="M32" s="448"/>
      <c r="N32" s="184"/>
      <c r="O32" s="184"/>
      <c r="P32" s="423"/>
      <c r="Q32" s="1051"/>
    </row>
    <row r="33" spans="1:17" x14ac:dyDescent="0.2">
      <c r="A33" s="1089">
        <f t="shared" si="0"/>
        <v>23</v>
      </c>
      <c r="B33" s="172" t="s">
        <v>67</v>
      </c>
      <c r="C33" s="173"/>
      <c r="D33" s="173"/>
      <c r="E33" s="424"/>
      <c r="F33" s="173"/>
      <c r="G33" s="173"/>
      <c r="H33" s="424"/>
      <c r="I33" s="1106"/>
      <c r="J33" s="127" t="s">
        <v>68</v>
      </c>
      <c r="K33" s="173">
        <f>SUM(K27:K32)</f>
        <v>9198</v>
      </c>
      <c r="L33" s="350">
        <f>SUM(L27:L32)</f>
        <v>11807</v>
      </c>
      <c r="M33" s="450">
        <f>SUM(M27:M31)</f>
        <v>21005</v>
      </c>
      <c r="N33" s="350">
        <f t="shared" ref="N33:P33" si="8">SUM(N27:N31)</f>
        <v>9196</v>
      </c>
      <c r="O33" s="350">
        <f t="shared" si="8"/>
        <v>11805</v>
      </c>
      <c r="P33" s="450">
        <f t="shared" si="8"/>
        <v>21001</v>
      </c>
      <c r="Q33" s="1124">
        <f t="shared" si="2"/>
        <v>99.980956915020229</v>
      </c>
    </row>
    <row r="34" spans="1:17" x14ac:dyDescent="0.2">
      <c r="A34" s="1089">
        <f t="shared" si="0"/>
        <v>24</v>
      </c>
      <c r="B34" s="174" t="s">
        <v>51</v>
      </c>
      <c r="C34" s="170">
        <f>SUM(C32:C33)</f>
        <v>56115</v>
      </c>
      <c r="D34" s="170">
        <f>SUM(D32:D33)</f>
        <v>36635</v>
      </c>
      <c r="E34" s="425">
        <f>SUM(C34:D34)</f>
        <v>92750</v>
      </c>
      <c r="F34" s="170">
        <f>F32+F33</f>
        <v>56140</v>
      </c>
      <c r="G34" s="170">
        <f>G32+G33</f>
        <v>36668</v>
      </c>
      <c r="H34" s="425">
        <f t="shared" ref="H34" si="9">SUM(F34:G34)</f>
        <v>92808</v>
      </c>
      <c r="I34" s="1106">
        <f t="shared" si="6"/>
        <v>100.06253369272238</v>
      </c>
      <c r="J34" s="170" t="s">
        <v>69</v>
      </c>
      <c r="K34" s="170">
        <f>K24+K33</f>
        <v>143395</v>
      </c>
      <c r="L34" s="351">
        <f>L24+L33</f>
        <v>184865</v>
      </c>
      <c r="M34" s="423">
        <f>M24+M33</f>
        <v>328260</v>
      </c>
      <c r="N34" s="351">
        <f t="shared" ref="N34:P34" si="10">N24+N33</f>
        <v>143344</v>
      </c>
      <c r="O34" s="351">
        <f t="shared" si="10"/>
        <v>179315</v>
      </c>
      <c r="P34" s="423">
        <f t="shared" si="10"/>
        <v>322659</v>
      </c>
      <c r="Q34" s="1125">
        <f t="shared" si="2"/>
        <v>98.293730579418764</v>
      </c>
    </row>
    <row r="35" spans="1:17" x14ac:dyDescent="0.2">
      <c r="A35" s="1089">
        <f t="shared" si="0"/>
        <v>25</v>
      </c>
      <c r="B35" s="176"/>
      <c r="C35" s="166"/>
      <c r="D35" s="166"/>
      <c r="E35" s="422"/>
      <c r="F35" s="166"/>
      <c r="G35" s="166"/>
      <c r="H35" s="422"/>
      <c r="I35" s="1106"/>
      <c r="J35" s="166"/>
      <c r="K35" s="166"/>
      <c r="L35" s="285"/>
      <c r="M35" s="448"/>
      <c r="N35" s="283"/>
      <c r="O35" s="285"/>
      <c r="P35" s="448"/>
      <c r="Q35" s="1051"/>
    </row>
    <row r="36" spans="1:17" x14ac:dyDescent="0.2">
      <c r="A36" s="1089">
        <f t="shared" si="0"/>
        <v>26</v>
      </c>
      <c r="B36" s="176"/>
      <c r="C36" s="166"/>
      <c r="D36" s="166"/>
      <c r="E36" s="422"/>
      <c r="F36" s="166"/>
      <c r="G36" s="166"/>
      <c r="H36" s="422"/>
      <c r="I36" s="1106"/>
      <c r="J36" s="123"/>
      <c r="K36" s="123"/>
      <c r="L36" s="349"/>
      <c r="M36" s="449"/>
      <c r="N36" s="283"/>
      <c r="O36" s="283"/>
      <c r="P36" s="448"/>
      <c r="Q36" s="1051"/>
    </row>
    <row r="37" spans="1:17" s="10" customFormat="1" x14ac:dyDescent="0.2">
      <c r="A37" s="1089">
        <f t="shared" si="0"/>
        <v>27</v>
      </c>
      <c r="B37" s="176"/>
      <c r="C37" s="166"/>
      <c r="D37" s="166"/>
      <c r="E37" s="422"/>
      <c r="F37" s="166"/>
      <c r="G37" s="166"/>
      <c r="H37" s="422"/>
      <c r="I37" s="1106"/>
      <c r="J37" s="166"/>
      <c r="K37" s="166"/>
      <c r="L37" s="285"/>
      <c r="M37" s="448"/>
      <c r="N37" s="184"/>
      <c r="O37" s="184"/>
      <c r="P37" s="423"/>
      <c r="Q37" s="1051"/>
    </row>
    <row r="38" spans="1:17" s="10" customFormat="1" x14ac:dyDescent="0.2">
      <c r="A38" s="1089">
        <f t="shared" si="0"/>
        <v>28</v>
      </c>
      <c r="B38" s="124" t="s">
        <v>53</v>
      </c>
      <c r="C38" s="124"/>
      <c r="D38" s="124"/>
      <c r="E38" s="497"/>
      <c r="F38" s="124"/>
      <c r="G38" s="124"/>
      <c r="H38" s="497"/>
      <c r="I38" s="1106"/>
      <c r="J38" s="124" t="s">
        <v>33</v>
      </c>
      <c r="K38" s="170"/>
      <c r="L38" s="351"/>
      <c r="M38" s="423"/>
      <c r="N38" s="184"/>
      <c r="O38" s="184"/>
      <c r="P38" s="423"/>
      <c r="Q38" s="1051"/>
    </row>
    <row r="39" spans="1:17" s="10" customFormat="1" ht="12" customHeight="1" x14ac:dyDescent="0.2">
      <c r="A39" s="1089">
        <f t="shared" si="0"/>
        <v>29</v>
      </c>
      <c r="B39" s="134" t="s">
        <v>735</v>
      </c>
      <c r="C39" s="124"/>
      <c r="D39" s="124"/>
      <c r="E39" s="497"/>
      <c r="F39" s="124"/>
      <c r="G39" s="124"/>
      <c r="H39" s="497"/>
      <c r="I39" s="1106"/>
      <c r="J39" s="135" t="s">
        <v>4</v>
      </c>
      <c r="K39" s="178"/>
      <c r="M39" s="451"/>
      <c r="N39" s="184"/>
      <c r="O39" s="184"/>
      <c r="P39" s="423"/>
      <c r="Q39" s="1051"/>
    </row>
    <row r="40" spans="1:17" s="10" customFormat="1" x14ac:dyDescent="0.2">
      <c r="A40" s="1089">
        <f t="shared" si="0"/>
        <v>30</v>
      </c>
      <c r="B40" s="154" t="s">
        <v>1137</v>
      </c>
      <c r="C40" s="124"/>
      <c r="D40" s="124"/>
      <c r="E40" s="497"/>
      <c r="F40" s="124"/>
      <c r="G40" s="124"/>
      <c r="H40" s="497"/>
      <c r="I40" s="1106"/>
      <c r="J40" s="164" t="s">
        <v>3</v>
      </c>
      <c r="K40" s="170"/>
      <c r="L40" s="351"/>
      <c r="M40" s="423"/>
      <c r="N40" s="184"/>
      <c r="O40" s="184"/>
      <c r="P40" s="423"/>
      <c r="Q40" s="1051"/>
    </row>
    <row r="41" spans="1:17" x14ac:dyDescent="0.2">
      <c r="A41" s="1089">
        <f t="shared" si="0"/>
        <v>31</v>
      </c>
      <c r="B41" s="116" t="s">
        <v>737</v>
      </c>
      <c r="C41" s="181"/>
      <c r="D41" s="181"/>
      <c r="E41" s="1056"/>
      <c r="F41" s="181"/>
      <c r="G41" s="181"/>
      <c r="H41" s="1056"/>
      <c r="I41" s="1106"/>
      <c r="J41" s="117" t="s">
        <v>5</v>
      </c>
      <c r="K41" s="170"/>
      <c r="L41" s="351"/>
      <c r="M41" s="423"/>
      <c r="N41" s="283"/>
      <c r="O41" s="283"/>
      <c r="P41" s="448"/>
      <c r="Q41" s="1051"/>
    </row>
    <row r="42" spans="1:17" x14ac:dyDescent="0.2">
      <c r="A42" s="1089">
        <f t="shared" si="0"/>
        <v>32</v>
      </c>
      <c r="B42" s="116" t="s">
        <v>225</v>
      </c>
      <c r="C42" s="117"/>
      <c r="D42" s="117"/>
      <c r="E42" s="428"/>
      <c r="F42" s="117"/>
      <c r="G42" s="117"/>
      <c r="H42" s="428"/>
      <c r="I42" s="1106"/>
      <c r="J42" s="117" t="s">
        <v>6</v>
      </c>
      <c r="K42" s="178"/>
      <c r="L42" s="184"/>
      <c r="M42" s="423"/>
      <c r="N42" s="283"/>
      <c r="O42" s="283"/>
      <c r="P42" s="448"/>
      <c r="Q42" s="1051"/>
    </row>
    <row r="43" spans="1:17" x14ac:dyDescent="0.2">
      <c r="A43" s="1089">
        <f t="shared" si="0"/>
        <v>33</v>
      </c>
      <c r="B43" s="508" t="s">
        <v>226</v>
      </c>
      <c r="C43" s="117"/>
      <c r="D43" s="117">
        <v>2553</v>
      </c>
      <c r="E43" s="428">
        <f>C43+D43</f>
        <v>2553</v>
      </c>
      <c r="F43" s="117"/>
      <c r="G43" s="117">
        <v>2553</v>
      </c>
      <c r="H43" s="428">
        <f>F43+G43</f>
        <v>2553</v>
      </c>
      <c r="I43" s="1106">
        <f t="shared" si="6"/>
        <v>100</v>
      </c>
      <c r="J43" s="117" t="s">
        <v>7</v>
      </c>
      <c r="K43" s="178"/>
      <c r="L43" s="184"/>
      <c r="M43" s="423"/>
      <c r="N43" s="283"/>
      <c r="O43" s="283"/>
      <c r="P43" s="448"/>
      <c r="Q43" s="1051"/>
    </row>
    <row r="44" spans="1:17" x14ac:dyDescent="0.2">
      <c r="A44" s="1089">
        <f t="shared" si="0"/>
        <v>34</v>
      </c>
      <c r="B44" s="508" t="s">
        <v>1130</v>
      </c>
      <c r="C44" s="117"/>
      <c r="D44" s="117">
        <v>355</v>
      </c>
      <c r="E44" s="428">
        <f>C44+D44</f>
        <v>355</v>
      </c>
      <c r="F44" s="117"/>
      <c r="G44" s="117">
        <v>355</v>
      </c>
      <c r="H44" s="428">
        <f>F44+G44</f>
        <v>355</v>
      </c>
      <c r="I44" s="1106">
        <f t="shared" si="6"/>
        <v>100</v>
      </c>
      <c r="J44" s="117"/>
      <c r="K44" s="178"/>
      <c r="L44" s="184"/>
      <c r="M44" s="423"/>
      <c r="N44" s="283"/>
      <c r="O44" s="283"/>
      <c r="P44" s="448"/>
      <c r="Q44" s="1051"/>
    </row>
    <row r="45" spans="1:17" x14ac:dyDescent="0.2">
      <c r="A45" s="1089">
        <f t="shared" si="0"/>
        <v>35</v>
      </c>
      <c r="B45" s="117" t="s">
        <v>738</v>
      </c>
      <c r="C45" s="117"/>
      <c r="D45" s="117"/>
      <c r="E45" s="428"/>
      <c r="F45" s="117"/>
      <c r="G45" s="117"/>
      <c r="H45" s="428">
        <f t="shared" ref="H45:H50" si="11">F45+G45</f>
        <v>0</v>
      </c>
      <c r="I45" s="1106"/>
      <c r="J45" s="117" t="s">
        <v>8</v>
      </c>
      <c r="K45" s="170"/>
      <c r="L45" s="351"/>
      <c r="M45" s="448"/>
      <c r="N45" s="283"/>
      <c r="O45" s="283"/>
      <c r="P45" s="448"/>
      <c r="Q45" s="1051"/>
    </row>
    <row r="46" spans="1:17" x14ac:dyDescent="0.2">
      <c r="A46" s="1089">
        <f t="shared" si="0"/>
        <v>36</v>
      </c>
      <c r="B46" s="117" t="s">
        <v>739</v>
      </c>
      <c r="C46" s="124"/>
      <c r="D46" s="124"/>
      <c r="E46" s="497"/>
      <c r="F46" s="124"/>
      <c r="G46" s="124"/>
      <c r="H46" s="428">
        <f t="shared" si="11"/>
        <v>0</v>
      </c>
      <c r="I46" s="1106"/>
      <c r="J46" s="117" t="s">
        <v>9</v>
      </c>
      <c r="K46" s="170"/>
      <c r="L46" s="351"/>
      <c r="M46" s="448"/>
      <c r="N46" s="283"/>
      <c r="O46" s="283"/>
      <c r="P46" s="448"/>
      <c r="Q46" s="1051"/>
    </row>
    <row r="47" spans="1:17" x14ac:dyDescent="0.2">
      <c r="A47" s="1089">
        <f t="shared" si="0"/>
        <v>37</v>
      </c>
      <c r="B47" s="116" t="s">
        <v>229</v>
      </c>
      <c r="C47" s="117"/>
      <c r="D47" s="117"/>
      <c r="E47" s="428"/>
      <c r="F47" s="117"/>
      <c r="G47" s="117"/>
      <c r="H47" s="428">
        <f t="shared" si="11"/>
        <v>0</v>
      </c>
      <c r="I47" s="1106"/>
      <c r="J47" s="117" t="s">
        <v>10</v>
      </c>
      <c r="K47" s="166"/>
      <c r="L47" s="285"/>
      <c r="M47" s="448"/>
      <c r="N47" s="283"/>
      <c r="O47" s="283"/>
      <c r="P47" s="448"/>
      <c r="Q47" s="1051"/>
    </row>
    <row r="48" spans="1:17" x14ac:dyDescent="0.2">
      <c r="A48" s="1089">
        <f t="shared" si="0"/>
        <v>38</v>
      </c>
      <c r="B48" s="508" t="s">
        <v>230</v>
      </c>
      <c r="C48" s="117">
        <f>K24-(C34+C43+C44)</f>
        <v>78082</v>
      </c>
      <c r="D48" s="117">
        <f>L24-(D34+D43+D44)</f>
        <v>133515</v>
      </c>
      <c r="E48" s="428">
        <f>M24-(E34+E43+E44)</f>
        <v>211597</v>
      </c>
      <c r="F48" s="117">
        <v>78008</v>
      </c>
      <c r="G48" s="117">
        <v>131838</v>
      </c>
      <c r="H48" s="428">
        <f t="shared" si="11"/>
        <v>209846</v>
      </c>
      <c r="I48" s="1106">
        <f t="shared" si="6"/>
        <v>99.172483541827148</v>
      </c>
      <c r="J48" s="117" t="s">
        <v>11</v>
      </c>
      <c r="K48" s="166"/>
      <c r="L48" s="285"/>
      <c r="M48" s="448"/>
      <c r="N48" s="283"/>
      <c r="O48" s="283"/>
      <c r="P48" s="448"/>
      <c r="Q48" s="1051"/>
    </row>
    <row r="49" spans="1:17" x14ac:dyDescent="0.2">
      <c r="A49" s="1089">
        <f t="shared" si="0"/>
        <v>39</v>
      </c>
      <c r="B49" s="508" t="s">
        <v>231</v>
      </c>
      <c r="C49" s="117">
        <f>K33-C33</f>
        <v>9198</v>
      </c>
      <c r="D49" s="117">
        <f>L33-D33</f>
        <v>11807</v>
      </c>
      <c r="E49" s="428">
        <f>M33-E33</f>
        <v>21005</v>
      </c>
      <c r="F49" s="117">
        <v>9196</v>
      </c>
      <c r="G49" s="117">
        <v>11805</v>
      </c>
      <c r="H49" s="428">
        <f t="shared" si="11"/>
        <v>21001</v>
      </c>
      <c r="I49" s="1106">
        <f t="shared" si="6"/>
        <v>99.980956915020229</v>
      </c>
      <c r="J49" s="117" t="s">
        <v>12</v>
      </c>
      <c r="K49" s="166"/>
      <c r="L49" s="285"/>
      <c r="M49" s="448"/>
      <c r="N49" s="283"/>
      <c r="O49" s="283"/>
      <c r="P49" s="448"/>
      <c r="Q49" s="1051"/>
    </row>
    <row r="50" spans="1:17" x14ac:dyDescent="0.2">
      <c r="A50" s="1089">
        <f t="shared" si="0"/>
        <v>40</v>
      </c>
      <c r="B50" s="116" t="s">
        <v>1</v>
      </c>
      <c r="C50" s="117"/>
      <c r="D50" s="117"/>
      <c r="E50" s="428"/>
      <c r="F50" s="117"/>
      <c r="G50" s="117"/>
      <c r="H50" s="428">
        <f t="shared" si="11"/>
        <v>0</v>
      </c>
      <c r="I50" s="1106"/>
      <c r="J50" s="117" t="s">
        <v>13</v>
      </c>
      <c r="K50" s="166"/>
      <c r="L50" s="285"/>
      <c r="M50" s="448"/>
      <c r="N50" s="283"/>
      <c r="O50" s="283"/>
      <c r="P50" s="448"/>
      <c r="Q50" s="1051"/>
    </row>
    <row r="51" spans="1:17" x14ac:dyDescent="0.2">
      <c r="A51" s="1089">
        <f t="shared" si="0"/>
        <v>41</v>
      </c>
      <c r="B51" s="116"/>
      <c r="C51" s="117"/>
      <c r="D51" s="117"/>
      <c r="E51" s="428"/>
      <c r="F51" s="117"/>
      <c r="G51" s="117"/>
      <c r="H51" s="428"/>
      <c r="I51" s="1106"/>
      <c r="J51" s="117" t="s">
        <v>14</v>
      </c>
      <c r="K51" s="166"/>
      <c r="L51" s="285"/>
      <c r="M51" s="448"/>
      <c r="N51" s="283"/>
      <c r="O51" s="283"/>
      <c r="P51" s="448"/>
      <c r="Q51" s="1051"/>
    </row>
    <row r="52" spans="1:17" x14ac:dyDescent="0.2">
      <c r="A52" s="1089">
        <f t="shared" si="0"/>
        <v>42</v>
      </c>
      <c r="B52" s="116"/>
      <c r="C52" s="117"/>
      <c r="D52" s="117"/>
      <c r="E52" s="428"/>
      <c r="F52" s="117"/>
      <c r="G52" s="117"/>
      <c r="H52" s="428"/>
      <c r="I52" s="1106"/>
      <c r="J52" s="117" t="s">
        <v>15</v>
      </c>
      <c r="K52" s="166"/>
      <c r="L52" s="285"/>
      <c r="M52" s="448"/>
      <c r="N52" s="283"/>
      <c r="O52" s="283"/>
      <c r="P52" s="448"/>
      <c r="Q52" s="448"/>
    </row>
    <row r="53" spans="1:17" ht="12" thickBot="1" x14ac:dyDescent="0.25">
      <c r="A53" s="1089">
        <f t="shared" si="0"/>
        <v>43</v>
      </c>
      <c r="B53" s="174" t="s">
        <v>480</v>
      </c>
      <c r="C53" s="124">
        <f>SUM(C39:C51)</f>
        <v>87280</v>
      </c>
      <c r="D53" s="124">
        <f>SUM(D39:D51)</f>
        <v>148230</v>
      </c>
      <c r="E53" s="604">
        <f>SUM(E39:E51)</f>
        <v>235510</v>
      </c>
      <c r="F53" s="124">
        <f t="shared" ref="F53:G53" si="12">SUM(F39:F51)</f>
        <v>87204</v>
      </c>
      <c r="G53" s="326">
        <f t="shared" si="12"/>
        <v>146551</v>
      </c>
      <c r="H53" s="604">
        <f>SUM(H39:H51)</f>
        <v>233755</v>
      </c>
      <c r="I53" s="1106">
        <f t="shared" si="6"/>
        <v>99.254808713005815</v>
      </c>
      <c r="J53" s="124" t="s">
        <v>473</v>
      </c>
      <c r="K53" s="170">
        <f>SUM(K39:K52)</f>
        <v>0</v>
      </c>
      <c r="L53" s="351">
        <f>SUM(L39:L52)</f>
        <v>0</v>
      </c>
      <c r="M53" s="423">
        <f>SUM(M39:M52)</f>
        <v>0</v>
      </c>
      <c r="N53" s="351">
        <f t="shared" ref="N53:P53" si="13">SUM(N39:N52)</f>
        <v>0</v>
      </c>
      <c r="O53" s="1121">
        <f t="shared" si="13"/>
        <v>0</v>
      </c>
      <c r="P53" s="1102">
        <f t="shared" si="13"/>
        <v>0</v>
      </c>
      <c r="Q53" s="1126"/>
    </row>
    <row r="54" spans="1:17" ht="12" thickBot="1" x14ac:dyDescent="0.25">
      <c r="A54" s="1097">
        <f t="shared" si="0"/>
        <v>44</v>
      </c>
      <c r="B54" s="297" t="s">
        <v>475</v>
      </c>
      <c r="C54" s="298">
        <f>C34+C53</f>
        <v>143395</v>
      </c>
      <c r="D54" s="298">
        <f>D34+D53</f>
        <v>184865</v>
      </c>
      <c r="E54" s="792">
        <f>E34+E53</f>
        <v>328260</v>
      </c>
      <c r="F54" s="792">
        <f t="shared" ref="F54:G54" si="14">F34+F53</f>
        <v>143344</v>
      </c>
      <c r="G54" s="792">
        <f t="shared" si="14"/>
        <v>183219</v>
      </c>
      <c r="H54" s="792">
        <f>H34+H53</f>
        <v>326563</v>
      </c>
      <c r="I54" s="874">
        <f>H54/E54*100</f>
        <v>99.483031743130439</v>
      </c>
      <c r="J54" s="299" t="s">
        <v>474</v>
      </c>
      <c r="K54" s="299">
        <f>K34+K53</f>
        <v>143395</v>
      </c>
      <c r="L54" s="793">
        <f>L34+L53</f>
        <v>184865</v>
      </c>
      <c r="M54" s="794">
        <f>M34+M53</f>
        <v>328260</v>
      </c>
      <c r="N54" s="1099">
        <f t="shared" ref="N54:P54" si="15">N34+N53</f>
        <v>143344</v>
      </c>
      <c r="O54" s="886">
        <f t="shared" si="15"/>
        <v>179315</v>
      </c>
      <c r="P54" s="1004">
        <f t="shared" si="15"/>
        <v>322659</v>
      </c>
      <c r="Q54" s="1006">
        <f t="shared" si="2"/>
        <v>98.293730579418764</v>
      </c>
    </row>
    <row r="55" spans="1:17" x14ac:dyDescent="0.2">
      <c r="B55" s="179"/>
      <c r="C55" s="178"/>
      <c r="D55" s="178"/>
      <c r="E55" s="178"/>
      <c r="F55" s="178"/>
      <c r="G55" s="178"/>
      <c r="H55" s="178"/>
      <c r="I55" s="178"/>
      <c r="J55" s="178"/>
      <c r="K55" s="178"/>
      <c r="L55" s="184"/>
      <c r="M55" s="184"/>
    </row>
    <row r="60" spans="1:17" x14ac:dyDescent="0.2">
      <c r="J60" s="166"/>
      <c r="M60" s="285"/>
    </row>
  </sheetData>
  <mergeCells count="18">
    <mergeCell ref="N8:Q8"/>
    <mergeCell ref="N9:P9"/>
    <mergeCell ref="Q9:Q10"/>
    <mergeCell ref="A8:A10"/>
    <mergeCell ref="B8:B9"/>
    <mergeCell ref="C8:E8"/>
    <mergeCell ref="J8:J9"/>
    <mergeCell ref="K8:M8"/>
    <mergeCell ref="C9:E9"/>
    <mergeCell ref="K9:M9"/>
    <mergeCell ref="F8:I8"/>
    <mergeCell ref="F9:H9"/>
    <mergeCell ref="I9:I10"/>
    <mergeCell ref="C1:Q1"/>
    <mergeCell ref="B5:Q5"/>
    <mergeCell ref="B4:Q4"/>
    <mergeCell ref="B6:Q6"/>
    <mergeCell ref="B7:Q7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S56"/>
  <sheetViews>
    <sheetView zoomScaleNormal="100" workbookViewId="0">
      <selection activeCell="B1" sqref="B1:Q1"/>
    </sheetView>
  </sheetViews>
  <sheetFormatPr defaultColWidth="9.140625" defaultRowHeight="11.25" x14ac:dyDescent="0.2"/>
  <cols>
    <col min="1" max="1" width="4.85546875" style="154" customWidth="1"/>
    <col min="2" max="2" width="36.7109375" style="154" customWidth="1"/>
    <col min="3" max="6" width="10.85546875" style="155" customWidth="1"/>
    <col min="7" max="8" width="9.5703125" style="155" customWidth="1"/>
    <col min="9" max="9" width="6.5703125" style="155" customWidth="1"/>
    <col min="10" max="10" width="32.85546875" style="155" customWidth="1"/>
    <col min="11" max="11" width="7.5703125" style="155" customWidth="1"/>
    <col min="12" max="12" width="10.140625" style="283" customWidth="1"/>
    <col min="13" max="13" width="9.42578125" style="283" customWidth="1"/>
    <col min="14" max="14" width="10.85546875" style="154" customWidth="1"/>
    <col min="15" max="16" width="10.85546875" style="9" customWidth="1"/>
    <col min="17" max="17" width="6.5703125" style="9" customWidth="1"/>
    <col min="18" max="16384" width="9.140625" style="9"/>
  </cols>
  <sheetData>
    <row r="1" spans="1:19" ht="12.75" customHeight="1" x14ac:dyDescent="0.2">
      <c r="B1" s="1813" t="s">
        <v>2147</v>
      </c>
      <c r="C1" s="1813"/>
      <c r="D1" s="1813"/>
      <c r="E1" s="1813"/>
      <c r="F1" s="1813"/>
      <c r="G1" s="1813"/>
      <c r="H1" s="1813"/>
      <c r="I1" s="1813"/>
      <c r="J1" s="1813"/>
      <c r="K1" s="1813"/>
      <c r="L1" s="1813"/>
      <c r="M1" s="1813"/>
      <c r="N1" s="1813"/>
      <c r="O1" s="1813"/>
      <c r="P1" s="1813"/>
      <c r="Q1" s="1813"/>
    </row>
    <row r="2" spans="1:19" x14ac:dyDescent="0.2">
      <c r="M2" s="346"/>
    </row>
    <row r="3" spans="1:19" x14ac:dyDescent="0.2">
      <c r="M3" s="346"/>
    </row>
    <row r="4" spans="1:19" s="120" customFormat="1" x14ac:dyDescent="0.2">
      <c r="A4" s="1582" t="s">
        <v>78</v>
      </c>
      <c r="B4" s="1582"/>
      <c r="C4" s="1582"/>
      <c r="D4" s="1582"/>
      <c r="E4" s="1582"/>
      <c r="F4" s="1582"/>
      <c r="G4" s="1582"/>
      <c r="H4" s="1582"/>
      <c r="I4" s="1582"/>
      <c r="J4" s="1582"/>
      <c r="K4" s="1582"/>
      <c r="L4" s="1582"/>
      <c r="M4" s="1582"/>
      <c r="N4" s="1582"/>
      <c r="O4" s="1582"/>
      <c r="P4" s="1582"/>
      <c r="Q4" s="1582"/>
    </row>
    <row r="5" spans="1:19" s="120" customFormat="1" x14ac:dyDescent="0.2">
      <c r="A5" s="1701" t="s">
        <v>770</v>
      </c>
      <c r="B5" s="1701"/>
      <c r="C5" s="1701"/>
      <c r="D5" s="1701"/>
      <c r="E5" s="1701"/>
      <c r="F5" s="1701"/>
      <c r="G5" s="1701"/>
      <c r="H5" s="1701"/>
      <c r="I5" s="1701"/>
      <c r="J5" s="1701"/>
      <c r="K5" s="1701"/>
      <c r="L5" s="1701"/>
      <c r="M5" s="1701"/>
      <c r="N5" s="1701"/>
      <c r="O5" s="1701"/>
      <c r="P5" s="1701"/>
      <c r="Q5" s="1701"/>
    </row>
    <row r="6" spans="1:19" s="120" customFormat="1" x14ac:dyDescent="0.2">
      <c r="A6" s="1582" t="s">
        <v>1000</v>
      </c>
      <c r="B6" s="1582"/>
      <c r="C6" s="1582"/>
      <c r="D6" s="1582"/>
      <c r="E6" s="1582"/>
      <c r="F6" s="1582"/>
      <c r="G6" s="1582"/>
      <c r="H6" s="1582"/>
      <c r="I6" s="1582"/>
      <c r="J6" s="1582"/>
      <c r="K6" s="1582"/>
      <c r="L6" s="1582"/>
      <c r="M6" s="1582"/>
      <c r="N6" s="1582"/>
      <c r="O6" s="1582"/>
      <c r="P6" s="1582"/>
      <c r="Q6" s="1582"/>
      <c r="S6" s="1123"/>
    </row>
    <row r="7" spans="1:19" s="120" customFormat="1" x14ac:dyDescent="0.2">
      <c r="A7" s="157"/>
      <c r="B7" s="1584" t="s">
        <v>331</v>
      </c>
      <c r="C7" s="1584"/>
      <c r="D7" s="1584"/>
      <c r="E7" s="1584"/>
      <c r="F7" s="1584"/>
      <c r="G7" s="1584"/>
      <c r="H7" s="1584"/>
      <c r="I7" s="1584"/>
      <c r="J7" s="1584"/>
      <c r="K7" s="1584"/>
      <c r="L7" s="1584"/>
      <c r="M7" s="1584"/>
      <c r="N7" s="1584"/>
      <c r="O7" s="1584"/>
      <c r="P7" s="1584"/>
      <c r="Q7" s="1584"/>
    </row>
    <row r="8" spans="1:19" s="120" customFormat="1" ht="12.75" customHeight="1" x14ac:dyDescent="0.2">
      <c r="A8" s="1644" t="s">
        <v>56</v>
      </c>
      <c r="B8" s="1590" t="s">
        <v>57</v>
      </c>
      <c r="C8" s="1607" t="s">
        <v>58</v>
      </c>
      <c r="D8" s="1607"/>
      <c r="E8" s="1608"/>
      <c r="F8" s="1578" t="s">
        <v>59</v>
      </c>
      <c r="G8" s="1578"/>
      <c r="H8" s="1578"/>
      <c r="I8" s="1595"/>
      <c r="J8" s="1804" t="s">
        <v>60</v>
      </c>
      <c r="K8" s="1587" t="s">
        <v>505</v>
      </c>
      <c r="L8" s="1588"/>
      <c r="M8" s="1588"/>
      <c r="N8" s="1578" t="s">
        <v>506</v>
      </c>
      <c r="O8" s="1578"/>
      <c r="P8" s="1578"/>
      <c r="Q8" s="1578"/>
    </row>
    <row r="9" spans="1:19" s="120" customFormat="1" ht="12.75" customHeight="1" x14ac:dyDescent="0.2">
      <c r="A9" s="1644"/>
      <c r="B9" s="1590"/>
      <c r="C9" s="1585" t="s">
        <v>990</v>
      </c>
      <c r="D9" s="1585"/>
      <c r="E9" s="1586"/>
      <c r="F9" s="1579" t="s">
        <v>1332</v>
      </c>
      <c r="G9" s="1579"/>
      <c r="H9" s="1579"/>
      <c r="I9" s="1577" t="s">
        <v>1333</v>
      </c>
      <c r="J9" s="1804"/>
      <c r="K9" s="1585" t="s">
        <v>990</v>
      </c>
      <c r="L9" s="1585"/>
      <c r="M9" s="1585"/>
      <c r="N9" s="1579" t="s">
        <v>1332</v>
      </c>
      <c r="O9" s="1579"/>
      <c r="P9" s="1579"/>
      <c r="Q9" s="1580" t="s">
        <v>1333</v>
      </c>
    </row>
    <row r="10" spans="1:19" s="121" customFormat="1" ht="36.6" customHeight="1" x14ac:dyDescent="0.2">
      <c r="A10" s="1644"/>
      <c r="B10" s="1165" t="s">
        <v>61</v>
      </c>
      <c r="C10" s="133" t="s">
        <v>62</v>
      </c>
      <c r="D10" s="133" t="s">
        <v>63</v>
      </c>
      <c r="E10" s="1054" t="s">
        <v>64</v>
      </c>
      <c r="F10" s="1053" t="s">
        <v>62</v>
      </c>
      <c r="G10" s="133" t="s">
        <v>63</v>
      </c>
      <c r="H10" s="159" t="s">
        <v>64</v>
      </c>
      <c r="I10" s="1700"/>
      <c r="J10" s="1135" t="s">
        <v>65</v>
      </c>
      <c r="K10" s="133" t="s">
        <v>62</v>
      </c>
      <c r="L10" s="347" t="s">
        <v>63</v>
      </c>
      <c r="M10" s="347" t="s">
        <v>64</v>
      </c>
      <c r="N10" s="133" t="s">
        <v>62</v>
      </c>
      <c r="O10" s="133" t="s">
        <v>63</v>
      </c>
      <c r="P10" s="159" t="s">
        <v>64</v>
      </c>
      <c r="Q10" s="1580"/>
    </row>
    <row r="11" spans="1:19" ht="11.45" customHeight="1" x14ac:dyDescent="0.2">
      <c r="A11" s="811">
        <v>1</v>
      </c>
      <c r="B11" s="162" t="s">
        <v>24</v>
      </c>
      <c r="C11" s="163"/>
      <c r="D11" s="163"/>
      <c r="E11" s="920"/>
      <c r="F11" s="163"/>
      <c r="G11" s="163"/>
      <c r="H11" s="920"/>
      <c r="I11" s="163"/>
      <c r="J11" s="1136" t="s">
        <v>25</v>
      </c>
      <c r="K11" s="163"/>
      <c r="L11" s="352"/>
      <c r="M11" s="445"/>
      <c r="N11" s="185"/>
      <c r="P11" s="1092"/>
      <c r="Q11" s="1050"/>
    </row>
    <row r="12" spans="1:19" x14ac:dyDescent="0.2">
      <c r="A12" s="812">
        <f t="shared" ref="A12:A54" si="0">A11+1</f>
        <v>2</v>
      </c>
      <c r="B12" s="164" t="s">
        <v>35</v>
      </c>
      <c r="C12" s="116"/>
      <c r="D12" s="116"/>
      <c r="E12" s="428"/>
      <c r="F12" s="117"/>
      <c r="G12" s="117"/>
      <c r="H12" s="428"/>
      <c r="I12" s="117"/>
      <c r="J12" s="1137" t="s">
        <v>233</v>
      </c>
      <c r="K12" s="278">
        <v>75621</v>
      </c>
      <c r="L12" s="278">
        <v>138844</v>
      </c>
      <c r="M12" s="446">
        <f>SUM(K12:L12)</f>
        <v>214465</v>
      </c>
      <c r="N12" s="568">
        <v>75606</v>
      </c>
      <c r="O12" s="283">
        <v>138822</v>
      </c>
      <c r="P12" s="448">
        <f>N12+O12</f>
        <v>214428</v>
      </c>
      <c r="Q12" s="1051">
        <f>P12/M12*100</f>
        <v>99.982747767701014</v>
      </c>
    </row>
    <row r="13" spans="1:19" x14ac:dyDescent="0.2">
      <c r="A13" s="812">
        <f t="shared" si="0"/>
        <v>3</v>
      </c>
      <c r="B13" s="164" t="s">
        <v>36</v>
      </c>
      <c r="C13" s="116"/>
      <c r="D13" s="116"/>
      <c r="E13" s="428"/>
      <c r="F13" s="117"/>
      <c r="G13" s="117"/>
      <c r="H13" s="428"/>
      <c r="I13" s="1134"/>
      <c r="J13" s="117" t="s">
        <v>234</v>
      </c>
      <c r="K13" s="278">
        <v>17882</v>
      </c>
      <c r="L13" s="278">
        <v>31858</v>
      </c>
      <c r="M13" s="446">
        <f>SUM(K13:L13)</f>
        <v>49740</v>
      </c>
      <c r="N13" s="568">
        <v>17855</v>
      </c>
      <c r="O13" s="283">
        <v>31837</v>
      </c>
      <c r="P13" s="448">
        <f t="shared" ref="P13:P14" si="1">N13+O13</f>
        <v>49692</v>
      </c>
      <c r="Q13" s="1051">
        <f t="shared" ref="Q13:Q54" si="2">P13/M13*100</f>
        <v>99.90349819059108</v>
      </c>
    </row>
    <row r="14" spans="1:19" x14ac:dyDescent="0.2">
      <c r="A14" s="812">
        <f t="shared" si="0"/>
        <v>4</v>
      </c>
      <c r="B14" s="164" t="s">
        <v>209</v>
      </c>
      <c r="C14" s="289">
        <f>'[1]tám, végl. pe.átv  '!C76</f>
        <v>19891</v>
      </c>
      <c r="D14" s="289">
        <f>'[1]tám, végl. pe.átv  '!D76</f>
        <v>7599</v>
      </c>
      <c r="E14" s="447">
        <f>'[1]tám, végl. pe.átv  '!E76</f>
        <v>27490</v>
      </c>
      <c r="F14" s="289">
        <v>20174</v>
      </c>
      <c r="G14" s="289">
        <v>7598</v>
      </c>
      <c r="H14" s="447">
        <f>F14+G14</f>
        <v>27772</v>
      </c>
      <c r="I14" s="1128">
        <f>H14/E14*100</f>
        <v>101.02582757366314</v>
      </c>
      <c r="J14" s="117" t="s">
        <v>235</v>
      </c>
      <c r="K14" s="278">
        <v>51650</v>
      </c>
      <c r="L14" s="278">
        <v>78748</v>
      </c>
      <c r="M14" s="446">
        <f>SUM(K14:L14)</f>
        <v>130398</v>
      </c>
      <c r="N14" s="568">
        <v>51344</v>
      </c>
      <c r="O14" s="283">
        <v>75150</v>
      </c>
      <c r="P14" s="448">
        <f t="shared" si="1"/>
        <v>126494</v>
      </c>
      <c r="Q14" s="1051">
        <f t="shared" si="2"/>
        <v>97.006089050445553</v>
      </c>
    </row>
    <row r="15" spans="1:19" ht="12" customHeight="1" x14ac:dyDescent="0.2">
      <c r="A15" s="812">
        <f t="shared" si="0"/>
        <v>5</v>
      </c>
      <c r="B15" s="125"/>
      <c r="C15" s="116"/>
      <c r="D15" s="116"/>
      <c r="E15" s="428"/>
      <c r="F15" s="117"/>
      <c r="G15" s="117"/>
      <c r="H15" s="447"/>
      <c r="I15" s="1128"/>
      <c r="J15" s="117"/>
      <c r="K15" s="288"/>
      <c r="L15" s="288"/>
      <c r="M15" s="447"/>
      <c r="N15" s="568"/>
      <c r="O15" s="283"/>
      <c r="P15" s="448"/>
      <c r="Q15" s="1051"/>
    </row>
    <row r="16" spans="1:19" x14ac:dyDescent="0.2">
      <c r="A16" s="812">
        <f t="shared" si="0"/>
        <v>6</v>
      </c>
      <c r="B16" s="164" t="s">
        <v>38</v>
      </c>
      <c r="C16" s="116"/>
      <c r="D16" s="116"/>
      <c r="E16" s="428"/>
      <c r="F16" s="117"/>
      <c r="G16" s="117"/>
      <c r="H16" s="447"/>
      <c r="I16" s="1128"/>
      <c r="J16" s="117" t="s">
        <v>28</v>
      </c>
      <c r="K16" s="166"/>
      <c r="L16" s="285"/>
      <c r="M16" s="448"/>
      <c r="N16" s="568"/>
      <c r="O16" s="283"/>
      <c r="P16" s="448"/>
      <c r="Q16" s="1051"/>
    </row>
    <row r="17" spans="1:19" x14ac:dyDescent="0.2">
      <c r="A17" s="812">
        <f t="shared" si="0"/>
        <v>7</v>
      </c>
      <c r="B17" s="164"/>
      <c r="C17" s="116"/>
      <c r="D17" s="116"/>
      <c r="E17" s="428"/>
      <c r="F17" s="117"/>
      <c r="G17" s="117"/>
      <c r="H17" s="447"/>
      <c r="I17" s="1128"/>
      <c r="J17" s="117" t="s">
        <v>30</v>
      </c>
      <c r="K17" s="166"/>
      <c r="L17" s="285"/>
      <c r="M17" s="448"/>
      <c r="N17" s="568"/>
      <c r="O17" s="283"/>
      <c r="P17" s="448"/>
      <c r="Q17" s="1051"/>
    </row>
    <row r="18" spans="1:19" x14ac:dyDescent="0.2">
      <c r="A18" s="812">
        <f t="shared" si="0"/>
        <v>8</v>
      </c>
      <c r="B18" s="164" t="s">
        <v>39</v>
      </c>
      <c r="C18" s="116"/>
      <c r="D18" s="116"/>
      <c r="E18" s="428"/>
      <c r="F18" s="117"/>
      <c r="G18" s="117"/>
      <c r="H18" s="447"/>
      <c r="I18" s="1128"/>
      <c r="J18" s="117" t="s">
        <v>478</v>
      </c>
      <c r="K18" s="166"/>
      <c r="L18" s="285"/>
      <c r="M18" s="448"/>
      <c r="N18" s="568"/>
      <c r="O18" s="283"/>
      <c r="P18" s="448"/>
      <c r="Q18" s="1051"/>
    </row>
    <row r="19" spans="1:19" x14ac:dyDescent="0.2">
      <c r="A19" s="812">
        <f t="shared" si="0"/>
        <v>9</v>
      </c>
      <c r="B19" s="167" t="s">
        <v>40</v>
      </c>
      <c r="C19" s="165"/>
      <c r="D19" s="165"/>
      <c r="E19" s="420"/>
      <c r="F19" s="165"/>
      <c r="G19" s="165"/>
      <c r="H19" s="447"/>
      <c r="I19" s="1128"/>
      <c r="J19" s="117" t="s">
        <v>477</v>
      </c>
      <c r="K19" s="166"/>
      <c r="L19" s="285"/>
      <c r="M19" s="448"/>
      <c r="N19" s="568"/>
      <c r="O19" s="283"/>
      <c r="P19" s="448"/>
      <c r="Q19" s="1051"/>
    </row>
    <row r="20" spans="1:19" x14ac:dyDescent="0.2">
      <c r="A20" s="812">
        <f t="shared" si="0"/>
        <v>10</v>
      </c>
      <c r="B20" s="114" t="s">
        <v>212</v>
      </c>
      <c r="C20" s="348">
        <v>18446</v>
      </c>
      <c r="D20" s="348">
        <v>70619</v>
      </c>
      <c r="E20" s="420">
        <f>SUM(C20:D20)</f>
        <v>89065</v>
      </c>
      <c r="F20" s="165">
        <v>20324</v>
      </c>
      <c r="G20" s="165">
        <v>75808</v>
      </c>
      <c r="H20" s="447">
        <f t="shared" ref="H20" si="3">F20+G20</f>
        <v>96132</v>
      </c>
      <c r="I20" s="1128">
        <f t="shared" ref="I20:I54" si="4">H20/E20*100</f>
        <v>107.93465446583956</v>
      </c>
      <c r="J20" s="117" t="s">
        <v>1045</v>
      </c>
      <c r="K20" s="166"/>
      <c r="L20" s="285"/>
      <c r="M20" s="448"/>
      <c r="N20" s="568"/>
      <c r="O20" s="283"/>
      <c r="P20" s="448"/>
      <c r="Q20" s="1051"/>
    </row>
    <row r="21" spans="1:19" x14ac:dyDescent="0.2">
      <c r="A21" s="812">
        <f t="shared" si="0"/>
        <v>11</v>
      </c>
      <c r="C21" s="165"/>
      <c r="D21" s="165"/>
      <c r="E21" s="420"/>
      <c r="F21" s="165"/>
      <c r="G21" s="165"/>
      <c r="H21" s="420"/>
      <c r="I21" s="1128"/>
      <c r="J21" s="117" t="s">
        <v>470</v>
      </c>
      <c r="K21" s="166"/>
      <c r="L21" s="285"/>
      <c r="M21" s="448"/>
      <c r="N21" s="568"/>
      <c r="O21" s="283"/>
      <c r="P21" s="448"/>
      <c r="Q21" s="1051"/>
    </row>
    <row r="22" spans="1:19" s="122" customFormat="1" x14ac:dyDescent="0.2">
      <c r="A22" s="812">
        <f t="shared" si="0"/>
        <v>12</v>
      </c>
      <c r="B22" s="154" t="s">
        <v>42</v>
      </c>
      <c r="C22" s="165"/>
      <c r="D22" s="165"/>
      <c r="E22" s="420"/>
      <c r="F22" s="165"/>
      <c r="G22" s="165"/>
      <c r="H22" s="420"/>
      <c r="I22" s="1128"/>
      <c r="J22" s="117" t="s">
        <v>471</v>
      </c>
      <c r="K22" s="166"/>
      <c r="L22" s="285"/>
      <c r="M22" s="448"/>
      <c r="N22" s="1103"/>
      <c r="O22" s="1052"/>
      <c r="P22" s="450"/>
      <c r="Q22" s="448"/>
    </row>
    <row r="23" spans="1:19" s="122" customFormat="1" x14ac:dyDescent="0.2">
      <c r="A23" s="812">
        <f t="shared" si="0"/>
        <v>13</v>
      </c>
      <c r="B23" s="154" t="s">
        <v>43</v>
      </c>
      <c r="C23" s="165"/>
      <c r="D23" s="165"/>
      <c r="E23" s="420"/>
      <c r="F23" s="165"/>
      <c r="G23" s="165"/>
      <c r="H23" s="420"/>
      <c r="I23" s="1128"/>
      <c r="J23" s="166"/>
      <c r="K23" s="166"/>
      <c r="L23" s="285"/>
      <c r="M23" s="448"/>
      <c r="N23" s="1103"/>
      <c r="O23" s="1052"/>
      <c r="P23" s="450"/>
      <c r="Q23" s="448"/>
    </row>
    <row r="24" spans="1:19" x14ac:dyDescent="0.2">
      <c r="A24" s="812">
        <f t="shared" si="0"/>
        <v>14</v>
      </c>
      <c r="B24" s="164" t="s">
        <v>44</v>
      </c>
      <c r="C24" s="127"/>
      <c r="D24" s="127"/>
      <c r="E24" s="1055"/>
      <c r="F24" s="127"/>
      <c r="G24" s="127"/>
      <c r="H24" s="1055"/>
      <c r="I24" s="1128"/>
      <c r="J24" s="123" t="s">
        <v>66</v>
      </c>
      <c r="K24" s="123">
        <f>SUM(K12:K22)</f>
        <v>145153</v>
      </c>
      <c r="L24" s="349">
        <f>SUM(L12:L22)</f>
        <v>249450</v>
      </c>
      <c r="M24" s="449">
        <f>SUM(M12:M22)</f>
        <v>394603</v>
      </c>
      <c r="N24" s="820">
        <f>SUM(N12:N22)</f>
        <v>144805</v>
      </c>
      <c r="O24" s="349">
        <f t="shared" ref="O24:P24" si="5">SUM(O12:O22)</f>
        <v>245809</v>
      </c>
      <c r="P24" s="449">
        <f t="shared" si="5"/>
        <v>390614</v>
      </c>
      <c r="Q24" s="449">
        <f t="shared" si="2"/>
        <v>98.989110574425439</v>
      </c>
    </row>
    <row r="25" spans="1:19" x14ac:dyDescent="0.2">
      <c r="A25" s="812">
        <f t="shared" si="0"/>
        <v>15</v>
      </c>
      <c r="B25" s="164" t="s">
        <v>45</v>
      </c>
      <c r="C25" s="165">
        <f>'[1]felh. bev.  '!D45</f>
        <v>945</v>
      </c>
      <c r="D25" s="165"/>
      <c r="E25" s="420">
        <f>D25+C25</f>
        <v>945</v>
      </c>
      <c r="F25" s="165">
        <v>945</v>
      </c>
      <c r="G25" s="165"/>
      <c r="H25" s="420">
        <f>F25+G25</f>
        <v>945</v>
      </c>
      <c r="I25" s="1128">
        <f t="shared" si="4"/>
        <v>100</v>
      </c>
      <c r="J25" s="166"/>
      <c r="K25" s="166"/>
      <c r="L25" s="285"/>
      <c r="M25" s="448"/>
      <c r="N25" s="568"/>
      <c r="O25" s="283"/>
      <c r="P25" s="448"/>
      <c r="Q25" s="448"/>
    </row>
    <row r="26" spans="1:19" x14ac:dyDescent="0.2">
      <c r="A26" s="812">
        <f t="shared" si="0"/>
        <v>16</v>
      </c>
      <c r="B26" s="114" t="s">
        <v>46</v>
      </c>
      <c r="C26" s="124"/>
      <c r="D26" s="124"/>
      <c r="E26" s="497"/>
      <c r="F26" s="124"/>
      <c r="G26" s="124"/>
      <c r="H26" s="497"/>
      <c r="I26" s="1128"/>
      <c r="J26" s="124" t="s">
        <v>34</v>
      </c>
      <c r="K26" s="170"/>
      <c r="L26" s="351"/>
      <c r="M26" s="448"/>
      <c r="N26" s="568"/>
      <c r="O26" s="283"/>
      <c r="P26" s="448"/>
      <c r="Q26" s="448"/>
    </row>
    <row r="27" spans="1:19" x14ac:dyDescent="0.2">
      <c r="A27" s="812">
        <f t="shared" si="0"/>
        <v>17</v>
      </c>
      <c r="B27" s="164" t="s">
        <v>47</v>
      </c>
      <c r="C27" s="117"/>
      <c r="D27" s="117"/>
      <c r="E27" s="428"/>
      <c r="F27" s="117"/>
      <c r="G27" s="117"/>
      <c r="H27" s="428"/>
      <c r="I27" s="1128"/>
      <c r="J27" s="117" t="s">
        <v>293</v>
      </c>
      <c r="K27" s="166">
        <f>'[1]felhalm. kiad.  '!G156</f>
        <v>9800</v>
      </c>
      <c r="L27" s="166">
        <f>'[1]felhalm. kiad.  '!H156</f>
        <v>6780</v>
      </c>
      <c r="M27" s="448">
        <f>SUM(K27:L27)</f>
        <v>16580</v>
      </c>
      <c r="N27" s="568">
        <v>9751</v>
      </c>
      <c r="O27" s="283">
        <v>6732</v>
      </c>
      <c r="P27" s="448">
        <f>N27+O27</f>
        <v>16483</v>
      </c>
      <c r="Q27" s="448">
        <f t="shared" si="2"/>
        <v>99.41495778045838</v>
      </c>
      <c r="S27" s="284"/>
    </row>
    <row r="28" spans="1:19" x14ac:dyDescent="0.2">
      <c r="A28" s="812">
        <f t="shared" si="0"/>
        <v>18</v>
      </c>
      <c r="B28" s="164"/>
      <c r="C28" s="117"/>
      <c r="D28" s="117"/>
      <c r="E28" s="428"/>
      <c r="F28" s="117"/>
      <c r="G28" s="117"/>
      <c r="H28" s="428"/>
      <c r="I28" s="1128"/>
      <c r="J28" s="117" t="s">
        <v>31</v>
      </c>
      <c r="K28" s="166"/>
      <c r="L28" s="285"/>
      <c r="M28" s="448"/>
      <c r="N28" s="568"/>
      <c r="O28" s="283"/>
      <c r="P28" s="448"/>
      <c r="Q28" s="448"/>
    </row>
    <row r="29" spans="1:19" x14ac:dyDescent="0.2">
      <c r="A29" s="812">
        <f t="shared" si="0"/>
        <v>19</v>
      </c>
      <c r="B29" s="154" t="s">
        <v>50</v>
      </c>
      <c r="C29" s="117"/>
      <c r="D29" s="117"/>
      <c r="E29" s="428"/>
      <c r="F29" s="117"/>
      <c r="G29" s="117"/>
      <c r="H29" s="428"/>
      <c r="I29" s="1128"/>
      <c r="J29" s="117" t="s">
        <v>32</v>
      </c>
      <c r="K29" s="166"/>
      <c r="L29" s="285"/>
      <c r="M29" s="448"/>
      <c r="N29" s="568"/>
      <c r="O29" s="283"/>
      <c r="P29" s="448"/>
      <c r="Q29" s="448"/>
    </row>
    <row r="30" spans="1:19" s="122" customFormat="1" x14ac:dyDescent="0.2">
      <c r="A30" s="812">
        <f t="shared" si="0"/>
        <v>20</v>
      </c>
      <c r="B30" s="154" t="s">
        <v>48</v>
      </c>
      <c r="C30" s="117"/>
      <c r="D30" s="117"/>
      <c r="E30" s="428"/>
      <c r="F30" s="117"/>
      <c r="G30" s="117"/>
      <c r="H30" s="428"/>
      <c r="I30" s="1128"/>
      <c r="J30" s="117" t="s">
        <v>479</v>
      </c>
      <c r="K30" s="166"/>
      <c r="L30" s="285"/>
      <c r="M30" s="448"/>
      <c r="N30" s="1103"/>
      <c r="O30" s="1052"/>
      <c r="P30" s="450"/>
      <c r="Q30" s="448"/>
    </row>
    <row r="31" spans="1:19" x14ac:dyDescent="0.2">
      <c r="A31" s="812">
        <f t="shared" si="0"/>
        <v>21</v>
      </c>
      <c r="C31" s="117"/>
      <c r="D31" s="117"/>
      <c r="E31" s="428"/>
      <c r="F31" s="117"/>
      <c r="G31" s="117"/>
      <c r="H31" s="428"/>
      <c r="I31" s="1128"/>
      <c r="J31" s="117" t="s">
        <v>476</v>
      </c>
      <c r="K31" s="166"/>
      <c r="L31" s="285"/>
      <c r="M31" s="448"/>
      <c r="N31" s="568"/>
      <c r="O31" s="283"/>
      <c r="P31" s="448"/>
      <c r="Q31" s="448"/>
    </row>
    <row r="32" spans="1:19" s="10" customFormat="1" x14ac:dyDescent="0.2">
      <c r="A32" s="812">
        <f t="shared" si="0"/>
        <v>22</v>
      </c>
      <c r="B32" s="171" t="s">
        <v>52</v>
      </c>
      <c r="C32" s="875">
        <f>C14+C20</f>
        <v>38337</v>
      </c>
      <c r="D32" s="875">
        <f>D14+D20</f>
        <v>78218</v>
      </c>
      <c r="E32" s="1093">
        <f>E14+E20</f>
        <v>116555</v>
      </c>
      <c r="F32" s="875">
        <f>F14+F18+F20+F29</f>
        <v>40498</v>
      </c>
      <c r="G32" s="875">
        <f>G14+G18+G20+G29</f>
        <v>83406</v>
      </c>
      <c r="H32" s="1093">
        <f>H14+H18+H20+H29</f>
        <v>123904</v>
      </c>
      <c r="I32" s="1129">
        <f t="shared" si="4"/>
        <v>106.30517781304962</v>
      </c>
      <c r="J32" s="117" t="s">
        <v>472</v>
      </c>
      <c r="K32" s="155"/>
      <c r="L32" s="283"/>
      <c r="M32" s="448"/>
      <c r="N32" s="822"/>
      <c r="O32" s="184"/>
      <c r="P32" s="423"/>
      <c r="Q32" s="448"/>
    </row>
    <row r="33" spans="1:17" x14ac:dyDescent="0.2">
      <c r="A33" s="812">
        <f t="shared" si="0"/>
        <v>23</v>
      </c>
      <c r="B33" s="172" t="s">
        <v>67</v>
      </c>
      <c r="C33" s="173">
        <f>C16+C24+C25+C26+C27+C30</f>
        <v>945</v>
      </c>
      <c r="D33" s="173">
        <f t="shared" ref="D33:H33" si="6">D16+D24+D25+D26+D27+D30</f>
        <v>0</v>
      </c>
      <c r="E33" s="424">
        <f t="shared" si="6"/>
        <v>945</v>
      </c>
      <c r="F33" s="173">
        <f t="shared" si="6"/>
        <v>945</v>
      </c>
      <c r="G33" s="173">
        <f t="shared" si="6"/>
        <v>0</v>
      </c>
      <c r="H33" s="424">
        <f t="shared" si="6"/>
        <v>945</v>
      </c>
      <c r="I33" s="1130">
        <f t="shared" si="4"/>
        <v>100</v>
      </c>
      <c r="J33" s="127" t="s">
        <v>68</v>
      </c>
      <c r="K33" s="173">
        <f>SUM(K27:K32)</f>
        <v>9800</v>
      </c>
      <c r="L33" s="350">
        <f>SUM(L27:L32)</f>
        <v>6780</v>
      </c>
      <c r="M33" s="450">
        <f>SUM(M27:M31)</f>
        <v>16580</v>
      </c>
      <c r="N33" s="1103">
        <f>SUM(N27:N32)</f>
        <v>9751</v>
      </c>
      <c r="O33" s="350">
        <f t="shared" ref="O33:P33" si="7">SUM(O27:O32)</f>
        <v>6732</v>
      </c>
      <c r="P33" s="450">
        <f t="shared" si="7"/>
        <v>16483</v>
      </c>
      <c r="Q33" s="450">
        <f t="shared" si="2"/>
        <v>99.41495778045838</v>
      </c>
    </row>
    <row r="34" spans="1:17" x14ac:dyDescent="0.2">
      <c r="A34" s="812">
        <f t="shared" si="0"/>
        <v>24</v>
      </c>
      <c r="B34" s="174" t="s">
        <v>51</v>
      </c>
      <c r="C34" s="170">
        <f>SUM(C32:C33)</f>
        <v>39282</v>
      </c>
      <c r="D34" s="170">
        <f>SUM(D32:D33)</f>
        <v>78218</v>
      </c>
      <c r="E34" s="425">
        <f>SUM(C34:D34)</f>
        <v>117500</v>
      </c>
      <c r="F34" s="170">
        <f>F33+F32</f>
        <v>41443</v>
      </c>
      <c r="G34" s="170">
        <f t="shared" ref="G34:H34" si="8">G33+G32</f>
        <v>83406</v>
      </c>
      <c r="H34" s="425">
        <f t="shared" si="8"/>
        <v>124849</v>
      </c>
      <c r="I34" s="1131">
        <f t="shared" si="4"/>
        <v>106.2544680851064</v>
      </c>
      <c r="J34" s="170" t="s">
        <v>69</v>
      </c>
      <c r="K34" s="170">
        <f>K24+K33</f>
        <v>154953</v>
      </c>
      <c r="L34" s="351">
        <f>L24+L33</f>
        <v>256230</v>
      </c>
      <c r="M34" s="423">
        <f>M24+M33</f>
        <v>411183</v>
      </c>
      <c r="N34" s="822">
        <f>N24+N33</f>
        <v>154556</v>
      </c>
      <c r="O34" s="351">
        <f t="shared" ref="O34:P34" si="9">O24+O33</f>
        <v>252541</v>
      </c>
      <c r="P34" s="423">
        <f t="shared" si="9"/>
        <v>407097</v>
      </c>
      <c r="Q34" s="423">
        <f t="shared" si="2"/>
        <v>99.006281874493837</v>
      </c>
    </row>
    <row r="35" spans="1:17" x14ac:dyDescent="0.2">
      <c r="A35" s="812">
        <f t="shared" si="0"/>
        <v>25</v>
      </c>
      <c r="B35" s="176"/>
      <c r="C35" s="166"/>
      <c r="D35" s="166"/>
      <c r="E35" s="422"/>
      <c r="F35" s="166"/>
      <c r="G35" s="166"/>
      <c r="H35" s="422"/>
      <c r="I35" s="1128"/>
      <c r="J35" s="166"/>
      <c r="K35" s="166"/>
      <c r="L35" s="285"/>
      <c r="M35" s="448"/>
      <c r="N35" s="568"/>
      <c r="O35" s="285"/>
      <c r="P35" s="448"/>
      <c r="Q35" s="448"/>
    </row>
    <row r="36" spans="1:17" x14ac:dyDescent="0.2">
      <c r="A36" s="812">
        <f t="shared" si="0"/>
        <v>26</v>
      </c>
      <c r="B36" s="176"/>
      <c r="C36" s="166"/>
      <c r="D36" s="166"/>
      <c r="E36" s="422"/>
      <c r="F36" s="166"/>
      <c r="G36" s="166"/>
      <c r="H36" s="422"/>
      <c r="I36" s="1128"/>
      <c r="J36" s="123"/>
      <c r="K36" s="123"/>
      <c r="L36" s="349"/>
      <c r="M36" s="449"/>
      <c r="N36" s="568"/>
      <c r="O36" s="283"/>
      <c r="P36" s="448"/>
      <c r="Q36" s="448"/>
    </row>
    <row r="37" spans="1:17" s="10" customFormat="1" x14ac:dyDescent="0.2">
      <c r="A37" s="812">
        <f t="shared" si="0"/>
        <v>27</v>
      </c>
      <c r="B37" s="176"/>
      <c r="C37" s="166"/>
      <c r="D37" s="166"/>
      <c r="E37" s="422"/>
      <c r="F37" s="166"/>
      <c r="G37" s="166"/>
      <c r="H37" s="422"/>
      <c r="I37" s="1128"/>
      <c r="J37" s="166"/>
      <c r="K37" s="166"/>
      <c r="L37" s="285"/>
      <c r="M37" s="448"/>
      <c r="N37" s="822"/>
      <c r="O37" s="184"/>
      <c r="P37" s="423"/>
      <c r="Q37" s="448"/>
    </row>
    <row r="38" spans="1:17" s="10" customFormat="1" x14ac:dyDescent="0.2">
      <c r="A38" s="812">
        <f t="shared" si="0"/>
        <v>28</v>
      </c>
      <c r="B38" s="124" t="s">
        <v>53</v>
      </c>
      <c r="C38" s="124"/>
      <c r="D38" s="124"/>
      <c r="E38" s="497"/>
      <c r="F38" s="124"/>
      <c r="G38" s="124"/>
      <c r="H38" s="497"/>
      <c r="I38" s="1128"/>
      <c r="J38" s="124" t="s">
        <v>33</v>
      </c>
      <c r="K38" s="170"/>
      <c r="L38" s="351"/>
      <c r="M38" s="423"/>
      <c r="N38" s="822"/>
      <c r="O38" s="184"/>
      <c r="P38" s="423"/>
      <c r="Q38" s="448"/>
    </row>
    <row r="39" spans="1:17" s="10" customFormat="1" x14ac:dyDescent="0.2">
      <c r="A39" s="812">
        <f t="shared" si="0"/>
        <v>29</v>
      </c>
      <c r="B39" s="134" t="s">
        <v>735</v>
      </c>
      <c r="C39" s="124"/>
      <c r="D39" s="124"/>
      <c r="E39" s="497"/>
      <c r="F39" s="124"/>
      <c r="G39" s="124"/>
      <c r="H39" s="497"/>
      <c r="I39" s="1128"/>
      <c r="J39" s="135" t="s">
        <v>4</v>
      </c>
      <c r="K39" s="178"/>
      <c r="M39" s="451"/>
      <c r="N39" s="822"/>
      <c r="O39" s="184"/>
      <c r="P39" s="423"/>
      <c r="Q39" s="448"/>
    </row>
    <row r="40" spans="1:17" s="10" customFormat="1" x14ac:dyDescent="0.2">
      <c r="A40" s="812">
        <f t="shared" si="0"/>
        <v>30</v>
      </c>
      <c r="B40" s="114" t="s">
        <v>1136</v>
      </c>
      <c r="C40" s="124"/>
      <c r="D40" s="124"/>
      <c r="E40" s="497"/>
      <c r="F40" s="124"/>
      <c r="G40" s="124"/>
      <c r="H40" s="497"/>
      <c r="I40" s="1128"/>
      <c r="J40" s="164" t="s">
        <v>3</v>
      </c>
      <c r="K40" s="170"/>
      <c r="L40" s="351"/>
      <c r="M40" s="423"/>
      <c r="N40" s="822"/>
      <c r="O40" s="184"/>
      <c r="P40" s="423"/>
      <c r="Q40" s="448"/>
    </row>
    <row r="41" spans="1:17" x14ac:dyDescent="0.2">
      <c r="A41" s="812">
        <f t="shared" si="0"/>
        <v>31</v>
      </c>
      <c r="B41" s="116" t="s">
        <v>737</v>
      </c>
      <c r="C41" s="181"/>
      <c r="D41" s="181"/>
      <c r="E41" s="1056"/>
      <c r="F41" s="181"/>
      <c r="G41" s="181"/>
      <c r="H41" s="1056"/>
      <c r="I41" s="1128"/>
      <c r="J41" s="117" t="s">
        <v>5</v>
      </c>
      <c r="K41" s="170"/>
      <c r="L41" s="351"/>
      <c r="M41" s="423"/>
      <c r="N41" s="568"/>
      <c r="O41" s="283"/>
      <c r="P41" s="448"/>
      <c r="Q41" s="448"/>
    </row>
    <row r="42" spans="1:17" x14ac:dyDescent="0.2">
      <c r="A42" s="812">
        <f t="shared" si="0"/>
        <v>32</v>
      </c>
      <c r="B42" s="116" t="s">
        <v>225</v>
      </c>
      <c r="C42" s="117"/>
      <c r="D42" s="117"/>
      <c r="E42" s="428"/>
      <c r="F42" s="117"/>
      <c r="G42" s="117"/>
      <c r="H42" s="428"/>
      <c r="I42" s="1128"/>
      <c r="J42" s="117" t="s">
        <v>6</v>
      </c>
      <c r="K42" s="178"/>
      <c r="L42" s="184"/>
      <c r="M42" s="423"/>
      <c r="N42" s="568"/>
      <c r="O42" s="283"/>
      <c r="P42" s="448"/>
      <c r="Q42" s="448"/>
    </row>
    <row r="43" spans="1:17" x14ac:dyDescent="0.2">
      <c r="A43" s="812">
        <f t="shared" si="0"/>
        <v>33</v>
      </c>
      <c r="B43" s="508" t="s">
        <v>226</v>
      </c>
      <c r="C43" s="117">
        <v>271</v>
      </c>
      <c r="D43" s="117"/>
      <c r="E43" s="428">
        <f>C43+D43</f>
        <v>271</v>
      </c>
      <c r="F43" s="117">
        <v>270</v>
      </c>
      <c r="G43" s="117"/>
      <c r="H43" s="420">
        <f>F43+G43</f>
        <v>270</v>
      </c>
      <c r="I43" s="1128">
        <f t="shared" si="4"/>
        <v>99.630996309963109</v>
      </c>
      <c r="J43" s="117" t="s">
        <v>7</v>
      </c>
      <c r="K43" s="178"/>
      <c r="L43" s="184"/>
      <c r="M43" s="423"/>
      <c r="N43" s="568"/>
      <c r="O43" s="283"/>
      <c r="P43" s="448"/>
      <c r="Q43" s="448"/>
    </row>
    <row r="44" spans="1:17" x14ac:dyDescent="0.2">
      <c r="A44" s="812">
        <f t="shared" si="0"/>
        <v>34</v>
      </c>
      <c r="B44" s="508" t="s">
        <v>1130</v>
      </c>
      <c r="C44" s="117"/>
      <c r="D44" s="117"/>
      <c r="E44" s="428"/>
      <c r="F44" s="117"/>
      <c r="G44" s="117"/>
      <c r="H44" s="428"/>
      <c r="I44" s="1128"/>
      <c r="J44" s="117"/>
      <c r="K44" s="178"/>
      <c r="L44" s="184"/>
      <c r="M44" s="423"/>
      <c r="N44" s="568"/>
      <c r="O44" s="283"/>
      <c r="P44" s="448"/>
      <c r="Q44" s="448"/>
    </row>
    <row r="45" spans="1:17" x14ac:dyDescent="0.2">
      <c r="A45" s="812">
        <f t="shared" si="0"/>
        <v>35</v>
      </c>
      <c r="B45" s="117" t="s">
        <v>738</v>
      </c>
      <c r="C45" s="117"/>
      <c r="D45" s="117"/>
      <c r="E45" s="428"/>
      <c r="F45" s="117"/>
      <c r="G45" s="117"/>
      <c r="H45" s="428"/>
      <c r="I45" s="1128"/>
      <c r="J45" s="117" t="s">
        <v>8</v>
      </c>
      <c r="K45" s="170"/>
      <c r="L45" s="351"/>
      <c r="M45" s="448"/>
      <c r="N45" s="568"/>
      <c r="O45" s="283"/>
      <c r="P45" s="448"/>
      <c r="Q45" s="448"/>
    </row>
    <row r="46" spans="1:17" x14ac:dyDescent="0.2">
      <c r="A46" s="812">
        <f t="shared" si="0"/>
        <v>36</v>
      </c>
      <c r="B46" s="117" t="s">
        <v>739</v>
      </c>
      <c r="C46" s="124"/>
      <c r="D46" s="124"/>
      <c r="E46" s="497"/>
      <c r="F46" s="124"/>
      <c r="G46" s="124"/>
      <c r="H46" s="497"/>
      <c r="I46" s="1128"/>
      <c r="J46" s="117" t="s">
        <v>9</v>
      </c>
      <c r="K46" s="170"/>
      <c r="L46" s="351"/>
      <c r="M46" s="448"/>
      <c r="N46" s="568"/>
      <c r="O46" s="283"/>
      <c r="P46" s="448"/>
      <c r="Q46" s="448"/>
    </row>
    <row r="47" spans="1:17" x14ac:dyDescent="0.2">
      <c r="A47" s="812">
        <f t="shared" si="0"/>
        <v>37</v>
      </c>
      <c r="B47" s="116" t="s">
        <v>229</v>
      </c>
      <c r="C47" s="117"/>
      <c r="D47" s="117"/>
      <c r="E47" s="428"/>
      <c r="F47" s="117"/>
      <c r="G47" s="117"/>
      <c r="H47" s="428"/>
      <c r="I47" s="1128"/>
      <c r="J47" s="117" t="s">
        <v>10</v>
      </c>
      <c r="K47" s="166"/>
      <c r="L47" s="285"/>
      <c r="M47" s="448"/>
      <c r="N47" s="568"/>
      <c r="O47" s="283"/>
      <c r="P47" s="448"/>
      <c r="Q47" s="448"/>
    </row>
    <row r="48" spans="1:17" x14ac:dyDescent="0.2">
      <c r="A48" s="812">
        <f t="shared" si="0"/>
        <v>38</v>
      </c>
      <c r="B48" s="508" t="s">
        <v>230</v>
      </c>
      <c r="C48" s="278">
        <f>K24-(C32+C43)</f>
        <v>106545</v>
      </c>
      <c r="D48" s="278">
        <f>L24-(D32+D43)</f>
        <v>171232</v>
      </c>
      <c r="E48" s="447">
        <f>M24-(E32+E43)</f>
        <v>277777</v>
      </c>
      <c r="F48" s="278">
        <v>104037</v>
      </c>
      <c r="G48" s="278">
        <v>168155</v>
      </c>
      <c r="H48" s="447">
        <f t="shared" ref="H48:H49" si="10">F48+G48</f>
        <v>272192</v>
      </c>
      <c r="I48" s="1128">
        <f t="shared" si="4"/>
        <v>97.98939437030424</v>
      </c>
      <c r="J48" s="117" t="s">
        <v>11</v>
      </c>
      <c r="K48" s="166"/>
      <c r="L48" s="285"/>
      <c r="M48" s="448"/>
      <c r="N48" s="568"/>
      <c r="O48" s="283"/>
      <c r="P48" s="448"/>
      <c r="Q48" s="448"/>
    </row>
    <row r="49" spans="1:17" x14ac:dyDescent="0.2">
      <c r="A49" s="812">
        <f t="shared" si="0"/>
        <v>39</v>
      </c>
      <c r="B49" s="508" t="s">
        <v>231</v>
      </c>
      <c r="C49" s="117">
        <f>K33-C33</f>
        <v>8855</v>
      </c>
      <c r="D49" s="117">
        <f>L33-D33</f>
        <v>6780</v>
      </c>
      <c r="E49" s="428">
        <f>M33-E33</f>
        <v>15635</v>
      </c>
      <c r="F49" s="278">
        <v>8806</v>
      </c>
      <c r="G49" s="278">
        <v>6732</v>
      </c>
      <c r="H49" s="447">
        <f t="shared" si="10"/>
        <v>15538</v>
      </c>
      <c r="I49" s="1128">
        <f t="shared" si="4"/>
        <v>99.379597057882947</v>
      </c>
      <c r="J49" s="117" t="s">
        <v>12</v>
      </c>
      <c r="K49" s="166"/>
      <c r="L49" s="285"/>
      <c r="M49" s="448"/>
      <c r="N49" s="568"/>
      <c r="O49" s="283"/>
      <c r="P49" s="448"/>
      <c r="Q49" s="448"/>
    </row>
    <row r="50" spans="1:17" x14ac:dyDescent="0.2">
      <c r="A50" s="812">
        <f t="shared" si="0"/>
        <v>40</v>
      </c>
      <c r="B50" s="116" t="s">
        <v>1</v>
      </c>
      <c r="C50" s="117"/>
      <c r="D50" s="117"/>
      <c r="E50" s="428"/>
      <c r="F50" s="1235"/>
      <c r="G50" s="1235"/>
      <c r="H50" s="1236"/>
      <c r="I50" s="1128"/>
      <c r="J50" s="117" t="s">
        <v>13</v>
      </c>
      <c r="K50" s="166"/>
      <c r="L50" s="285"/>
      <c r="M50" s="448"/>
      <c r="N50" s="568"/>
      <c r="O50" s="283"/>
      <c r="P50" s="448"/>
      <c r="Q50" s="448"/>
    </row>
    <row r="51" spans="1:17" x14ac:dyDescent="0.2">
      <c r="A51" s="1089">
        <f t="shared" si="0"/>
        <v>41</v>
      </c>
      <c r="B51" s="116"/>
      <c r="C51" s="117"/>
      <c r="D51" s="117"/>
      <c r="E51" s="428"/>
      <c r="F51" s="117"/>
      <c r="G51" s="117"/>
      <c r="H51" s="428"/>
      <c r="I51" s="1128"/>
      <c r="J51" s="117" t="s">
        <v>14</v>
      </c>
      <c r="K51" s="166"/>
      <c r="L51" s="285"/>
      <c r="M51" s="448"/>
      <c r="N51" s="568"/>
      <c r="O51" s="283"/>
      <c r="P51" s="448"/>
      <c r="Q51" s="448"/>
    </row>
    <row r="52" spans="1:17" x14ac:dyDescent="0.2">
      <c r="A52" s="1089">
        <f t="shared" si="0"/>
        <v>42</v>
      </c>
      <c r="B52" s="116"/>
      <c r="C52" s="117"/>
      <c r="D52" s="117"/>
      <c r="E52" s="428"/>
      <c r="F52" s="117"/>
      <c r="G52" s="117"/>
      <c r="H52" s="428"/>
      <c r="I52" s="1128"/>
      <c r="J52" s="117" t="s">
        <v>15</v>
      </c>
      <c r="K52" s="166"/>
      <c r="L52" s="285"/>
      <c r="M52" s="448"/>
      <c r="N52" s="568"/>
      <c r="O52" s="283"/>
      <c r="P52" s="448"/>
      <c r="Q52" s="448"/>
    </row>
    <row r="53" spans="1:17" ht="12" thickBot="1" x14ac:dyDescent="0.25">
      <c r="A53" s="1089">
        <f t="shared" si="0"/>
        <v>43</v>
      </c>
      <c r="B53" s="174" t="s">
        <v>480</v>
      </c>
      <c r="C53" s="326">
        <f>SUM(C39:C51)</f>
        <v>115671</v>
      </c>
      <c r="D53" s="326">
        <f>SUM(D39:D51)</f>
        <v>178012</v>
      </c>
      <c r="E53" s="604">
        <f>SUM(E39:E51)</f>
        <v>293683</v>
      </c>
      <c r="F53" s="326">
        <f t="shared" ref="F53:H53" si="11">SUM(F39:F51)</f>
        <v>113113</v>
      </c>
      <c r="G53" s="326">
        <f t="shared" si="11"/>
        <v>174887</v>
      </c>
      <c r="H53" s="604">
        <f t="shared" si="11"/>
        <v>288000</v>
      </c>
      <c r="I53" s="1132">
        <f t="shared" si="4"/>
        <v>98.064920339277379</v>
      </c>
      <c r="J53" s="124" t="s">
        <v>473</v>
      </c>
      <c r="K53" s="170">
        <f>SUM(K39:K52)</f>
        <v>0</v>
      </c>
      <c r="L53" s="351">
        <f>SUM(L39:L52)</f>
        <v>0</v>
      </c>
      <c r="M53" s="452">
        <f>SUM(M39:M52)</f>
        <v>0</v>
      </c>
      <c r="N53" s="1101">
        <f t="shared" ref="N53:P53" si="12">SUM(N39:N52)</f>
        <v>0</v>
      </c>
      <c r="O53" s="1101">
        <f t="shared" si="12"/>
        <v>0</v>
      </c>
      <c r="P53" s="452">
        <f t="shared" si="12"/>
        <v>0</v>
      </c>
      <c r="Q53" s="1126"/>
    </row>
    <row r="54" spans="1:17" ht="12" thickBot="1" x14ac:dyDescent="0.25">
      <c r="A54" s="1091">
        <f t="shared" si="0"/>
        <v>44</v>
      </c>
      <c r="B54" s="1114" t="s">
        <v>475</v>
      </c>
      <c r="C54" s="324">
        <f>C34+C53</f>
        <v>154953</v>
      </c>
      <c r="D54" s="324">
        <f>D34+D53</f>
        <v>256230</v>
      </c>
      <c r="E54" s="429">
        <f>E34+E53</f>
        <v>411183</v>
      </c>
      <c r="F54" s="429">
        <f t="shared" ref="F54:H54" si="13">F34+F53</f>
        <v>154556</v>
      </c>
      <c r="G54" s="429">
        <f t="shared" si="13"/>
        <v>258293</v>
      </c>
      <c r="H54" s="429">
        <f t="shared" si="13"/>
        <v>412849</v>
      </c>
      <c r="I54" s="1133">
        <f t="shared" si="4"/>
        <v>100.40517239282754</v>
      </c>
      <c r="J54" s="483" t="s">
        <v>474</v>
      </c>
      <c r="K54" s="432">
        <f>K34+K53</f>
        <v>154953</v>
      </c>
      <c r="L54" s="353">
        <f>L34+L53</f>
        <v>256230</v>
      </c>
      <c r="M54" s="484">
        <f>M34+M53</f>
        <v>411183</v>
      </c>
      <c r="N54" s="484">
        <f t="shared" ref="N54:P54" si="14">N34+N53</f>
        <v>154556</v>
      </c>
      <c r="O54" s="484">
        <f t="shared" si="14"/>
        <v>252541</v>
      </c>
      <c r="P54" s="484">
        <f t="shared" si="14"/>
        <v>407097</v>
      </c>
      <c r="Q54" s="1004">
        <f t="shared" si="2"/>
        <v>99.006281874493837</v>
      </c>
    </row>
    <row r="55" spans="1:17" x14ac:dyDescent="0.2">
      <c r="A55" s="176"/>
      <c r="B55" s="1127"/>
      <c r="C55" s="178"/>
      <c r="D55" s="178"/>
      <c r="E55" s="178"/>
      <c r="F55" s="178"/>
      <c r="G55" s="178"/>
      <c r="H55" s="178"/>
      <c r="I55" s="178"/>
      <c r="J55" s="178"/>
      <c r="K55" s="178"/>
      <c r="L55" s="184"/>
      <c r="M55" s="184"/>
      <c r="N55" s="9"/>
    </row>
    <row r="56" spans="1:17" x14ac:dyDescent="0.2">
      <c r="N56" s="9"/>
    </row>
  </sheetData>
  <sheetProtection selectLockedCells="1" selectUnlockedCells="1"/>
  <mergeCells count="18">
    <mergeCell ref="A4:Q4"/>
    <mergeCell ref="B1:Q1"/>
    <mergeCell ref="N8:Q8"/>
    <mergeCell ref="N9:P9"/>
    <mergeCell ref="Q9:Q10"/>
    <mergeCell ref="B7:Q7"/>
    <mergeCell ref="A6:Q6"/>
    <mergeCell ref="A8:A10"/>
    <mergeCell ref="B8:B9"/>
    <mergeCell ref="C8:E8"/>
    <mergeCell ref="J8:J9"/>
    <mergeCell ref="C9:E9"/>
    <mergeCell ref="K9:M9"/>
    <mergeCell ref="K8:M8"/>
    <mergeCell ref="F8:I8"/>
    <mergeCell ref="F9:H9"/>
    <mergeCell ref="I9:I10"/>
    <mergeCell ref="A5:Q5"/>
  </mergeCells>
  <phoneticPr fontId="35" type="noConversion"/>
  <pageMargins left="0.19685039370078741" right="0.19685039370078741" top="0.19685039370078741" bottom="0.19685039370078741" header="0.51181102362204722" footer="0.51181102362204722"/>
  <pageSetup paperSize="9" scale="70" firstPageNumber="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V67"/>
  <sheetViews>
    <sheetView zoomScaleNormal="75" workbookViewId="0">
      <pane xSplit="2" ySplit="6" topLeftCell="C7" activePane="bottomRight" state="frozen"/>
      <selection activeCell="B65" sqref="B65"/>
      <selection pane="topRight" activeCell="B65" sqref="B65"/>
      <selection pane="bottomLeft" activeCell="B65" sqref="B65"/>
      <selection pane="bottomRight" activeCell="K1" sqref="K1:O1"/>
    </sheetView>
  </sheetViews>
  <sheetFormatPr defaultColWidth="9.140625" defaultRowHeight="15.75" x14ac:dyDescent="0.25"/>
  <cols>
    <col min="1" max="1" width="3.85546875" style="15" customWidth="1"/>
    <col min="2" max="2" width="42.5703125" style="15" customWidth="1"/>
    <col min="3" max="4" width="9.7109375" style="365" customWidth="1"/>
    <col min="5" max="5" width="10.42578125" style="365" bestFit="1" customWidth="1"/>
    <col min="6" max="9" width="9.7109375" style="365" customWidth="1"/>
    <col min="10" max="10" width="10.140625" style="365" customWidth="1"/>
    <col min="11" max="14" width="9.7109375" style="365" customWidth="1"/>
    <col min="15" max="15" width="11.5703125" style="365" customWidth="1"/>
    <col min="16" max="16" width="10.140625" style="15" customWidth="1"/>
    <col min="17" max="16384" width="9.140625" style="15"/>
  </cols>
  <sheetData>
    <row r="1" spans="1:16" ht="12.75" customHeight="1" x14ac:dyDescent="0.25">
      <c r="B1" s="29"/>
      <c r="C1" s="259"/>
      <c r="D1" s="259"/>
      <c r="E1" s="259"/>
      <c r="F1" s="259"/>
      <c r="G1" s="259"/>
      <c r="H1" s="259"/>
      <c r="I1" s="259"/>
      <c r="J1" s="259"/>
      <c r="K1" s="1814" t="s">
        <v>1129</v>
      </c>
      <c r="L1" s="1814"/>
      <c r="M1" s="1814"/>
      <c r="N1" s="1814"/>
      <c r="O1" s="1814"/>
    </row>
    <row r="2" spans="1:16" ht="14.1" customHeight="1" x14ac:dyDescent="0.25">
      <c r="A2" s="29"/>
      <c r="B2" s="1815" t="s">
        <v>87</v>
      </c>
      <c r="C2" s="1815"/>
      <c r="D2" s="1815"/>
      <c r="E2" s="1815"/>
      <c r="F2" s="1815"/>
      <c r="G2" s="1815"/>
      <c r="H2" s="1815"/>
      <c r="I2" s="1815"/>
      <c r="J2" s="1815"/>
      <c r="K2" s="1815"/>
      <c r="L2" s="1815"/>
      <c r="M2" s="1815"/>
      <c r="N2" s="1815"/>
      <c r="O2" s="1815"/>
    </row>
    <row r="3" spans="1:16" ht="14.1" customHeight="1" x14ac:dyDescent="0.25">
      <c r="A3" s="29"/>
      <c r="B3" s="1815" t="s">
        <v>1057</v>
      </c>
      <c r="C3" s="1815"/>
      <c r="D3" s="1815"/>
      <c r="E3" s="1815"/>
      <c r="F3" s="1815"/>
      <c r="G3" s="1815"/>
      <c r="H3" s="1815"/>
      <c r="I3" s="1815"/>
      <c r="J3" s="1815"/>
      <c r="K3" s="1815"/>
      <c r="L3" s="1815"/>
      <c r="M3" s="1815"/>
      <c r="N3" s="1815"/>
      <c r="O3" s="1815"/>
    </row>
    <row r="4" spans="1:16" ht="14.1" customHeight="1" x14ac:dyDescent="0.25">
      <c r="A4" s="29"/>
      <c r="B4" s="740"/>
      <c r="C4" s="741"/>
      <c r="D4" s="741"/>
      <c r="E4" s="741"/>
      <c r="F4" s="741"/>
      <c r="G4" s="741"/>
      <c r="H4" s="741"/>
      <c r="I4" s="741"/>
      <c r="J4" s="741"/>
      <c r="K4" s="741"/>
      <c r="L4" s="741"/>
      <c r="M4" s="741"/>
      <c r="N4" s="741"/>
      <c r="O4" s="741"/>
    </row>
    <row r="5" spans="1:16" ht="15" customHeight="1" x14ac:dyDescent="0.25">
      <c r="A5" s="1816"/>
      <c r="B5" s="742" t="s">
        <v>57</v>
      </c>
      <c r="C5" s="743" t="s">
        <v>58</v>
      </c>
      <c r="D5" s="743" t="s">
        <v>59</v>
      </c>
      <c r="E5" s="743" t="s">
        <v>60</v>
      </c>
      <c r="F5" s="743" t="s">
        <v>505</v>
      </c>
      <c r="G5" s="743" t="s">
        <v>506</v>
      </c>
      <c r="H5" s="743" t="s">
        <v>507</v>
      </c>
      <c r="I5" s="743" t="s">
        <v>636</v>
      </c>
      <c r="J5" s="743" t="s">
        <v>647</v>
      </c>
      <c r="K5" s="743" t="s">
        <v>648</v>
      </c>
      <c r="L5" s="743" t="s">
        <v>649</v>
      </c>
      <c r="M5" s="743" t="s">
        <v>650</v>
      </c>
      <c r="N5" s="743" t="s">
        <v>651</v>
      </c>
      <c r="O5" s="743" t="s">
        <v>652</v>
      </c>
    </row>
    <row r="6" spans="1:16" ht="12.75" customHeight="1" x14ac:dyDescent="0.25">
      <c r="A6" s="1816"/>
      <c r="B6" s="737" t="s">
        <v>86</v>
      </c>
      <c r="C6" s="744" t="s">
        <v>653</v>
      </c>
      <c r="D6" s="744" t="s">
        <v>654</v>
      </c>
      <c r="E6" s="744" t="s">
        <v>655</v>
      </c>
      <c r="F6" s="744" t="s">
        <v>656</v>
      </c>
      <c r="G6" s="744" t="s">
        <v>657</v>
      </c>
      <c r="H6" s="744" t="s">
        <v>658</v>
      </c>
      <c r="I6" s="744" t="s">
        <v>659</v>
      </c>
      <c r="J6" s="744" t="s">
        <v>660</v>
      </c>
      <c r="K6" s="744" t="s">
        <v>661</v>
      </c>
      <c r="L6" s="744" t="s">
        <v>662</v>
      </c>
      <c r="M6" s="744" t="s">
        <v>663</v>
      </c>
      <c r="N6" s="744" t="s">
        <v>664</v>
      </c>
      <c r="O6" s="744" t="s">
        <v>570</v>
      </c>
    </row>
    <row r="7" spans="1:16" s="29" customFormat="1" ht="12.75" customHeight="1" x14ac:dyDescent="0.25">
      <c r="A7" s="20" t="s">
        <v>514</v>
      </c>
      <c r="B7" s="31" t="s">
        <v>694</v>
      </c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</row>
    <row r="8" spans="1:16" s="29" customFormat="1" ht="15.75" customHeight="1" x14ac:dyDescent="0.25">
      <c r="A8" s="20" t="s">
        <v>522</v>
      </c>
      <c r="B8" s="29" t="s">
        <v>688</v>
      </c>
      <c r="C8" s="259">
        <f>O8/12</f>
        <v>63193.75</v>
      </c>
      <c r="D8" s="259">
        <v>82728</v>
      </c>
      <c r="E8" s="259">
        <v>82728</v>
      </c>
      <c r="F8" s="259">
        <v>82728</v>
      </c>
      <c r="G8" s="259">
        <v>82728</v>
      </c>
      <c r="H8" s="259">
        <v>82728</v>
      </c>
      <c r="I8" s="259">
        <v>82728</v>
      </c>
      <c r="J8" s="259">
        <v>82728</v>
      </c>
      <c r="K8" s="259">
        <v>82728</v>
      </c>
      <c r="L8" s="259">
        <v>82728</v>
      </c>
      <c r="M8" s="259">
        <v>82728</v>
      </c>
      <c r="N8" s="259">
        <v>82728</v>
      </c>
      <c r="O8" s="259">
        <f>Össz.önkor.mérleg.!E11</f>
        <v>758325</v>
      </c>
      <c r="P8" s="32"/>
    </row>
    <row r="9" spans="1:16" s="29" customFormat="1" ht="16.5" customHeight="1" x14ac:dyDescent="0.25">
      <c r="A9" s="20" t="s">
        <v>523</v>
      </c>
      <c r="B9" s="29" t="s">
        <v>689</v>
      </c>
      <c r="C9" s="259">
        <f>O9/12</f>
        <v>8763.0833333333339</v>
      </c>
      <c r="D9" s="259">
        <v>4095</v>
      </c>
      <c r="E9" s="259">
        <v>4095</v>
      </c>
      <c r="F9" s="259">
        <v>4095</v>
      </c>
      <c r="G9" s="259">
        <v>4095</v>
      </c>
      <c r="H9" s="259">
        <v>4095</v>
      </c>
      <c r="I9" s="259">
        <v>4095</v>
      </c>
      <c r="J9" s="259">
        <v>4095</v>
      </c>
      <c r="K9" s="259">
        <v>4095</v>
      </c>
      <c r="L9" s="259">
        <v>4095</v>
      </c>
      <c r="M9" s="259">
        <v>4095</v>
      </c>
      <c r="N9" s="259">
        <v>4095</v>
      </c>
      <c r="O9" s="259">
        <f>Össz.önkor.mérleg.!E13</f>
        <v>105157</v>
      </c>
      <c r="P9" s="32"/>
    </row>
    <row r="10" spans="1:16" s="29" customFormat="1" ht="15.75" customHeight="1" x14ac:dyDescent="0.25">
      <c r="A10" s="20" t="s">
        <v>524</v>
      </c>
      <c r="B10" s="29" t="s">
        <v>485</v>
      </c>
      <c r="C10" s="259">
        <f>O10/12</f>
        <v>108654.58333333333</v>
      </c>
      <c r="D10" s="259">
        <v>93027</v>
      </c>
      <c r="E10" s="259">
        <v>93027</v>
      </c>
      <c r="F10" s="259">
        <v>93027</v>
      </c>
      <c r="G10" s="259">
        <v>93027</v>
      </c>
      <c r="H10" s="259">
        <v>93027</v>
      </c>
      <c r="I10" s="259">
        <v>93027</v>
      </c>
      <c r="J10" s="259">
        <v>93027</v>
      </c>
      <c r="K10" s="259">
        <v>93027</v>
      </c>
      <c r="L10" s="259">
        <v>93027</v>
      </c>
      <c r="M10" s="259">
        <v>93027</v>
      </c>
      <c r="N10" s="259">
        <v>93027</v>
      </c>
      <c r="O10" s="259">
        <f>Össz.önkor.mérleg.!E16</f>
        <v>1303855</v>
      </c>
      <c r="P10" s="32"/>
    </row>
    <row r="11" spans="1:16" s="30" customFormat="1" ht="18" customHeight="1" x14ac:dyDescent="0.25">
      <c r="A11" s="20" t="s">
        <v>525</v>
      </c>
      <c r="B11" s="30" t="s">
        <v>690</v>
      </c>
      <c r="C11" s="259">
        <f>O11/12</f>
        <v>32507.25</v>
      </c>
      <c r="D11" s="259">
        <v>28093</v>
      </c>
      <c r="E11" s="259">
        <v>28093</v>
      </c>
      <c r="F11" s="259">
        <v>28093</v>
      </c>
      <c r="G11" s="259">
        <v>28093</v>
      </c>
      <c r="H11" s="259">
        <v>28093</v>
      </c>
      <c r="I11" s="259">
        <v>28093</v>
      </c>
      <c r="J11" s="259">
        <v>28093</v>
      </c>
      <c r="K11" s="259">
        <v>28093</v>
      </c>
      <c r="L11" s="259">
        <v>28093</v>
      </c>
      <c r="M11" s="259">
        <v>28093</v>
      </c>
      <c r="N11" s="259">
        <v>28093</v>
      </c>
      <c r="O11" s="259">
        <f>Össz.önkor.mérleg.!E19</f>
        <v>390087</v>
      </c>
      <c r="P11" s="32"/>
    </row>
    <row r="12" spans="1:16" s="29" customFormat="1" ht="13.5" customHeight="1" x14ac:dyDescent="0.25">
      <c r="A12" s="20" t="s">
        <v>526</v>
      </c>
      <c r="C12" s="259"/>
      <c r="D12" s="259"/>
      <c r="E12" s="259"/>
      <c r="F12" s="259"/>
      <c r="G12" s="259"/>
      <c r="H12" s="259"/>
      <c r="I12" s="259"/>
      <c r="J12" s="259"/>
      <c r="K12" s="259"/>
      <c r="L12" s="259"/>
      <c r="M12" s="259"/>
      <c r="N12" s="259"/>
      <c r="O12" s="259">
        <f t="shared" ref="O12:O18" si="0">SUM(C12:N12)</f>
        <v>0</v>
      </c>
      <c r="P12" s="32"/>
    </row>
    <row r="13" spans="1:16" s="29" customFormat="1" ht="15" customHeight="1" x14ac:dyDescent="0.25">
      <c r="A13" s="20" t="s">
        <v>527</v>
      </c>
      <c r="C13" s="259"/>
      <c r="D13" s="259"/>
      <c r="E13" s="259"/>
      <c r="F13" s="259"/>
      <c r="G13" s="259"/>
      <c r="H13" s="259"/>
      <c r="I13" s="259"/>
      <c r="J13" s="259"/>
      <c r="K13" s="259"/>
      <c r="L13" s="259"/>
      <c r="M13" s="259"/>
      <c r="N13" s="259"/>
      <c r="O13" s="259">
        <f t="shared" si="0"/>
        <v>0</v>
      </c>
      <c r="P13" s="32"/>
    </row>
    <row r="14" spans="1:16" s="31" customFormat="1" ht="15.75" customHeight="1" x14ac:dyDescent="0.25">
      <c r="A14" s="20" t="s">
        <v>528</v>
      </c>
      <c r="B14" s="745" t="s">
        <v>665</v>
      </c>
      <c r="C14" s="746">
        <f>SUM(C8:C12)</f>
        <v>213118.66666666666</v>
      </c>
      <c r="D14" s="746">
        <f>SUM(D8:D12)</f>
        <v>207943</v>
      </c>
      <c r="E14" s="746">
        <f>SUM(E8:E12)</f>
        <v>207943</v>
      </c>
      <c r="F14" s="746">
        <f>SUM(F8:F13)</f>
        <v>207943</v>
      </c>
      <c r="G14" s="746">
        <f>SUM(G8:G13)</f>
        <v>207943</v>
      </c>
      <c r="H14" s="746">
        <f t="shared" ref="H14:N14" si="1">SUM(H8:H12)</f>
        <v>207943</v>
      </c>
      <c r="I14" s="746">
        <f t="shared" si="1"/>
        <v>207943</v>
      </c>
      <c r="J14" s="746">
        <f t="shared" si="1"/>
        <v>207943</v>
      </c>
      <c r="K14" s="746">
        <f t="shared" si="1"/>
        <v>207943</v>
      </c>
      <c r="L14" s="746">
        <f t="shared" si="1"/>
        <v>207943</v>
      </c>
      <c r="M14" s="746">
        <f t="shared" si="1"/>
        <v>207943</v>
      </c>
      <c r="N14" s="746">
        <f t="shared" si="1"/>
        <v>207943</v>
      </c>
      <c r="O14" s="747">
        <f>SUM(O8:O13)</f>
        <v>2557424</v>
      </c>
      <c r="P14" s="33"/>
    </row>
    <row r="15" spans="1:16" s="29" customFormat="1" ht="15.75" customHeight="1" x14ac:dyDescent="0.25">
      <c r="A15" s="20" t="s">
        <v>529</v>
      </c>
      <c r="B15" s="29" t="s">
        <v>691</v>
      </c>
      <c r="C15" s="259"/>
      <c r="D15" s="259"/>
      <c r="E15" s="259"/>
      <c r="F15" s="259"/>
      <c r="G15" s="748"/>
      <c r="H15" s="748"/>
      <c r="I15" s="748"/>
      <c r="J15" s="748"/>
      <c r="K15" s="748"/>
      <c r="L15" s="748"/>
      <c r="M15" s="748"/>
      <c r="N15" s="748"/>
      <c r="O15" s="261">
        <f>Össz.önkor.mérleg.!E23</f>
        <v>1070</v>
      </c>
      <c r="P15" s="32"/>
    </row>
    <row r="16" spans="1:16" s="29" customFormat="1" ht="15" customHeight="1" x14ac:dyDescent="0.25">
      <c r="A16" s="20" t="s">
        <v>571</v>
      </c>
      <c r="B16" s="29" t="s">
        <v>692</v>
      </c>
      <c r="C16" s="259"/>
      <c r="D16" s="259"/>
      <c r="E16" s="259"/>
      <c r="F16" s="259"/>
      <c r="G16" s="259"/>
      <c r="H16" s="259"/>
      <c r="I16" s="259"/>
      <c r="J16" s="259"/>
      <c r="K16" s="259"/>
      <c r="L16" s="259"/>
      <c r="M16" s="259"/>
      <c r="N16" s="259"/>
      <c r="O16" s="261">
        <v>0</v>
      </c>
      <c r="P16" s="32"/>
    </row>
    <row r="17" spans="1:256" s="29" customFormat="1" ht="16.5" customHeight="1" x14ac:dyDescent="0.25">
      <c r="A17" s="20" t="s">
        <v>572</v>
      </c>
      <c r="B17" s="29" t="s">
        <v>608</v>
      </c>
      <c r="C17" s="259">
        <f>O17/12</f>
        <v>333.33333333333331</v>
      </c>
      <c r="D17" s="259">
        <v>308</v>
      </c>
      <c r="E17" s="259">
        <v>308</v>
      </c>
      <c r="F17" s="259">
        <v>308</v>
      </c>
      <c r="G17" s="259">
        <v>308</v>
      </c>
      <c r="H17" s="259">
        <v>308</v>
      </c>
      <c r="I17" s="259">
        <v>308</v>
      </c>
      <c r="J17" s="259">
        <v>308</v>
      </c>
      <c r="K17" s="259">
        <v>308</v>
      </c>
      <c r="L17" s="259">
        <v>308</v>
      </c>
      <c r="M17" s="259">
        <v>308</v>
      </c>
      <c r="N17" s="259">
        <v>308</v>
      </c>
      <c r="O17" s="261">
        <f>Össz.önkor.mérleg.!E29</f>
        <v>4000</v>
      </c>
      <c r="P17" s="32"/>
    </row>
    <row r="18" spans="1:256" s="30" customFormat="1" ht="15" customHeight="1" x14ac:dyDescent="0.25">
      <c r="A18" s="20" t="s">
        <v>573</v>
      </c>
      <c r="C18" s="260"/>
      <c r="D18" s="260"/>
      <c r="E18" s="260"/>
      <c r="F18" s="260"/>
      <c r="G18" s="260"/>
      <c r="H18" s="260"/>
      <c r="I18" s="260"/>
      <c r="J18" s="260"/>
      <c r="K18" s="260"/>
      <c r="L18" s="260"/>
      <c r="M18" s="260"/>
      <c r="N18" s="260"/>
      <c r="O18" s="261">
        <f t="shared" si="0"/>
        <v>0</v>
      </c>
      <c r="P18" s="32"/>
    </row>
    <row r="19" spans="1:256" s="35" customFormat="1" ht="16.5" customHeight="1" x14ac:dyDescent="0.25">
      <c r="A19" s="20" t="s">
        <v>577</v>
      </c>
      <c r="B19" s="745" t="s">
        <v>666</v>
      </c>
      <c r="C19" s="746">
        <f>SUM(C15:C18)</f>
        <v>333.33333333333331</v>
      </c>
      <c r="D19" s="746">
        <f>SUM(D15:D18)</f>
        <v>308</v>
      </c>
      <c r="E19" s="746">
        <f>SUM(E15:E18)</f>
        <v>308</v>
      </c>
      <c r="F19" s="746">
        <f t="shared" ref="F19:M19" si="2">SUM(F15:F18)</f>
        <v>308</v>
      </c>
      <c r="G19" s="746">
        <f t="shared" si="2"/>
        <v>308</v>
      </c>
      <c r="H19" s="746">
        <f t="shared" si="2"/>
        <v>308</v>
      </c>
      <c r="I19" s="746">
        <f t="shared" si="2"/>
        <v>308</v>
      </c>
      <c r="J19" s="746">
        <f t="shared" si="2"/>
        <v>308</v>
      </c>
      <c r="K19" s="746">
        <f t="shared" si="2"/>
        <v>308</v>
      </c>
      <c r="L19" s="746">
        <f t="shared" si="2"/>
        <v>308</v>
      </c>
      <c r="M19" s="746">
        <f t="shared" si="2"/>
        <v>308</v>
      </c>
      <c r="N19" s="746">
        <f>SUM(N15:N18)</f>
        <v>308</v>
      </c>
      <c r="O19" s="746">
        <f>SUM(O15:O18)</f>
        <v>5070</v>
      </c>
      <c r="P19" s="34"/>
    </row>
    <row r="20" spans="1:256" s="31" customFormat="1" ht="16.5" customHeight="1" x14ac:dyDescent="0.25">
      <c r="A20" s="20" t="s">
        <v>578</v>
      </c>
      <c r="B20" s="35" t="s">
        <v>693</v>
      </c>
      <c r="C20" s="262"/>
      <c r="D20" s="262"/>
      <c r="E20" s="262"/>
      <c r="F20" s="262"/>
      <c r="G20" s="262"/>
      <c r="H20" s="260"/>
      <c r="I20" s="260"/>
      <c r="J20" s="260"/>
      <c r="K20" s="260"/>
      <c r="L20" s="260"/>
      <c r="M20" s="260"/>
      <c r="N20" s="260"/>
      <c r="O20" s="261">
        <f>SUM(C20:N20)</f>
        <v>0</v>
      </c>
      <c r="P20" s="33"/>
    </row>
    <row r="21" spans="1:256" s="29" customFormat="1" ht="15.75" customHeight="1" x14ac:dyDescent="0.25">
      <c r="A21" s="20" t="s">
        <v>580</v>
      </c>
      <c r="B21" s="30" t="s">
        <v>495</v>
      </c>
      <c r="C21" s="260">
        <f>O21/12</f>
        <v>170324.83333333334</v>
      </c>
      <c r="D21" s="260">
        <v>28750.25</v>
      </c>
      <c r="E21" s="260">
        <v>28750.25</v>
      </c>
      <c r="F21" s="260">
        <v>28750.25</v>
      </c>
      <c r="G21" s="260">
        <v>28750.25</v>
      </c>
      <c r="H21" s="260">
        <v>28750.25</v>
      </c>
      <c r="I21" s="260">
        <v>28750.25</v>
      </c>
      <c r="J21" s="260">
        <v>28750.25</v>
      </c>
      <c r="K21" s="260">
        <v>28750.25</v>
      </c>
      <c r="L21" s="260">
        <v>28750.25</v>
      </c>
      <c r="M21" s="260">
        <v>28750.25</v>
      </c>
      <c r="N21" s="260">
        <v>28750.25</v>
      </c>
      <c r="O21" s="261">
        <f>Össz.önkor.mérleg.!E52</f>
        <v>2043898</v>
      </c>
      <c r="P21" s="32"/>
    </row>
    <row r="22" spans="1:256" s="31" customFormat="1" ht="16.5" customHeight="1" x14ac:dyDescent="0.25">
      <c r="A22" s="20" t="s">
        <v>581</v>
      </c>
      <c r="B22" s="749" t="s">
        <v>667</v>
      </c>
      <c r="C22" s="750">
        <f t="shared" ref="C22:N22" si="3">C19+C14+C20+C21</f>
        <v>383776.83333333337</v>
      </c>
      <c r="D22" s="750">
        <f t="shared" si="3"/>
        <v>237001.25</v>
      </c>
      <c r="E22" s="750">
        <f t="shared" si="3"/>
        <v>237001.25</v>
      </c>
      <c r="F22" s="750">
        <f t="shared" si="3"/>
        <v>237001.25</v>
      </c>
      <c r="G22" s="750">
        <f t="shared" si="3"/>
        <v>237001.25</v>
      </c>
      <c r="H22" s="750">
        <f t="shared" si="3"/>
        <v>237001.25</v>
      </c>
      <c r="I22" s="750">
        <f t="shared" si="3"/>
        <v>237001.25</v>
      </c>
      <c r="J22" s="750">
        <f t="shared" si="3"/>
        <v>237001.25</v>
      </c>
      <c r="K22" s="750">
        <f t="shared" si="3"/>
        <v>237001.25</v>
      </c>
      <c r="L22" s="750">
        <f t="shared" si="3"/>
        <v>237001.25</v>
      </c>
      <c r="M22" s="750">
        <f t="shared" si="3"/>
        <v>237001.25</v>
      </c>
      <c r="N22" s="750">
        <f t="shared" si="3"/>
        <v>237001.25</v>
      </c>
      <c r="O22" s="751">
        <f>O14+O21+O19</f>
        <v>4606392</v>
      </c>
      <c r="P22" s="33"/>
    </row>
    <row r="23" spans="1:256" s="14" customFormat="1" ht="9.75" customHeight="1" x14ac:dyDescent="0.25">
      <c r="A23" s="20"/>
      <c r="B23" s="31"/>
      <c r="C23" s="261"/>
      <c r="D23" s="261"/>
      <c r="E23" s="261"/>
      <c r="F23" s="261"/>
      <c r="G23" s="261"/>
      <c r="H23" s="261"/>
      <c r="I23" s="261"/>
      <c r="J23" s="261"/>
      <c r="K23" s="261"/>
      <c r="L23" s="261"/>
      <c r="M23" s="261"/>
      <c r="N23" s="261"/>
      <c r="O23" s="261"/>
    </row>
    <row r="24" spans="1:256" s="31" customFormat="1" ht="12.75" customHeight="1" x14ac:dyDescent="0.25">
      <c r="A24" s="20" t="s">
        <v>582</v>
      </c>
      <c r="B24" s="31" t="s">
        <v>65</v>
      </c>
      <c r="C24" s="261"/>
      <c r="D24" s="261"/>
      <c r="E24" s="261"/>
      <c r="F24" s="261"/>
      <c r="G24" s="261"/>
      <c r="H24" s="261"/>
      <c r="I24" s="261"/>
      <c r="J24" s="261"/>
      <c r="K24" s="261"/>
      <c r="L24" s="261"/>
      <c r="M24" s="261"/>
      <c r="N24" s="261"/>
      <c r="O24" s="261"/>
    </row>
    <row r="25" spans="1:256" s="29" customFormat="1" ht="15.75" customHeight="1" x14ac:dyDescent="0.25">
      <c r="A25" s="20" t="s">
        <v>583</v>
      </c>
      <c r="B25" s="29" t="s">
        <v>496</v>
      </c>
      <c r="C25" s="259">
        <f t="shared" ref="C25:C32" si="4">O25/12</f>
        <v>76008.916666666672</v>
      </c>
      <c r="D25" s="259">
        <v>66253.25</v>
      </c>
      <c r="E25" s="259">
        <v>66253.25</v>
      </c>
      <c r="F25" s="259">
        <v>66253.25</v>
      </c>
      <c r="G25" s="259">
        <v>66253.25</v>
      </c>
      <c r="H25" s="259">
        <v>66253.25</v>
      </c>
      <c r="I25" s="259">
        <v>66253.25</v>
      </c>
      <c r="J25" s="259">
        <v>66253.25</v>
      </c>
      <c r="K25" s="259">
        <v>66253.25</v>
      </c>
      <c r="L25" s="259">
        <v>66253.25</v>
      </c>
      <c r="M25" s="259">
        <v>66253.25</v>
      </c>
      <c r="N25" s="259">
        <v>66253.25</v>
      </c>
      <c r="O25" s="261">
        <f>Össz.önkor.mérleg.!M10</f>
        <v>912107</v>
      </c>
    </row>
    <row r="26" spans="1:256" s="29" customFormat="1" ht="17.25" customHeight="1" x14ac:dyDescent="0.25">
      <c r="A26" s="20" t="s">
        <v>584</v>
      </c>
      <c r="B26" s="29" t="s">
        <v>497</v>
      </c>
      <c r="C26" s="259">
        <f t="shared" si="4"/>
        <v>19162.666666666668</v>
      </c>
      <c r="D26" s="259">
        <v>18981.416666666668</v>
      </c>
      <c r="E26" s="259">
        <v>18981.416666666668</v>
      </c>
      <c r="F26" s="259">
        <v>18981.416666666668</v>
      </c>
      <c r="G26" s="259">
        <v>18981.416666666668</v>
      </c>
      <c r="H26" s="259">
        <v>18981.416666666668</v>
      </c>
      <c r="I26" s="259">
        <v>18981.416666666668</v>
      </c>
      <c r="J26" s="259">
        <v>18981.416666666668</v>
      </c>
      <c r="K26" s="259">
        <v>18981.416666666668</v>
      </c>
      <c r="L26" s="259">
        <v>18981.416666666668</v>
      </c>
      <c r="M26" s="259">
        <v>18981.416666666668</v>
      </c>
      <c r="N26" s="259">
        <v>18981.416666666668</v>
      </c>
      <c r="O26" s="261">
        <f>Össz.önkor.mérleg.!M11</f>
        <v>229952</v>
      </c>
    </row>
    <row r="27" spans="1:256" s="29" customFormat="1" ht="13.5" customHeight="1" x14ac:dyDescent="0.25">
      <c r="A27" s="20" t="s">
        <v>585</v>
      </c>
      <c r="B27" s="29" t="s">
        <v>498</v>
      </c>
      <c r="C27" s="259">
        <f t="shared" si="4"/>
        <v>91168.833333333328</v>
      </c>
      <c r="D27" s="259">
        <v>71861.833333333328</v>
      </c>
      <c r="E27" s="259">
        <v>71861.833333333328</v>
      </c>
      <c r="F27" s="259">
        <v>71861.833333333328</v>
      </c>
      <c r="G27" s="259">
        <v>71861.833333333328</v>
      </c>
      <c r="H27" s="259">
        <v>71861.833333333328</v>
      </c>
      <c r="I27" s="259">
        <v>71861.833333333328</v>
      </c>
      <c r="J27" s="259">
        <v>71861.833333333328</v>
      </c>
      <c r="K27" s="259">
        <v>71861.833333333328</v>
      </c>
      <c r="L27" s="259">
        <v>71861.833333333328</v>
      </c>
      <c r="M27" s="259">
        <v>71861.833333333328</v>
      </c>
      <c r="N27" s="259">
        <v>71861.833333333328</v>
      </c>
      <c r="O27" s="261">
        <f>Össz.önkor.mérleg.!M12</f>
        <v>1094026</v>
      </c>
    </row>
    <row r="28" spans="1:256" s="29" customFormat="1" ht="15" customHeight="1" x14ac:dyDescent="0.25">
      <c r="A28" s="20" t="s">
        <v>586</v>
      </c>
      <c r="B28" s="29" t="s">
        <v>668</v>
      </c>
      <c r="C28" s="259">
        <f t="shared" si="4"/>
        <v>0</v>
      </c>
      <c r="D28" s="259">
        <v>0</v>
      </c>
      <c r="E28" s="259">
        <v>0</v>
      </c>
      <c r="F28" s="259">
        <v>0</v>
      </c>
      <c r="G28" s="259">
        <v>0</v>
      </c>
      <c r="H28" s="259">
        <v>0</v>
      </c>
      <c r="I28" s="259">
        <v>0</v>
      </c>
      <c r="J28" s="259">
        <v>0</v>
      </c>
      <c r="K28" s="259">
        <v>0</v>
      </c>
      <c r="L28" s="259">
        <v>0</v>
      </c>
      <c r="M28" s="259">
        <v>0</v>
      </c>
      <c r="N28" s="259">
        <v>0</v>
      </c>
      <c r="O28" s="261">
        <f>Össz.önkor.mérleg.!M13</f>
        <v>0</v>
      </c>
      <c r="IV28" s="32"/>
    </row>
    <row r="29" spans="1:256" s="29" customFormat="1" ht="15" customHeight="1" x14ac:dyDescent="0.25">
      <c r="A29" s="20" t="s">
        <v>587</v>
      </c>
      <c r="B29" s="29" t="s">
        <v>285</v>
      </c>
      <c r="C29" s="259">
        <f t="shared" si="4"/>
        <v>1167.6666666666667</v>
      </c>
      <c r="D29" s="259">
        <v>1304.1666666666667</v>
      </c>
      <c r="E29" s="259">
        <v>1304.1666666666667</v>
      </c>
      <c r="F29" s="259">
        <v>1304.1666666666667</v>
      </c>
      <c r="G29" s="259">
        <v>1304.1666666666667</v>
      </c>
      <c r="H29" s="259">
        <v>1304.1666666666667</v>
      </c>
      <c r="I29" s="259">
        <v>1304.1666666666667</v>
      </c>
      <c r="J29" s="259">
        <v>1304.1666666666667</v>
      </c>
      <c r="K29" s="259">
        <v>1304.1666666666667</v>
      </c>
      <c r="L29" s="259">
        <v>1304.1666666666667</v>
      </c>
      <c r="M29" s="259">
        <v>1304.1666666666667</v>
      </c>
      <c r="N29" s="259">
        <v>1304.1666666666667</v>
      </c>
      <c r="O29" s="261">
        <f>Össz.önkor.mérleg.!M14</f>
        <v>14012</v>
      </c>
    </row>
    <row r="30" spans="1:256" s="29" customFormat="1" ht="12.75" customHeight="1" x14ac:dyDescent="0.25">
      <c r="A30" s="20" t="s">
        <v>609</v>
      </c>
      <c r="B30" s="29" t="s">
        <v>499</v>
      </c>
      <c r="C30" s="259">
        <f t="shared" si="4"/>
        <v>5083.25</v>
      </c>
      <c r="D30" s="259">
        <v>5266</v>
      </c>
      <c r="E30" s="259">
        <v>5266</v>
      </c>
      <c r="F30" s="259">
        <v>5266</v>
      </c>
      <c r="G30" s="259">
        <v>5266</v>
      </c>
      <c r="H30" s="259">
        <v>5266</v>
      </c>
      <c r="I30" s="259">
        <v>5266</v>
      </c>
      <c r="J30" s="259">
        <v>5266</v>
      </c>
      <c r="K30" s="259">
        <v>5266</v>
      </c>
      <c r="L30" s="259">
        <v>5266</v>
      </c>
      <c r="M30" s="259">
        <v>5266</v>
      </c>
      <c r="N30" s="259">
        <v>5266</v>
      </c>
      <c r="O30" s="261">
        <f>Össz.önkor.mérleg.!M16</f>
        <v>60999</v>
      </c>
    </row>
    <row r="31" spans="1:256" s="29" customFormat="1" ht="15.75" customHeight="1" x14ac:dyDescent="0.25">
      <c r="A31" s="20" t="s">
        <v>610</v>
      </c>
      <c r="B31" s="29" t="s">
        <v>500</v>
      </c>
      <c r="C31" s="259">
        <f t="shared" si="4"/>
        <v>36794.25</v>
      </c>
      <c r="D31" s="259">
        <v>21191.5</v>
      </c>
      <c r="E31" s="259">
        <v>21191.5</v>
      </c>
      <c r="F31" s="259">
        <v>21191.5</v>
      </c>
      <c r="G31" s="259">
        <v>21191.5</v>
      </c>
      <c r="H31" s="259">
        <v>21191.5</v>
      </c>
      <c r="I31" s="259">
        <v>21191.5</v>
      </c>
      <c r="J31" s="259">
        <v>21191.5</v>
      </c>
      <c r="K31" s="259">
        <v>21191.5</v>
      </c>
      <c r="L31" s="259">
        <v>21191.5</v>
      </c>
      <c r="M31" s="259">
        <v>21191.5</v>
      </c>
      <c r="N31" s="259">
        <v>21191.5</v>
      </c>
      <c r="O31" s="261">
        <f>Össz.önkor.mérleg.!M17</f>
        <v>441531</v>
      </c>
    </row>
    <row r="32" spans="1:256" s="29" customFormat="1" ht="15" customHeight="1" x14ac:dyDescent="0.25">
      <c r="A32" s="20" t="s">
        <v>611</v>
      </c>
      <c r="B32" s="29" t="s">
        <v>697</v>
      </c>
      <c r="C32" s="259">
        <f t="shared" si="4"/>
        <v>6558.333333333333</v>
      </c>
      <c r="D32" s="259">
        <v>9095.1666666666661</v>
      </c>
      <c r="E32" s="259">
        <v>9095.1666666666661</v>
      </c>
      <c r="F32" s="259">
        <v>9095.1666666666661</v>
      </c>
      <c r="G32" s="259">
        <v>9095.1666666666661</v>
      </c>
      <c r="H32" s="259">
        <v>9095.1666666666661</v>
      </c>
      <c r="I32" s="259">
        <v>9095.1666666666661</v>
      </c>
      <c r="J32" s="259">
        <v>9095.1666666666661</v>
      </c>
      <c r="K32" s="259">
        <v>9095.1666666666661</v>
      </c>
      <c r="L32" s="259">
        <v>9095.1666666666661</v>
      </c>
      <c r="M32" s="259">
        <v>9095.1666666666661</v>
      </c>
      <c r="N32" s="259">
        <v>9095.1666666666661</v>
      </c>
      <c r="O32" s="261">
        <f>Össz.önkor.mérleg.!M19+Össz.önkor.mérleg.!M20</f>
        <v>78700</v>
      </c>
    </row>
    <row r="33" spans="1:16" s="30" customFormat="1" ht="15.75" customHeight="1" x14ac:dyDescent="0.25">
      <c r="A33" s="20" t="s">
        <v>612</v>
      </c>
      <c r="B33" s="745" t="s">
        <v>669</v>
      </c>
      <c r="C33" s="746">
        <f>SUM(C25:C32)</f>
        <v>235943.91666666669</v>
      </c>
      <c r="D33" s="746">
        <f>SUM(D25:D32)</f>
        <v>193953.33333333331</v>
      </c>
      <c r="E33" s="746">
        <f t="shared" ref="E33:N33" si="5">SUM(E25:E32)</f>
        <v>193953.33333333331</v>
      </c>
      <c r="F33" s="746">
        <f t="shared" si="5"/>
        <v>193953.33333333331</v>
      </c>
      <c r="G33" s="746">
        <f t="shared" si="5"/>
        <v>193953.33333333331</v>
      </c>
      <c r="H33" s="746">
        <f t="shared" si="5"/>
        <v>193953.33333333331</v>
      </c>
      <c r="I33" s="746">
        <f t="shared" si="5"/>
        <v>193953.33333333331</v>
      </c>
      <c r="J33" s="746">
        <f t="shared" si="5"/>
        <v>193953.33333333331</v>
      </c>
      <c r="K33" s="746">
        <f t="shared" si="5"/>
        <v>193953.33333333331</v>
      </c>
      <c r="L33" s="746">
        <f t="shared" si="5"/>
        <v>193953.33333333331</v>
      </c>
      <c r="M33" s="746">
        <f t="shared" si="5"/>
        <v>193953.33333333331</v>
      </c>
      <c r="N33" s="746">
        <f t="shared" si="5"/>
        <v>193953.33333333331</v>
      </c>
      <c r="O33" s="746">
        <f>SUM(O25:O32)</f>
        <v>2831327</v>
      </c>
    </row>
    <row r="34" spans="1:16" s="30" customFormat="1" ht="15" customHeight="1" x14ac:dyDescent="0.25">
      <c r="A34" s="20" t="s">
        <v>613</v>
      </c>
      <c r="B34" s="30" t="s">
        <v>670</v>
      </c>
      <c r="C34" s="260">
        <f t="shared" ref="C34:C39" si="6">O34/12</f>
        <v>188555.66666666666</v>
      </c>
      <c r="D34" s="260">
        <v>21286.833333333332</v>
      </c>
      <c r="E34" s="260">
        <v>21286.833333333332</v>
      </c>
      <c r="F34" s="260">
        <v>21286.833333333332</v>
      </c>
      <c r="G34" s="260">
        <v>21286.833333333332</v>
      </c>
      <c r="H34" s="260">
        <v>21286.833333333332</v>
      </c>
      <c r="I34" s="260">
        <v>21286.833333333332</v>
      </c>
      <c r="J34" s="260">
        <v>21286.833333333332</v>
      </c>
      <c r="K34" s="260">
        <v>21286.833333333332</v>
      </c>
      <c r="L34" s="260">
        <v>21286.833333333332</v>
      </c>
      <c r="M34" s="260">
        <v>21286.833333333332</v>
      </c>
      <c r="N34" s="260">
        <v>21286.833333333332</v>
      </c>
      <c r="O34" s="262">
        <f>Össz.önkor.mérleg.!M26</f>
        <v>2262668</v>
      </c>
    </row>
    <row r="35" spans="1:16" s="30" customFormat="1" ht="15" customHeight="1" x14ac:dyDescent="0.25">
      <c r="A35" s="20" t="s">
        <v>614</v>
      </c>
      <c r="B35" s="30" t="s">
        <v>518</v>
      </c>
      <c r="C35" s="260">
        <f t="shared" si="6"/>
        <v>2608.1666666666665</v>
      </c>
      <c r="D35" s="260">
        <v>0</v>
      </c>
      <c r="E35" s="260">
        <v>0</v>
      </c>
      <c r="F35" s="260">
        <v>0</v>
      </c>
      <c r="G35" s="260">
        <v>0</v>
      </c>
      <c r="H35" s="260">
        <v>0</v>
      </c>
      <c r="I35" s="260">
        <v>0</v>
      </c>
      <c r="J35" s="260">
        <v>0</v>
      </c>
      <c r="K35" s="260">
        <v>0</v>
      </c>
      <c r="L35" s="260">
        <v>0</v>
      </c>
      <c r="M35" s="260">
        <v>0</v>
      </c>
      <c r="N35" s="260">
        <v>0</v>
      </c>
      <c r="O35" s="262">
        <f>Össz.önkor.mérleg.!M27</f>
        <v>31298</v>
      </c>
    </row>
    <row r="36" spans="1:16" s="30" customFormat="1" ht="15.75" customHeight="1" x14ac:dyDescent="0.25">
      <c r="A36" s="20" t="s">
        <v>615</v>
      </c>
      <c r="B36" s="30" t="s">
        <v>501</v>
      </c>
      <c r="C36" s="260">
        <f t="shared" si="6"/>
        <v>0</v>
      </c>
      <c r="D36" s="260">
        <v>0</v>
      </c>
      <c r="E36" s="260">
        <v>0</v>
      </c>
      <c r="F36" s="260">
        <v>0</v>
      </c>
      <c r="G36" s="260">
        <v>0</v>
      </c>
      <c r="H36" s="260">
        <v>0</v>
      </c>
      <c r="I36" s="260">
        <v>0</v>
      </c>
      <c r="J36" s="260">
        <v>0</v>
      </c>
      <c r="K36" s="260">
        <v>0</v>
      </c>
      <c r="L36" s="260">
        <v>0</v>
      </c>
      <c r="M36" s="260">
        <v>0</v>
      </c>
      <c r="N36" s="260">
        <v>0</v>
      </c>
      <c r="O36" s="262">
        <f>Össz.önkor.mérleg.!M28</f>
        <v>0</v>
      </c>
    </row>
    <row r="37" spans="1:16" s="30" customFormat="1" ht="15.75" customHeight="1" x14ac:dyDescent="0.25">
      <c r="A37" s="20" t="s">
        <v>616</v>
      </c>
      <c r="B37" s="29" t="s">
        <v>695</v>
      </c>
      <c r="C37" s="260">
        <f t="shared" si="6"/>
        <v>4.166666666666667</v>
      </c>
      <c r="D37" s="260">
        <v>0</v>
      </c>
      <c r="E37" s="260">
        <v>0</v>
      </c>
      <c r="F37" s="260">
        <v>0</v>
      </c>
      <c r="G37" s="260">
        <v>0</v>
      </c>
      <c r="H37" s="260">
        <v>0</v>
      </c>
      <c r="I37" s="260">
        <v>0</v>
      </c>
      <c r="J37" s="260">
        <v>0</v>
      </c>
      <c r="K37" s="260">
        <v>0</v>
      </c>
      <c r="L37" s="260">
        <v>0</v>
      </c>
      <c r="M37" s="260">
        <v>0</v>
      </c>
      <c r="N37" s="260">
        <v>0</v>
      </c>
      <c r="O37" s="262">
        <f>Össz.önkor.mérleg.!M29</f>
        <v>50</v>
      </c>
    </row>
    <row r="38" spans="1:16" s="30" customFormat="1" ht="16.5" customHeight="1" x14ac:dyDescent="0.25">
      <c r="A38" s="20" t="s">
        <v>617</v>
      </c>
      <c r="B38" s="29" t="s">
        <v>696</v>
      </c>
      <c r="C38" s="260">
        <f t="shared" si="6"/>
        <v>7918.333333333333</v>
      </c>
      <c r="D38" s="260">
        <v>702.5</v>
      </c>
      <c r="E38" s="260">
        <v>702.5</v>
      </c>
      <c r="F38" s="260">
        <v>702.5</v>
      </c>
      <c r="G38" s="260">
        <v>702.5</v>
      </c>
      <c r="H38" s="260">
        <v>702.5</v>
      </c>
      <c r="I38" s="260">
        <v>702.5</v>
      </c>
      <c r="J38" s="260">
        <v>702.5</v>
      </c>
      <c r="K38" s="260">
        <v>702.5</v>
      </c>
      <c r="L38" s="260">
        <v>702.5</v>
      </c>
      <c r="M38" s="260">
        <v>702.5</v>
      </c>
      <c r="N38" s="260">
        <v>702.5</v>
      </c>
      <c r="O38" s="262">
        <f>Össz.önkor.mérleg.!M30</f>
        <v>95020</v>
      </c>
    </row>
    <row r="39" spans="1:16" s="30" customFormat="1" ht="15" customHeight="1" x14ac:dyDescent="0.25">
      <c r="A39" s="20" t="s">
        <v>671</v>
      </c>
      <c r="B39" s="29" t="s">
        <v>698</v>
      </c>
      <c r="C39" s="260">
        <f t="shared" si="6"/>
        <v>3524.3333333333335</v>
      </c>
      <c r="D39" s="260">
        <v>21057.833333333332</v>
      </c>
      <c r="E39" s="260">
        <v>21057.833333333332</v>
      </c>
      <c r="F39" s="260">
        <v>21057.833333333332</v>
      </c>
      <c r="G39" s="260">
        <v>21057.833333333332</v>
      </c>
      <c r="H39" s="260">
        <v>21057.833333333332</v>
      </c>
      <c r="I39" s="260">
        <v>21057.833333333332</v>
      </c>
      <c r="J39" s="260">
        <v>21057.833333333332</v>
      </c>
      <c r="K39" s="260">
        <v>21057.833333333332</v>
      </c>
      <c r="L39" s="260">
        <v>21057.833333333332</v>
      </c>
      <c r="M39" s="260">
        <v>21057.833333333332</v>
      </c>
      <c r="N39" s="260">
        <v>21057.833333333332</v>
      </c>
      <c r="O39" s="262">
        <f>Össz.önkor.mérleg.!M31</f>
        <v>42292</v>
      </c>
    </row>
    <row r="40" spans="1:16" s="30" customFormat="1" ht="16.5" customHeight="1" x14ac:dyDescent="0.25">
      <c r="A40" s="20" t="s">
        <v>672</v>
      </c>
      <c r="C40" s="260"/>
      <c r="D40" s="260"/>
      <c r="E40" s="260"/>
      <c r="F40" s="260"/>
      <c r="G40" s="260"/>
      <c r="H40" s="260"/>
      <c r="I40" s="260"/>
      <c r="J40" s="260"/>
      <c r="K40" s="260"/>
      <c r="L40" s="260"/>
      <c r="M40" s="260"/>
      <c r="N40" s="260"/>
      <c r="O40" s="262"/>
    </row>
    <row r="41" spans="1:16" s="30" customFormat="1" ht="15.75" customHeight="1" x14ac:dyDescent="0.25">
      <c r="A41" s="20" t="s">
        <v>673</v>
      </c>
      <c r="C41" s="260">
        <f>O41/3</f>
        <v>0</v>
      </c>
      <c r="D41" s="260">
        <f>O41/3</f>
        <v>0</v>
      </c>
      <c r="E41" s="260">
        <f>O41/3</f>
        <v>0</v>
      </c>
      <c r="F41" s="260"/>
      <c r="G41" s="260"/>
      <c r="H41" s="260"/>
      <c r="I41" s="260"/>
      <c r="J41" s="260"/>
      <c r="K41" s="260"/>
      <c r="L41" s="260"/>
      <c r="M41" s="260"/>
      <c r="N41" s="260"/>
      <c r="O41" s="262"/>
    </row>
    <row r="42" spans="1:16" s="35" customFormat="1" ht="15" customHeight="1" x14ac:dyDescent="0.25">
      <c r="A42" s="20" t="s">
        <v>674</v>
      </c>
      <c r="B42" s="745" t="s">
        <v>699</v>
      </c>
      <c r="C42" s="746">
        <f t="shared" ref="C42:O42" si="7">SUM(C34:C41)</f>
        <v>202610.66666666666</v>
      </c>
      <c r="D42" s="746">
        <f t="shared" si="7"/>
        <v>43047.166666666664</v>
      </c>
      <c r="E42" s="746">
        <f t="shared" si="7"/>
        <v>43047.166666666664</v>
      </c>
      <c r="F42" s="746">
        <f t="shared" si="7"/>
        <v>43047.166666666664</v>
      </c>
      <c r="G42" s="746">
        <f t="shared" si="7"/>
        <v>43047.166666666664</v>
      </c>
      <c r="H42" s="746">
        <f t="shared" si="7"/>
        <v>43047.166666666664</v>
      </c>
      <c r="I42" s="746">
        <f t="shared" si="7"/>
        <v>43047.166666666664</v>
      </c>
      <c r="J42" s="746">
        <f t="shared" si="7"/>
        <v>43047.166666666664</v>
      </c>
      <c r="K42" s="746">
        <f t="shared" si="7"/>
        <v>43047.166666666664</v>
      </c>
      <c r="L42" s="746">
        <f t="shared" si="7"/>
        <v>43047.166666666664</v>
      </c>
      <c r="M42" s="746">
        <f t="shared" si="7"/>
        <v>43047.166666666664</v>
      </c>
      <c r="N42" s="746">
        <f t="shared" si="7"/>
        <v>43047.166666666664</v>
      </c>
      <c r="O42" s="746">
        <f t="shared" si="7"/>
        <v>2431328</v>
      </c>
    </row>
    <row r="43" spans="1:16" s="29" customFormat="1" ht="15.75" customHeight="1" x14ac:dyDescent="0.25">
      <c r="A43" s="20" t="s">
        <v>700</v>
      </c>
      <c r="C43" s="259"/>
      <c r="D43" s="259"/>
      <c r="E43" s="259"/>
      <c r="F43" s="259"/>
      <c r="G43" s="259"/>
      <c r="H43" s="259"/>
      <c r="I43" s="259"/>
      <c r="J43" s="259"/>
      <c r="K43" s="259"/>
      <c r="L43" s="259"/>
      <c r="M43" s="259"/>
      <c r="N43" s="259"/>
      <c r="O43" s="261">
        <f>SUM(C43:N43)</f>
        <v>0</v>
      </c>
    </row>
    <row r="44" spans="1:16" s="31" customFormat="1" ht="16.5" customHeight="1" x14ac:dyDescent="0.25">
      <c r="A44" s="20" t="s">
        <v>701</v>
      </c>
      <c r="B44" s="749" t="s">
        <v>702</v>
      </c>
      <c r="C44" s="750">
        <f t="shared" ref="C44:N44" si="8">C42+C33+C43</f>
        <v>438554.58333333337</v>
      </c>
      <c r="D44" s="750">
        <f t="shared" si="8"/>
        <v>237000.49999999997</v>
      </c>
      <c r="E44" s="750">
        <f t="shared" si="8"/>
        <v>237000.49999999997</v>
      </c>
      <c r="F44" s="750">
        <f t="shared" si="8"/>
        <v>237000.49999999997</v>
      </c>
      <c r="G44" s="750">
        <f t="shared" si="8"/>
        <v>237000.49999999997</v>
      </c>
      <c r="H44" s="750">
        <f t="shared" si="8"/>
        <v>237000.49999999997</v>
      </c>
      <c r="I44" s="750">
        <f t="shared" si="8"/>
        <v>237000.49999999997</v>
      </c>
      <c r="J44" s="750">
        <f t="shared" si="8"/>
        <v>237000.49999999997</v>
      </c>
      <c r="K44" s="750">
        <f t="shared" si="8"/>
        <v>237000.49999999997</v>
      </c>
      <c r="L44" s="750">
        <f t="shared" si="8"/>
        <v>237000.49999999997</v>
      </c>
      <c r="M44" s="750">
        <f t="shared" si="8"/>
        <v>237000.49999999997</v>
      </c>
      <c r="N44" s="750">
        <f t="shared" si="8"/>
        <v>237000.49999999997</v>
      </c>
      <c r="O44" s="751">
        <f>SUM(C44:N44)</f>
        <v>3045560.083333333</v>
      </c>
      <c r="P44" s="33"/>
    </row>
    <row r="45" spans="1:16" ht="12.75" customHeight="1" x14ac:dyDescent="0.25"/>
    <row r="46" spans="1:16" ht="12.75" customHeight="1" x14ac:dyDescent="0.25"/>
    <row r="47" spans="1:16" ht="12.75" customHeight="1" x14ac:dyDescent="0.25"/>
    <row r="48" spans="1:16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</sheetData>
  <sheetProtection selectLockedCells="1" selectUnlockedCells="1"/>
  <mergeCells count="4">
    <mergeCell ref="K1:O1"/>
    <mergeCell ref="B2:O2"/>
    <mergeCell ref="B3:O3"/>
    <mergeCell ref="A5:A6"/>
  </mergeCells>
  <phoneticPr fontId="35" type="noConversion"/>
  <pageMargins left="0.39370078740157483" right="0.39370078740157483" top="0.19685039370078741" bottom="0.19685039370078741" header="0.51181102362204722" footer="0.51181102362204722"/>
  <pageSetup paperSize="9" scale="80" firstPageNumber="0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30"/>
  <sheetViews>
    <sheetView workbookViewId="0">
      <selection activeCell="C1" sqref="C1:J1"/>
    </sheetView>
  </sheetViews>
  <sheetFormatPr defaultColWidth="10.28515625" defaultRowHeight="12.75" x14ac:dyDescent="0.2"/>
  <cols>
    <col min="1" max="1" width="3.28515625" style="1365" customWidth="1"/>
    <col min="2" max="2" width="59" style="1365" bestFit="1" customWidth="1"/>
    <col min="3" max="3" width="10.28515625" style="1365" customWidth="1"/>
    <col min="4" max="4" width="10.7109375" style="1365" customWidth="1"/>
    <col min="5" max="6" width="9" style="1365" customWidth="1"/>
    <col min="7" max="7" width="9.7109375" style="1365" customWidth="1"/>
    <col min="8" max="8" width="8.42578125" style="1365" customWidth="1"/>
    <col min="9" max="9" width="9.85546875" style="1365" customWidth="1"/>
    <col min="10" max="10" width="9.7109375" style="1385" customWidth="1"/>
    <col min="11" max="256" width="10.28515625" style="1365"/>
    <col min="257" max="257" width="3.28515625" style="1365" customWidth="1"/>
    <col min="258" max="258" width="49.140625" style="1365" bestFit="1" customWidth="1"/>
    <col min="259" max="259" width="9.5703125" style="1365" customWidth="1"/>
    <col min="260" max="260" width="7.28515625" style="1365" customWidth="1"/>
    <col min="261" max="261" width="7.7109375" style="1365" customWidth="1"/>
    <col min="262" max="262" width="7.5703125" style="1365" customWidth="1"/>
    <col min="263" max="263" width="6.85546875" style="1365" customWidth="1"/>
    <col min="264" max="264" width="7.140625" style="1365" customWidth="1"/>
    <col min="265" max="265" width="9" style="1365" customWidth="1"/>
    <col min="266" max="266" width="8.28515625" style="1365" customWidth="1"/>
    <col min="267" max="512" width="10.28515625" style="1365"/>
    <col min="513" max="513" width="3.28515625" style="1365" customWidth="1"/>
    <col min="514" max="514" width="49.140625" style="1365" bestFit="1" customWidth="1"/>
    <col min="515" max="515" width="9.5703125" style="1365" customWidth="1"/>
    <col min="516" max="516" width="7.28515625" style="1365" customWidth="1"/>
    <col min="517" max="517" width="7.7109375" style="1365" customWidth="1"/>
    <col min="518" max="518" width="7.5703125" style="1365" customWidth="1"/>
    <col min="519" max="519" width="6.85546875" style="1365" customWidth="1"/>
    <col min="520" max="520" width="7.140625" style="1365" customWidth="1"/>
    <col min="521" max="521" width="9" style="1365" customWidth="1"/>
    <col min="522" max="522" width="8.28515625" style="1365" customWidth="1"/>
    <col min="523" max="768" width="10.28515625" style="1365"/>
    <col min="769" max="769" width="3.28515625" style="1365" customWidth="1"/>
    <col min="770" max="770" width="49.140625" style="1365" bestFit="1" customWidth="1"/>
    <col min="771" max="771" width="9.5703125" style="1365" customWidth="1"/>
    <col min="772" max="772" width="7.28515625" style="1365" customWidth="1"/>
    <col min="773" max="773" width="7.7109375" style="1365" customWidth="1"/>
    <col min="774" max="774" width="7.5703125" style="1365" customWidth="1"/>
    <col min="775" max="775" width="6.85546875" style="1365" customWidth="1"/>
    <col min="776" max="776" width="7.140625" style="1365" customWidth="1"/>
    <col min="777" max="777" width="9" style="1365" customWidth="1"/>
    <col min="778" max="778" width="8.28515625" style="1365" customWidth="1"/>
    <col min="779" max="1024" width="10.28515625" style="1365"/>
    <col min="1025" max="1025" width="3.28515625" style="1365" customWidth="1"/>
    <col min="1026" max="1026" width="49.140625" style="1365" bestFit="1" customWidth="1"/>
    <col min="1027" max="1027" width="9.5703125" style="1365" customWidth="1"/>
    <col min="1028" max="1028" width="7.28515625" style="1365" customWidth="1"/>
    <col min="1029" max="1029" width="7.7109375" style="1365" customWidth="1"/>
    <col min="1030" max="1030" width="7.5703125" style="1365" customWidth="1"/>
    <col min="1031" max="1031" width="6.85546875" style="1365" customWidth="1"/>
    <col min="1032" max="1032" width="7.140625" style="1365" customWidth="1"/>
    <col min="1033" max="1033" width="9" style="1365" customWidth="1"/>
    <col min="1034" max="1034" width="8.28515625" style="1365" customWidth="1"/>
    <col min="1035" max="1280" width="10.28515625" style="1365"/>
    <col min="1281" max="1281" width="3.28515625" style="1365" customWidth="1"/>
    <col min="1282" max="1282" width="49.140625" style="1365" bestFit="1" customWidth="1"/>
    <col min="1283" max="1283" width="9.5703125" style="1365" customWidth="1"/>
    <col min="1284" max="1284" width="7.28515625" style="1365" customWidth="1"/>
    <col min="1285" max="1285" width="7.7109375" style="1365" customWidth="1"/>
    <col min="1286" max="1286" width="7.5703125" style="1365" customWidth="1"/>
    <col min="1287" max="1287" width="6.85546875" style="1365" customWidth="1"/>
    <col min="1288" max="1288" width="7.140625" style="1365" customWidth="1"/>
    <col min="1289" max="1289" width="9" style="1365" customWidth="1"/>
    <col min="1290" max="1290" width="8.28515625" style="1365" customWidth="1"/>
    <col min="1291" max="1536" width="10.28515625" style="1365"/>
    <col min="1537" max="1537" width="3.28515625" style="1365" customWidth="1"/>
    <col min="1538" max="1538" width="49.140625" style="1365" bestFit="1" customWidth="1"/>
    <col min="1539" max="1539" width="9.5703125" style="1365" customWidth="1"/>
    <col min="1540" max="1540" width="7.28515625" style="1365" customWidth="1"/>
    <col min="1541" max="1541" width="7.7109375" style="1365" customWidth="1"/>
    <col min="1542" max="1542" width="7.5703125" style="1365" customWidth="1"/>
    <col min="1543" max="1543" width="6.85546875" style="1365" customWidth="1"/>
    <col min="1544" max="1544" width="7.140625" style="1365" customWidth="1"/>
    <col min="1545" max="1545" width="9" style="1365" customWidth="1"/>
    <col min="1546" max="1546" width="8.28515625" style="1365" customWidth="1"/>
    <col min="1547" max="1792" width="10.28515625" style="1365"/>
    <col min="1793" max="1793" width="3.28515625" style="1365" customWidth="1"/>
    <col min="1794" max="1794" width="49.140625" style="1365" bestFit="1" customWidth="1"/>
    <col min="1795" max="1795" width="9.5703125" style="1365" customWidth="1"/>
    <col min="1796" max="1796" width="7.28515625" style="1365" customWidth="1"/>
    <col min="1797" max="1797" width="7.7109375" style="1365" customWidth="1"/>
    <col min="1798" max="1798" width="7.5703125" style="1365" customWidth="1"/>
    <col min="1799" max="1799" width="6.85546875" style="1365" customWidth="1"/>
    <col min="1800" max="1800" width="7.140625" style="1365" customWidth="1"/>
    <col min="1801" max="1801" width="9" style="1365" customWidth="1"/>
    <col min="1802" max="1802" width="8.28515625" style="1365" customWidth="1"/>
    <col min="1803" max="2048" width="10.28515625" style="1365"/>
    <col min="2049" max="2049" width="3.28515625" style="1365" customWidth="1"/>
    <col min="2050" max="2050" width="49.140625" style="1365" bestFit="1" customWidth="1"/>
    <col min="2051" max="2051" width="9.5703125" style="1365" customWidth="1"/>
    <col min="2052" max="2052" width="7.28515625" style="1365" customWidth="1"/>
    <col min="2053" max="2053" width="7.7109375" style="1365" customWidth="1"/>
    <col min="2054" max="2054" width="7.5703125" style="1365" customWidth="1"/>
    <col min="2055" max="2055" width="6.85546875" style="1365" customWidth="1"/>
    <col min="2056" max="2056" width="7.140625" style="1365" customWidth="1"/>
    <col min="2057" max="2057" width="9" style="1365" customWidth="1"/>
    <col min="2058" max="2058" width="8.28515625" style="1365" customWidth="1"/>
    <col min="2059" max="2304" width="10.28515625" style="1365"/>
    <col min="2305" max="2305" width="3.28515625" style="1365" customWidth="1"/>
    <col min="2306" max="2306" width="49.140625" style="1365" bestFit="1" customWidth="1"/>
    <col min="2307" max="2307" width="9.5703125" style="1365" customWidth="1"/>
    <col min="2308" max="2308" width="7.28515625" style="1365" customWidth="1"/>
    <col min="2309" max="2309" width="7.7109375" style="1365" customWidth="1"/>
    <col min="2310" max="2310" width="7.5703125" style="1365" customWidth="1"/>
    <col min="2311" max="2311" width="6.85546875" style="1365" customWidth="1"/>
    <col min="2312" max="2312" width="7.140625" style="1365" customWidth="1"/>
    <col min="2313" max="2313" width="9" style="1365" customWidth="1"/>
    <col min="2314" max="2314" width="8.28515625" style="1365" customWidth="1"/>
    <col min="2315" max="2560" width="10.28515625" style="1365"/>
    <col min="2561" max="2561" width="3.28515625" style="1365" customWidth="1"/>
    <col min="2562" max="2562" width="49.140625" style="1365" bestFit="1" customWidth="1"/>
    <col min="2563" max="2563" width="9.5703125" style="1365" customWidth="1"/>
    <col min="2564" max="2564" width="7.28515625" style="1365" customWidth="1"/>
    <col min="2565" max="2565" width="7.7109375" style="1365" customWidth="1"/>
    <col min="2566" max="2566" width="7.5703125" style="1365" customWidth="1"/>
    <col min="2567" max="2567" width="6.85546875" style="1365" customWidth="1"/>
    <col min="2568" max="2568" width="7.140625" style="1365" customWidth="1"/>
    <col min="2569" max="2569" width="9" style="1365" customWidth="1"/>
    <col min="2570" max="2570" width="8.28515625" style="1365" customWidth="1"/>
    <col min="2571" max="2816" width="10.28515625" style="1365"/>
    <col min="2817" max="2817" width="3.28515625" style="1365" customWidth="1"/>
    <col min="2818" max="2818" width="49.140625" style="1365" bestFit="1" customWidth="1"/>
    <col min="2819" max="2819" width="9.5703125" style="1365" customWidth="1"/>
    <col min="2820" max="2820" width="7.28515625" style="1365" customWidth="1"/>
    <col min="2821" max="2821" width="7.7109375" style="1365" customWidth="1"/>
    <col min="2822" max="2822" width="7.5703125" style="1365" customWidth="1"/>
    <col min="2823" max="2823" width="6.85546875" style="1365" customWidth="1"/>
    <col min="2824" max="2824" width="7.140625" style="1365" customWidth="1"/>
    <col min="2825" max="2825" width="9" style="1365" customWidth="1"/>
    <col min="2826" max="2826" width="8.28515625" style="1365" customWidth="1"/>
    <col min="2827" max="3072" width="10.28515625" style="1365"/>
    <col min="3073" max="3073" width="3.28515625" style="1365" customWidth="1"/>
    <col min="3074" max="3074" width="49.140625" style="1365" bestFit="1" customWidth="1"/>
    <col min="3075" max="3075" width="9.5703125" style="1365" customWidth="1"/>
    <col min="3076" max="3076" width="7.28515625" style="1365" customWidth="1"/>
    <col min="3077" max="3077" width="7.7109375" style="1365" customWidth="1"/>
    <col min="3078" max="3078" width="7.5703125" style="1365" customWidth="1"/>
    <col min="3079" max="3079" width="6.85546875" style="1365" customWidth="1"/>
    <col min="3080" max="3080" width="7.140625" style="1365" customWidth="1"/>
    <col min="3081" max="3081" width="9" style="1365" customWidth="1"/>
    <col min="3082" max="3082" width="8.28515625" style="1365" customWidth="1"/>
    <col min="3083" max="3328" width="10.28515625" style="1365"/>
    <col min="3329" max="3329" width="3.28515625" style="1365" customWidth="1"/>
    <col min="3330" max="3330" width="49.140625" style="1365" bestFit="1" customWidth="1"/>
    <col min="3331" max="3331" width="9.5703125" style="1365" customWidth="1"/>
    <col min="3332" max="3332" width="7.28515625" style="1365" customWidth="1"/>
    <col min="3333" max="3333" width="7.7109375" style="1365" customWidth="1"/>
    <col min="3334" max="3334" width="7.5703125" style="1365" customWidth="1"/>
    <col min="3335" max="3335" width="6.85546875" style="1365" customWidth="1"/>
    <col min="3336" max="3336" width="7.140625" style="1365" customWidth="1"/>
    <col min="3337" max="3337" width="9" style="1365" customWidth="1"/>
    <col min="3338" max="3338" width="8.28515625" style="1365" customWidth="1"/>
    <col min="3339" max="3584" width="10.28515625" style="1365"/>
    <col min="3585" max="3585" width="3.28515625" style="1365" customWidth="1"/>
    <col min="3586" max="3586" width="49.140625" style="1365" bestFit="1" customWidth="1"/>
    <col min="3587" max="3587" width="9.5703125" style="1365" customWidth="1"/>
    <col min="3588" max="3588" width="7.28515625" style="1365" customWidth="1"/>
    <col min="3589" max="3589" width="7.7109375" style="1365" customWidth="1"/>
    <col min="3590" max="3590" width="7.5703125" style="1365" customWidth="1"/>
    <col min="3591" max="3591" width="6.85546875" style="1365" customWidth="1"/>
    <col min="3592" max="3592" width="7.140625" style="1365" customWidth="1"/>
    <col min="3593" max="3593" width="9" style="1365" customWidth="1"/>
    <col min="3594" max="3594" width="8.28515625" style="1365" customWidth="1"/>
    <col min="3595" max="3840" width="10.28515625" style="1365"/>
    <col min="3841" max="3841" width="3.28515625" style="1365" customWidth="1"/>
    <col min="3842" max="3842" width="49.140625" style="1365" bestFit="1" customWidth="1"/>
    <col min="3843" max="3843" width="9.5703125" style="1365" customWidth="1"/>
    <col min="3844" max="3844" width="7.28515625" style="1365" customWidth="1"/>
    <col min="3845" max="3845" width="7.7109375" style="1365" customWidth="1"/>
    <col min="3846" max="3846" width="7.5703125" style="1365" customWidth="1"/>
    <col min="3847" max="3847" width="6.85546875" style="1365" customWidth="1"/>
    <col min="3848" max="3848" width="7.140625" style="1365" customWidth="1"/>
    <col min="3849" max="3849" width="9" style="1365" customWidth="1"/>
    <col min="3850" max="3850" width="8.28515625" style="1365" customWidth="1"/>
    <col min="3851" max="4096" width="10.28515625" style="1365"/>
    <col min="4097" max="4097" width="3.28515625" style="1365" customWidth="1"/>
    <col min="4098" max="4098" width="49.140625" style="1365" bestFit="1" customWidth="1"/>
    <col min="4099" max="4099" width="9.5703125" style="1365" customWidth="1"/>
    <col min="4100" max="4100" width="7.28515625" style="1365" customWidth="1"/>
    <col min="4101" max="4101" width="7.7109375" style="1365" customWidth="1"/>
    <col min="4102" max="4102" width="7.5703125" style="1365" customWidth="1"/>
    <col min="4103" max="4103" width="6.85546875" style="1365" customWidth="1"/>
    <col min="4104" max="4104" width="7.140625" style="1365" customWidth="1"/>
    <col min="4105" max="4105" width="9" style="1365" customWidth="1"/>
    <col min="4106" max="4106" width="8.28515625" style="1365" customWidth="1"/>
    <col min="4107" max="4352" width="10.28515625" style="1365"/>
    <col min="4353" max="4353" width="3.28515625" style="1365" customWidth="1"/>
    <col min="4354" max="4354" width="49.140625" style="1365" bestFit="1" customWidth="1"/>
    <col min="4355" max="4355" width="9.5703125" style="1365" customWidth="1"/>
    <col min="4356" max="4356" width="7.28515625" style="1365" customWidth="1"/>
    <col min="4357" max="4357" width="7.7109375" style="1365" customWidth="1"/>
    <col min="4358" max="4358" width="7.5703125" style="1365" customWidth="1"/>
    <col min="4359" max="4359" width="6.85546875" style="1365" customWidth="1"/>
    <col min="4360" max="4360" width="7.140625" style="1365" customWidth="1"/>
    <col min="4361" max="4361" width="9" style="1365" customWidth="1"/>
    <col min="4362" max="4362" width="8.28515625" style="1365" customWidth="1"/>
    <col min="4363" max="4608" width="10.28515625" style="1365"/>
    <col min="4609" max="4609" width="3.28515625" style="1365" customWidth="1"/>
    <col min="4610" max="4610" width="49.140625" style="1365" bestFit="1" customWidth="1"/>
    <col min="4611" max="4611" width="9.5703125" style="1365" customWidth="1"/>
    <col min="4612" max="4612" width="7.28515625" style="1365" customWidth="1"/>
    <col min="4613" max="4613" width="7.7109375" style="1365" customWidth="1"/>
    <col min="4614" max="4614" width="7.5703125" style="1365" customWidth="1"/>
    <col min="4615" max="4615" width="6.85546875" style="1365" customWidth="1"/>
    <col min="4616" max="4616" width="7.140625" style="1365" customWidth="1"/>
    <col min="4617" max="4617" width="9" style="1365" customWidth="1"/>
    <col min="4618" max="4618" width="8.28515625" style="1365" customWidth="1"/>
    <col min="4619" max="4864" width="10.28515625" style="1365"/>
    <col min="4865" max="4865" width="3.28515625" style="1365" customWidth="1"/>
    <col min="4866" max="4866" width="49.140625" style="1365" bestFit="1" customWidth="1"/>
    <col min="4867" max="4867" width="9.5703125" style="1365" customWidth="1"/>
    <col min="4868" max="4868" width="7.28515625" style="1365" customWidth="1"/>
    <col min="4869" max="4869" width="7.7109375" style="1365" customWidth="1"/>
    <col min="4870" max="4870" width="7.5703125" style="1365" customWidth="1"/>
    <col min="4871" max="4871" width="6.85546875" style="1365" customWidth="1"/>
    <col min="4872" max="4872" width="7.140625" style="1365" customWidth="1"/>
    <col min="4873" max="4873" width="9" style="1365" customWidth="1"/>
    <col min="4874" max="4874" width="8.28515625" style="1365" customWidth="1"/>
    <col min="4875" max="5120" width="10.28515625" style="1365"/>
    <col min="5121" max="5121" width="3.28515625" style="1365" customWidth="1"/>
    <col min="5122" max="5122" width="49.140625" style="1365" bestFit="1" customWidth="1"/>
    <col min="5123" max="5123" width="9.5703125" style="1365" customWidth="1"/>
    <col min="5124" max="5124" width="7.28515625" style="1365" customWidth="1"/>
    <col min="5125" max="5125" width="7.7109375" style="1365" customWidth="1"/>
    <col min="5126" max="5126" width="7.5703125" style="1365" customWidth="1"/>
    <col min="5127" max="5127" width="6.85546875" style="1365" customWidth="1"/>
    <col min="5128" max="5128" width="7.140625" style="1365" customWidth="1"/>
    <col min="5129" max="5129" width="9" style="1365" customWidth="1"/>
    <col min="5130" max="5130" width="8.28515625" style="1365" customWidth="1"/>
    <col min="5131" max="5376" width="10.28515625" style="1365"/>
    <col min="5377" max="5377" width="3.28515625" style="1365" customWidth="1"/>
    <col min="5378" max="5378" width="49.140625" style="1365" bestFit="1" customWidth="1"/>
    <col min="5379" max="5379" width="9.5703125" style="1365" customWidth="1"/>
    <col min="5380" max="5380" width="7.28515625" style="1365" customWidth="1"/>
    <col min="5381" max="5381" width="7.7109375" style="1365" customWidth="1"/>
    <col min="5382" max="5382" width="7.5703125" style="1365" customWidth="1"/>
    <col min="5383" max="5383" width="6.85546875" style="1365" customWidth="1"/>
    <col min="5384" max="5384" width="7.140625" style="1365" customWidth="1"/>
    <col min="5385" max="5385" width="9" style="1365" customWidth="1"/>
    <col min="5386" max="5386" width="8.28515625" style="1365" customWidth="1"/>
    <col min="5387" max="5632" width="10.28515625" style="1365"/>
    <col min="5633" max="5633" width="3.28515625" style="1365" customWidth="1"/>
    <col min="5634" max="5634" width="49.140625" style="1365" bestFit="1" customWidth="1"/>
    <col min="5635" max="5635" width="9.5703125" style="1365" customWidth="1"/>
    <col min="5636" max="5636" width="7.28515625" style="1365" customWidth="1"/>
    <col min="5637" max="5637" width="7.7109375" style="1365" customWidth="1"/>
    <col min="5638" max="5638" width="7.5703125" style="1365" customWidth="1"/>
    <col min="5639" max="5639" width="6.85546875" style="1365" customWidth="1"/>
    <col min="5640" max="5640" width="7.140625" style="1365" customWidth="1"/>
    <col min="5641" max="5641" width="9" style="1365" customWidth="1"/>
    <col min="5642" max="5642" width="8.28515625" style="1365" customWidth="1"/>
    <col min="5643" max="5888" width="10.28515625" style="1365"/>
    <col min="5889" max="5889" width="3.28515625" style="1365" customWidth="1"/>
    <col min="5890" max="5890" width="49.140625" style="1365" bestFit="1" customWidth="1"/>
    <col min="5891" max="5891" width="9.5703125" style="1365" customWidth="1"/>
    <col min="5892" max="5892" width="7.28515625" style="1365" customWidth="1"/>
    <col min="5893" max="5893" width="7.7109375" style="1365" customWidth="1"/>
    <col min="5894" max="5894" width="7.5703125" style="1365" customWidth="1"/>
    <col min="5895" max="5895" width="6.85546875" style="1365" customWidth="1"/>
    <col min="5896" max="5896" width="7.140625" style="1365" customWidth="1"/>
    <col min="5897" max="5897" width="9" style="1365" customWidth="1"/>
    <col min="5898" max="5898" width="8.28515625" style="1365" customWidth="1"/>
    <col min="5899" max="6144" width="10.28515625" style="1365"/>
    <col min="6145" max="6145" width="3.28515625" style="1365" customWidth="1"/>
    <col min="6146" max="6146" width="49.140625" style="1365" bestFit="1" customWidth="1"/>
    <col min="6147" max="6147" width="9.5703125" style="1365" customWidth="1"/>
    <col min="6148" max="6148" width="7.28515625" style="1365" customWidth="1"/>
    <col min="6149" max="6149" width="7.7109375" style="1365" customWidth="1"/>
    <col min="6150" max="6150" width="7.5703125" style="1365" customWidth="1"/>
    <col min="6151" max="6151" width="6.85546875" style="1365" customWidth="1"/>
    <col min="6152" max="6152" width="7.140625" style="1365" customWidth="1"/>
    <col min="6153" max="6153" width="9" style="1365" customWidth="1"/>
    <col min="6154" max="6154" width="8.28515625" style="1365" customWidth="1"/>
    <col min="6155" max="6400" width="10.28515625" style="1365"/>
    <col min="6401" max="6401" width="3.28515625" style="1365" customWidth="1"/>
    <col min="6402" max="6402" width="49.140625" style="1365" bestFit="1" customWidth="1"/>
    <col min="6403" max="6403" width="9.5703125" style="1365" customWidth="1"/>
    <col min="6404" max="6404" width="7.28515625" style="1365" customWidth="1"/>
    <col min="6405" max="6405" width="7.7109375" style="1365" customWidth="1"/>
    <col min="6406" max="6406" width="7.5703125" style="1365" customWidth="1"/>
    <col min="6407" max="6407" width="6.85546875" style="1365" customWidth="1"/>
    <col min="6408" max="6408" width="7.140625" style="1365" customWidth="1"/>
    <col min="6409" max="6409" width="9" style="1365" customWidth="1"/>
    <col min="6410" max="6410" width="8.28515625" style="1365" customWidth="1"/>
    <col min="6411" max="6656" width="10.28515625" style="1365"/>
    <col min="6657" max="6657" width="3.28515625" style="1365" customWidth="1"/>
    <col min="6658" max="6658" width="49.140625" style="1365" bestFit="1" customWidth="1"/>
    <col min="6659" max="6659" width="9.5703125" style="1365" customWidth="1"/>
    <col min="6660" max="6660" width="7.28515625" style="1365" customWidth="1"/>
    <col min="6661" max="6661" width="7.7109375" style="1365" customWidth="1"/>
    <col min="6662" max="6662" width="7.5703125" style="1365" customWidth="1"/>
    <col min="6663" max="6663" width="6.85546875" style="1365" customWidth="1"/>
    <col min="6664" max="6664" width="7.140625" style="1365" customWidth="1"/>
    <col min="6665" max="6665" width="9" style="1365" customWidth="1"/>
    <col min="6666" max="6666" width="8.28515625" style="1365" customWidth="1"/>
    <col min="6667" max="6912" width="10.28515625" style="1365"/>
    <col min="6913" max="6913" width="3.28515625" style="1365" customWidth="1"/>
    <col min="6914" max="6914" width="49.140625" style="1365" bestFit="1" customWidth="1"/>
    <col min="6915" max="6915" width="9.5703125" style="1365" customWidth="1"/>
    <col min="6916" max="6916" width="7.28515625" style="1365" customWidth="1"/>
    <col min="6917" max="6917" width="7.7109375" style="1365" customWidth="1"/>
    <col min="6918" max="6918" width="7.5703125" style="1365" customWidth="1"/>
    <col min="6919" max="6919" width="6.85546875" style="1365" customWidth="1"/>
    <col min="6920" max="6920" width="7.140625" style="1365" customWidth="1"/>
    <col min="6921" max="6921" width="9" style="1365" customWidth="1"/>
    <col min="6922" max="6922" width="8.28515625" style="1365" customWidth="1"/>
    <col min="6923" max="7168" width="10.28515625" style="1365"/>
    <col min="7169" max="7169" width="3.28515625" style="1365" customWidth="1"/>
    <col min="7170" max="7170" width="49.140625" style="1365" bestFit="1" customWidth="1"/>
    <col min="7171" max="7171" width="9.5703125" style="1365" customWidth="1"/>
    <col min="7172" max="7172" width="7.28515625" style="1365" customWidth="1"/>
    <col min="7173" max="7173" width="7.7109375" style="1365" customWidth="1"/>
    <col min="7174" max="7174" width="7.5703125" style="1365" customWidth="1"/>
    <col min="7175" max="7175" width="6.85546875" style="1365" customWidth="1"/>
    <col min="7176" max="7176" width="7.140625" style="1365" customWidth="1"/>
    <col min="7177" max="7177" width="9" style="1365" customWidth="1"/>
    <col min="7178" max="7178" width="8.28515625" style="1365" customWidth="1"/>
    <col min="7179" max="7424" width="10.28515625" style="1365"/>
    <col min="7425" max="7425" width="3.28515625" style="1365" customWidth="1"/>
    <col min="7426" max="7426" width="49.140625" style="1365" bestFit="1" customWidth="1"/>
    <col min="7427" max="7427" width="9.5703125" style="1365" customWidth="1"/>
    <col min="7428" max="7428" width="7.28515625" style="1365" customWidth="1"/>
    <col min="7429" max="7429" width="7.7109375" style="1365" customWidth="1"/>
    <col min="7430" max="7430" width="7.5703125" style="1365" customWidth="1"/>
    <col min="7431" max="7431" width="6.85546875" style="1365" customWidth="1"/>
    <col min="7432" max="7432" width="7.140625" style="1365" customWidth="1"/>
    <col min="7433" max="7433" width="9" style="1365" customWidth="1"/>
    <col min="7434" max="7434" width="8.28515625" style="1365" customWidth="1"/>
    <col min="7435" max="7680" width="10.28515625" style="1365"/>
    <col min="7681" max="7681" width="3.28515625" style="1365" customWidth="1"/>
    <col min="7682" max="7682" width="49.140625" style="1365" bestFit="1" customWidth="1"/>
    <col min="7683" max="7683" width="9.5703125" style="1365" customWidth="1"/>
    <col min="7684" max="7684" width="7.28515625" style="1365" customWidth="1"/>
    <col min="7685" max="7685" width="7.7109375" style="1365" customWidth="1"/>
    <col min="7686" max="7686" width="7.5703125" style="1365" customWidth="1"/>
    <col min="7687" max="7687" width="6.85546875" style="1365" customWidth="1"/>
    <col min="7688" max="7688" width="7.140625" style="1365" customWidth="1"/>
    <col min="7689" max="7689" width="9" style="1365" customWidth="1"/>
    <col min="7690" max="7690" width="8.28515625" style="1365" customWidth="1"/>
    <col min="7691" max="7936" width="10.28515625" style="1365"/>
    <col min="7937" max="7937" width="3.28515625" style="1365" customWidth="1"/>
    <col min="7938" max="7938" width="49.140625" style="1365" bestFit="1" customWidth="1"/>
    <col min="7939" max="7939" width="9.5703125" style="1365" customWidth="1"/>
    <col min="7940" max="7940" width="7.28515625" style="1365" customWidth="1"/>
    <col min="7941" max="7941" width="7.7109375" style="1365" customWidth="1"/>
    <col min="7942" max="7942" width="7.5703125" style="1365" customWidth="1"/>
    <col min="7943" max="7943" width="6.85546875" style="1365" customWidth="1"/>
    <col min="7944" max="7944" width="7.140625" style="1365" customWidth="1"/>
    <col min="7945" max="7945" width="9" style="1365" customWidth="1"/>
    <col min="7946" max="7946" width="8.28515625" style="1365" customWidth="1"/>
    <col min="7947" max="8192" width="10.28515625" style="1365"/>
    <col min="8193" max="8193" width="3.28515625" style="1365" customWidth="1"/>
    <col min="8194" max="8194" width="49.140625" style="1365" bestFit="1" customWidth="1"/>
    <col min="8195" max="8195" width="9.5703125" style="1365" customWidth="1"/>
    <col min="8196" max="8196" width="7.28515625" style="1365" customWidth="1"/>
    <col min="8197" max="8197" width="7.7109375" style="1365" customWidth="1"/>
    <col min="8198" max="8198" width="7.5703125" style="1365" customWidth="1"/>
    <col min="8199" max="8199" width="6.85546875" style="1365" customWidth="1"/>
    <col min="8200" max="8200" width="7.140625" style="1365" customWidth="1"/>
    <col min="8201" max="8201" width="9" style="1365" customWidth="1"/>
    <col min="8202" max="8202" width="8.28515625" style="1365" customWidth="1"/>
    <col min="8203" max="8448" width="10.28515625" style="1365"/>
    <col min="8449" max="8449" width="3.28515625" style="1365" customWidth="1"/>
    <col min="8450" max="8450" width="49.140625" style="1365" bestFit="1" customWidth="1"/>
    <col min="8451" max="8451" width="9.5703125" style="1365" customWidth="1"/>
    <col min="8452" max="8452" width="7.28515625" style="1365" customWidth="1"/>
    <col min="8453" max="8453" width="7.7109375" style="1365" customWidth="1"/>
    <col min="8454" max="8454" width="7.5703125" style="1365" customWidth="1"/>
    <col min="8455" max="8455" width="6.85546875" style="1365" customWidth="1"/>
    <col min="8456" max="8456" width="7.140625" style="1365" customWidth="1"/>
    <col min="8457" max="8457" width="9" style="1365" customWidth="1"/>
    <col min="8458" max="8458" width="8.28515625" style="1365" customWidth="1"/>
    <col min="8459" max="8704" width="10.28515625" style="1365"/>
    <col min="8705" max="8705" width="3.28515625" style="1365" customWidth="1"/>
    <col min="8706" max="8706" width="49.140625" style="1365" bestFit="1" customWidth="1"/>
    <col min="8707" max="8707" width="9.5703125" style="1365" customWidth="1"/>
    <col min="8708" max="8708" width="7.28515625" style="1365" customWidth="1"/>
    <col min="8709" max="8709" width="7.7109375" style="1365" customWidth="1"/>
    <col min="8710" max="8710" width="7.5703125" style="1365" customWidth="1"/>
    <col min="8711" max="8711" width="6.85546875" style="1365" customWidth="1"/>
    <col min="8712" max="8712" width="7.140625" style="1365" customWidth="1"/>
    <col min="8713" max="8713" width="9" style="1365" customWidth="1"/>
    <col min="8714" max="8714" width="8.28515625" style="1365" customWidth="1"/>
    <col min="8715" max="8960" width="10.28515625" style="1365"/>
    <col min="8961" max="8961" width="3.28515625" style="1365" customWidth="1"/>
    <col min="8962" max="8962" width="49.140625" style="1365" bestFit="1" customWidth="1"/>
    <col min="8963" max="8963" width="9.5703125" style="1365" customWidth="1"/>
    <col min="8964" max="8964" width="7.28515625" style="1365" customWidth="1"/>
    <col min="8965" max="8965" width="7.7109375" style="1365" customWidth="1"/>
    <col min="8966" max="8966" width="7.5703125" style="1365" customWidth="1"/>
    <col min="8967" max="8967" width="6.85546875" style="1365" customWidth="1"/>
    <col min="8968" max="8968" width="7.140625" style="1365" customWidth="1"/>
    <col min="8969" max="8969" width="9" style="1365" customWidth="1"/>
    <col min="8970" max="8970" width="8.28515625" style="1365" customWidth="1"/>
    <col min="8971" max="9216" width="10.28515625" style="1365"/>
    <col min="9217" max="9217" width="3.28515625" style="1365" customWidth="1"/>
    <col min="9218" max="9218" width="49.140625" style="1365" bestFit="1" customWidth="1"/>
    <col min="9219" max="9219" width="9.5703125" style="1365" customWidth="1"/>
    <col min="9220" max="9220" width="7.28515625" style="1365" customWidth="1"/>
    <col min="9221" max="9221" width="7.7109375" style="1365" customWidth="1"/>
    <col min="9222" max="9222" width="7.5703125" style="1365" customWidth="1"/>
    <col min="9223" max="9223" width="6.85546875" style="1365" customWidth="1"/>
    <col min="9224" max="9224" width="7.140625" style="1365" customWidth="1"/>
    <col min="9225" max="9225" width="9" style="1365" customWidth="1"/>
    <col min="9226" max="9226" width="8.28515625" style="1365" customWidth="1"/>
    <col min="9227" max="9472" width="10.28515625" style="1365"/>
    <col min="9473" max="9473" width="3.28515625" style="1365" customWidth="1"/>
    <col min="9474" max="9474" width="49.140625" style="1365" bestFit="1" customWidth="1"/>
    <col min="9475" max="9475" width="9.5703125" style="1365" customWidth="1"/>
    <col min="9476" max="9476" width="7.28515625" style="1365" customWidth="1"/>
    <col min="9477" max="9477" width="7.7109375" style="1365" customWidth="1"/>
    <col min="9478" max="9478" width="7.5703125" style="1365" customWidth="1"/>
    <col min="9479" max="9479" width="6.85546875" style="1365" customWidth="1"/>
    <col min="9480" max="9480" width="7.140625" style="1365" customWidth="1"/>
    <col min="9481" max="9481" width="9" style="1365" customWidth="1"/>
    <col min="9482" max="9482" width="8.28515625" style="1365" customWidth="1"/>
    <col min="9483" max="9728" width="10.28515625" style="1365"/>
    <col min="9729" max="9729" width="3.28515625" style="1365" customWidth="1"/>
    <col min="9730" max="9730" width="49.140625" style="1365" bestFit="1" customWidth="1"/>
    <col min="9731" max="9731" width="9.5703125" style="1365" customWidth="1"/>
    <col min="9732" max="9732" width="7.28515625" style="1365" customWidth="1"/>
    <col min="9733" max="9733" width="7.7109375" style="1365" customWidth="1"/>
    <col min="9734" max="9734" width="7.5703125" style="1365" customWidth="1"/>
    <col min="9735" max="9735" width="6.85546875" style="1365" customWidth="1"/>
    <col min="9736" max="9736" width="7.140625" style="1365" customWidth="1"/>
    <col min="9737" max="9737" width="9" style="1365" customWidth="1"/>
    <col min="9738" max="9738" width="8.28515625" style="1365" customWidth="1"/>
    <col min="9739" max="9984" width="10.28515625" style="1365"/>
    <col min="9985" max="9985" width="3.28515625" style="1365" customWidth="1"/>
    <col min="9986" max="9986" width="49.140625" style="1365" bestFit="1" customWidth="1"/>
    <col min="9987" max="9987" width="9.5703125" style="1365" customWidth="1"/>
    <col min="9988" max="9988" width="7.28515625" style="1365" customWidth="1"/>
    <col min="9989" max="9989" width="7.7109375" style="1365" customWidth="1"/>
    <col min="9990" max="9990" width="7.5703125" style="1365" customWidth="1"/>
    <col min="9991" max="9991" width="6.85546875" style="1365" customWidth="1"/>
    <col min="9992" max="9992" width="7.140625" style="1365" customWidth="1"/>
    <col min="9993" max="9993" width="9" style="1365" customWidth="1"/>
    <col min="9994" max="9994" width="8.28515625" style="1365" customWidth="1"/>
    <col min="9995" max="10240" width="10.28515625" style="1365"/>
    <col min="10241" max="10241" width="3.28515625" style="1365" customWidth="1"/>
    <col min="10242" max="10242" width="49.140625" style="1365" bestFit="1" customWidth="1"/>
    <col min="10243" max="10243" width="9.5703125" style="1365" customWidth="1"/>
    <col min="10244" max="10244" width="7.28515625" style="1365" customWidth="1"/>
    <col min="10245" max="10245" width="7.7109375" style="1365" customWidth="1"/>
    <col min="10246" max="10246" width="7.5703125" style="1365" customWidth="1"/>
    <col min="10247" max="10247" width="6.85546875" style="1365" customWidth="1"/>
    <col min="10248" max="10248" width="7.140625" style="1365" customWidth="1"/>
    <col min="10249" max="10249" width="9" style="1365" customWidth="1"/>
    <col min="10250" max="10250" width="8.28515625" style="1365" customWidth="1"/>
    <col min="10251" max="10496" width="10.28515625" style="1365"/>
    <col min="10497" max="10497" width="3.28515625" style="1365" customWidth="1"/>
    <col min="10498" max="10498" width="49.140625" style="1365" bestFit="1" customWidth="1"/>
    <col min="10499" max="10499" width="9.5703125" style="1365" customWidth="1"/>
    <col min="10500" max="10500" width="7.28515625" style="1365" customWidth="1"/>
    <col min="10501" max="10501" width="7.7109375" style="1365" customWidth="1"/>
    <col min="10502" max="10502" width="7.5703125" style="1365" customWidth="1"/>
    <col min="10503" max="10503" width="6.85546875" style="1365" customWidth="1"/>
    <col min="10504" max="10504" width="7.140625" style="1365" customWidth="1"/>
    <col min="10505" max="10505" width="9" style="1365" customWidth="1"/>
    <col min="10506" max="10506" width="8.28515625" style="1365" customWidth="1"/>
    <col min="10507" max="10752" width="10.28515625" style="1365"/>
    <col min="10753" max="10753" width="3.28515625" style="1365" customWidth="1"/>
    <col min="10754" max="10754" width="49.140625" style="1365" bestFit="1" customWidth="1"/>
    <col min="10755" max="10755" width="9.5703125" style="1365" customWidth="1"/>
    <col min="10756" max="10756" width="7.28515625" style="1365" customWidth="1"/>
    <col min="10757" max="10757" width="7.7109375" style="1365" customWidth="1"/>
    <col min="10758" max="10758" width="7.5703125" style="1365" customWidth="1"/>
    <col min="10759" max="10759" width="6.85546875" style="1365" customWidth="1"/>
    <col min="10760" max="10760" width="7.140625" style="1365" customWidth="1"/>
    <col min="10761" max="10761" width="9" style="1365" customWidth="1"/>
    <col min="10762" max="10762" width="8.28515625" style="1365" customWidth="1"/>
    <col min="10763" max="11008" width="10.28515625" style="1365"/>
    <col min="11009" max="11009" width="3.28515625" style="1365" customWidth="1"/>
    <col min="11010" max="11010" width="49.140625" style="1365" bestFit="1" customWidth="1"/>
    <col min="11011" max="11011" width="9.5703125" style="1365" customWidth="1"/>
    <col min="11012" max="11012" width="7.28515625" style="1365" customWidth="1"/>
    <col min="11013" max="11013" width="7.7109375" style="1365" customWidth="1"/>
    <col min="11014" max="11014" width="7.5703125" style="1365" customWidth="1"/>
    <col min="11015" max="11015" width="6.85546875" style="1365" customWidth="1"/>
    <col min="11016" max="11016" width="7.140625" style="1365" customWidth="1"/>
    <col min="11017" max="11017" width="9" style="1365" customWidth="1"/>
    <col min="11018" max="11018" width="8.28515625" style="1365" customWidth="1"/>
    <col min="11019" max="11264" width="10.28515625" style="1365"/>
    <col min="11265" max="11265" width="3.28515625" style="1365" customWidth="1"/>
    <col min="11266" max="11266" width="49.140625" style="1365" bestFit="1" customWidth="1"/>
    <col min="11267" max="11267" width="9.5703125" style="1365" customWidth="1"/>
    <col min="11268" max="11268" width="7.28515625" style="1365" customWidth="1"/>
    <col min="11269" max="11269" width="7.7109375" style="1365" customWidth="1"/>
    <col min="11270" max="11270" width="7.5703125" style="1365" customWidth="1"/>
    <col min="11271" max="11271" width="6.85546875" style="1365" customWidth="1"/>
    <col min="11272" max="11272" width="7.140625" style="1365" customWidth="1"/>
    <col min="11273" max="11273" width="9" style="1365" customWidth="1"/>
    <col min="11274" max="11274" width="8.28515625" style="1365" customWidth="1"/>
    <col min="11275" max="11520" width="10.28515625" style="1365"/>
    <col min="11521" max="11521" width="3.28515625" style="1365" customWidth="1"/>
    <col min="11522" max="11522" width="49.140625" style="1365" bestFit="1" customWidth="1"/>
    <col min="11523" max="11523" width="9.5703125" style="1365" customWidth="1"/>
    <col min="11524" max="11524" width="7.28515625" style="1365" customWidth="1"/>
    <col min="11525" max="11525" width="7.7109375" style="1365" customWidth="1"/>
    <col min="11526" max="11526" width="7.5703125" style="1365" customWidth="1"/>
    <col min="11527" max="11527" width="6.85546875" style="1365" customWidth="1"/>
    <col min="11528" max="11528" width="7.140625" style="1365" customWidth="1"/>
    <col min="11529" max="11529" width="9" style="1365" customWidth="1"/>
    <col min="11530" max="11530" width="8.28515625" style="1365" customWidth="1"/>
    <col min="11531" max="11776" width="10.28515625" style="1365"/>
    <col min="11777" max="11777" width="3.28515625" style="1365" customWidth="1"/>
    <col min="11778" max="11778" width="49.140625" style="1365" bestFit="1" customWidth="1"/>
    <col min="11779" max="11779" width="9.5703125" style="1365" customWidth="1"/>
    <col min="11780" max="11780" width="7.28515625" style="1365" customWidth="1"/>
    <col min="11781" max="11781" width="7.7109375" style="1365" customWidth="1"/>
    <col min="11782" max="11782" width="7.5703125" style="1365" customWidth="1"/>
    <col min="11783" max="11783" width="6.85546875" style="1365" customWidth="1"/>
    <col min="11784" max="11784" width="7.140625" style="1365" customWidth="1"/>
    <col min="11785" max="11785" width="9" style="1365" customWidth="1"/>
    <col min="11786" max="11786" width="8.28515625" style="1365" customWidth="1"/>
    <col min="11787" max="12032" width="10.28515625" style="1365"/>
    <col min="12033" max="12033" width="3.28515625" style="1365" customWidth="1"/>
    <col min="12034" max="12034" width="49.140625" style="1365" bestFit="1" customWidth="1"/>
    <col min="12035" max="12035" width="9.5703125" style="1365" customWidth="1"/>
    <col min="12036" max="12036" width="7.28515625" style="1365" customWidth="1"/>
    <col min="12037" max="12037" width="7.7109375" style="1365" customWidth="1"/>
    <col min="12038" max="12038" width="7.5703125" style="1365" customWidth="1"/>
    <col min="12039" max="12039" width="6.85546875" style="1365" customWidth="1"/>
    <col min="12040" max="12040" width="7.140625" style="1365" customWidth="1"/>
    <col min="12041" max="12041" width="9" style="1365" customWidth="1"/>
    <col min="12042" max="12042" width="8.28515625" style="1365" customWidth="1"/>
    <col min="12043" max="12288" width="10.28515625" style="1365"/>
    <col min="12289" max="12289" width="3.28515625" style="1365" customWidth="1"/>
    <col min="12290" max="12290" width="49.140625" style="1365" bestFit="1" customWidth="1"/>
    <col min="12291" max="12291" width="9.5703125" style="1365" customWidth="1"/>
    <col min="12292" max="12292" width="7.28515625" style="1365" customWidth="1"/>
    <col min="12293" max="12293" width="7.7109375" style="1365" customWidth="1"/>
    <col min="12294" max="12294" width="7.5703125" style="1365" customWidth="1"/>
    <col min="12295" max="12295" width="6.85546875" style="1365" customWidth="1"/>
    <col min="12296" max="12296" width="7.140625" style="1365" customWidth="1"/>
    <col min="12297" max="12297" width="9" style="1365" customWidth="1"/>
    <col min="12298" max="12298" width="8.28515625" style="1365" customWidth="1"/>
    <col min="12299" max="12544" width="10.28515625" style="1365"/>
    <col min="12545" max="12545" width="3.28515625" style="1365" customWidth="1"/>
    <col min="12546" max="12546" width="49.140625" style="1365" bestFit="1" customWidth="1"/>
    <col min="12547" max="12547" width="9.5703125" style="1365" customWidth="1"/>
    <col min="12548" max="12548" width="7.28515625" style="1365" customWidth="1"/>
    <col min="12549" max="12549" width="7.7109375" style="1365" customWidth="1"/>
    <col min="12550" max="12550" width="7.5703125" style="1365" customWidth="1"/>
    <col min="12551" max="12551" width="6.85546875" style="1365" customWidth="1"/>
    <col min="12552" max="12552" width="7.140625" style="1365" customWidth="1"/>
    <col min="12553" max="12553" width="9" style="1365" customWidth="1"/>
    <col min="12554" max="12554" width="8.28515625" style="1365" customWidth="1"/>
    <col min="12555" max="12800" width="10.28515625" style="1365"/>
    <col min="12801" max="12801" width="3.28515625" style="1365" customWidth="1"/>
    <col min="12802" max="12802" width="49.140625" style="1365" bestFit="1" customWidth="1"/>
    <col min="12803" max="12803" width="9.5703125" style="1365" customWidth="1"/>
    <col min="12804" max="12804" width="7.28515625" style="1365" customWidth="1"/>
    <col min="12805" max="12805" width="7.7109375" style="1365" customWidth="1"/>
    <col min="12806" max="12806" width="7.5703125" style="1365" customWidth="1"/>
    <col min="12807" max="12807" width="6.85546875" style="1365" customWidth="1"/>
    <col min="12808" max="12808" width="7.140625" style="1365" customWidth="1"/>
    <col min="12809" max="12809" width="9" style="1365" customWidth="1"/>
    <col min="12810" max="12810" width="8.28515625" style="1365" customWidth="1"/>
    <col min="12811" max="13056" width="10.28515625" style="1365"/>
    <col min="13057" max="13057" width="3.28515625" style="1365" customWidth="1"/>
    <col min="13058" max="13058" width="49.140625" style="1365" bestFit="1" customWidth="1"/>
    <col min="13059" max="13059" width="9.5703125" style="1365" customWidth="1"/>
    <col min="13060" max="13060" width="7.28515625" style="1365" customWidth="1"/>
    <col min="13061" max="13061" width="7.7109375" style="1365" customWidth="1"/>
    <col min="13062" max="13062" width="7.5703125" style="1365" customWidth="1"/>
    <col min="13063" max="13063" width="6.85546875" style="1365" customWidth="1"/>
    <col min="13064" max="13064" width="7.140625" style="1365" customWidth="1"/>
    <col min="13065" max="13065" width="9" style="1365" customWidth="1"/>
    <col min="13066" max="13066" width="8.28515625" style="1365" customWidth="1"/>
    <col min="13067" max="13312" width="10.28515625" style="1365"/>
    <col min="13313" max="13313" width="3.28515625" style="1365" customWidth="1"/>
    <col min="13314" max="13314" width="49.140625" style="1365" bestFit="1" customWidth="1"/>
    <col min="13315" max="13315" width="9.5703125" style="1365" customWidth="1"/>
    <col min="13316" max="13316" width="7.28515625" style="1365" customWidth="1"/>
    <col min="13317" max="13317" width="7.7109375" style="1365" customWidth="1"/>
    <col min="13318" max="13318" width="7.5703125" style="1365" customWidth="1"/>
    <col min="13319" max="13319" width="6.85546875" style="1365" customWidth="1"/>
    <col min="13320" max="13320" width="7.140625" style="1365" customWidth="1"/>
    <col min="13321" max="13321" width="9" style="1365" customWidth="1"/>
    <col min="13322" max="13322" width="8.28515625" style="1365" customWidth="1"/>
    <col min="13323" max="13568" width="10.28515625" style="1365"/>
    <col min="13569" max="13569" width="3.28515625" style="1365" customWidth="1"/>
    <col min="13570" max="13570" width="49.140625" style="1365" bestFit="1" customWidth="1"/>
    <col min="13571" max="13571" width="9.5703125" style="1365" customWidth="1"/>
    <col min="13572" max="13572" width="7.28515625" style="1365" customWidth="1"/>
    <col min="13573" max="13573" width="7.7109375" style="1365" customWidth="1"/>
    <col min="13574" max="13574" width="7.5703125" style="1365" customWidth="1"/>
    <col min="13575" max="13575" width="6.85546875" style="1365" customWidth="1"/>
    <col min="13576" max="13576" width="7.140625" style="1365" customWidth="1"/>
    <col min="13577" max="13577" width="9" style="1365" customWidth="1"/>
    <col min="13578" max="13578" width="8.28515625" style="1365" customWidth="1"/>
    <col min="13579" max="13824" width="10.28515625" style="1365"/>
    <col min="13825" max="13825" width="3.28515625" style="1365" customWidth="1"/>
    <col min="13826" max="13826" width="49.140625" style="1365" bestFit="1" customWidth="1"/>
    <col min="13827" max="13827" width="9.5703125" style="1365" customWidth="1"/>
    <col min="13828" max="13828" width="7.28515625" style="1365" customWidth="1"/>
    <col min="13829" max="13829" width="7.7109375" style="1365" customWidth="1"/>
    <col min="13830" max="13830" width="7.5703125" style="1365" customWidth="1"/>
    <col min="13831" max="13831" width="6.85546875" style="1365" customWidth="1"/>
    <col min="13832" max="13832" width="7.140625" style="1365" customWidth="1"/>
    <col min="13833" max="13833" width="9" style="1365" customWidth="1"/>
    <col min="13834" max="13834" width="8.28515625" style="1365" customWidth="1"/>
    <col min="13835" max="14080" width="10.28515625" style="1365"/>
    <col min="14081" max="14081" width="3.28515625" style="1365" customWidth="1"/>
    <col min="14082" max="14082" width="49.140625" style="1365" bestFit="1" customWidth="1"/>
    <col min="14083" max="14083" width="9.5703125" style="1365" customWidth="1"/>
    <col min="14084" max="14084" width="7.28515625" style="1365" customWidth="1"/>
    <col min="14085" max="14085" width="7.7109375" style="1365" customWidth="1"/>
    <col min="14086" max="14086" width="7.5703125" style="1365" customWidth="1"/>
    <col min="14087" max="14087" width="6.85546875" style="1365" customWidth="1"/>
    <col min="14088" max="14088" width="7.140625" style="1365" customWidth="1"/>
    <col min="14089" max="14089" width="9" style="1365" customWidth="1"/>
    <col min="14090" max="14090" width="8.28515625" style="1365" customWidth="1"/>
    <col min="14091" max="14336" width="10.28515625" style="1365"/>
    <col min="14337" max="14337" width="3.28515625" style="1365" customWidth="1"/>
    <col min="14338" max="14338" width="49.140625" style="1365" bestFit="1" customWidth="1"/>
    <col min="14339" max="14339" width="9.5703125" style="1365" customWidth="1"/>
    <col min="14340" max="14340" width="7.28515625" style="1365" customWidth="1"/>
    <col min="14341" max="14341" width="7.7109375" style="1365" customWidth="1"/>
    <col min="14342" max="14342" width="7.5703125" style="1365" customWidth="1"/>
    <col min="14343" max="14343" width="6.85546875" style="1365" customWidth="1"/>
    <col min="14344" max="14344" width="7.140625" style="1365" customWidth="1"/>
    <col min="14345" max="14345" width="9" style="1365" customWidth="1"/>
    <col min="14346" max="14346" width="8.28515625" style="1365" customWidth="1"/>
    <col min="14347" max="14592" width="10.28515625" style="1365"/>
    <col min="14593" max="14593" width="3.28515625" style="1365" customWidth="1"/>
    <col min="14594" max="14594" width="49.140625" style="1365" bestFit="1" customWidth="1"/>
    <col min="14595" max="14595" width="9.5703125" style="1365" customWidth="1"/>
    <col min="14596" max="14596" width="7.28515625" style="1365" customWidth="1"/>
    <col min="14597" max="14597" width="7.7109375" style="1365" customWidth="1"/>
    <col min="14598" max="14598" width="7.5703125" style="1365" customWidth="1"/>
    <col min="14599" max="14599" width="6.85546875" style="1365" customWidth="1"/>
    <col min="14600" max="14600" width="7.140625" style="1365" customWidth="1"/>
    <col min="14601" max="14601" width="9" style="1365" customWidth="1"/>
    <col min="14602" max="14602" width="8.28515625" style="1365" customWidth="1"/>
    <col min="14603" max="14848" width="10.28515625" style="1365"/>
    <col min="14849" max="14849" width="3.28515625" style="1365" customWidth="1"/>
    <col min="14850" max="14850" width="49.140625" style="1365" bestFit="1" customWidth="1"/>
    <col min="14851" max="14851" width="9.5703125" style="1365" customWidth="1"/>
    <col min="14852" max="14852" width="7.28515625" style="1365" customWidth="1"/>
    <col min="14853" max="14853" width="7.7109375" style="1365" customWidth="1"/>
    <col min="14854" max="14854" width="7.5703125" style="1365" customWidth="1"/>
    <col min="14855" max="14855" width="6.85546875" style="1365" customWidth="1"/>
    <col min="14856" max="14856" width="7.140625" style="1365" customWidth="1"/>
    <col min="14857" max="14857" width="9" style="1365" customWidth="1"/>
    <col min="14858" max="14858" width="8.28515625" style="1365" customWidth="1"/>
    <col min="14859" max="15104" width="10.28515625" style="1365"/>
    <col min="15105" max="15105" width="3.28515625" style="1365" customWidth="1"/>
    <col min="15106" max="15106" width="49.140625" style="1365" bestFit="1" customWidth="1"/>
    <col min="15107" max="15107" width="9.5703125" style="1365" customWidth="1"/>
    <col min="15108" max="15108" width="7.28515625" style="1365" customWidth="1"/>
    <col min="15109" max="15109" width="7.7109375" style="1365" customWidth="1"/>
    <col min="15110" max="15110" width="7.5703125" style="1365" customWidth="1"/>
    <col min="15111" max="15111" width="6.85546875" style="1365" customWidth="1"/>
    <col min="15112" max="15112" width="7.140625" style="1365" customWidth="1"/>
    <col min="15113" max="15113" width="9" style="1365" customWidth="1"/>
    <col min="15114" max="15114" width="8.28515625" style="1365" customWidth="1"/>
    <col min="15115" max="15360" width="10.28515625" style="1365"/>
    <col min="15361" max="15361" width="3.28515625" style="1365" customWidth="1"/>
    <col min="15362" max="15362" width="49.140625" style="1365" bestFit="1" customWidth="1"/>
    <col min="15363" max="15363" width="9.5703125" style="1365" customWidth="1"/>
    <col min="15364" max="15364" width="7.28515625" style="1365" customWidth="1"/>
    <col min="15365" max="15365" width="7.7109375" style="1365" customWidth="1"/>
    <col min="15366" max="15366" width="7.5703125" style="1365" customWidth="1"/>
    <col min="15367" max="15367" width="6.85546875" style="1365" customWidth="1"/>
    <col min="15368" max="15368" width="7.140625" style="1365" customWidth="1"/>
    <col min="15369" max="15369" width="9" style="1365" customWidth="1"/>
    <col min="15370" max="15370" width="8.28515625" style="1365" customWidth="1"/>
    <col min="15371" max="15616" width="10.28515625" style="1365"/>
    <col min="15617" max="15617" width="3.28515625" style="1365" customWidth="1"/>
    <col min="15618" max="15618" width="49.140625" style="1365" bestFit="1" customWidth="1"/>
    <col min="15619" max="15619" width="9.5703125" style="1365" customWidth="1"/>
    <col min="15620" max="15620" width="7.28515625" style="1365" customWidth="1"/>
    <col min="15621" max="15621" width="7.7109375" style="1365" customWidth="1"/>
    <col min="15622" max="15622" width="7.5703125" style="1365" customWidth="1"/>
    <col min="15623" max="15623" width="6.85546875" style="1365" customWidth="1"/>
    <col min="15624" max="15624" width="7.140625" style="1365" customWidth="1"/>
    <col min="15625" max="15625" width="9" style="1365" customWidth="1"/>
    <col min="15626" max="15626" width="8.28515625" style="1365" customWidth="1"/>
    <col min="15627" max="15872" width="10.28515625" style="1365"/>
    <col min="15873" max="15873" width="3.28515625" style="1365" customWidth="1"/>
    <col min="15874" max="15874" width="49.140625" style="1365" bestFit="1" customWidth="1"/>
    <col min="15875" max="15875" width="9.5703125" style="1365" customWidth="1"/>
    <col min="15876" max="15876" width="7.28515625" style="1365" customWidth="1"/>
    <col min="15877" max="15877" width="7.7109375" style="1365" customWidth="1"/>
    <col min="15878" max="15878" width="7.5703125" style="1365" customWidth="1"/>
    <col min="15879" max="15879" width="6.85546875" style="1365" customWidth="1"/>
    <col min="15880" max="15880" width="7.140625" style="1365" customWidth="1"/>
    <col min="15881" max="15881" width="9" style="1365" customWidth="1"/>
    <col min="15882" max="15882" width="8.28515625" style="1365" customWidth="1"/>
    <col min="15883" max="16128" width="10.28515625" style="1365"/>
    <col min="16129" max="16129" width="3.28515625" style="1365" customWidth="1"/>
    <col min="16130" max="16130" width="49.140625" style="1365" bestFit="1" customWidth="1"/>
    <col min="16131" max="16131" width="9.5703125" style="1365" customWidth="1"/>
    <col min="16132" max="16132" width="7.28515625" style="1365" customWidth="1"/>
    <col min="16133" max="16133" width="7.7109375" style="1365" customWidth="1"/>
    <col min="16134" max="16134" width="7.5703125" style="1365" customWidth="1"/>
    <col min="16135" max="16135" width="6.85546875" style="1365" customWidth="1"/>
    <col min="16136" max="16136" width="7.140625" style="1365" customWidth="1"/>
    <col min="16137" max="16137" width="9" style="1365" customWidth="1"/>
    <col min="16138" max="16138" width="8.28515625" style="1365" customWidth="1"/>
    <col min="16139" max="16384" width="10.28515625" style="1365"/>
  </cols>
  <sheetData>
    <row r="1" spans="1:10" x14ac:dyDescent="0.2">
      <c r="C1" s="1818" t="s">
        <v>2148</v>
      </c>
      <c r="D1" s="1819"/>
      <c r="E1" s="1819"/>
      <c r="F1" s="1819"/>
      <c r="G1" s="1819"/>
      <c r="H1" s="1819"/>
      <c r="I1" s="1819"/>
      <c r="J1" s="1819"/>
    </row>
    <row r="2" spans="1:10" x14ac:dyDescent="0.2">
      <c r="B2" s="1817" t="s">
        <v>87</v>
      </c>
      <c r="C2" s="1817"/>
      <c r="D2" s="1817"/>
      <c r="E2" s="1817"/>
      <c r="F2" s="1817"/>
      <c r="G2" s="1817"/>
      <c r="H2" s="1817"/>
      <c r="I2" s="1817"/>
      <c r="J2" s="1817"/>
    </row>
    <row r="3" spans="1:10" x14ac:dyDescent="0.2">
      <c r="B3" s="1817" t="s">
        <v>1339</v>
      </c>
      <c r="C3" s="1817"/>
      <c r="D3" s="1817"/>
      <c r="E3" s="1817"/>
      <c r="F3" s="1817"/>
      <c r="G3" s="1817"/>
      <c r="H3" s="1817"/>
      <c r="I3" s="1817"/>
      <c r="J3" s="1817"/>
    </row>
    <row r="4" spans="1:10" x14ac:dyDescent="0.2">
      <c r="B4" s="1817" t="s">
        <v>1595</v>
      </c>
      <c r="C4" s="1817"/>
      <c r="D4" s="1817"/>
      <c r="E4" s="1817"/>
      <c r="F4" s="1817"/>
      <c r="G4" s="1817"/>
      <c r="H4" s="1817"/>
      <c r="I4" s="1817"/>
      <c r="J4" s="1817"/>
    </row>
    <row r="5" spans="1:10" x14ac:dyDescent="0.2">
      <c r="B5" s="1817" t="s">
        <v>1360</v>
      </c>
      <c r="C5" s="1817"/>
      <c r="D5" s="1817"/>
      <c r="E5" s="1817"/>
      <c r="F5" s="1817"/>
      <c r="G5" s="1817"/>
      <c r="H5" s="1817"/>
      <c r="I5" s="1817"/>
      <c r="J5" s="1817"/>
    </row>
    <row r="6" spans="1:10" x14ac:dyDescent="0.2">
      <c r="B6" s="1817" t="s">
        <v>55</v>
      </c>
      <c r="C6" s="1817"/>
      <c r="D6" s="1817"/>
      <c r="E6" s="1817"/>
      <c r="F6" s="1817"/>
      <c r="G6" s="1817"/>
      <c r="H6" s="1817"/>
      <c r="I6" s="1817"/>
      <c r="J6" s="1817"/>
    </row>
    <row r="7" spans="1:10" x14ac:dyDescent="0.2">
      <c r="A7" s="1824" t="s">
        <v>504</v>
      </c>
      <c r="B7" s="1366" t="s">
        <v>57</v>
      </c>
      <c r="C7" s="1366" t="s">
        <v>58</v>
      </c>
      <c r="D7" s="1366" t="s">
        <v>59</v>
      </c>
      <c r="E7" s="1366" t="s">
        <v>60</v>
      </c>
      <c r="F7" s="1366" t="s">
        <v>505</v>
      </c>
      <c r="G7" s="1366" t="s">
        <v>506</v>
      </c>
      <c r="H7" s="1366" t="s">
        <v>647</v>
      </c>
      <c r="I7" s="1366" t="s">
        <v>648</v>
      </c>
      <c r="J7" s="1366" t="s">
        <v>649</v>
      </c>
    </row>
    <row r="8" spans="1:10" s="141" customFormat="1" ht="12.75" customHeight="1" x14ac:dyDescent="0.2">
      <c r="A8" s="1824"/>
      <c r="B8" s="1825" t="s">
        <v>1596</v>
      </c>
      <c r="C8" s="1826" t="s">
        <v>1597</v>
      </c>
      <c r="D8" s="1826" t="s">
        <v>1598</v>
      </c>
      <c r="E8" s="1820" t="s">
        <v>716</v>
      </c>
      <c r="F8" s="1821" t="s">
        <v>1599</v>
      </c>
      <c r="G8" s="1820" t="s">
        <v>1600</v>
      </c>
      <c r="H8" s="1820" t="s">
        <v>1601</v>
      </c>
      <c r="I8" s="1821" t="s">
        <v>1602</v>
      </c>
      <c r="J8" s="1820" t="s">
        <v>1603</v>
      </c>
    </row>
    <row r="9" spans="1:10" s="141" customFormat="1" x14ac:dyDescent="0.2">
      <c r="A9" s="1824"/>
      <c r="B9" s="1825"/>
      <c r="C9" s="1826"/>
      <c r="D9" s="1826"/>
      <c r="E9" s="1820"/>
      <c r="F9" s="1822"/>
      <c r="G9" s="1820"/>
      <c r="H9" s="1820"/>
      <c r="I9" s="1822"/>
      <c r="J9" s="1820"/>
    </row>
    <row r="10" spans="1:10" s="141" customFormat="1" x14ac:dyDescent="0.2">
      <c r="A10" s="1824"/>
      <c r="B10" s="1825"/>
      <c r="C10" s="1826"/>
      <c r="D10" s="1826"/>
      <c r="E10" s="1820"/>
      <c r="F10" s="1823"/>
      <c r="G10" s="1820"/>
      <c r="H10" s="1820"/>
      <c r="I10" s="1823"/>
      <c r="J10" s="1820"/>
    </row>
    <row r="11" spans="1:10" s="3" customFormat="1" x14ac:dyDescent="0.2">
      <c r="A11" s="1367" t="s">
        <v>514</v>
      </c>
      <c r="B11" s="1368" t="s">
        <v>1604</v>
      </c>
      <c r="C11" s="1369">
        <v>2897373</v>
      </c>
      <c r="D11" s="1370">
        <v>957</v>
      </c>
      <c r="E11" s="1371">
        <v>124117</v>
      </c>
      <c r="F11" s="1370">
        <v>3</v>
      </c>
      <c r="G11" s="1370">
        <v>92808</v>
      </c>
      <c r="H11" s="1370">
        <v>124849</v>
      </c>
      <c r="I11" s="1370">
        <f>E11+F11+G11+H11</f>
        <v>341777</v>
      </c>
      <c r="J11" s="1386">
        <f>C11+D11+I11</f>
        <v>3240107</v>
      </c>
    </row>
    <row r="12" spans="1:10" s="3" customFormat="1" x14ac:dyDescent="0.2">
      <c r="A12" s="1372" t="s">
        <v>522</v>
      </c>
      <c r="B12" s="1373" t="s">
        <v>1605</v>
      </c>
      <c r="C12" s="835">
        <v>1001710</v>
      </c>
      <c r="D12" s="260">
        <v>268820</v>
      </c>
      <c r="E12" s="1371">
        <v>485593</v>
      </c>
      <c r="F12" s="260">
        <v>142788</v>
      </c>
      <c r="G12" s="260">
        <v>322659</v>
      </c>
      <c r="H12" s="260">
        <v>407097</v>
      </c>
      <c r="I12" s="260">
        <f>E12+F12+G12+H12</f>
        <v>1358137</v>
      </c>
      <c r="J12" s="454">
        <f t="shared" ref="J12:J26" si="0">C12+D12+I12</f>
        <v>2628667</v>
      </c>
    </row>
    <row r="13" spans="1:10" s="141" customFormat="1" x14ac:dyDescent="0.2">
      <c r="A13" s="1372" t="s">
        <v>523</v>
      </c>
      <c r="B13" s="1374" t="s">
        <v>1606</v>
      </c>
      <c r="C13" s="1016">
        <f>C11-C12</f>
        <v>1895663</v>
      </c>
      <c r="D13" s="262">
        <f t="shared" ref="D13:J13" si="1">D11-D12</f>
        <v>-267863</v>
      </c>
      <c r="E13" s="262">
        <f t="shared" si="1"/>
        <v>-361476</v>
      </c>
      <c r="F13" s="262">
        <f t="shared" si="1"/>
        <v>-142785</v>
      </c>
      <c r="G13" s="262">
        <f t="shared" si="1"/>
        <v>-229851</v>
      </c>
      <c r="H13" s="262">
        <f t="shared" si="1"/>
        <v>-282248</v>
      </c>
      <c r="I13" s="262">
        <f t="shared" si="1"/>
        <v>-1016360</v>
      </c>
      <c r="J13" s="837">
        <f t="shared" si="1"/>
        <v>611440</v>
      </c>
    </row>
    <row r="14" spans="1:10" s="3" customFormat="1" x14ac:dyDescent="0.2">
      <c r="A14" s="1372" t="s">
        <v>524</v>
      </c>
      <c r="B14" s="1373" t="s">
        <v>1607</v>
      </c>
      <c r="C14" s="835">
        <v>779238</v>
      </c>
      <c r="D14" s="260">
        <v>284319</v>
      </c>
      <c r="E14" s="1371">
        <v>362977</v>
      </c>
      <c r="F14" s="260">
        <v>142788</v>
      </c>
      <c r="G14" s="260">
        <v>233755</v>
      </c>
      <c r="H14" s="260">
        <v>288000</v>
      </c>
      <c r="I14" s="260">
        <f>E14+F14+G14+H14</f>
        <v>1027520</v>
      </c>
      <c r="J14" s="454">
        <f t="shared" si="0"/>
        <v>2091077</v>
      </c>
    </row>
    <row r="15" spans="1:10" s="3" customFormat="1" x14ac:dyDescent="0.2">
      <c r="A15" s="1372" t="s">
        <v>525</v>
      </c>
      <c r="B15" s="1375" t="s">
        <v>1608</v>
      </c>
      <c r="C15" s="835">
        <v>1322321</v>
      </c>
      <c r="D15" s="260"/>
      <c r="E15" s="260"/>
      <c r="F15" s="260"/>
      <c r="G15" s="260"/>
      <c r="H15" s="260"/>
      <c r="I15" s="260"/>
      <c r="J15" s="454">
        <f t="shared" si="0"/>
        <v>1322321</v>
      </c>
    </row>
    <row r="16" spans="1:10" s="3" customFormat="1" x14ac:dyDescent="0.2">
      <c r="A16" s="1372" t="s">
        <v>526</v>
      </c>
      <c r="B16" s="1374" t="s">
        <v>1609</v>
      </c>
      <c r="C16" s="1016">
        <f>C14-C15</f>
        <v>-543083</v>
      </c>
      <c r="D16" s="262">
        <f t="shared" ref="D16:J16" si="2">D14-D15</f>
        <v>284319</v>
      </c>
      <c r="E16" s="262">
        <f t="shared" si="2"/>
        <v>362977</v>
      </c>
      <c r="F16" s="262">
        <f t="shared" si="2"/>
        <v>142788</v>
      </c>
      <c r="G16" s="262">
        <f t="shared" si="2"/>
        <v>233755</v>
      </c>
      <c r="H16" s="262">
        <f t="shared" si="2"/>
        <v>288000</v>
      </c>
      <c r="I16" s="262">
        <f t="shared" si="2"/>
        <v>1027520</v>
      </c>
      <c r="J16" s="837">
        <f t="shared" si="2"/>
        <v>768756</v>
      </c>
    </row>
    <row r="17" spans="1:13" s="3" customFormat="1" x14ac:dyDescent="0.2">
      <c r="A17" s="1372" t="s">
        <v>527</v>
      </c>
      <c r="B17" s="1374" t="s">
        <v>1610</v>
      </c>
      <c r="C17" s="262">
        <f t="shared" ref="C17:H17" si="3">C13+C16</f>
        <v>1352580</v>
      </c>
      <c r="D17" s="262">
        <f t="shared" si="3"/>
        <v>16456</v>
      </c>
      <c r="E17" s="262">
        <f t="shared" si="3"/>
        <v>1501</v>
      </c>
      <c r="F17" s="262">
        <f t="shared" si="3"/>
        <v>3</v>
      </c>
      <c r="G17" s="262">
        <f t="shared" si="3"/>
        <v>3904</v>
      </c>
      <c r="H17" s="262">
        <f t="shared" si="3"/>
        <v>5752</v>
      </c>
      <c r="I17" s="262">
        <f>E17+F17+G17+H17</f>
        <v>11160</v>
      </c>
      <c r="J17" s="837">
        <f t="shared" si="0"/>
        <v>1380196</v>
      </c>
    </row>
    <row r="18" spans="1:13" s="3" customFormat="1" x14ac:dyDescent="0.2">
      <c r="A18" s="1372" t="s">
        <v>528</v>
      </c>
      <c r="B18" s="1373" t="s">
        <v>1611</v>
      </c>
      <c r="C18" s="835"/>
      <c r="D18" s="260"/>
      <c r="E18" s="260"/>
      <c r="F18" s="260"/>
      <c r="G18" s="260"/>
      <c r="H18" s="260"/>
      <c r="I18" s="260">
        <f>E18+F18+G18+H18</f>
        <v>0</v>
      </c>
      <c r="J18" s="454">
        <f t="shared" si="0"/>
        <v>0</v>
      </c>
    </row>
    <row r="19" spans="1:13" s="3" customFormat="1" x14ac:dyDescent="0.2">
      <c r="A19" s="1372" t="s">
        <v>529</v>
      </c>
      <c r="B19" s="1375" t="s">
        <v>1612</v>
      </c>
      <c r="C19" s="835"/>
      <c r="D19" s="260"/>
      <c r="E19" s="260"/>
      <c r="F19" s="260"/>
      <c r="G19" s="260"/>
      <c r="H19" s="260"/>
      <c r="I19" s="260">
        <f>E19+F19+G19+H19</f>
        <v>0</v>
      </c>
      <c r="J19" s="454">
        <f t="shared" si="0"/>
        <v>0</v>
      </c>
      <c r="M19" s="899"/>
    </row>
    <row r="20" spans="1:13" s="3" customFormat="1" x14ac:dyDescent="0.2">
      <c r="A20" s="1372" t="s">
        <v>571</v>
      </c>
      <c r="B20" s="1376" t="s">
        <v>1613</v>
      </c>
      <c r="C20" s="1016">
        <f>C18-C19</f>
        <v>0</v>
      </c>
      <c r="D20" s="262">
        <f t="shared" ref="D20:J20" si="4">D18-D19</f>
        <v>0</v>
      </c>
      <c r="E20" s="262">
        <f t="shared" si="4"/>
        <v>0</v>
      </c>
      <c r="F20" s="262">
        <f t="shared" si="4"/>
        <v>0</v>
      </c>
      <c r="G20" s="262">
        <f t="shared" si="4"/>
        <v>0</v>
      </c>
      <c r="H20" s="262">
        <f t="shared" si="4"/>
        <v>0</v>
      </c>
      <c r="I20" s="262">
        <f t="shared" si="4"/>
        <v>0</v>
      </c>
      <c r="J20" s="837">
        <f t="shared" si="4"/>
        <v>0</v>
      </c>
    </row>
    <row r="21" spans="1:13" s="141" customFormat="1" x14ac:dyDescent="0.2">
      <c r="A21" s="1372" t="s">
        <v>572</v>
      </c>
      <c r="B21" s="1373" t="s">
        <v>1614</v>
      </c>
      <c r="C21" s="835"/>
      <c r="D21" s="260"/>
      <c r="E21" s="260"/>
      <c r="F21" s="260"/>
      <c r="G21" s="260"/>
      <c r="H21" s="260"/>
      <c r="I21" s="260">
        <f>E21+F21+G21+H21</f>
        <v>0</v>
      </c>
      <c r="J21" s="454">
        <f t="shared" si="0"/>
        <v>0</v>
      </c>
    </row>
    <row r="22" spans="1:13" s="3" customFormat="1" x14ac:dyDescent="0.2">
      <c r="A22" s="1372" t="s">
        <v>573</v>
      </c>
      <c r="B22" s="951" t="s">
        <v>1615</v>
      </c>
      <c r="C22" s="835"/>
      <c r="D22" s="260"/>
      <c r="E22" s="260"/>
      <c r="F22" s="260"/>
      <c r="G22" s="260"/>
      <c r="H22" s="260"/>
      <c r="I22" s="260">
        <f>E22+F22+G22+H22</f>
        <v>0</v>
      </c>
      <c r="J22" s="454">
        <f t="shared" si="0"/>
        <v>0</v>
      </c>
    </row>
    <row r="23" spans="1:13" s="3" customFormat="1" x14ac:dyDescent="0.2">
      <c r="A23" s="1372" t="s">
        <v>574</v>
      </c>
      <c r="B23" s="1377" t="s">
        <v>1616</v>
      </c>
      <c r="C23" s="1016">
        <f>C21-C22</f>
        <v>0</v>
      </c>
      <c r="D23" s="262">
        <f t="shared" ref="D23:J23" si="5">D21-D22</f>
        <v>0</v>
      </c>
      <c r="E23" s="262">
        <f t="shared" si="5"/>
        <v>0</v>
      </c>
      <c r="F23" s="262">
        <f t="shared" si="5"/>
        <v>0</v>
      </c>
      <c r="G23" s="262">
        <f t="shared" si="5"/>
        <v>0</v>
      </c>
      <c r="H23" s="262">
        <f t="shared" si="5"/>
        <v>0</v>
      </c>
      <c r="I23" s="262">
        <f t="shared" si="5"/>
        <v>0</v>
      </c>
      <c r="J23" s="837">
        <f t="shared" si="5"/>
        <v>0</v>
      </c>
    </row>
    <row r="24" spans="1:13" s="141" customFormat="1" x14ac:dyDescent="0.2">
      <c r="A24" s="1372" t="s">
        <v>575</v>
      </c>
      <c r="B24" s="1377" t="s">
        <v>1617</v>
      </c>
      <c r="C24" s="1016">
        <f>C20+C23</f>
        <v>0</v>
      </c>
      <c r="D24" s="262">
        <f t="shared" ref="D24:J24" si="6">D20+D23</f>
        <v>0</v>
      </c>
      <c r="E24" s="262">
        <f t="shared" si="6"/>
        <v>0</v>
      </c>
      <c r="F24" s="262">
        <f t="shared" si="6"/>
        <v>0</v>
      </c>
      <c r="G24" s="262">
        <f t="shared" si="6"/>
        <v>0</v>
      </c>
      <c r="H24" s="262">
        <f t="shared" si="6"/>
        <v>0</v>
      </c>
      <c r="I24" s="262">
        <f t="shared" si="6"/>
        <v>0</v>
      </c>
      <c r="J24" s="837">
        <f t="shared" si="6"/>
        <v>0</v>
      </c>
    </row>
    <row r="25" spans="1:13" s="141" customFormat="1" x14ac:dyDescent="0.2">
      <c r="A25" s="1372" t="s">
        <v>576</v>
      </c>
      <c r="B25" s="1377" t="s">
        <v>1618</v>
      </c>
      <c r="C25" s="1016">
        <f>C17+C24</f>
        <v>1352580</v>
      </c>
      <c r="D25" s="262">
        <f t="shared" ref="D25:J25" si="7">D17+D24</f>
        <v>16456</v>
      </c>
      <c r="E25" s="262">
        <f t="shared" si="7"/>
        <v>1501</v>
      </c>
      <c r="F25" s="262">
        <f t="shared" si="7"/>
        <v>3</v>
      </c>
      <c r="G25" s="262">
        <f t="shared" si="7"/>
        <v>3904</v>
      </c>
      <c r="H25" s="262">
        <f t="shared" si="7"/>
        <v>5752</v>
      </c>
      <c r="I25" s="262">
        <f t="shared" si="7"/>
        <v>11160</v>
      </c>
      <c r="J25" s="837">
        <f t="shared" si="7"/>
        <v>1380196</v>
      </c>
      <c r="L25" s="261"/>
    </row>
    <row r="26" spans="1:13" s="141" customFormat="1" x14ac:dyDescent="0.2">
      <c r="A26" s="1372" t="s">
        <v>577</v>
      </c>
      <c r="B26" s="1377" t="s">
        <v>1619</v>
      </c>
      <c r="C26" s="1016">
        <v>12161</v>
      </c>
      <c r="D26" s="262">
        <v>908</v>
      </c>
      <c r="E26" s="262">
        <v>1501</v>
      </c>
      <c r="F26" s="262">
        <v>3</v>
      </c>
      <c r="G26" s="262">
        <v>3904</v>
      </c>
      <c r="H26" s="262">
        <v>2313</v>
      </c>
      <c r="I26" s="262">
        <f>E26+F26+G26+H26</f>
        <v>7721</v>
      </c>
      <c r="J26" s="837">
        <f t="shared" si="0"/>
        <v>20790</v>
      </c>
    </row>
    <row r="27" spans="1:13" s="141" customFormat="1" x14ac:dyDescent="0.2">
      <c r="A27" s="1372" t="s">
        <v>578</v>
      </c>
      <c r="B27" s="1377" t="s">
        <v>1620</v>
      </c>
      <c r="C27" s="262">
        <f>C17-C26</f>
        <v>1340419</v>
      </c>
      <c r="D27" s="262">
        <f t="shared" ref="D27:J27" si="8">D17-D26</f>
        <v>15548</v>
      </c>
      <c r="E27" s="262">
        <f t="shared" si="8"/>
        <v>0</v>
      </c>
      <c r="F27" s="262">
        <f t="shared" si="8"/>
        <v>0</v>
      </c>
      <c r="G27" s="262">
        <f t="shared" si="8"/>
        <v>0</v>
      </c>
      <c r="H27" s="262">
        <f t="shared" si="8"/>
        <v>3439</v>
      </c>
      <c r="I27" s="262">
        <f t="shared" si="8"/>
        <v>3439</v>
      </c>
      <c r="J27" s="837">
        <f t="shared" si="8"/>
        <v>1359406</v>
      </c>
    </row>
    <row r="28" spans="1:13" s="141" customFormat="1" x14ac:dyDescent="0.2">
      <c r="A28" s="1372" t="s">
        <v>580</v>
      </c>
      <c r="B28" s="1377" t="s">
        <v>1621</v>
      </c>
      <c r="C28" s="1378">
        <f>C24*0.1</f>
        <v>0</v>
      </c>
      <c r="D28" s="1379">
        <f t="shared" ref="D28:J28" si="9">D24*0.1</f>
        <v>0</v>
      </c>
      <c r="E28" s="1379">
        <f t="shared" si="9"/>
        <v>0</v>
      </c>
      <c r="F28" s="1379">
        <f t="shared" si="9"/>
        <v>0</v>
      </c>
      <c r="G28" s="1379">
        <f t="shared" si="9"/>
        <v>0</v>
      </c>
      <c r="H28" s="1379">
        <f t="shared" si="9"/>
        <v>0</v>
      </c>
      <c r="I28" s="1379">
        <f t="shared" si="9"/>
        <v>0</v>
      </c>
      <c r="J28" s="1387">
        <f t="shared" si="9"/>
        <v>0</v>
      </c>
    </row>
    <row r="29" spans="1:13" s="3" customFormat="1" x14ac:dyDescent="0.2">
      <c r="A29" s="1380" t="s">
        <v>581</v>
      </c>
      <c r="B29" s="1381" t="s">
        <v>1622</v>
      </c>
      <c r="C29" s="1382">
        <f>C24-C28</f>
        <v>0</v>
      </c>
      <c r="D29" s="1383">
        <f t="shared" ref="D29:J29" si="10">D24-D28</f>
        <v>0</v>
      </c>
      <c r="E29" s="1383">
        <f t="shared" si="10"/>
        <v>0</v>
      </c>
      <c r="F29" s="1383">
        <f t="shared" si="10"/>
        <v>0</v>
      </c>
      <c r="G29" s="1383">
        <f t="shared" si="10"/>
        <v>0</v>
      </c>
      <c r="H29" s="1383">
        <f t="shared" si="10"/>
        <v>0</v>
      </c>
      <c r="I29" s="1383">
        <f t="shared" si="10"/>
        <v>0</v>
      </c>
      <c r="J29" s="1388">
        <f t="shared" si="10"/>
        <v>0</v>
      </c>
    </row>
    <row r="30" spans="1:13" x14ac:dyDescent="0.2">
      <c r="C30" s="1384"/>
      <c r="D30" s="1384"/>
      <c r="E30" s="1384"/>
      <c r="F30" s="1384"/>
      <c r="G30" s="1384"/>
      <c r="K30" s="1385"/>
    </row>
  </sheetData>
  <mergeCells count="16">
    <mergeCell ref="G8:G10"/>
    <mergeCell ref="H8:H10"/>
    <mergeCell ref="I8:I10"/>
    <mergeCell ref="J8:J10"/>
    <mergeCell ref="A7:A10"/>
    <mergeCell ref="B8:B10"/>
    <mergeCell ref="C8:C10"/>
    <mergeCell ref="D8:D10"/>
    <mergeCell ref="E8:E10"/>
    <mergeCell ref="F8:F10"/>
    <mergeCell ref="B6:J6"/>
    <mergeCell ref="C1:J1"/>
    <mergeCell ref="B2:J2"/>
    <mergeCell ref="B3:J3"/>
    <mergeCell ref="B4:J4"/>
    <mergeCell ref="B5:J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54"/>
  <sheetViews>
    <sheetView workbookViewId="0">
      <selection activeCell="C1" sqref="C1:J1"/>
    </sheetView>
  </sheetViews>
  <sheetFormatPr defaultColWidth="10.28515625" defaultRowHeight="12.75" x14ac:dyDescent="0.2"/>
  <cols>
    <col min="1" max="1" width="3.28515625" style="1365" customWidth="1"/>
    <col min="2" max="2" width="65.28515625" style="1365" bestFit="1" customWidth="1"/>
    <col min="3" max="3" width="10.28515625" style="1365" customWidth="1"/>
    <col min="4" max="4" width="10.7109375" style="1365" customWidth="1"/>
    <col min="5" max="5" width="8.7109375" style="1365" customWidth="1"/>
    <col min="6" max="6" width="10" style="1365" customWidth="1"/>
    <col min="7" max="7" width="9.5703125" style="1365" customWidth="1"/>
    <col min="8" max="8" width="8" style="1365" bestFit="1" customWidth="1"/>
    <col min="9" max="9" width="9.28515625" style="1365" customWidth="1"/>
    <col min="10" max="10" width="9.42578125" style="1385" bestFit="1" customWidth="1"/>
    <col min="11" max="256" width="10.28515625" style="1365"/>
    <col min="257" max="257" width="3.28515625" style="1365" customWidth="1"/>
    <col min="258" max="258" width="51.85546875" style="1365" customWidth="1"/>
    <col min="259" max="259" width="10.28515625" style="1365" customWidth="1"/>
    <col min="260" max="260" width="7.28515625" style="1365" customWidth="1"/>
    <col min="261" max="261" width="7.7109375" style="1365" customWidth="1"/>
    <col min="262" max="262" width="7.5703125" style="1365" customWidth="1"/>
    <col min="263" max="263" width="6.85546875" style="1365" customWidth="1"/>
    <col min="264" max="264" width="7.140625" style="1365" customWidth="1"/>
    <col min="265" max="265" width="7.85546875" style="1365" customWidth="1"/>
    <col min="266" max="266" width="8.28515625" style="1365" customWidth="1"/>
    <col min="267" max="512" width="10.28515625" style="1365"/>
    <col min="513" max="513" width="3.28515625" style="1365" customWidth="1"/>
    <col min="514" max="514" width="51.85546875" style="1365" customWidth="1"/>
    <col min="515" max="515" width="10.28515625" style="1365" customWidth="1"/>
    <col min="516" max="516" width="7.28515625" style="1365" customWidth="1"/>
    <col min="517" max="517" width="7.7109375" style="1365" customWidth="1"/>
    <col min="518" max="518" width="7.5703125" style="1365" customWidth="1"/>
    <col min="519" max="519" width="6.85546875" style="1365" customWidth="1"/>
    <col min="520" max="520" width="7.140625" style="1365" customWidth="1"/>
    <col min="521" max="521" width="7.85546875" style="1365" customWidth="1"/>
    <col min="522" max="522" width="8.28515625" style="1365" customWidth="1"/>
    <col min="523" max="768" width="10.28515625" style="1365"/>
    <col min="769" max="769" width="3.28515625" style="1365" customWidth="1"/>
    <col min="770" max="770" width="51.85546875" style="1365" customWidth="1"/>
    <col min="771" max="771" width="10.28515625" style="1365" customWidth="1"/>
    <col min="772" max="772" width="7.28515625" style="1365" customWidth="1"/>
    <col min="773" max="773" width="7.7109375" style="1365" customWidth="1"/>
    <col min="774" max="774" width="7.5703125" style="1365" customWidth="1"/>
    <col min="775" max="775" width="6.85546875" style="1365" customWidth="1"/>
    <col min="776" max="776" width="7.140625" style="1365" customWidth="1"/>
    <col min="777" max="777" width="7.85546875" style="1365" customWidth="1"/>
    <col min="778" max="778" width="8.28515625" style="1365" customWidth="1"/>
    <col min="779" max="1024" width="10.28515625" style="1365"/>
    <col min="1025" max="1025" width="3.28515625" style="1365" customWidth="1"/>
    <col min="1026" max="1026" width="51.85546875" style="1365" customWidth="1"/>
    <col min="1027" max="1027" width="10.28515625" style="1365" customWidth="1"/>
    <col min="1028" max="1028" width="7.28515625" style="1365" customWidth="1"/>
    <col min="1029" max="1029" width="7.7109375" style="1365" customWidth="1"/>
    <col min="1030" max="1030" width="7.5703125" style="1365" customWidth="1"/>
    <col min="1031" max="1031" width="6.85546875" style="1365" customWidth="1"/>
    <col min="1032" max="1032" width="7.140625" style="1365" customWidth="1"/>
    <col min="1033" max="1033" width="7.85546875" style="1365" customWidth="1"/>
    <col min="1034" max="1034" width="8.28515625" style="1365" customWidth="1"/>
    <col min="1035" max="1280" width="10.28515625" style="1365"/>
    <col min="1281" max="1281" width="3.28515625" style="1365" customWidth="1"/>
    <col min="1282" max="1282" width="51.85546875" style="1365" customWidth="1"/>
    <col min="1283" max="1283" width="10.28515625" style="1365" customWidth="1"/>
    <col min="1284" max="1284" width="7.28515625" style="1365" customWidth="1"/>
    <col min="1285" max="1285" width="7.7109375" style="1365" customWidth="1"/>
    <col min="1286" max="1286" width="7.5703125" style="1365" customWidth="1"/>
    <col min="1287" max="1287" width="6.85546875" style="1365" customWidth="1"/>
    <col min="1288" max="1288" width="7.140625" style="1365" customWidth="1"/>
    <col min="1289" max="1289" width="7.85546875" style="1365" customWidth="1"/>
    <col min="1290" max="1290" width="8.28515625" style="1365" customWidth="1"/>
    <col min="1291" max="1536" width="10.28515625" style="1365"/>
    <col min="1537" max="1537" width="3.28515625" style="1365" customWidth="1"/>
    <col min="1538" max="1538" width="51.85546875" style="1365" customWidth="1"/>
    <col min="1539" max="1539" width="10.28515625" style="1365" customWidth="1"/>
    <col min="1540" max="1540" width="7.28515625" style="1365" customWidth="1"/>
    <col min="1541" max="1541" width="7.7109375" style="1365" customWidth="1"/>
    <col min="1542" max="1542" width="7.5703125" style="1365" customWidth="1"/>
    <col min="1543" max="1543" width="6.85546875" style="1365" customWidth="1"/>
    <col min="1544" max="1544" width="7.140625" style="1365" customWidth="1"/>
    <col min="1545" max="1545" width="7.85546875" style="1365" customWidth="1"/>
    <col min="1546" max="1546" width="8.28515625" style="1365" customWidth="1"/>
    <col min="1547" max="1792" width="10.28515625" style="1365"/>
    <col min="1793" max="1793" width="3.28515625" style="1365" customWidth="1"/>
    <col min="1794" max="1794" width="51.85546875" style="1365" customWidth="1"/>
    <col min="1795" max="1795" width="10.28515625" style="1365" customWidth="1"/>
    <col min="1796" max="1796" width="7.28515625" style="1365" customWidth="1"/>
    <col min="1797" max="1797" width="7.7109375" style="1365" customWidth="1"/>
    <col min="1798" max="1798" width="7.5703125" style="1365" customWidth="1"/>
    <col min="1799" max="1799" width="6.85546875" style="1365" customWidth="1"/>
    <col min="1800" max="1800" width="7.140625" style="1365" customWidth="1"/>
    <col min="1801" max="1801" width="7.85546875" style="1365" customWidth="1"/>
    <col min="1802" max="1802" width="8.28515625" style="1365" customWidth="1"/>
    <col min="1803" max="2048" width="10.28515625" style="1365"/>
    <col min="2049" max="2049" width="3.28515625" style="1365" customWidth="1"/>
    <col min="2050" max="2050" width="51.85546875" style="1365" customWidth="1"/>
    <col min="2051" max="2051" width="10.28515625" style="1365" customWidth="1"/>
    <col min="2052" max="2052" width="7.28515625" style="1365" customWidth="1"/>
    <col min="2053" max="2053" width="7.7109375" style="1365" customWidth="1"/>
    <col min="2054" max="2054" width="7.5703125" style="1365" customWidth="1"/>
    <col min="2055" max="2055" width="6.85546875" style="1365" customWidth="1"/>
    <col min="2056" max="2056" width="7.140625" style="1365" customWidth="1"/>
    <col min="2057" max="2057" width="7.85546875" style="1365" customWidth="1"/>
    <col min="2058" max="2058" width="8.28515625" style="1365" customWidth="1"/>
    <col min="2059" max="2304" width="10.28515625" style="1365"/>
    <col min="2305" max="2305" width="3.28515625" style="1365" customWidth="1"/>
    <col min="2306" max="2306" width="51.85546875" style="1365" customWidth="1"/>
    <col min="2307" max="2307" width="10.28515625" style="1365" customWidth="1"/>
    <col min="2308" max="2308" width="7.28515625" style="1365" customWidth="1"/>
    <col min="2309" max="2309" width="7.7109375" style="1365" customWidth="1"/>
    <col min="2310" max="2310" width="7.5703125" style="1365" customWidth="1"/>
    <col min="2311" max="2311" width="6.85546875" style="1365" customWidth="1"/>
    <col min="2312" max="2312" width="7.140625" style="1365" customWidth="1"/>
    <col min="2313" max="2313" width="7.85546875" style="1365" customWidth="1"/>
    <col min="2314" max="2314" width="8.28515625" style="1365" customWidth="1"/>
    <col min="2315" max="2560" width="10.28515625" style="1365"/>
    <col min="2561" max="2561" width="3.28515625" style="1365" customWidth="1"/>
    <col min="2562" max="2562" width="51.85546875" style="1365" customWidth="1"/>
    <col min="2563" max="2563" width="10.28515625" style="1365" customWidth="1"/>
    <col min="2564" max="2564" width="7.28515625" style="1365" customWidth="1"/>
    <col min="2565" max="2565" width="7.7109375" style="1365" customWidth="1"/>
    <col min="2566" max="2566" width="7.5703125" style="1365" customWidth="1"/>
    <col min="2567" max="2567" width="6.85546875" style="1365" customWidth="1"/>
    <col min="2568" max="2568" width="7.140625" style="1365" customWidth="1"/>
    <col min="2569" max="2569" width="7.85546875" style="1365" customWidth="1"/>
    <col min="2570" max="2570" width="8.28515625" style="1365" customWidth="1"/>
    <col min="2571" max="2816" width="10.28515625" style="1365"/>
    <col min="2817" max="2817" width="3.28515625" style="1365" customWidth="1"/>
    <col min="2818" max="2818" width="51.85546875" style="1365" customWidth="1"/>
    <col min="2819" max="2819" width="10.28515625" style="1365" customWidth="1"/>
    <col min="2820" max="2820" width="7.28515625" style="1365" customWidth="1"/>
    <col min="2821" max="2821" width="7.7109375" style="1365" customWidth="1"/>
    <col min="2822" max="2822" width="7.5703125" style="1365" customWidth="1"/>
    <col min="2823" max="2823" width="6.85546875" style="1365" customWidth="1"/>
    <col min="2824" max="2824" width="7.140625" style="1365" customWidth="1"/>
    <col min="2825" max="2825" width="7.85546875" style="1365" customWidth="1"/>
    <col min="2826" max="2826" width="8.28515625" style="1365" customWidth="1"/>
    <col min="2827" max="3072" width="10.28515625" style="1365"/>
    <col min="3073" max="3073" width="3.28515625" style="1365" customWidth="1"/>
    <col min="3074" max="3074" width="51.85546875" style="1365" customWidth="1"/>
    <col min="3075" max="3075" width="10.28515625" style="1365" customWidth="1"/>
    <col min="3076" max="3076" width="7.28515625" style="1365" customWidth="1"/>
    <col min="3077" max="3077" width="7.7109375" style="1365" customWidth="1"/>
    <col min="3078" max="3078" width="7.5703125" style="1365" customWidth="1"/>
    <col min="3079" max="3079" width="6.85546875" style="1365" customWidth="1"/>
    <col min="3080" max="3080" width="7.140625" style="1365" customWidth="1"/>
    <col min="3081" max="3081" width="7.85546875" style="1365" customWidth="1"/>
    <col min="3082" max="3082" width="8.28515625" style="1365" customWidth="1"/>
    <col min="3083" max="3328" width="10.28515625" style="1365"/>
    <col min="3329" max="3329" width="3.28515625" style="1365" customWidth="1"/>
    <col min="3330" max="3330" width="51.85546875" style="1365" customWidth="1"/>
    <col min="3331" max="3331" width="10.28515625" style="1365" customWidth="1"/>
    <col min="3332" max="3332" width="7.28515625" style="1365" customWidth="1"/>
    <col min="3333" max="3333" width="7.7109375" style="1365" customWidth="1"/>
    <col min="3334" max="3334" width="7.5703125" style="1365" customWidth="1"/>
    <col min="3335" max="3335" width="6.85546875" style="1365" customWidth="1"/>
    <col min="3336" max="3336" width="7.140625" style="1365" customWidth="1"/>
    <col min="3337" max="3337" width="7.85546875" style="1365" customWidth="1"/>
    <col min="3338" max="3338" width="8.28515625" style="1365" customWidth="1"/>
    <col min="3339" max="3584" width="10.28515625" style="1365"/>
    <col min="3585" max="3585" width="3.28515625" style="1365" customWidth="1"/>
    <col min="3586" max="3586" width="51.85546875" style="1365" customWidth="1"/>
    <col min="3587" max="3587" width="10.28515625" style="1365" customWidth="1"/>
    <col min="3588" max="3588" width="7.28515625" style="1365" customWidth="1"/>
    <col min="3589" max="3589" width="7.7109375" style="1365" customWidth="1"/>
    <col min="3590" max="3590" width="7.5703125" style="1365" customWidth="1"/>
    <col min="3591" max="3591" width="6.85546875" style="1365" customWidth="1"/>
    <col min="3592" max="3592" width="7.140625" style="1365" customWidth="1"/>
    <col min="3593" max="3593" width="7.85546875" style="1365" customWidth="1"/>
    <col min="3594" max="3594" width="8.28515625" style="1365" customWidth="1"/>
    <col min="3595" max="3840" width="10.28515625" style="1365"/>
    <col min="3841" max="3841" width="3.28515625" style="1365" customWidth="1"/>
    <col min="3842" max="3842" width="51.85546875" style="1365" customWidth="1"/>
    <col min="3843" max="3843" width="10.28515625" style="1365" customWidth="1"/>
    <col min="3844" max="3844" width="7.28515625" style="1365" customWidth="1"/>
    <col min="3845" max="3845" width="7.7109375" style="1365" customWidth="1"/>
    <col min="3846" max="3846" width="7.5703125" style="1365" customWidth="1"/>
    <col min="3847" max="3847" width="6.85546875" style="1365" customWidth="1"/>
    <col min="3848" max="3848" width="7.140625" style="1365" customWidth="1"/>
    <col min="3849" max="3849" width="7.85546875" style="1365" customWidth="1"/>
    <col min="3850" max="3850" width="8.28515625" style="1365" customWidth="1"/>
    <col min="3851" max="4096" width="10.28515625" style="1365"/>
    <col min="4097" max="4097" width="3.28515625" style="1365" customWidth="1"/>
    <col min="4098" max="4098" width="51.85546875" style="1365" customWidth="1"/>
    <col min="4099" max="4099" width="10.28515625" style="1365" customWidth="1"/>
    <col min="4100" max="4100" width="7.28515625" style="1365" customWidth="1"/>
    <col min="4101" max="4101" width="7.7109375" style="1365" customWidth="1"/>
    <col min="4102" max="4102" width="7.5703125" style="1365" customWidth="1"/>
    <col min="4103" max="4103" width="6.85546875" style="1365" customWidth="1"/>
    <col min="4104" max="4104" width="7.140625" style="1365" customWidth="1"/>
    <col min="4105" max="4105" width="7.85546875" style="1365" customWidth="1"/>
    <col min="4106" max="4106" width="8.28515625" style="1365" customWidth="1"/>
    <col min="4107" max="4352" width="10.28515625" style="1365"/>
    <col min="4353" max="4353" width="3.28515625" style="1365" customWidth="1"/>
    <col min="4354" max="4354" width="51.85546875" style="1365" customWidth="1"/>
    <col min="4355" max="4355" width="10.28515625" style="1365" customWidth="1"/>
    <col min="4356" max="4356" width="7.28515625" style="1365" customWidth="1"/>
    <col min="4357" max="4357" width="7.7109375" style="1365" customWidth="1"/>
    <col min="4358" max="4358" width="7.5703125" style="1365" customWidth="1"/>
    <col min="4359" max="4359" width="6.85546875" style="1365" customWidth="1"/>
    <col min="4360" max="4360" width="7.140625" style="1365" customWidth="1"/>
    <col min="4361" max="4361" width="7.85546875" style="1365" customWidth="1"/>
    <col min="4362" max="4362" width="8.28515625" style="1365" customWidth="1"/>
    <col min="4363" max="4608" width="10.28515625" style="1365"/>
    <col min="4609" max="4609" width="3.28515625" style="1365" customWidth="1"/>
    <col min="4610" max="4610" width="51.85546875" style="1365" customWidth="1"/>
    <col min="4611" max="4611" width="10.28515625" style="1365" customWidth="1"/>
    <col min="4612" max="4612" width="7.28515625" style="1365" customWidth="1"/>
    <col min="4613" max="4613" width="7.7109375" style="1365" customWidth="1"/>
    <col min="4614" max="4614" width="7.5703125" style="1365" customWidth="1"/>
    <col min="4615" max="4615" width="6.85546875" style="1365" customWidth="1"/>
    <col min="4616" max="4616" width="7.140625" style="1365" customWidth="1"/>
    <col min="4617" max="4617" width="7.85546875" style="1365" customWidth="1"/>
    <col min="4618" max="4618" width="8.28515625" style="1365" customWidth="1"/>
    <col min="4619" max="4864" width="10.28515625" style="1365"/>
    <col min="4865" max="4865" width="3.28515625" style="1365" customWidth="1"/>
    <col min="4866" max="4866" width="51.85546875" style="1365" customWidth="1"/>
    <col min="4867" max="4867" width="10.28515625" style="1365" customWidth="1"/>
    <col min="4868" max="4868" width="7.28515625" style="1365" customWidth="1"/>
    <col min="4869" max="4869" width="7.7109375" style="1365" customWidth="1"/>
    <col min="4870" max="4870" width="7.5703125" style="1365" customWidth="1"/>
    <col min="4871" max="4871" width="6.85546875" style="1365" customWidth="1"/>
    <col min="4872" max="4872" width="7.140625" style="1365" customWidth="1"/>
    <col min="4873" max="4873" width="7.85546875" style="1365" customWidth="1"/>
    <col min="4874" max="4874" width="8.28515625" style="1365" customWidth="1"/>
    <col min="4875" max="5120" width="10.28515625" style="1365"/>
    <col min="5121" max="5121" width="3.28515625" style="1365" customWidth="1"/>
    <col min="5122" max="5122" width="51.85546875" style="1365" customWidth="1"/>
    <col min="5123" max="5123" width="10.28515625" style="1365" customWidth="1"/>
    <col min="5124" max="5124" width="7.28515625" style="1365" customWidth="1"/>
    <col min="5125" max="5125" width="7.7109375" style="1365" customWidth="1"/>
    <col min="5126" max="5126" width="7.5703125" style="1365" customWidth="1"/>
    <col min="5127" max="5127" width="6.85546875" style="1365" customWidth="1"/>
    <col min="5128" max="5128" width="7.140625" style="1365" customWidth="1"/>
    <col min="5129" max="5129" width="7.85546875" style="1365" customWidth="1"/>
    <col min="5130" max="5130" width="8.28515625" style="1365" customWidth="1"/>
    <col min="5131" max="5376" width="10.28515625" style="1365"/>
    <col min="5377" max="5377" width="3.28515625" style="1365" customWidth="1"/>
    <col min="5378" max="5378" width="51.85546875" style="1365" customWidth="1"/>
    <col min="5379" max="5379" width="10.28515625" style="1365" customWidth="1"/>
    <col min="5380" max="5380" width="7.28515625" style="1365" customWidth="1"/>
    <col min="5381" max="5381" width="7.7109375" style="1365" customWidth="1"/>
    <col min="5382" max="5382" width="7.5703125" style="1365" customWidth="1"/>
    <col min="5383" max="5383" width="6.85546875" style="1365" customWidth="1"/>
    <col min="5384" max="5384" width="7.140625" style="1365" customWidth="1"/>
    <col min="5385" max="5385" width="7.85546875" style="1365" customWidth="1"/>
    <col min="5386" max="5386" width="8.28515625" style="1365" customWidth="1"/>
    <col min="5387" max="5632" width="10.28515625" style="1365"/>
    <col min="5633" max="5633" width="3.28515625" style="1365" customWidth="1"/>
    <col min="5634" max="5634" width="51.85546875" style="1365" customWidth="1"/>
    <col min="5635" max="5635" width="10.28515625" style="1365" customWidth="1"/>
    <col min="5636" max="5636" width="7.28515625" style="1365" customWidth="1"/>
    <col min="5637" max="5637" width="7.7109375" style="1365" customWidth="1"/>
    <col min="5638" max="5638" width="7.5703125" style="1365" customWidth="1"/>
    <col min="5639" max="5639" width="6.85546875" style="1365" customWidth="1"/>
    <col min="5640" max="5640" width="7.140625" style="1365" customWidth="1"/>
    <col min="5641" max="5641" width="7.85546875" style="1365" customWidth="1"/>
    <col min="5642" max="5642" width="8.28515625" style="1365" customWidth="1"/>
    <col min="5643" max="5888" width="10.28515625" style="1365"/>
    <col min="5889" max="5889" width="3.28515625" style="1365" customWidth="1"/>
    <col min="5890" max="5890" width="51.85546875" style="1365" customWidth="1"/>
    <col min="5891" max="5891" width="10.28515625" style="1365" customWidth="1"/>
    <col min="5892" max="5892" width="7.28515625" style="1365" customWidth="1"/>
    <col min="5893" max="5893" width="7.7109375" style="1365" customWidth="1"/>
    <col min="5894" max="5894" width="7.5703125" style="1365" customWidth="1"/>
    <col min="5895" max="5895" width="6.85546875" style="1365" customWidth="1"/>
    <col min="5896" max="5896" width="7.140625" style="1365" customWidth="1"/>
    <col min="5897" max="5897" width="7.85546875" style="1365" customWidth="1"/>
    <col min="5898" max="5898" width="8.28515625" style="1365" customWidth="1"/>
    <col min="5899" max="6144" width="10.28515625" style="1365"/>
    <col min="6145" max="6145" width="3.28515625" style="1365" customWidth="1"/>
    <col min="6146" max="6146" width="51.85546875" style="1365" customWidth="1"/>
    <col min="6147" max="6147" width="10.28515625" style="1365" customWidth="1"/>
    <col min="6148" max="6148" width="7.28515625" style="1365" customWidth="1"/>
    <col min="6149" max="6149" width="7.7109375" style="1365" customWidth="1"/>
    <col min="6150" max="6150" width="7.5703125" style="1365" customWidth="1"/>
    <col min="6151" max="6151" width="6.85546875" style="1365" customWidth="1"/>
    <col min="6152" max="6152" width="7.140625" style="1365" customWidth="1"/>
    <col min="6153" max="6153" width="7.85546875" style="1365" customWidth="1"/>
    <col min="6154" max="6154" width="8.28515625" style="1365" customWidth="1"/>
    <col min="6155" max="6400" width="10.28515625" style="1365"/>
    <col min="6401" max="6401" width="3.28515625" style="1365" customWidth="1"/>
    <col min="6402" max="6402" width="51.85546875" style="1365" customWidth="1"/>
    <col min="6403" max="6403" width="10.28515625" style="1365" customWidth="1"/>
    <col min="6404" max="6404" width="7.28515625" style="1365" customWidth="1"/>
    <col min="6405" max="6405" width="7.7109375" style="1365" customWidth="1"/>
    <col min="6406" max="6406" width="7.5703125" style="1365" customWidth="1"/>
    <col min="6407" max="6407" width="6.85546875" style="1365" customWidth="1"/>
    <col min="6408" max="6408" width="7.140625" style="1365" customWidth="1"/>
    <col min="6409" max="6409" width="7.85546875" style="1365" customWidth="1"/>
    <col min="6410" max="6410" width="8.28515625" style="1365" customWidth="1"/>
    <col min="6411" max="6656" width="10.28515625" style="1365"/>
    <col min="6657" max="6657" width="3.28515625" style="1365" customWidth="1"/>
    <col min="6658" max="6658" width="51.85546875" style="1365" customWidth="1"/>
    <col min="6659" max="6659" width="10.28515625" style="1365" customWidth="1"/>
    <col min="6660" max="6660" width="7.28515625" style="1365" customWidth="1"/>
    <col min="6661" max="6661" width="7.7109375" style="1365" customWidth="1"/>
    <col min="6662" max="6662" width="7.5703125" style="1365" customWidth="1"/>
    <col min="6663" max="6663" width="6.85546875" style="1365" customWidth="1"/>
    <col min="6664" max="6664" width="7.140625" style="1365" customWidth="1"/>
    <col min="6665" max="6665" width="7.85546875" style="1365" customWidth="1"/>
    <col min="6666" max="6666" width="8.28515625" style="1365" customWidth="1"/>
    <col min="6667" max="6912" width="10.28515625" style="1365"/>
    <col min="6913" max="6913" width="3.28515625" style="1365" customWidth="1"/>
    <col min="6914" max="6914" width="51.85546875" style="1365" customWidth="1"/>
    <col min="6915" max="6915" width="10.28515625" style="1365" customWidth="1"/>
    <col min="6916" max="6916" width="7.28515625" style="1365" customWidth="1"/>
    <col min="6917" max="6917" width="7.7109375" style="1365" customWidth="1"/>
    <col min="6918" max="6918" width="7.5703125" style="1365" customWidth="1"/>
    <col min="6919" max="6919" width="6.85546875" style="1365" customWidth="1"/>
    <col min="6920" max="6920" width="7.140625" style="1365" customWidth="1"/>
    <col min="6921" max="6921" width="7.85546875" style="1365" customWidth="1"/>
    <col min="6922" max="6922" width="8.28515625" style="1365" customWidth="1"/>
    <col min="6923" max="7168" width="10.28515625" style="1365"/>
    <col min="7169" max="7169" width="3.28515625" style="1365" customWidth="1"/>
    <col min="7170" max="7170" width="51.85546875" style="1365" customWidth="1"/>
    <col min="7171" max="7171" width="10.28515625" style="1365" customWidth="1"/>
    <col min="7172" max="7172" width="7.28515625" style="1365" customWidth="1"/>
    <col min="7173" max="7173" width="7.7109375" style="1365" customWidth="1"/>
    <col min="7174" max="7174" width="7.5703125" style="1365" customWidth="1"/>
    <col min="7175" max="7175" width="6.85546875" style="1365" customWidth="1"/>
    <col min="7176" max="7176" width="7.140625" style="1365" customWidth="1"/>
    <col min="7177" max="7177" width="7.85546875" style="1365" customWidth="1"/>
    <col min="7178" max="7178" width="8.28515625" style="1365" customWidth="1"/>
    <col min="7179" max="7424" width="10.28515625" style="1365"/>
    <col min="7425" max="7425" width="3.28515625" style="1365" customWidth="1"/>
    <col min="7426" max="7426" width="51.85546875" style="1365" customWidth="1"/>
    <col min="7427" max="7427" width="10.28515625" style="1365" customWidth="1"/>
    <col min="7428" max="7428" width="7.28515625" style="1365" customWidth="1"/>
    <col min="7429" max="7429" width="7.7109375" style="1365" customWidth="1"/>
    <col min="7430" max="7430" width="7.5703125" style="1365" customWidth="1"/>
    <col min="7431" max="7431" width="6.85546875" style="1365" customWidth="1"/>
    <col min="7432" max="7432" width="7.140625" style="1365" customWidth="1"/>
    <col min="7433" max="7433" width="7.85546875" style="1365" customWidth="1"/>
    <col min="7434" max="7434" width="8.28515625" style="1365" customWidth="1"/>
    <col min="7435" max="7680" width="10.28515625" style="1365"/>
    <col min="7681" max="7681" width="3.28515625" style="1365" customWidth="1"/>
    <col min="7682" max="7682" width="51.85546875" style="1365" customWidth="1"/>
    <col min="7683" max="7683" width="10.28515625" style="1365" customWidth="1"/>
    <col min="7684" max="7684" width="7.28515625" style="1365" customWidth="1"/>
    <col min="7685" max="7685" width="7.7109375" style="1365" customWidth="1"/>
    <col min="7686" max="7686" width="7.5703125" style="1365" customWidth="1"/>
    <col min="7687" max="7687" width="6.85546875" style="1365" customWidth="1"/>
    <col min="7688" max="7688" width="7.140625" style="1365" customWidth="1"/>
    <col min="7689" max="7689" width="7.85546875" style="1365" customWidth="1"/>
    <col min="7690" max="7690" width="8.28515625" style="1365" customWidth="1"/>
    <col min="7691" max="7936" width="10.28515625" style="1365"/>
    <col min="7937" max="7937" width="3.28515625" style="1365" customWidth="1"/>
    <col min="7938" max="7938" width="51.85546875" style="1365" customWidth="1"/>
    <col min="7939" max="7939" width="10.28515625" style="1365" customWidth="1"/>
    <col min="7940" max="7940" width="7.28515625" style="1365" customWidth="1"/>
    <col min="7941" max="7941" width="7.7109375" style="1365" customWidth="1"/>
    <col min="7942" max="7942" width="7.5703125" style="1365" customWidth="1"/>
    <col min="7943" max="7943" width="6.85546875" style="1365" customWidth="1"/>
    <col min="7944" max="7944" width="7.140625" style="1365" customWidth="1"/>
    <col min="7945" max="7945" width="7.85546875" style="1365" customWidth="1"/>
    <col min="7946" max="7946" width="8.28515625" style="1365" customWidth="1"/>
    <col min="7947" max="8192" width="10.28515625" style="1365"/>
    <col min="8193" max="8193" width="3.28515625" style="1365" customWidth="1"/>
    <col min="8194" max="8194" width="51.85546875" style="1365" customWidth="1"/>
    <col min="8195" max="8195" width="10.28515625" style="1365" customWidth="1"/>
    <col min="8196" max="8196" width="7.28515625" style="1365" customWidth="1"/>
    <col min="8197" max="8197" width="7.7109375" style="1365" customWidth="1"/>
    <col min="8198" max="8198" width="7.5703125" style="1365" customWidth="1"/>
    <col min="8199" max="8199" width="6.85546875" style="1365" customWidth="1"/>
    <col min="8200" max="8200" width="7.140625" style="1365" customWidth="1"/>
    <col min="8201" max="8201" width="7.85546875" style="1365" customWidth="1"/>
    <col min="8202" max="8202" width="8.28515625" style="1365" customWidth="1"/>
    <col min="8203" max="8448" width="10.28515625" style="1365"/>
    <col min="8449" max="8449" width="3.28515625" style="1365" customWidth="1"/>
    <col min="8450" max="8450" width="51.85546875" style="1365" customWidth="1"/>
    <col min="8451" max="8451" width="10.28515625" style="1365" customWidth="1"/>
    <col min="8452" max="8452" width="7.28515625" style="1365" customWidth="1"/>
    <col min="8453" max="8453" width="7.7109375" style="1365" customWidth="1"/>
    <col min="8454" max="8454" width="7.5703125" style="1365" customWidth="1"/>
    <col min="8455" max="8455" width="6.85546875" style="1365" customWidth="1"/>
    <col min="8456" max="8456" width="7.140625" style="1365" customWidth="1"/>
    <col min="8457" max="8457" width="7.85546875" style="1365" customWidth="1"/>
    <col min="8458" max="8458" width="8.28515625" style="1365" customWidth="1"/>
    <col min="8459" max="8704" width="10.28515625" style="1365"/>
    <col min="8705" max="8705" width="3.28515625" style="1365" customWidth="1"/>
    <col min="8706" max="8706" width="51.85546875" style="1365" customWidth="1"/>
    <col min="8707" max="8707" width="10.28515625" style="1365" customWidth="1"/>
    <col min="8708" max="8708" width="7.28515625" style="1365" customWidth="1"/>
    <col min="8709" max="8709" width="7.7109375" style="1365" customWidth="1"/>
    <col min="8710" max="8710" width="7.5703125" style="1365" customWidth="1"/>
    <col min="8711" max="8711" width="6.85546875" style="1365" customWidth="1"/>
    <col min="8712" max="8712" width="7.140625" style="1365" customWidth="1"/>
    <col min="8713" max="8713" width="7.85546875" style="1365" customWidth="1"/>
    <col min="8714" max="8714" width="8.28515625" style="1365" customWidth="1"/>
    <col min="8715" max="8960" width="10.28515625" style="1365"/>
    <col min="8961" max="8961" width="3.28515625" style="1365" customWidth="1"/>
    <col min="8962" max="8962" width="51.85546875" style="1365" customWidth="1"/>
    <col min="8963" max="8963" width="10.28515625" style="1365" customWidth="1"/>
    <col min="8964" max="8964" width="7.28515625" style="1365" customWidth="1"/>
    <col min="8965" max="8965" width="7.7109375" style="1365" customWidth="1"/>
    <col min="8966" max="8966" width="7.5703125" style="1365" customWidth="1"/>
    <col min="8967" max="8967" width="6.85546875" style="1365" customWidth="1"/>
    <col min="8968" max="8968" width="7.140625" style="1365" customWidth="1"/>
    <col min="8969" max="8969" width="7.85546875" style="1365" customWidth="1"/>
    <col min="8970" max="8970" width="8.28515625" style="1365" customWidth="1"/>
    <col min="8971" max="9216" width="10.28515625" style="1365"/>
    <col min="9217" max="9217" width="3.28515625" style="1365" customWidth="1"/>
    <col min="9218" max="9218" width="51.85546875" style="1365" customWidth="1"/>
    <col min="9219" max="9219" width="10.28515625" style="1365" customWidth="1"/>
    <col min="9220" max="9220" width="7.28515625" style="1365" customWidth="1"/>
    <col min="9221" max="9221" width="7.7109375" style="1365" customWidth="1"/>
    <col min="9222" max="9222" width="7.5703125" style="1365" customWidth="1"/>
    <col min="9223" max="9223" width="6.85546875" style="1365" customWidth="1"/>
    <col min="9224" max="9224" width="7.140625" style="1365" customWidth="1"/>
    <col min="9225" max="9225" width="7.85546875" style="1365" customWidth="1"/>
    <col min="9226" max="9226" width="8.28515625" style="1365" customWidth="1"/>
    <col min="9227" max="9472" width="10.28515625" style="1365"/>
    <col min="9473" max="9473" width="3.28515625" style="1365" customWidth="1"/>
    <col min="9474" max="9474" width="51.85546875" style="1365" customWidth="1"/>
    <col min="9475" max="9475" width="10.28515625" style="1365" customWidth="1"/>
    <col min="9476" max="9476" width="7.28515625" style="1365" customWidth="1"/>
    <col min="9477" max="9477" width="7.7109375" style="1365" customWidth="1"/>
    <col min="9478" max="9478" width="7.5703125" style="1365" customWidth="1"/>
    <col min="9479" max="9479" width="6.85546875" style="1365" customWidth="1"/>
    <col min="9480" max="9480" width="7.140625" style="1365" customWidth="1"/>
    <col min="9481" max="9481" width="7.85546875" style="1365" customWidth="1"/>
    <col min="9482" max="9482" width="8.28515625" style="1365" customWidth="1"/>
    <col min="9483" max="9728" width="10.28515625" style="1365"/>
    <col min="9729" max="9729" width="3.28515625" style="1365" customWidth="1"/>
    <col min="9730" max="9730" width="51.85546875" style="1365" customWidth="1"/>
    <col min="9731" max="9731" width="10.28515625" style="1365" customWidth="1"/>
    <col min="9732" max="9732" width="7.28515625" style="1365" customWidth="1"/>
    <col min="9733" max="9733" width="7.7109375" style="1365" customWidth="1"/>
    <col min="9734" max="9734" width="7.5703125" style="1365" customWidth="1"/>
    <col min="9735" max="9735" width="6.85546875" style="1365" customWidth="1"/>
    <col min="9736" max="9736" width="7.140625" style="1365" customWidth="1"/>
    <col min="9737" max="9737" width="7.85546875" style="1365" customWidth="1"/>
    <col min="9738" max="9738" width="8.28515625" style="1365" customWidth="1"/>
    <col min="9739" max="9984" width="10.28515625" style="1365"/>
    <col min="9985" max="9985" width="3.28515625" style="1365" customWidth="1"/>
    <col min="9986" max="9986" width="51.85546875" style="1365" customWidth="1"/>
    <col min="9987" max="9987" width="10.28515625" style="1365" customWidth="1"/>
    <col min="9988" max="9988" width="7.28515625" style="1365" customWidth="1"/>
    <col min="9989" max="9989" width="7.7109375" style="1365" customWidth="1"/>
    <col min="9990" max="9990" width="7.5703125" style="1365" customWidth="1"/>
    <col min="9991" max="9991" width="6.85546875" style="1365" customWidth="1"/>
    <col min="9992" max="9992" width="7.140625" style="1365" customWidth="1"/>
    <col min="9993" max="9993" width="7.85546875" style="1365" customWidth="1"/>
    <col min="9994" max="9994" width="8.28515625" style="1365" customWidth="1"/>
    <col min="9995" max="10240" width="10.28515625" style="1365"/>
    <col min="10241" max="10241" width="3.28515625" style="1365" customWidth="1"/>
    <col min="10242" max="10242" width="51.85546875" style="1365" customWidth="1"/>
    <col min="10243" max="10243" width="10.28515625" style="1365" customWidth="1"/>
    <col min="10244" max="10244" width="7.28515625" style="1365" customWidth="1"/>
    <col min="10245" max="10245" width="7.7109375" style="1365" customWidth="1"/>
    <col min="10246" max="10246" width="7.5703125" style="1365" customWidth="1"/>
    <col min="10247" max="10247" width="6.85546875" style="1365" customWidth="1"/>
    <col min="10248" max="10248" width="7.140625" style="1365" customWidth="1"/>
    <col min="10249" max="10249" width="7.85546875" style="1365" customWidth="1"/>
    <col min="10250" max="10250" width="8.28515625" style="1365" customWidth="1"/>
    <col min="10251" max="10496" width="10.28515625" style="1365"/>
    <col min="10497" max="10497" width="3.28515625" style="1365" customWidth="1"/>
    <col min="10498" max="10498" width="51.85546875" style="1365" customWidth="1"/>
    <col min="10499" max="10499" width="10.28515625" style="1365" customWidth="1"/>
    <col min="10500" max="10500" width="7.28515625" style="1365" customWidth="1"/>
    <col min="10501" max="10501" width="7.7109375" style="1365" customWidth="1"/>
    <col min="10502" max="10502" width="7.5703125" style="1365" customWidth="1"/>
    <col min="10503" max="10503" width="6.85546875" style="1365" customWidth="1"/>
    <col min="10504" max="10504" width="7.140625" style="1365" customWidth="1"/>
    <col min="10505" max="10505" width="7.85546875" style="1365" customWidth="1"/>
    <col min="10506" max="10506" width="8.28515625" style="1365" customWidth="1"/>
    <col min="10507" max="10752" width="10.28515625" style="1365"/>
    <col min="10753" max="10753" width="3.28515625" style="1365" customWidth="1"/>
    <col min="10754" max="10754" width="51.85546875" style="1365" customWidth="1"/>
    <col min="10755" max="10755" width="10.28515625" style="1365" customWidth="1"/>
    <col min="10756" max="10756" width="7.28515625" style="1365" customWidth="1"/>
    <col min="10757" max="10757" width="7.7109375" style="1365" customWidth="1"/>
    <col min="10758" max="10758" width="7.5703125" style="1365" customWidth="1"/>
    <col min="10759" max="10759" width="6.85546875" style="1365" customWidth="1"/>
    <col min="10760" max="10760" width="7.140625" style="1365" customWidth="1"/>
    <col min="10761" max="10761" width="7.85546875" style="1365" customWidth="1"/>
    <col min="10762" max="10762" width="8.28515625" style="1365" customWidth="1"/>
    <col min="10763" max="11008" width="10.28515625" style="1365"/>
    <col min="11009" max="11009" width="3.28515625" style="1365" customWidth="1"/>
    <col min="11010" max="11010" width="51.85546875" style="1365" customWidth="1"/>
    <col min="11011" max="11011" width="10.28515625" style="1365" customWidth="1"/>
    <col min="11012" max="11012" width="7.28515625" style="1365" customWidth="1"/>
    <col min="11013" max="11013" width="7.7109375" style="1365" customWidth="1"/>
    <col min="11014" max="11014" width="7.5703125" style="1365" customWidth="1"/>
    <col min="11015" max="11015" width="6.85546875" style="1365" customWidth="1"/>
    <col min="11016" max="11016" width="7.140625" style="1365" customWidth="1"/>
    <col min="11017" max="11017" width="7.85546875" style="1365" customWidth="1"/>
    <col min="11018" max="11018" width="8.28515625" style="1365" customWidth="1"/>
    <col min="11019" max="11264" width="10.28515625" style="1365"/>
    <col min="11265" max="11265" width="3.28515625" style="1365" customWidth="1"/>
    <col min="11266" max="11266" width="51.85546875" style="1365" customWidth="1"/>
    <col min="11267" max="11267" width="10.28515625" style="1365" customWidth="1"/>
    <col min="11268" max="11268" width="7.28515625" style="1365" customWidth="1"/>
    <col min="11269" max="11269" width="7.7109375" style="1365" customWidth="1"/>
    <col min="11270" max="11270" width="7.5703125" style="1365" customWidth="1"/>
    <col min="11271" max="11271" width="6.85546875" style="1365" customWidth="1"/>
    <col min="11272" max="11272" width="7.140625" style="1365" customWidth="1"/>
    <col min="11273" max="11273" width="7.85546875" style="1365" customWidth="1"/>
    <col min="11274" max="11274" width="8.28515625" style="1365" customWidth="1"/>
    <col min="11275" max="11520" width="10.28515625" style="1365"/>
    <col min="11521" max="11521" width="3.28515625" style="1365" customWidth="1"/>
    <col min="11522" max="11522" width="51.85546875" style="1365" customWidth="1"/>
    <col min="11523" max="11523" width="10.28515625" style="1365" customWidth="1"/>
    <col min="11524" max="11524" width="7.28515625" style="1365" customWidth="1"/>
    <col min="11525" max="11525" width="7.7109375" style="1365" customWidth="1"/>
    <col min="11526" max="11526" width="7.5703125" style="1365" customWidth="1"/>
    <col min="11527" max="11527" width="6.85546875" style="1365" customWidth="1"/>
    <col min="11528" max="11528" width="7.140625" style="1365" customWidth="1"/>
    <col min="11529" max="11529" width="7.85546875" style="1365" customWidth="1"/>
    <col min="11530" max="11530" width="8.28515625" style="1365" customWidth="1"/>
    <col min="11531" max="11776" width="10.28515625" style="1365"/>
    <col min="11777" max="11777" width="3.28515625" style="1365" customWidth="1"/>
    <col min="11778" max="11778" width="51.85546875" style="1365" customWidth="1"/>
    <col min="11779" max="11779" width="10.28515625" style="1365" customWidth="1"/>
    <col min="11780" max="11780" width="7.28515625" style="1365" customWidth="1"/>
    <col min="11781" max="11781" width="7.7109375" style="1365" customWidth="1"/>
    <col min="11782" max="11782" width="7.5703125" style="1365" customWidth="1"/>
    <col min="11783" max="11783" width="6.85546875" style="1365" customWidth="1"/>
    <col min="11784" max="11784" width="7.140625" style="1365" customWidth="1"/>
    <col min="11785" max="11785" width="7.85546875" style="1365" customWidth="1"/>
    <col min="11786" max="11786" width="8.28515625" style="1365" customWidth="1"/>
    <col min="11787" max="12032" width="10.28515625" style="1365"/>
    <col min="12033" max="12033" width="3.28515625" style="1365" customWidth="1"/>
    <col min="12034" max="12034" width="51.85546875" style="1365" customWidth="1"/>
    <col min="12035" max="12035" width="10.28515625" style="1365" customWidth="1"/>
    <col min="12036" max="12036" width="7.28515625" style="1365" customWidth="1"/>
    <col min="12037" max="12037" width="7.7109375" style="1365" customWidth="1"/>
    <col min="12038" max="12038" width="7.5703125" style="1365" customWidth="1"/>
    <col min="12039" max="12039" width="6.85546875" style="1365" customWidth="1"/>
    <col min="12040" max="12040" width="7.140625" style="1365" customWidth="1"/>
    <col min="12041" max="12041" width="7.85546875" style="1365" customWidth="1"/>
    <col min="12042" max="12042" width="8.28515625" style="1365" customWidth="1"/>
    <col min="12043" max="12288" width="10.28515625" style="1365"/>
    <col min="12289" max="12289" width="3.28515625" style="1365" customWidth="1"/>
    <col min="12290" max="12290" width="51.85546875" style="1365" customWidth="1"/>
    <col min="12291" max="12291" width="10.28515625" style="1365" customWidth="1"/>
    <col min="12292" max="12292" width="7.28515625" style="1365" customWidth="1"/>
    <col min="12293" max="12293" width="7.7109375" style="1365" customWidth="1"/>
    <col min="12294" max="12294" width="7.5703125" style="1365" customWidth="1"/>
    <col min="12295" max="12295" width="6.85546875" style="1365" customWidth="1"/>
    <col min="12296" max="12296" width="7.140625" style="1365" customWidth="1"/>
    <col min="12297" max="12297" width="7.85546875" style="1365" customWidth="1"/>
    <col min="12298" max="12298" width="8.28515625" style="1365" customWidth="1"/>
    <col min="12299" max="12544" width="10.28515625" style="1365"/>
    <col min="12545" max="12545" width="3.28515625" style="1365" customWidth="1"/>
    <col min="12546" max="12546" width="51.85546875" style="1365" customWidth="1"/>
    <col min="12547" max="12547" width="10.28515625" style="1365" customWidth="1"/>
    <col min="12548" max="12548" width="7.28515625" style="1365" customWidth="1"/>
    <col min="12549" max="12549" width="7.7109375" style="1365" customWidth="1"/>
    <col min="12550" max="12550" width="7.5703125" style="1365" customWidth="1"/>
    <col min="12551" max="12551" width="6.85546875" style="1365" customWidth="1"/>
    <col min="12552" max="12552" width="7.140625" style="1365" customWidth="1"/>
    <col min="12553" max="12553" width="7.85546875" style="1365" customWidth="1"/>
    <col min="12554" max="12554" width="8.28515625" style="1365" customWidth="1"/>
    <col min="12555" max="12800" width="10.28515625" style="1365"/>
    <col min="12801" max="12801" width="3.28515625" style="1365" customWidth="1"/>
    <col min="12802" max="12802" width="51.85546875" style="1365" customWidth="1"/>
    <col min="12803" max="12803" width="10.28515625" style="1365" customWidth="1"/>
    <col min="12804" max="12804" width="7.28515625" style="1365" customWidth="1"/>
    <col min="12805" max="12805" width="7.7109375" style="1365" customWidth="1"/>
    <col min="12806" max="12806" width="7.5703125" style="1365" customWidth="1"/>
    <col min="12807" max="12807" width="6.85546875" style="1365" customWidth="1"/>
    <col min="12808" max="12808" width="7.140625" style="1365" customWidth="1"/>
    <col min="12809" max="12809" width="7.85546875" style="1365" customWidth="1"/>
    <col min="12810" max="12810" width="8.28515625" style="1365" customWidth="1"/>
    <col min="12811" max="13056" width="10.28515625" style="1365"/>
    <col min="13057" max="13057" width="3.28515625" style="1365" customWidth="1"/>
    <col min="13058" max="13058" width="51.85546875" style="1365" customWidth="1"/>
    <col min="13059" max="13059" width="10.28515625" style="1365" customWidth="1"/>
    <col min="13060" max="13060" width="7.28515625" style="1365" customWidth="1"/>
    <col min="13061" max="13061" width="7.7109375" style="1365" customWidth="1"/>
    <col min="13062" max="13062" width="7.5703125" style="1365" customWidth="1"/>
    <col min="13063" max="13063" width="6.85546875" style="1365" customWidth="1"/>
    <col min="13064" max="13064" width="7.140625" style="1365" customWidth="1"/>
    <col min="13065" max="13065" width="7.85546875" style="1365" customWidth="1"/>
    <col min="13066" max="13066" width="8.28515625" style="1365" customWidth="1"/>
    <col min="13067" max="13312" width="10.28515625" style="1365"/>
    <col min="13313" max="13313" width="3.28515625" style="1365" customWidth="1"/>
    <col min="13314" max="13314" width="51.85546875" style="1365" customWidth="1"/>
    <col min="13315" max="13315" width="10.28515625" style="1365" customWidth="1"/>
    <col min="13316" max="13316" width="7.28515625" style="1365" customWidth="1"/>
    <col min="13317" max="13317" width="7.7109375" style="1365" customWidth="1"/>
    <col min="13318" max="13318" width="7.5703125" style="1365" customWidth="1"/>
    <col min="13319" max="13319" width="6.85546875" style="1365" customWidth="1"/>
    <col min="13320" max="13320" width="7.140625" style="1365" customWidth="1"/>
    <col min="13321" max="13321" width="7.85546875" style="1365" customWidth="1"/>
    <col min="13322" max="13322" width="8.28515625" style="1365" customWidth="1"/>
    <col min="13323" max="13568" width="10.28515625" style="1365"/>
    <col min="13569" max="13569" width="3.28515625" style="1365" customWidth="1"/>
    <col min="13570" max="13570" width="51.85546875" style="1365" customWidth="1"/>
    <col min="13571" max="13571" width="10.28515625" style="1365" customWidth="1"/>
    <col min="13572" max="13572" width="7.28515625" style="1365" customWidth="1"/>
    <col min="13573" max="13573" width="7.7109375" style="1365" customWidth="1"/>
    <col min="13574" max="13574" width="7.5703125" style="1365" customWidth="1"/>
    <col min="13575" max="13575" width="6.85546875" style="1365" customWidth="1"/>
    <col min="13576" max="13576" width="7.140625" style="1365" customWidth="1"/>
    <col min="13577" max="13577" width="7.85546875" style="1365" customWidth="1"/>
    <col min="13578" max="13578" width="8.28515625" style="1365" customWidth="1"/>
    <col min="13579" max="13824" width="10.28515625" style="1365"/>
    <col min="13825" max="13825" width="3.28515625" style="1365" customWidth="1"/>
    <col min="13826" max="13826" width="51.85546875" style="1365" customWidth="1"/>
    <col min="13827" max="13827" width="10.28515625" style="1365" customWidth="1"/>
    <col min="13828" max="13828" width="7.28515625" style="1365" customWidth="1"/>
    <col min="13829" max="13829" width="7.7109375" style="1365" customWidth="1"/>
    <col min="13830" max="13830" width="7.5703125" style="1365" customWidth="1"/>
    <col min="13831" max="13831" width="6.85546875" style="1365" customWidth="1"/>
    <col min="13832" max="13832" width="7.140625" style="1365" customWidth="1"/>
    <col min="13833" max="13833" width="7.85546875" style="1365" customWidth="1"/>
    <col min="13834" max="13834" width="8.28515625" style="1365" customWidth="1"/>
    <col min="13835" max="14080" width="10.28515625" style="1365"/>
    <col min="14081" max="14081" width="3.28515625" style="1365" customWidth="1"/>
    <col min="14082" max="14082" width="51.85546875" style="1365" customWidth="1"/>
    <col min="14083" max="14083" width="10.28515625" style="1365" customWidth="1"/>
    <col min="14084" max="14084" width="7.28515625" style="1365" customWidth="1"/>
    <col min="14085" max="14085" width="7.7109375" style="1365" customWidth="1"/>
    <col min="14086" max="14086" width="7.5703125" style="1365" customWidth="1"/>
    <col min="14087" max="14087" width="6.85546875" style="1365" customWidth="1"/>
    <col min="14088" max="14088" width="7.140625" style="1365" customWidth="1"/>
    <col min="14089" max="14089" width="7.85546875" style="1365" customWidth="1"/>
    <col min="14090" max="14090" width="8.28515625" style="1365" customWidth="1"/>
    <col min="14091" max="14336" width="10.28515625" style="1365"/>
    <col min="14337" max="14337" width="3.28515625" style="1365" customWidth="1"/>
    <col min="14338" max="14338" width="51.85546875" style="1365" customWidth="1"/>
    <col min="14339" max="14339" width="10.28515625" style="1365" customWidth="1"/>
    <col min="14340" max="14340" width="7.28515625" style="1365" customWidth="1"/>
    <col min="14341" max="14341" width="7.7109375" style="1365" customWidth="1"/>
    <col min="14342" max="14342" width="7.5703125" style="1365" customWidth="1"/>
    <col min="14343" max="14343" width="6.85546875" style="1365" customWidth="1"/>
    <col min="14344" max="14344" width="7.140625" style="1365" customWidth="1"/>
    <col min="14345" max="14345" width="7.85546875" style="1365" customWidth="1"/>
    <col min="14346" max="14346" width="8.28515625" style="1365" customWidth="1"/>
    <col min="14347" max="14592" width="10.28515625" style="1365"/>
    <col min="14593" max="14593" width="3.28515625" style="1365" customWidth="1"/>
    <col min="14594" max="14594" width="51.85546875" style="1365" customWidth="1"/>
    <col min="14595" max="14595" width="10.28515625" style="1365" customWidth="1"/>
    <col min="14596" max="14596" width="7.28515625" style="1365" customWidth="1"/>
    <col min="14597" max="14597" width="7.7109375" style="1365" customWidth="1"/>
    <col min="14598" max="14598" width="7.5703125" style="1365" customWidth="1"/>
    <col min="14599" max="14599" width="6.85546875" style="1365" customWidth="1"/>
    <col min="14600" max="14600" width="7.140625" style="1365" customWidth="1"/>
    <col min="14601" max="14601" width="7.85546875" style="1365" customWidth="1"/>
    <col min="14602" max="14602" width="8.28515625" style="1365" customWidth="1"/>
    <col min="14603" max="14848" width="10.28515625" style="1365"/>
    <col min="14849" max="14849" width="3.28515625" style="1365" customWidth="1"/>
    <col min="14850" max="14850" width="51.85546875" style="1365" customWidth="1"/>
    <col min="14851" max="14851" width="10.28515625" style="1365" customWidth="1"/>
    <col min="14852" max="14852" width="7.28515625" style="1365" customWidth="1"/>
    <col min="14853" max="14853" width="7.7109375" style="1365" customWidth="1"/>
    <col min="14854" max="14854" width="7.5703125" style="1365" customWidth="1"/>
    <col min="14855" max="14855" width="6.85546875" style="1365" customWidth="1"/>
    <col min="14856" max="14856" width="7.140625" style="1365" customWidth="1"/>
    <col min="14857" max="14857" width="7.85546875" style="1365" customWidth="1"/>
    <col min="14858" max="14858" width="8.28515625" style="1365" customWidth="1"/>
    <col min="14859" max="15104" width="10.28515625" style="1365"/>
    <col min="15105" max="15105" width="3.28515625" style="1365" customWidth="1"/>
    <col min="15106" max="15106" width="51.85546875" style="1365" customWidth="1"/>
    <col min="15107" max="15107" width="10.28515625" style="1365" customWidth="1"/>
    <col min="15108" max="15108" width="7.28515625" style="1365" customWidth="1"/>
    <col min="15109" max="15109" width="7.7109375" style="1365" customWidth="1"/>
    <col min="15110" max="15110" width="7.5703125" style="1365" customWidth="1"/>
    <col min="15111" max="15111" width="6.85546875" style="1365" customWidth="1"/>
    <col min="15112" max="15112" width="7.140625" style="1365" customWidth="1"/>
    <col min="15113" max="15113" width="7.85546875" style="1365" customWidth="1"/>
    <col min="15114" max="15114" width="8.28515625" style="1365" customWidth="1"/>
    <col min="15115" max="15360" width="10.28515625" style="1365"/>
    <col min="15361" max="15361" width="3.28515625" style="1365" customWidth="1"/>
    <col min="15362" max="15362" width="51.85546875" style="1365" customWidth="1"/>
    <col min="15363" max="15363" width="10.28515625" style="1365" customWidth="1"/>
    <col min="15364" max="15364" width="7.28515625" style="1365" customWidth="1"/>
    <col min="15365" max="15365" width="7.7109375" style="1365" customWidth="1"/>
    <col min="15366" max="15366" width="7.5703125" style="1365" customWidth="1"/>
    <col min="15367" max="15367" width="6.85546875" style="1365" customWidth="1"/>
    <col min="15368" max="15368" width="7.140625" style="1365" customWidth="1"/>
    <col min="15369" max="15369" width="7.85546875" style="1365" customWidth="1"/>
    <col min="15370" max="15370" width="8.28515625" style="1365" customWidth="1"/>
    <col min="15371" max="15616" width="10.28515625" style="1365"/>
    <col min="15617" max="15617" width="3.28515625" style="1365" customWidth="1"/>
    <col min="15618" max="15618" width="51.85546875" style="1365" customWidth="1"/>
    <col min="15619" max="15619" width="10.28515625" style="1365" customWidth="1"/>
    <col min="15620" max="15620" width="7.28515625" style="1365" customWidth="1"/>
    <col min="15621" max="15621" width="7.7109375" style="1365" customWidth="1"/>
    <col min="15622" max="15622" width="7.5703125" style="1365" customWidth="1"/>
    <col min="15623" max="15623" width="6.85546875" style="1365" customWidth="1"/>
    <col min="15624" max="15624" width="7.140625" style="1365" customWidth="1"/>
    <col min="15625" max="15625" width="7.85546875" style="1365" customWidth="1"/>
    <col min="15626" max="15626" width="8.28515625" style="1365" customWidth="1"/>
    <col min="15627" max="15872" width="10.28515625" style="1365"/>
    <col min="15873" max="15873" width="3.28515625" style="1365" customWidth="1"/>
    <col min="15874" max="15874" width="51.85546875" style="1365" customWidth="1"/>
    <col min="15875" max="15875" width="10.28515625" style="1365" customWidth="1"/>
    <col min="15876" max="15876" width="7.28515625" style="1365" customWidth="1"/>
    <col min="15877" max="15877" width="7.7109375" style="1365" customWidth="1"/>
    <col min="15878" max="15878" width="7.5703125" style="1365" customWidth="1"/>
    <col min="15879" max="15879" width="6.85546875" style="1365" customWidth="1"/>
    <col min="15880" max="15880" width="7.140625" style="1365" customWidth="1"/>
    <col min="15881" max="15881" width="7.85546875" style="1365" customWidth="1"/>
    <col min="15882" max="15882" width="8.28515625" style="1365" customWidth="1"/>
    <col min="15883" max="16128" width="10.28515625" style="1365"/>
    <col min="16129" max="16129" width="3.28515625" style="1365" customWidth="1"/>
    <col min="16130" max="16130" width="51.85546875" style="1365" customWidth="1"/>
    <col min="16131" max="16131" width="10.28515625" style="1365" customWidth="1"/>
    <col min="16132" max="16132" width="7.28515625" style="1365" customWidth="1"/>
    <col min="16133" max="16133" width="7.7109375" style="1365" customWidth="1"/>
    <col min="16134" max="16134" width="7.5703125" style="1365" customWidth="1"/>
    <col min="16135" max="16135" width="6.85546875" style="1365" customWidth="1"/>
    <col min="16136" max="16136" width="7.140625" style="1365" customWidth="1"/>
    <col min="16137" max="16137" width="7.85546875" style="1365" customWidth="1"/>
    <col min="16138" max="16138" width="8.28515625" style="1365" customWidth="1"/>
    <col min="16139" max="16384" width="10.28515625" style="1365"/>
  </cols>
  <sheetData>
    <row r="1" spans="1:10" ht="15.75" customHeight="1" x14ac:dyDescent="0.2">
      <c r="C1" s="1836" t="s">
        <v>2149</v>
      </c>
      <c r="D1" s="1836"/>
      <c r="E1" s="1836"/>
      <c r="F1" s="1836"/>
      <c r="G1" s="1836"/>
      <c r="H1" s="1836"/>
      <c r="I1" s="1836"/>
      <c r="J1" s="1836"/>
    </row>
    <row r="2" spans="1:10" x14ac:dyDescent="0.2">
      <c r="B2" s="1817" t="s">
        <v>87</v>
      </c>
      <c r="C2" s="1817"/>
      <c r="D2" s="1817"/>
      <c r="E2" s="1817"/>
      <c r="F2" s="1817"/>
      <c r="G2" s="1817"/>
      <c r="H2" s="1817"/>
      <c r="I2" s="1817"/>
      <c r="J2" s="1817"/>
    </row>
    <row r="3" spans="1:10" x14ac:dyDescent="0.2">
      <c r="B3" s="1817" t="s">
        <v>1339</v>
      </c>
      <c r="C3" s="1817"/>
      <c r="D3" s="1817"/>
      <c r="E3" s="1817"/>
      <c r="F3" s="1817"/>
      <c r="G3" s="1817"/>
      <c r="H3" s="1817"/>
      <c r="I3" s="1817"/>
      <c r="J3" s="1817"/>
    </row>
    <row r="4" spans="1:10" x14ac:dyDescent="0.2">
      <c r="B4" s="1817" t="s">
        <v>1623</v>
      </c>
      <c r="C4" s="1817"/>
      <c r="D4" s="1817"/>
      <c r="E4" s="1817"/>
      <c r="F4" s="1817"/>
      <c r="G4" s="1817"/>
      <c r="H4" s="1817"/>
      <c r="I4" s="1817"/>
      <c r="J4" s="1817"/>
    </row>
    <row r="5" spans="1:10" x14ac:dyDescent="0.2">
      <c r="B5" s="1817" t="s">
        <v>1360</v>
      </c>
      <c r="C5" s="1817"/>
      <c r="D5" s="1817"/>
      <c r="E5" s="1817"/>
      <c r="F5" s="1817"/>
      <c r="G5" s="1817"/>
      <c r="H5" s="1817"/>
      <c r="I5" s="1817"/>
      <c r="J5" s="1817"/>
    </row>
    <row r="6" spans="1:10" x14ac:dyDescent="0.2">
      <c r="B6" s="1817" t="s">
        <v>55</v>
      </c>
      <c r="C6" s="1817"/>
      <c r="D6" s="1817"/>
      <c r="E6" s="1817"/>
      <c r="F6" s="1817"/>
      <c r="G6" s="1817"/>
      <c r="H6" s="1817"/>
      <c r="I6" s="1817"/>
      <c r="J6" s="1817"/>
    </row>
    <row r="7" spans="1:10" ht="11.25" customHeight="1" x14ac:dyDescent="0.2">
      <c r="A7" s="1827" t="s">
        <v>504</v>
      </c>
      <c r="B7" s="1366" t="s">
        <v>57</v>
      </c>
      <c r="C7" s="1366" t="s">
        <v>58</v>
      </c>
      <c r="D7" s="1366" t="s">
        <v>59</v>
      </c>
      <c r="E7" s="1366" t="s">
        <v>60</v>
      </c>
      <c r="F7" s="1366" t="s">
        <v>505</v>
      </c>
      <c r="G7" s="1366" t="s">
        <v>506</v>
      </c>
      <c r="H7" s="1366" t="s">
        <v>647</v>
      </c>
      <c r="I7" s="1366" t="s">
        <v>648</v>
      </c>
      <c r="J7" s="1366" t="s">
        <v>649</v>
      </c>
    </row>
    <row r="8" spans="1:10" s="141" customFormat="1" ht="15" customHeight="1" x14ac:dyDescent="0.2">
      <c r="A8" s="1828"/>
      <c r="B8" s="1830" t="s">
        <v>1596</v>
      </c>
      <c r="C8" s="1833" t="s">
        <v>1597</v>
      </c>
      <c r="D8" s="1833" t="s">
        <v>1598</v>
      </c>
      <c r="E8" s="1821" t="s">
        <v>716</v>
      </c>
      <c r="F8" s="1821" t="s">
        <v>1599</v>
      </c>
      <c r="G8" s="1821" t="s">
        <v>1600</v>
      </c>
      <c r="H8" s="1821" t="s">
        <v>1601</v>
      </c>
      <c r="I8" s="1821" t="s">
        <v>1602</v>
      </c>
      <c r="J8" s="1821" t="s">
        <v>1603</v>
      </c>
    </row>
    <row r="9" spans="1:10" s="141" customFormat="1" ht="20.25" customHeight="1" x14ac:dyDescent="0.2">
      <c r="A9" s="1828"/>
      <c r="B9" s="1831"/>
      <c r="C9" s="1834"/>
      <c r="D9" s="1834"/>
      <c r="E9" s="1822"/>
      <c r="F9" s="1822"/>
      <c r="G9" s="1822"/>
      <c r="H9" s="1822"/>
      <c r="I9" s="1822"/>
      <c r="J9" s="1822"/>
    </row>
    <row r="10" spans="1:10" s="141" customFormat="1" ht="26.25" customHeight="1" x14ac:dyDescent="0.2">
      <c r="A10" s="1829"/>
      <c r="B10" s="1832"/>
      <c r="C10" s="1835"/>
      <c r="D10" s="1835"/>
      <c r="E10" s="1823"/>
      <c r="F10" s="1823"/>
      <c r="G10" s="1823"/>
      <c r="H10" s="1823"/>
      <c r="I10" s="1823"/>
      <c r="J10" s="1823"/>
    </row>
    <row r="11" spans="1:10" s="3" customFormat="1" ht="16.5" customHeight="1" x14ac:dyDescent="0.2">
      <c r="A11" s="1367" t="s">
        <v>514</v>
      </c>
      <c r="B11" s="1368" t="s">
        <v>1624</v>
      </c>
      <c r="C11" s="1369">
        <v>1443570</v>
      </c>
      <c r="D11" s="1370"/>
      <c r="E11" s="1370"/>
      <c r="F11" s="1370"/>
      <c r="G11" s="1370"/>
      <c r="H11" s="1370"/>
      <c r="I11" s="1370">
        <f>E11+F11+G11+H11</f>
        <v>0</v>
      </c>
      <c r="J11" s="454">
        <f>C11+D11+I11</f>
        <v>1443570</v>
      </c>
    </row>
    <row r="12" spans="1:10" s="3" customFormat="1" ht="16.5" customHeight="1" x14ac:dyDescent="0.2">
      <c r="A12" s="1372" t="s">
        <v>522</v>
      </c>
      <c r="B12" s="1373" t="s">
        <v>1625</v>
      </c>
      <c r="C12" s="835">
        <v>70043</v>
      </c>
      <c r="D12" s="260">
        <v>732</v>
      </c>
      <c r="E12" s="260">
        <v>93861</v>
      </c>
      <c r="F12" s="260"/>
      <c r="G12" s="260">
        <v>72832</v>
      </c>
      <c r="H12" s="260">
        <v>93068</v>
      </c>
      <c r="I12" s="260">
        <f>E12+F12+G12+H12</f>
        <v>259761</v>
      </c>
      <c r="J12" s="454">
        <f t="shared" ref="J12:J54" si="0">C12+D12+I12</f>
        <v>330536</v>
      </c>
    </row>
    <row r="13" spans="1:10" s="3" customFormat="1" ht="16.5" customHeight="1" x14ac:dyDescent="0.2">
      <c r="A13" s="1372" t="s">
        <v>523</v>
      </c>
      <c r="B13" s="1373" t="s">
        <v>1626</v>
      </c>
      <c r="C13" s="835">
        <v>630</v>
      </c>
      <c r="D13" s="260"/>
      <c r="E13" s="260"/>
      <c r="F13" s="260"/>
      <c r="G13" s="260"/>
      <c r="H13" s="260"/>
      <c r="I13" s="260">
        <f>E13+F13+G13+H13</f>
        <v>0</v>
      </c>
      <c r="J13" s="454">
        <f t="shared" si="0"/>
        <v>630</v>
      </c>
    </row>
    <row r="14" spans="1:10" s="3" customFormat="1" ht="16.5" customHeight="1" x14ac:dyDescent="0.2">
      <c r="A14" s="1372" t="s">
        <v>524</v>
      </c>
      <c r="B14" s="1392" t="s">
        <v>1627</v>
      </c>
      <c r="C14" s="1393">
        <f>SUM(C11:C13)</f>
        <v>1514243</v>
      </c>
      <c r="D14" s="1394">
        <f t="shared" ref="D14:J14" si="1">SUM(D11:D13)</f>
        <v>732</v>
      </c>
      <c r="E14" s="1394">
        <f t="shared" si="1"/>
        <v>93861</v>
      </c>
      <c r="F14" s="1394">
        <f t="shared" si="1"/>
        <v>0</v>
      </c>
      <c r="G14" s="1394">
        <f t="shared" si="1"/>
        <v>72832</v>
      </c>
      <c r="H14" s="1394">
        <f t="shared" si="1"/>
        <v>93068</v>
      </c>
      <c r="I14" s="1394">
        <f t="shared" si="1"/>
        <v>259761</v>
      </c>
      <c r="J14" s="1395">
        <f t="shared" si="1"/>
        <v>1774736</v>
      </c>
    </row>
    <row r="15" spans="1:10" s="3" customFormat="1" ht="16.5" customHeight="1" x14ac:dyDescent="0.2">
      <c r="A15" s="1372" t="s">
        <v>525</v>
      </c>
      <c r="B15" s="1375" t="s">
        <v>1628</v>
      </c>
      <c r="C15" s="835"/>
      <c r="D15" s="260"/>
      <c r="E15" s="260"/>
      <c r="F15" s="260"/>
      <c r="G15" s="260"/>
      <c r="H15" s="260"/>
      <c r="I15" s="260">
        <f t="shared" ref="I15:I54" si="2">E15+F15+G15+H15</f>
        <v>0</v>
      </c>
      <c r="J15" s="454">
        <f t="shared" si="0"/>
        <v>0</v>
      </c>
    </row>
    <row r="16" spans="1:10" s="3" customFormat="1" ht="16.5" customHeight="1" x14ac:dyDescent="0.2">
      <c r="A16" s="1372" t="s">
        <v>526</v>
      </c>
      <c r="B16" s="1373" t="s">
        <v>1629</v>
      </c>
      <c r="C16" s="835"/>
      <c r="D16" s="260"/>
      <c r="E16" s="260"/>
      <c r="F16" s="260"/>
      <c r="G16" s="260"/>
      <c r="H16" s="260"/>
      <c r="I16" s="260">
        <f t="shared" si="2"/>
        <v>0</v>
      </c>
      <c r="J16" s="454">
        <f t="shared" si="0"/>
        <v>0</v>
      </c>
    </row>
    <row r="17" spans="1:12" s="3" customFormat="1" ht="16.5" customHeight="1" x14ac:dyDescent="0.2">
      <c r="A17" s="1372" t="s">
        <v>527</v>
      </c>
      <c r="B17" s="1392" t="s">
        <v>1630</v>
      </c>
      <c r="C17" s="1393">
        <f>SUM(C15:C16)</f>
        <v>0</v>
      </c>
      <c r="D17" s="1394">
        <f t="shared" ref="D17:F17" si="3">SUM(D15:D16)</f>
        <v>0</v>
      </c>
      <c r="E17" s="1394">
        <f t="shared" si="3"/>
        <v>0</v>
      </c>
      <c r="F17" s="1394">
        <f t="shared" si="3"/>
        <v>0</v>
      </c>
      <c r="G17" s="1394">
        <f>SUM(G15:G16)</f>
        <v>0</v>
      </c>
      <c r="H17" s="1394">
        <f t="shared" ref="H17" si="4">SUM(H15:H16)</f>
        <v>0</v>
      </c>
      <c r="I17" s="1394">
        <f>E17+F17+G17+H17</f>
        <v>0</v>
      </c>
      <c r="J17" s="1395">
        <f t="shared" si="0"/>
        <v>0</v>
      </c>
      <c r="L17" s="899"/>
    </row>
    <row r="18" spans="1:12" s="3" customFormat="1" ht="16.5" customHeight="1" x14ac:dyDescent="0.2">
      <c r="A18" s="1372" t="s">
        <v>528</v>
      </c>
      <c r="B18" s="1373" t="s">
        <v>1631</v>
      </c>
      <c r="C18" s="835">
        <v>758325</v>
      </c>
      <c r="D18" s="260">
        <v>267621</v>
      </c>
      <c r="E18" s="260">
        <v>361382</v>
      </c>
      <c r="F18" s="260">
        <v>142760</v>
      </c>
      <c r="G18" s="260">
        <v>219747</v>
      </c>
      <c r="H18" s="260">
        <v>287730</v>
      </c>
      <c r="I18" s="260">
        <f t="shared" si="2"/>
        <v>1011619</v>
      </c>
      <c r="J18" s="454">
        <f t="shared" si="0"/>
        <v>2037565</v>
      </c>
    </row>
    <row r="19" spans="1:12" s="3" customFormat="1" ht="16.5" customHeight="1" x14ac:dyDescent="0.2">
      <c r="A19" s="1372" t="s">
        <v>529</v>
      </c>
      <c r="B19" s="1375" t="s">
        <v>1632</v>
      </c>
      <c r="C19" s="835">
        <v>72162</v>
      </c>
      <c r="D19" s="260">
        <v>35</v>
      </c>
      <c r="E19" s="260">
        <v>7583</v>
      </c>
      <c r="F19" s="260"/>
      <c r="G19" s="260">
        <v>309</v>
      </c>
      <c r="H19" s="260">
        <v>27772</v>
      </c>
      <c r="I19" s="260">
        <f t="shared" si="2"/>
        <v>35664</v>
      </c>
      <c r="J19" s="454">
        <f t="shared" si="0"/>
        <v>107861</v>
      </c>
    </row>
    <row r="20" spans="1:12" s="3" customFormat="1" ht="16.5" customHeight="1" x14ac:dyDescent="0.2">
      <c r="A20" s="1372" t="s">
        <v>571</v>
      </c>
      <c r="B20" s="1375" t="s">
        <v>1633</v>
      </c>
      <c r="C20" s="835">
        <v>3195</v>
      </c>
      <c r="D20" s="260"/>
      <c r="E20" s="260"/>
      <c r="F20" s="260"/>
      <c r="G20" s="260">
        <v>11100</v>
      </c>
      <c r="H20" s="260"/>
      <c r="I20" s="260">
        <f t="shared" si="2"/>
        <v>11100</v>
      </c>
      <c r="J20" s="454">
        <f t="shared" si="0"/>
        <v>14295</v>
      </c>
    </row>
    <row r="21" spans="1:12" s="3" customFormat="1" ht="16.5" customHeight="1" x14ac:dyDescent="0.2">
      <c r="A21" s="1372" t="s">
        <v>572</v>
      </c>
      <c r="B21" s="1375" t="s">
        <v>1634</v>
      </c>
      <c r="C21" s="835">
        <v>6025</v>
      </c>
      <c r="D21" s="260">
        <v>27</v>
      </c>
      <c r="E21" s="260">
        <v>1004</v>
      </c>
      <c r="F21" s="260">
        <v>3</v>
      </c>
      <c r="G21" s="260">
        <v>29</v>
      </c>
      <c r="H21" s="260">
        <v>1372</v>
      </c>
      <c r="I21" s="260">
        <f t="shared" si="2"/>
        <v>2408</v>
      </c>
      <c r="J21" s="454">
        <f t="shared" si="0"/>
        <v>8460</v>
      </c>
    </row>
    <row r="22" spans="1:12" s="141" customFormat="1" ht="16.5" customHeight="1" x14ac:dyDescent="0.2">
      <c r="A22" s="1372" t="s">
        <v>573</v>
      </c>
      <c r="B22" s="1392" t="s">
        <v>1635</v>
      </c>
      <c r="C22" s="1393">
        <f>SUM(C18:C21)</f>
        <v>839707</v>
      </c>
      <c r="D22" s="1394">
        <f t="shared" ref="D22:H22" si="5">SUM(D18:D21)</f>
        <v>267683</v>
      </c>
      <c r="E22" s="1394">
        <f t="shared" si="5"/>
        <v>369969</v>
      </c>
      <c r="F22" s="1394">
        <f t="shared" si="5"/>
        <v>142763</v>
      </c>
      <c r="G22" s="1394">
        <f t="shared" si="5"/>
        <v>231185</v>
      </c>
      <c r="H22" s="1394">
        <f t="shared" si="5"/>
        <v>316874</v>
      </c>
      <c r="I22" s="1394">
        <f t="shared" si="2"/>
        <v>1060791</v>
      </c>
      <c r="J22" s="1395">
        <f t="shared" si="0"/>
        <v>2168181</v>
      </c>
    </row>
    <row r="23" spans="1:12" s="3" customFormat="1" ht="16.5" customHeight="1" x14ac:dyDescent="0.2">
      <c r="A23" s="1372" t="s">
        <v>574</v>
      </c>
      <c r="B23" s="951" t="s">
        <v>1636</v>
      </c>
      <c r="C23" s="835">
        <v>28684</v>
      </c>
      <c r="D23" s="260">
        <v>10838</v>
      </c>
      <c r="E23" s="260">
        <v>85497</v>
      </c>
      <c r="F23" s="260">
        <v>2604</v>
      </c>
      <c r="G23" s="260">
        <v>10876</v>
      </c>
      <c r="H23" s="260">
        <v>16791</v>
      </c>
      <c r="I23" s="260">
        <f t="shared" si="2"/>
        <v>115768</v>
      </c>
      <c r="J23" s="454">
        <f t="shared" si="0"/>
        <v>155290</v>
      </c>
    </row>
    <row r="24" spans="1:12" s="3" customFormat="1" ht="16.5" customHeight="1" x14ac:dyDescent="0.2">
      <c r="A24" s="1372" t="s">
        <v>575</v>
      </c>
      <c r="B24" s="951" t="s">
        <v>1637</v>
      </c>
      <c r="C24" s="835">
        <v>199444</v>
      </c>
      <c r="D24" s="260">
        <v>32096</v>
      </c>
      <c r="E24" s="260">
        <v>68404</v>
      </c>
      <c r="F24" s="260">
        <v>6532</v>
      </c>
      <c r="G24" s="260">
        <v>164577</v>
      </c>
      <c r="H24" s="260">
        <v>91546</v>
      </c>
      <c r="I24" s="260">
        <f t="shared" si="2"/>
        <v>331059</v>
      </c>
      <c r="J24" s="454">
        <f t="shared" si="0"/>
        <v>562599</v>
      </c>
    </row>
    <row r="25" spans="1:12" s="3" customFormat="1" ht="16.5" customHeight="1" x14ac:dyDescent="0.2">
      <c r="A25" s="1372" t="s">
        <v>576</v>
      </c>
      <c r="B25" s="951" t="s">
        <v>1638</v>
      </c>
      <c r="C25" s="835"/>
      <c r="D25" s="260"/>
      <c r="E25" s="260"/>
      <c r="F25" s="260"/>
      <c r="G25" s="260">
        <v>855</v>
      </c>
      <c r="H25" s="260"/>
      <c r="I25" s="260">
        <f t="shared" si="2"/>
        <v>855</v>
      </c>
      <c r="J25" s="454">
        <f t="shared" si="0"/>
        <v>855</v>
      </c>
    </row>
    <row r="26" spans="1:12" s="3" customFormat="1" ht="16.5" customHeight="1" x14ac:dyDescent="0.2">
      <c r="A26" s="1372" t="s">
        <v>577</v>
      </c>
      <c r="B26" s="951" t="s">
        <v>1639</v>
      </c>
      <c r="C26" s="835">
        <v>7405</v>
      </c>
      <c r="D26" s="260">
        <v>228</v>
      </c>
      <c r="E26" s="260">
        <v>133</v>
      </c>
      <c r="F26" s="260"/>
      <c r="G26" s="260"/>
      <c r="H26" s="260">
        <v>35</v>
      </c>
      <c r="I26" s="260">
        <f t="shared" si="2"/>
        <v>168</v>
      </c>
      <c r="J26" s="454">
        <f t="shared" si="0"/>
        <v>7801</v>
      </c>
    </row>
    <row r="27" spans="1:12" s="141" customFormat="1" ht="16.5" customHeight="1" x14ac:dyDescent="0.2">
      <c r="A27" s="1372" t="s">
        <v>578</v>
      </c>
      <c r="B27" s="1392" t="s">
        <v>1640</v>
      </c>
      <c r="C27" s="1393">
        <f>SUM(C23:C26)</f>
        <v>235533</v>
      </c>
      <c r="D27" s="1394">
        <f t="shared" ref="D27:H27" si="6">SUM(D23:D26)</f>
        <v>43162</v>
      </c>
      <c r="E27" s="1394">
        <f t="shared" si="6"/>
        <v>154034</v>
      </c>
      <c r="F27" s="1394">
        <f t="shared" si="6"/>
        <v>9136</v>
      </c>
      <c r="G27" s="1394">
        <f t="shared" si="6"/>
        <v>176308</v>
      </c>
      <c r="H27" s="1394">
        <f t="shared" si="6"/>
        <v>108372</v>
      </c>
      <c r="I27" s="1394">
        <f t="shared" si="2"/>
        <v>447850</v>
      </c>
      <c r="J27" s="1395">
        <f t="shared" si="0"/>
        <v>726545</v>
      </c>
    </row>
    <row r="28" spans="1:12" s="3" customFormat="1" ht="16.5" customHeight="1" x14ac:dyDescent="0.2">
      <c r="A28" s="1372" t="s">
        <v>580</v>
      </c>
      <c r="B28" s="951" t="s">
        <v>1641</v>
      </c>
      <c r="C28" s="835">
        <v>9645</v>
      </c>
      <c r="D28" s="260">
        <v>143614</v>
      </c>
      <c r="E28" s="260">
        <v>191768</v>
      </c>
      <c r="F28" s="260">
        <v>93113</v>
      </c>
      <c r="G28" s="260">
        <v>59415</v>
      </c>
      <c r="H28" s="260">
        <v>175778</v>
      </c>
      <c r="I28" s="260">
        <f t="shared" si="2"/>
        <v>520074</v>
      </c>
      <c r="J28" s="454">
        <f t="shared" si="0"/>
        <v>673333</v>
      </c>
    </row>
    <row r="29" spans="1:12" s="3" customFormat="1" ht="16.5" customHeight="1" x14ac:dyDescent="0.2">
      <c r="A29" s="1372" t="s">
        <v>581</v>
      </c>
      <c r="B29" s="951" t="s">
        <v>1642</v>
      </c>
      <c r="C29" s="1396">
        <v>76609</v>
      </c>
      <c r="D29" s="1397">
        <v>21787</v>
      </c>
      <c r="E29" s="1397">
        <v>39260</v>
      </c>
      <c r="F29" s="1397">
        <v>10625</v>
      </c>
      <c r="G29" s="1397">
        <v>19081</v>
      </c>
      <c r="H29" s="1397">
        <v>40931</v>
      </c>
      <c r="I29" s="260">
        <f t="shared" si="2"/>
        <v>109897</v>
      </c>
      <c r="J29" s="454">
        <f t="shared" si="0"/>
        <v>208293</v>
      </c>
    </row>
    <row r="30" spans="1:12" s="3" customFormat="1" ht="16.5" customHeight="1" x14ac:dyDescent="0.2">
      <c r="A30" s="1372" t="s">
        <v>582</v>
      </c>
      <c r="B30" s="951" t="s">
        <v>1643</v>
      </c>
      <c r="C30" s="1396">
        <v>24718</v>
      </c>
      <c r="D30" s="1397">
        <v>38381</v>
      </c>
      <c r="E30" s="1397">
        <v>54618</v>
      </c>
      <c r="F30" s="1397">
        <v>23923</v>
      </c>
      <c r="G30" s="1397">
        <v>19145</v>
      </c>
      <c r="H30" s="259">
        <v>49589</v>
      </c>
      <c r="I30" s="260">
        <f t="shared" si="2"/>
        <v>147275</v>
      </c>
      <c r="J30" s="454">
        <f t="shared" si="0"/>
        <v>210374</v>
      </c>
    </row>
    <row r="31" spans="1:12" ht="16.5" customHeight="1" x14ac:dyDescent="0.2">
      <c r="A31" s="1372" t="s">
        <v>583</v>
      </c>
      <c r="B31" s="1392" t="s">
        <v>1644</v>
      </c>
      <c r="C31" s="1398">
        <f>SUM(C28:C30)</f>
        <v>110972</v>
      </c>
      <c r="D31" s="1394">
        <f t="shared" ref="D31:H31" si="7">SUM(D28:D30)</f>
        <v>203782</v>
      </c>
      <c r="E31" s="1394">
        <f t="shared" si="7"/>
        <v>285646</v>
      </c>
      <c r="F31" s="1394">
        <f t="shared" si="7"/>
        <v>127661</v>
      </c>
      <c r="G31" s="1394">
        <f t="shared" si="7"/>
        <v>97641</v>
      </c>
      <c r="H31" s="1394">
        <f t="shared" si="7"/>
        <v>266298</v>
      </c>
      <c r="I31" s="1394">
        <f t="shared" si="2"/>
        <v>777246</v>
      </c>
      <c r="J31" s="1395">
        <f t="shared" si="0"/>
        <v>1092000</v>
      </c>
    </row>
    <row r="32" spans="1:12" ht="16.5" customHeight="1" x14ac:dyDescent="0.2">
      <c r="A32" s="1372" t="s">
        <v>584</v>
      </c>
      <c r="B32" s="1392" t="s">
        <v>1645</v>
      </c>
      <c r="C32" s="1398">
        <v>251890</v>
      </c>
      <c r="D32" s="1399">
        <v>7516</v>
      </c>
      <c r="E32" s="1399">
        <v>15496</v>
      </c>
      <c r="F32" s="1399">
        <v>2505</v>
      </c>
      <c r="G32" s="1399">
        <v>16264</v>
      </c>
      <c r="H32" s="1399">
        <v>5418</v>
      </c>
      <c r="I32" s="1394">
        <f t="shared" si="2"/>
        <v>39683</v>
      </c>
      <c r="J32" s="1395">
        <f t="shared" si="0"/>
        <v>299089</v>
      </c>
    </row>
    <row r="33" spans="1:10" ht="16.5" customHeight="1" x14ac:dyDescent="0.2">
      <c r="A33" s="1372" t="s">
        <v>585</v>
      </c>
      <c r="B33" s="1392" t="s">
        <v>1646</v>
      </c>
      <c r="C33" s="1398">
        <v>2052343</v>
      </c>
      <c r="D33" s="1399">
        <v>15153</v>
      </c>
      <c r="E33" s="1399">
        <v>19631</v>
      </c>
      <c r="F33" s="1399">
        <v>2782</v>
      </c>
      <c r="G33" s="1399">
        <v>19612</v>
      </c>
      <c r="H33" s="1399">
        <v>19789</v>
      </c>
      <c r="I33" s="1394">
        <f t="shared" si="2"/>
        <v>61814</v>
      </c>
      <c r="J33" s="1395">
        <f t="shared" si="0"/>
        <v>2129310</v>
      </c>
    </row>
    <row r="34" spans="1:10" ht="16.5" customHeight="1" x14ac:dyDescent="0.2">
      <c r="A34" s="1372" t="s">
        <v>586</v>
      </c>
      <c r="B34" s="1374" t="s">
        <v>1647</v>
      </c>
      <c r="C34" s="1400">
        <f>C14+C17+C22-C27-C31-C32-C33</f>
        <v>-296788</v>
      </c>
      <c r="D34" s="262">
        <f t="shared" ref="D34:H34" si="8">D14+D17+D22-D27-D31-D32-D33</f>
        <v>-1198</v>
      </c>
      <c r="E34" s="262">
        <f t="shared" si="8"/>
        <v>-10977</v>
      </c>
      <c r="F34" s="262">
        <f t="shared" si="8"/>
        <v>679</v>
      </c>
      <c r="G34" s="262">
        <f t="shared" si="8"/>
        <v>-5808</v>
      </c>
      <c r="H34" s="262">
        <f t="shared" si="8"/>
        <v>10065</v>
      </c>
      <c r="I34" s="262">
        <f t="shared" si="2"/>
        <v>-6041</v>
      </c>
      <c r="J34" s="837">
        <f t="shared" si="0"/>
        <v>-304027</v>
      </c>
    </row>
    <row r="35" spans="1:10" ht="16.5" customHeight="1" x14ac:dyDescent="0.2">
      <c r="A35" s="1372" t="s">
        <v>587</v>
      </c>
      <c r="B35" s="1373" t="s">
        <v>1648</v>
      </c>
      <c r="C35" s="1401"/>
      <c r="D35" s="1402"/>
      <c r="E35" s="260"/>
      <c r="F35" s="1402"/>
      <c r="G35" s="1402"/>
      <c r="H35" s="1402"/>
      <c r="I35" s="260">
        <f t="shared" si="2"/>
        <v>0</v>
      </c>
      <c r="J35" s="454">
        <f t="shared" si="0"/>
        <v>0</v>
      </c>
    </row>
    <row r="36" spans="1:10" ht="16.5" customHeight="1" x14ac:dyDescent="0.2">
      <c r="A36" s="1372" t="s">
        <v>609</v>
      </c>
      <c r="B36" s="1373" t="s">
        <v>1649</v>
      </c>
      <c r="C36" s="1401">
        <v>590</v>
      </c>
      <c r="D36" s="1402"/>
      <c r="E36" s="1402"/>
      <c r="F36" s="1402"/>
      <c r="G36" s="1402"/>
      <c r="H36" s="1402"/>
      <c r="I36" s="260">
        <f t="shared" si="2"/>
        <v>0</v>
      </c>
      <c r="J36" s="454">
        <f t="shared" si="0"/>
        <v>590</v>
      </c>
    </row>
    <row r="37" spans="1:10" ht="25.5" x14ac:dyDescent="0.2">
      <c r="A37" s="1372" t="s">
        <v>610</v>
      </c>
      <c r="B37" s="1403" t="s">
        <v>1650</v>
      </c>
      <c r="C37" s="1401"/>
      <c r="D37" s="1402"/>
      <c r="E37" s="1402"/>
      <c r="F37" s="1402"/>
      <c r="G37" s="1402"/>
      <c r="H37" s="1402"/>
      <c r="I37" s="260">
        <f t="shared" si="2"/>
        <v>0</v>
      </c>
      <c r="J37" s="454">
        <f t="shared" si="0"/>
        <v>0</v>
      </c>
    </row>
    <row r="38" spans="1:10" ht="16.5" customHeight="1" x14ac:dyDescent="0.2">
      <c r="A38" s="1372" t="s">
        <v>611</v>
      </c>
      <c r="B38" s="1373" t="s">
        <v>1651</v>
      </c>
      <c r="C38" s="1401">
        <v>6</v>
      </c>
      <c r="D38" s="1402"/>
      <c r="E38" s="1402"/>
      <c r="F38" s="1402"/>
      <c r="G38" s="1402"/>
      <c r="H38" s="1402"/>
      <c r="I38" s="260">
        <f t="shared" si="2"/>
        <v>0</v>
      </c>
      <c r="J38" s="454">
        <f t="shared" si="0"/>
        <v>6</v>
      </c>
    </row>
    <row r="39" spans="1:10" ht="16.5" customHeight="1" x14ac:dyDescent="0.2">
      <c r="A39" s="1372" t="s">
        <v>612</v>
      </c>
      <c r="B39" s="1373" t="s">
        <v>1652</v>
      </c>
      <c r="C39" s="1401">
        <f>SUM(C40:C41)</f>
        <v>0</v>
      </c>
      <c r="D39" s="1402">
        <f t="shared" ref="D39:H39" si="9">SUM(D40:D41)</f>
        <v>0</v>
      </c>
      <c r="E39" s="1402">
        <f t="shared" si="9"/>
        <v>0</v>
      </c>
      <c r="F39" s="1402">
        <f t="shared" si="9"/>
        <v>0</v>
      </c>
      <c r="G39" s="1402">
        <f t="shared" si="9"/>
        <v>0</v>
      </c>
      <c r="H39" s="1402">
        <f t="shared" si="9"/>
        <v>0</v>
      </c>
      <c r="I39" s="260">
        <f t="shared" si="2"/>
        <v>0</v>
      </c>
      <c r="J39" s="454">
        <f t="shared" si="0"/>
        <v>0</v>
      </c>
    </row>
    <row r="40" spans="1:10" ht="25.5" x14ac:dyDescent="0.2">
      <c r="A40" s="1372" t="s">
        <v>613</v>
      </c>
      <c r="B40" s="1403" t="s">
        <v>1653</v>
      </c>
      <c r="C40" s="1401"/>
      <c r="D40" s="1402"/>
      <c r="E40" s="1402"/>
      <c r="F40" s="1402"/>
      <c r="G40" s="1402"/>
      <c r="H40" s="1402"/>
      <c r="I40" s="260">
        <f t="shared" si="2"/>
        <v>0</v>
      </c>
      <c r="J40" s="454">
        <f t="shared" si="0"/>
        <v>0</v>
      </c>
    </row>
    <row r="41" spans="1:10" ht="25.5" x14ac:dyDescent="0.2">
      <c r="A41" s="1372" t="s">
        <v>614</v>
      </c>
      <c r="B41" s="1403" t="s">
        <v>1654</v>
      </c>
      <c r="C41" s="1401"/>
      <c r="D41" s="1402"/>
      <c r="E41" s="1402"/>
      <c r="F41" s="1402"/>
      <c r="G41" s="1402"/>
      <c r="H41" s="1402"/>
      <c r="I41" s="260">
        <f t="shared" si="2"/>
        <v>0</v>
      </c>
      <c r="J41" s="454">
        <f t="shared" si="0"/>
        <v>0</v>
      </c>
    </row>
    <row r="42" spans="1:10" ht="16.5" customHeight="1" x14ac:dyDescent="0.2">
      <c r="A42" s="1372" t="s">
        <v>615</v>
      </c>
      <c r="B42" s="1392" t="s">
        <v>1655</v>
      </c>
      <c r="C42" s="1398">
        <f>SUM(B35:C39)</f>
        <v>596</v>
      </c>
      <c r="D42" s="1399">
        <f>SUM(D35:D39)</f>
        <v>0</v>
      </c>
      <c r="E42" s="1399">
        <f t="shared" ref="E42:H42" si="10">SUM(D35:E39)</f>
        <v>0</v>
      </c>
      <c r="F42" s="1399">
        <f t="shared" si="10"/>
        <v>0</v>
      </c>
      <c r="G42" s="1399">
        <f t="shared" si="10"/>
        <v>0</v>
      </c>
      <c r="H42" s="1399">
        <f t="shared" si="10"/>
        <v>0</v>
      </c>
      <c r="I42" s="1394">
        <f t="shared" si="2"/>
        <v>0</v>
      </c>
      <c r="J42" s="1395">
        <f t="shared" si="0"/>
        <v>596</v>
      </c>
    </row>
    <row r="43" spans="1:10" ht="16.5" customHeight="1" x14ac:dyDescent="0.2">
      <c r="A43" s="1372" t="s">
        <v>616</v>
      </c>
      <c r="B43" s="1373" t="s">
        <v>1656</v>
      </c>
      <c r="C43" s="1401"/>
      <c r="D43" s="1402"/>
      <c r="E43" s="1402"/>
      <c r="F43" s="1402"/>
      <c r="G43" s="1402"/>
      <c r="H43" s="1402"/>
      <c r="I43" s="260">
        <f t="shared" si="2"/>
        <v>0</v>
      </c>
      <c r="J43" s="454">
        <f t="shared" si="0"/>
        <v>0</v>
      </c>
    </row>
    <row r="44" spans="1:10" ht="25.5" x14ac:dyDescent="0.2">
      <c r="A44" s="1372" t="s">
        <v>617</v>
      </c>
      <c r="B44" s="1403" t="s">
        <v>1657</v>
      </c>
      <c r="C44" s="1401"/>
      <c r="D44" s="1402"/>
      <c r="E44" s="1402"/>
      <c r="F44" s="1402"/>
      <c r="G44" s="1402"/>
      <c r="H44" s="1402"/>
      <c r="I44" s="260">
        <f t="shared" si="2"/>
        <v>0</v>
      </c>
      <c r="J44" s="454">
        <f t="shared" si="0"/>
        <v>0</v>
      </c>
    </row>
    <row r="45" spans="1:10" ht="16.5" customHeight="1" x14ac:dyDescent="0.2">
      <c r="A45" s="1372" t="s">
        <v>671</v>
      </c>
      <c r="B45" s="1373" t="s">
        <v>1658</v>
      </c>
      <c r="C45" s="1401"/>
      <c r="D45" s="1402"/>
      <c r="E45" s="1402"/>
      <c r="F45" s="1402"/>
      <c r="G45" s="1402"/>
      <c r="H45" s="1402"/>
      <c r="I45" s="260">
        <f t="shared" si="2"/>
        <v>0</v>
      </c>
      <c r="J45" s="454">
        <f t="shared" si="0"/>
        <v>0</v>
      </c>
    </row>
    <row r="46" spans="1:10" ht="16.5" customHeight="1" x14ac:dyDescent="0.2">
      <c r="A46" s="1372" t="s">
        <v>672</v>
      </c>
      <c r="B46" s="1373" t="s">
        <v>1659</v>
      </c>
      <c r="C46" s="1401">
        <f>SUM(C47:C48)</f>
        <v>0</v>
      </c>
      <c r="D46" s="1402">
        <f t="shared" ref="D46:H46" si="11">SUM(D47:D48)</f>
        <v>0</v>
      </c>
      <c r="E46" s="1402">
        <f t="shared" si="11"/>
        <v>0</v>
      </c>
      <c r="F46" s="1402">
        <f t="shared" si="11"/>
        <v>0</v>
      </c>
      <c r="G46" s="1402">
        <f t="shared" si="11"/>
        <v>0</v>
      </c>
      <c r="H46" s="1402">
        <f t="shared" si="11"/>
        <v>0</v>
      </c>
      <c r="I46" s="260">
        <f t="shared" si="2"/>
        <v>0</v>
      </c>
      <c r="J46" s="454">
        <f t="shared" si="0"/>
        <v>0</v>
      </c>
    </row>
    <row r="47" spans="1:10" ht="16.5" customHeight="1" x14ac:dyDescent="0.2">
      <c r="A47" s="1372" t="s">
        <v>673</v>
      </c>
      <c r="B47" s="1373" t="s">
        <v>1660</v>
      </c>
      <c r="C47" s="1401"/>
      <c r="D47" s="1402"/>
      <c r="E47" s="1402"/>
      <c r="F47" s="1402"/>
      <c r="G47" s="1402"/>
      <c r="H47" s="1402"/>
      <c r="I47" s="260">
        <f t="shared" si="2"/>
        <v>0</v>
      </c>
      <c r="J47" s="454">
        <f t="shared" si="0"/>
        <v>0</v>
      </c>
    </row>
    <row r="48" spans="1:10" ht="16.5" customHeight="1" x14ac:dyDescent="0.2">
      <c r="A48" s="1372" t="s">
        <v>674</v>
      </c>
      <c r="B48" s="1373" t="s">
        <v>1661</v>
      </c>
      <c r="C48" s="1401"/>
      <c r="D48" s="1402"/>
      <c r="E48" s="1402"/>
      <c r="F48" s="1402"/>
      <c r="G48" s="1402"/>
      <c r="H48" s="1402"/>
      <c r="I48" s="260">
        <f t="shared" si="2"/>
        <v>0</v>
      </c>
      <c r="J48" s="454">
        <f t="shared" si="0"/>
        <v>0</v>
      </c>
    </row>
    <row r="49" spans="1:10" ht="16.5" customHeight="1" x14ac:dyDescent="0.2">
      <c r="A49" s="1372" t="s">
        <v>125</v>
      </c>
      <c r="B49" s="1373" t="s">
        <v>1662</v>
      </c>
      <c r="C49" s="1401">
        <v>9</v>
      </c>
      <c r="D49" s="1402">
        <f t="shared" ref="D49:H49" si="12">SUM(D50:D51)</f>
        <v>0</v>
      </c>
      <c r="E49" s="1402">
        <f t="shared" si="12"/>
        <v>0</v>
      </c>
      <c r="F49" s="1402">
        <f t="shared" si="12"/>
        <v>0</v>
      </c>
      <c r="G49" s="1402">
        <f t="shared" si="12"/>
        <v>0</v>
      </c>
      <c r="H49" s="1402">
        <f t="shared" si="12"/>
        <v>0</v>
      </c>
      <c r="I49" s="260">
        <f t="shared" si="2"/>
        <v>0</v>
      </c>
      <c r="J49" s="454">
        <f t="shared" si="0"/>
        <v>9</v>
      </c>
    </row>
    <row r="50" spans="1:10" ht="25.5" x14ac:dyDescent="0.2">
      <c r="A50" s="1372" t="s">
        <v>700</v>
      </c>
      <c r="B50" s="1403" t="s">
        <v>1663</v>
      </c>
      <c r="C50" s="1401"/>
      <c r="D50" s="1402"/>
      <c r="E50" s="1402"/>
      <c r="F50" s="1402"/>
      <c r="G50" s="1402"/>
      <c r="H50" s="1402"/>
      <c r="I50" s="260">
        <f t="shared" si="2"/>
        <v>0</v>
      </c>
      <c r="J50" s="454">
        <f t="shared" si="0"/>
        <v>0</v>
      </c>
    </row>
    <row r="51" spans="1:10" ht="25.5" x14ac:dyDescent="0.2">
      <c r="A51" s="1372" t="s">
        <v>701</v>
      </c>
      <c r="B51" s="1403" t="s">
        <v>1664</v>
      </c>
      <c r="C51" s="1401"/>
      <c r="D51" s="1402"/>
      <c r="E51" s="1402"/>
      <c r="F51" s="1402"/>
      <c r="G51" s="1402"/>
      <c r="H51" s="1402"/>
      <c r="I51" s="260">
        <f t="shared" si="2"/>
        <v>0</v>
      </c>
      <c r="J51" s="454">
        <f t="shared" si="0"/>
        <v>0</v>
      </c>
    </row>
    <row r="52" spans="1:10" ht="16.5" customHeight="1" x14ac:dyDescent="0.2">
      <c r="A52" s="1372" t="s">
        <v>128</v>
      </c>
      <c r="B52" s="1392" t="s">
        <v>1665</v>
      </c>
      <c r="C52" s="1398">
        <f>C43+C44+C45+C46+C49</f>
        <v>9</v>
      </c>
      <c r="D52" s="1399">
        <f t="shared" ref="D52:H52" si="13">D43+D44+D45+D46+D49</f>
        <v>0</v>
      </c>
      <c r="E52" s="1399">
        <f t="shared" si="13"/>
        <v>0</v>
      </c>
      <c r="F52" s="1399">
        <f t="shared" si="13"/>
        <v>0</v>
      </c>
      <c r="G52" s="1399">
        <f t="shared" si="13"/>
        <v>0</v>
      </c>
      <c r="H52" s="1399">
        <f t="shared" si="13"/>
        <v>0</v>
      </c>
      <c r="I52" s="1394">
        <f t="shared" si="2"/>
        <v>0</v>
      </c>
      <c r="J52" s="1395">
        <f t="shared" si="0"/>
        <v>9</v>
      </c>
    </row>
    <row r="53" spans="1:10" ht="16.5" customHeight="1" x14ac:dyDescent="0.2">
      <c r="A53" s="1372" t="s">
        <v>129</v>
      </c>
      <c r="B53" s="1374" t="s">
        <v>1666</v>
      </c>
      <c r="C53" s="1400">
        <f t="shared" ref="C53:H53" si="14">C42-C52</f>
        <v>587</v>
      </c>
      <c r="D53" s="1404">
        <f t="shared" si="14"/>
        <v>0</v>
      </c>
      <c r="E53" s="1404">
        <f t="shared" si="14"/>
        <v>0</v>
      </c>
      <c r="F53" s="1404">
        <f t="shared" si="14"/>
        <v>0</v>
      </c>
      <c r="G53" s="1404">
        <f t="shared" si="14"/>
        <v>0</v>
      </c>
      <c r="H53" s="1404">
        <f t="shared" si="14"/>
        <v>0</v>
      </c>
      <c r="I53" s="262">
        <f t="shared" si="2"/>
        <v>0</v>
      </c>
      <c r="J53" s="837">
        <f t="shared" si="0"/>
        <v>587</v>
      </c>
    </row>
    <row r="54" spans="1:10" ht="16.5" customHeight="1" x14ac:dyDescent="0.2">
      <c r="A54" s="1380" t="s">
        <v>130</v>
      </c>
      <c r="B54" s="1405" t="s">
        <v>1667</v>
      </c>
      <c r="C54" s="1406">
        <f>C34+C53</f>
        <v>-296201</v>
      </c>
      <c r="D54" s="1407">
        <f t="shared" ref="D54:H54" si="15">D34+D53</f>
        <v>-1198</v>
      </c>
      <c r="E54" s="1407">
        <f t="shared" si="15"/>
        <v>-10977</v>
      </c>
      <c r="F54" s="1407">
        <f t="shared" si="15"/>
        <v>679</v>
      </c>
      <c r="G54" s="1407">
        <f t="shared" si="15"/>
        <v>-5808</v>
      </c>
      <c r="H54" s="1407">
        <f t="shared" si="15"/>
        <v>10065</v>
      </c>
      <c r="I54" s="1408">
        <f t="shared" si="2"/>
        <v>-6041</v>
      </c>
      <c r="J54" s="1409">
        <f t="shared" si="0"/>
        <v>-303440</v>
      </c>
    </row>
  </sheetData>
  <mergeCells count="16">
    <mergeCell ref="B6:J6"/>
    <mergeCell ref="C1:J1"/>
    <mergeCell ref="B2:J2"/>
    <mergeCell ref="B3:J3"/>
    <mergeCell ref="B4:J4"/>
    <mergeCell ref="B5:J5"/>
    <mergeCell ref="G8:G10"/>
    <mergeCell ref="H8:H10"/>
    <mergeCell ref="I8:I10"/>
    <mergeCell ref="J8:J10"/>
    <mergeCell ref="A7:A10"/>
    <mergeCell ref="B8:B10"/>
    <mergeCell ref="C8:C10"/>
    <mergeCell ref="D8:D10"/>
    <mergeCell ref="E8:E10"/>
    <mergeCell ref="F8:F1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L110"/>
  <sheetViews>
    <sheetView zoomScale="90" zoomScaleNormal="90" workbookViewId="0">
      <pane xSplit="2" ySplit="9" topLeftCell="AC102" activePane="bottomRight" state="frozen"/>
      <selection activeCell="B65" sqref="B65"/>
      <selection pane="topRight" activeCell="B65" sqref="B65"/>
      <selection pane="bottomLeft" activeCell="B65" sqref="B65"/>
      <selection pane="bottomRight" sqref="A1:BB1"/>
    </sheetView>
  </sheetViews>
  <sheetFormatPr defaultColWidth="9.140625" defaultRowHeight="13.9" customHeight="1" x14ac:dyDescent="0.25"/>
  <cols>
    <col min="1" max="1" width="4.42578125" style="16" customWidth="1"/>
    <col min="2" max="2" width="38.85546875" style="23" customWidth="1"/>
    <col min="3" max="4" width="4" style="16" customWidth="1"/>
    <col min="5" max="9" width="5" style="16" customWidth="1"/>
    <col min="10" max="10" width="5.5703125" style="16" customWidth="1"/>
    <col min="11" max="11" width="4.7109375" style="16" customWidth="1"/>
    <col min="12" max="12" width="5.42578125" style="16" customWidth="1"/>
    <col min="13" max="14" width="4" style="16" customWidth="1"/>
    <col min="15" max="15" width="4.5703125" style="16" customWidth="1"/>
    <col min="16" max="16" width="5.5703125" style="16" customWidth="1"/>
    <col min="17" max="17" width="5.7109375" style="16" customWidth="1"/>
    <col min="18" max="18" width="4" style="16" customWidth="1"/>
    <col min="19" max="19" width="5.7109375" style="16" customWidth="1"/>
    <col min="20" max="20" width="8.7109375" style="16" customWidth="1"/>
    <col min="21" max="21" width="5.28515625" style="16" customWidth="1"/>
    <col min="22" max="26" width="6.7109375" style="16" customWidth="1"/>
    <col min="27" max="27" width="5.140625" style="16" customWidth="1"/>
    <col min="28" max="28" width="5.7109375" style="16" customWidth="1"/>
    <col min="29" max="30" width="6.7109375" style="16" customWidth="1"/>
    <col min="31" max="31" width="5.140625" style="16" customWidth="1"/>
    <col min="32" max="37" width="4.85546875" style="16" customWidth="1"/>
    <col min="38" max="39" width="6.42578125" style="16" customWidth="1"/>
    <col min="40" max="40" width="6.7109375" style="16" customWidth="1"/>
    <col min="41" max="41" width="6.85546875" style="16" customWidth="1"/>
    <col min="42" max="42" width="6.5703125" style="16" customWidth="1"/>
    <col min="43" max="44" width="7.140625" style="16" customWidth="1"/>
    <col min="45" max="51" width="4.85546875" style="16" customWidth="1"/>
    <col min="52" max="53" width="6" style="16" customWidth="1"/>
    <col min="54" max="54" width="7.5703125" style="16" customWidth="1"/>
    <col min="55" max="16384" width="9.140625" style="15"/>
  </cols>
  <sheetData>
    <row r="1" spans="1:54" ht="15.75" customHeight="1" x14ac:dyDescent="0.25">
      <c r="A1" s="1842" t="s">
        <v>2150</v>
      </c>
      <c r="B1" s="1842"/>
      <c r="C1" s="1842"/>
      <c r="D1" s="1842"/>
      <c r="E1" s="1842"/>
      <c r="F1" s="1842"/>
      <c r="G1" s="1842"/>
      <c r="H1" s="1842"/>
      <c r="I1" s="1842"/>
      <c r="J1" s="1842"/>
      <c r="K1" s="1842"/>
      <c r="L1" s="1842"/>
      <c r="M1" s="1842"/>
      <c r="N1" s="1842"/>
      <c r="O1" s="1842"/>
      <c r="P1" s="1842"/>
      <c r="Q1" s="1842"/>
      <c r="R1" s="1842"/>
      <c r="S1" s="1842"/>
      <c r="T1" s="1842"/>
      <c r="U1" s="1842"/>
      <c r="V1" s="1842"/>
      <c r="W1" s="1842"/>
      <c r="X1" s="1842"/>
      <c r="Y1" s="1842"/>
      <c r="Z1" s="1842"/>
      <c r="AA1" s="1842"/>
      <c r="AB1" s="1842"/>
      <c r="AC1" s="1842"/>
      <c r="AD1" s="1842"/>
      <c r="AE1" s="1842"/>
      <c r="AF1" s="1842"/>
      <c r="AG1" s="1842"/>
      <c r="AH1" s="1842"/>
      <c r="AI1" s="1842"/>
      <c r="AJ1" s="1842"/>
      <c r="AK1" s="1842"/>
      <c r="AL1" s="1842"/>
      <c r="AM1" s="1842"/>
      <c r="AN1" s="1842"/>
      <c r="AO1" s="1842"/>
      <c r="AP1" s="1842"/>
      <c r="AQ1" s="1842"/>
      <c r="AR1" s="1842"/>
      <c r="AS1" s="1842"/>
      <c r="AT1" s="1842"/>
      <c r="AU1" s="1842"/>
      <c r="AV1" s="1842"/>
      <c r="AW1" s="1842"/>
      <c r="AX1" s="1842"/>
      <c r="AY1" s="1842"/>
      <c r="AZ1" s="1842"/>
      <c r="BA1" s="1842"/>
      <c r="BB1" s="1842"/>
    </row>
    <row r="2" spans="1:54" ht="15.75" customHeight="1" x14ac:dyDescent="0.25">
      <c r="A2" s="1843" t="s">
        <v>54</v>
      </c>
      <c r="B2" s="1843"/>
      <c r="C2" s="1843"/>
      <c r="D2" s="1843"/>
      <c r="E2" s="1843"/>
      <c r="F2" s="1843"/>
      <c r="G2" s="1843"/>
      <c r="H2" s="1843"/>
      <c r="I2" s="1843"/>
      <c r="J2" s="1843"/>
      <c r="K2" s="1843"/>
      <c r="L2" s="1843"/>
      <c r="M2" s="1843"/>
      <c r="N2" s="1843"/>
      <c r="O2" s="1843"/>
      <c r="P2" s="1843"/>
      <c r="Q2" s="1843"/>
      <c r="R2" s="1843"/>
      <c r="S2" s="1843"/>
      <c r="T2" s="1843"/>
      <c r="U2" s="1843"/>
      <c r="V2" s="1843"/>
      <c r="W2" s="1843"/>
      <c r="X2" s="1843"/>
      <c r="Y2" s="1843"/>
      <c r="Z2" s="1843"/>
      <c r="AA2" s="1843"/>
      <c r="AB2" s="1843"/>
      <c r="AC2" s="1843"/>
      <c r="AD2" s="1843"/>
      <c r="AE2" s="1843"/>
      <c r="AF2" s="1843"/>
      <c r="AG2" s="1843"/>
      <c r="AH2" s="1843"/>
      <c r="AI2" s="1843"/>
      <c r="AJ2" s="1843"/>
      <c r="AK2" s="1843"/>
      <c r="AL2" s="1843"/>
      <c r="AM2" s="1843"/>
      <c r="AN2" s="1843"/>
      <c r="AO2" s="1843"/>
      <c r="AP2" s="1843"/>
      <c r="AQ2" s="1843"/>
      <c r="AR2" s="1843"/>
      <c r="AS2" s="1843"/>
      <c r="AT2" s="1843"/>
      <c r="AU2" s="1843"/>
      <c r="AV2" s="1843"/>
      <c r="AW2" s="1843"/>
      <c r="AX2" s="1843"/>
      <c r="AY2" s="1843"/>
      <c r="AZ2" s="1843"/>
      <c r="BA2" s="1843"/>
      <c r="BB2" s="1843"/>
    </row>
    <row r="3" spans="1:54" ht="15.75" customHeight="1" x14ac:dyDescent="0.25">
      <c r="A3" s="1843" t="s">
        <v>1007</v>
      </c>
      <c r="B3" s="1843"/>
      <c r="C3" s="1843"/>
      <c r="D3" s="1843"/>
      <c r="E3" s="1843"/>
      <c r="F3" s="1843"/>
      <c r="G3" s="1843"/>
      <c r="H3" s="1843"/>
      <c r="I3" s="1843"/>
      <c r="J3" s="1843"/>
      <c r="K3" s="1843"/>
      <c r="L3" s="1843"/>
      <c r="M3" s="1843"/>
      <c r="N3" s="1843"/>
      <c r="O3" s="1843"/>
      <c r="P3" s="1843"/>
      <c r="Q3" s="1843"/>
      <c r="R3" s="1843"/>
      <c r="S3" s="1843"/>
      <c r="T3" s="1843"/>
      <c r="U3" s="1843"/>
      <c r="V3" s="1843"/>
      <c r="W3" s="1843"/>
      <c r="X3" s="1843"/>
      <c r="Y3" s="1843"/>
      <c r="Z3" s="1843"/>
      <c r="AA3" s="1843"/>
      <c r="AB3" s="1843"/>
      <c r="AC3" s="1843"/>
      <c r="AD3" s="1843"/>
      <c r="AE3" s="1843"/>
      <c r="AF3" s="1843"/>
      <c r="AG3" s="1843"/>
      <c r="AH3" s="1843"/>
      <c r="AI3" s="1843"/>
      <c r="AJ3" s="1843"/>
      <c r="AK3" s="1843"/>
      <c r="AL3" s="1843"/>
      <c r="AM3" s="1843"/>
      <c r="AN3" s="1843"/>
      <c r="AO3" s="1843"/>
      <c r="AP3" s="1843"/>
      <c r="AQ3" s="1843"/>
      <c r="AR3" s="1843"/>
      <c r="AS3" s="1843"/>
      <c r="AT3" s="1843"/>
      <c r="AU3" s="1843"/>
      <c r="AV3" s="1843"/>
      <c r="AW3" s="1843"/>
      <c r="AX3" s="1843"/>
      <c r="AY3" s="1843"/>
      <c r="AZ3" s="1843"/>
      <c r="BA3" s="1843"/>
      <c r="BB3" s="1843"/>
    </row>
    <row r="4" spans="1:54" ht="15.75" customHeight="1" x14ac:dyDescent="0.25">
      <c r="B4" s="37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 t="s">
        <v>703</v>
      </c>
    </row>
    <row r="5" spans="1:54" ht="27.75" customHeight="1" x14ac:dyDescent="0.25">
      <c r="A5" s="1844" t="s">
        <v>70</v>
      </c>
      <c r="B5" s="39" t="s">
        <v>57</v>
      </c>
      <c r="C5" s="1845" t="s">
        <v>58</v>
      </c>
      <c r="D5" s="1845"/>
      <c r="E5" s="1845"/>
      <c r="F5" s="1845"/>
      <c r="G5" s="1845"/>
      <c r="H5" s="1845"/>
      <c r="I5" s="1845"/>
      <c r="J5" s="1845"/>
      <c r="K5" s="1845" t="s">
        <v>59</v>
      </c>
      <c r="L5" s="1845"/>
      <c r="M5" s="1845" t="s">
        <v>60</v>
      </c>
      <c r="N5" s="1845"/>
      <c r="O5" s="1845"/>
      <c r="P5" s="1845"/>
      <c r="Q5" s="1845"/>
      <c r="R5" s="1846" t="s">
        <v>505</v>
      </c>
      <c r="S5" s="1846"/>
      <c r="T5" s="1845" t="s">
        <v>506</v>
      </c>
      <c r="U5" s="1845"/>
      <c r="V5" s="1845"/>
      <c r="W5" s="1845"/>
      <c r="X5" s="1845"/>
      <c r="Y5" s="1845"/>
      <c r="Z5" s="1845"/>
      <c r="AA5" s="1845" t="s">
        <v>507</v>
      </c>
      <c r="AB5" s="1845"/>
      <c r="AC5" s="1847" t="s">
        <v>636</v>
      </c>
      <c r="AD5" s="1847"/>
      <c r="AE5" s="1847"/>
      <c r="AF5" s="1847"/>
      <c r="AG5" s="1847"/>
      <c r="AH5" s="1847"/>
      <c r="AI5" s="1847"/>
      <c r="AJ5" s="1847"/>
      <c r="AK5" s="1847"/>
      <c r="AL5" s="1847"/>
      <c r="AM5" s="1847"/>
      <c r="AN5" s="1847"/>
      <c r="AO5" s="1845" t="s">
        <v>647</v>
      </c>
      <c r="AP5" s="1845"/>
      <c r="AQ5" s="1845" t="s">
        <v>648</v>
      </c>
      <c r="AR5" s="1845"/>
      <c r="AS5" s="1845"/>
      <c r="AT5" s="1845"/>
      <c r="AU5" s="1845"/>
      <c r="AV5" s="1845"/>
      <c r="AW5" s="1845"/>
      <c r="AX5" s="1845"/>
      <c r="AY5" s="1845"/>
      <c r="AZ5" s="1845"/>
      <c r="BA5" s="1845"/>
      <c r="BB5" s="1845"/>
    </row>
    <row r="6" spans="1:54" s="3" customFormat="1" ht="30.75" customHeight="1" x14ac:dyDescent="0.2">
      <c r="A6" s="1844"/>
      <c r="B6" s="1789" t="s">
        <v>704</v>
      </c>
      <c r="C6" s="1848" t="s">
        <v>705</v>
      </c>
      <c r="D6" s="1848"/>
      <c r="E6" s="1848"/>
      <c r="F6" s="1848"/>
      <c r="G6" s="1848"/>
      <c r="H6" s="1848"/>
      <c r="I6" s="1848"/>
      <c r="J6" s="1848"/>
      <c r="K6" s="1848"/>
      <c r="L6" s="1848"/>
      <c r="M6" s="1848" t="s">
        <v>706</v>
      </c>
      <c r="N6" s="1848"/>
      <c r="O6" s="1848"/>
      <c r="P6" s="1848"/>
      <c r="Q6" s="1848"/>
      <c r="R6" s="1848"/>
      <c r="S6" s="1848"/>
      <c r="T6" s="1841" t="s">
        <v>707</v>
      </c>
      <c r="U6" s="1841"/>
      <c r="V6" s="1841"/>
      <c r="W6" s="1841"/>
      <c r="X6" s="1841"/>
      <c r="Y6" s="1841"/>
      <c r="Z6" s="1841"/>
      <c r="AA6" s="1841"/>
      <c r="AB6" s="1841"/>
      <c r="AC6" s="1841" t="s">
        <v>570</v>
      </c>
      <c r="AD6" s="1841"/>
      <c r="AE6" s="1841"/>
      <c r="AF6" s="1841"/>
      <c r="AG6" s="1841"/>
      <c r="AH6" s="1841"/>
      <c r="AI6" s="1841"/>
      <c r="AJ6" s="1841"/>
      <c r="AK6" s="1841"/>
      <c r="AL6" s="1841"/>
      <c r="AM6" s="1841"/>
      <c r="AN6" s="1841"/>
      <c r="AO6" s="1841"/>
      <c r="AP6" s="1841"/>
      <c r="AQ6" s="1648" t="s">
        <v>708</v>
      </c>
      <c r="AR6" s="1648"/>
      <c r="AS6" s="1648"/>
      <c r="AT6" s="1648"/>
      <c r="AU6" s="1648"/>
      <c r="AV6" s="1648"/>
      <c r="AW6" s="1648"/>
      <c r="AX6" s="1648"/>
      <c r="AY6" s="1648"/>
      <c r="AZ6" s="1648"/>
      <c r="BA6" s="1648"/>
      <c r="BB6" s="1648"/>
    </row>
    <row r="7" spans="1:54" s="3" customFormat="1" ht="40.5" customHeight="1" x14ac:dyDescent="0.2">
      <c r="A7" s="1844"/>
      <c r="B7" s="1789"/>
      <c r="C7" s="1839" t="s">
        <v>709</v>
      </c>
      <c r="D7" s="1839"/>
      <c r="E7" s="1839"/>
      <c r="F7" s="1839"/>
      <c r="G7" s="1839"/>
      <c r="H7" s="1839"/>
      <c r="I7" s="1839"/>
      <c r="J7" s="1839"/>
      <c r="K7" s="1644" t="s">
        <v>710</v>
      </c>
      <c r="L7" s="1644"/>
      <c r="M7" s="1839" t="s">
        <v>711</v>
      </c>
      <c r="N7" s="1839"/>
      <c r="O7" s="1839"/>
      <c r="P7" s="1839"/>
      <c r="Q7" s="1839"/>
      <c r="R7" s="1839" t="s">
        <v>710</v>
      </c>
      <c r="S7" s="1839"/>
      <c r="T7" s="1840" t="s">
        <v>711</v>
      </c>
      <c r="U7" s="1840"/>
      <c r="V7" s="1840"/>
      <c r="W7" s="1840"/>
      <c r="X7" s="1840"/>
      <c r="Y7" s="1840"/>
      <c r="Z7" s="1840"/>
      <c r="AA7" s="1839" t="s">
        <v>710</v>
      </c>
      <c r="AB7" s="1839"/>
      <c r="AC7" s="1840" t="s">
        <v>711</v>
      </c>
      <c r="AD7" s="1840"/>
      <c r="AE7" s="1840"/>
      <c r="AF7" s="1840"/>
      <c r="AG7" s="1840"/>
      <c r="AH7" s="1840"/>
      <c r="AI7" s="1840"/>
      <c r="AJ7" s="1840"/>
      <c r="AK7" s="1840"/>
      <c r="AL7" s="1840"/>
      <c r="AM7" s="1840"/>
      <c r="AN7" s="1840"/>
      <c r="AO7" s="1840" t="s">
        <v>712</v>
      </c>
      <c r="AP7" s="1840"/>
      <c r="AQ7" s="1648"/>
      <c r="AR7" s="1648"/>
      <c r="AS7" s="1648"/>
      <c r="AT7" s="1648"/>
      <c r="AU7" s="1648"/>
      <c r="AV7" s="1648"/>
      <c r="AW7" s="1648"/>
      <c r="AX7" s="1648"/>
      <c r="AY7" s="1648"/>
      <c r="AZ7" s="1648"/>
      <c r="BA7" s="1648"/>
      <c r="BB7" s="1648"/>
    </row>
    <row r="8" spans="1:54" s="3" customFormat="1" ht="27" customHeight="1" x14ac:dyDescent="0.2">
      <c r="A8" s="1844"/>
      <c r="B8" s="1789"/>
      <c r="C8" s="40">
        <v>42736</v>
      </c>
      <c r="D8" s="40">
        <v>42795</v>
      </c>
      <c r="E8" s="40">
        <v>42866</v>
      </c>
      <c r="F8" s="40">
        <v>42887</v>
      </c>
      <c r="G8" s="40">
        <v>42917</v>
      </c>
      <c r="H8" s="40">
        <v>43040</v>
      </c>
      <c r="I8" s="40">
        <v>43435</v>
      </c>
      <c r="J8" s="40">
        <v>43100</v>
      </c>
      <c r="K8" s="40">
        <v>42736</v>
      </c>
      <c r="L8" s="40">
        <v>43100</v>
      </c>
      <c r="M8" s="40">
        <v>42736</v>
      </c>
      <c r="N8" s="40">
        <v>42856</v>
      </c>
      <c r="O8" s="40">
        <v>43374</v>
      </c>
      <c r="P8" s="815">
        <v>43040</v>
      </c>
      <c r="Q8" s="40">
        <v>43100</v>
      </c>
      <c r="R8" s="40">
        <v>42736</v>
      </c>
      <c r="S8" s="40">
        <v>43100</v>
      </c>
      <c r="T8" s="40">
        <v>42736</v>
      </c>
      <c r="U8" s="40">
        <v>42737</v>
      </c>
      <c r="V8" s="40">
        <v>42795</v>
      </c>
      <c r="W8" s="40">
        <v>42866</v>
      </c>
      <c r="X8" s="40">
        <v>42917</v>
      </c>
      <c r="Y8" s="40">
        <v>42979</v>
      </c>
      <c r="Z8" s="40">
        <v>43100</v>
      </c>
      <c r="AA8" s="40">
        <v>42736</v>
      </c>
      <c r="AB8" s="40">
        <v>43100</v>
      </c>
      <c r="AC8" s="40">
        <v>42736</v>
      </c>
      <c r="AD8" s="40">
        <v>42737</v>
      </c>
      <c r="AE8" s="40">
        <v>42795</v>
      </c>
      <c r="AF8" s="40">
        <v>42856</v>
      </c>
      <c r="AG8" s="40">
        <v>42866</v>
      </c>
      <c r="AH8" s="40">
        <v>42887</v>
      </c>
      <c r="AI8" s="40">
        <v>42917</v>
      </c>
      <c r="AJ8" s="40">
        <v>43344</v>
      </c>
      <c r="AK8" s="40">
        <v>43374</v>
      </c>
      <c r="AL8" s="40">
        <v>43040</v>
      </c>
      <c r="AM8" s="40">
        <v>43435</v>
      </c>
      <c r="AN8" s="40">
        <v>43100</v>
      </c>
      <c r="AO8" s="40">
        <v>42736</v>
      </c>
      <c r="AP8" s="40">
        <v>43100</v>
      </c>
      <c r="AQ8" s="40">
        <v>42736</v>
      </c>
      <c r="AR8" s="40">
        <v>42737</v>
      </c>
      <c r="AS8" s="40">
        <v>42795</v>
      </c>
      <c r="AT8" s="40">
        <v>42856</v>
      </c>
      <c r="AU8" s="40">
        <v>42866</v>
      </c>
      <c r="AV8" s="40">
        <v>42887</v>
      </c>
      <c r="AW8" s="40">
        <v>42917</v>
      </c>
      <c r="AX8" s="40">
        <v>43344</v>
      </c>
      <c r="AY8" s="40">
        <v>43374</v>
      </c>
      <c r="AZ8" s="815">
        <v>43040</v>
      </c>
      <c r="BA8" s="815">
        <v>43435</v>
      </c>
      <c r="BB8" s="40">
        <v>43100</v>
      </c>
    </row>
    <row r="9" spans="1:54" s="3" customFormat="1" ht="13.9" customHeight="1" x14ac:dyDescent="0.25">
      <c r="A9" s="41"/>
      <c r="B9" s="28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</row>
    <row r="10" spans="1:54" s="3" customFormat="1" ht="13.9" customHeight="1" x14ac:dyDescent="0.25">
      <c r="A10" s="41" t="s">
        <v>514</v>
      </c>
      <c r="B10" s="43" t="s">
        <v>87</v>
      </c>
      <c r="C10" s="44" t="s">
        <v>328</v>
      </c>
      <c r="D10" s="44"/>
      <c r="E10" s="44"/>
      <c r="F10" s="44" t="s">
        <v>533</v>
      </c>
      <c r="G10" s="44"/>
      <c r="H10" s="44" t="s">
        <v>1132</v>
      </c>
      <c r="I10" s="44" t="s">
        <v>533</v>
      </c>
      <c r="J10" s="44">
        <f>C10+D10+E10+F10+G10+H10+I10</f>
        <v>5</v>
      </c>
      <c r="K10" s="44"/>
      <c r="L10" s="44"/>
      <c r="M10" s="44">
        <v>2</v>
      </c>
      <c r="N10" s="44"/>
      <c r="O10" s="44"/>
      <c r="P10" s="44"/>
      <c r="Q10" s="44" t="s">
        <v>714</v>
      </c>
      <c r="R10" s="44"/>
      <c r="S10" s="44"/>
      <c r="T10" s="44" t="s">
        <v>606</v>
      </c>
      <c r="U10" s="44"/>
      <c r="V10" s="44"/>
      <c r="W10" s="44"/>
      <c r="X10" s="44"/>
      <c r="Y10" s="44"/>
      <c r="Z10" s="44" t="s">
        <v>606</v>
      </c>
      <c r="AA10" s="44" t="s">
        <v>606</v>
      </c>
      <c r="AB10" s="44" t="s">
        <v>606</v>
      </c>
      <c r="AC10" s="44" t="s">
        <v>1014</v>
      </c>
      <c r="AD10" s="44"/>
      <c r="AE10" s="44"/>
      <c r="AF10" s="44"/>
      <c r="AG10" s="44"/>
      <c r="AH10" s="44" t="s">
        <v>533</v>
      </c>
      <c r="AI10" s="44"/>
      <c r="AJ10" s="44"/>
      <c r="AK10" s="44"/>
      <c r="AL10" s="44" t="s">
        <v>1132</v>
      </c>
      <c r="AM10" s="44" t="s">
        <v>533</v>
      </c>
      <c r="AN10" s="44" t="s">
        <v>1014</v>
      </c>
      <c r="AO10" s="44" t="s">
        <v>606</v>
      </c>
      <c r="AP10" s="44" t="s">
        <v>606</v>
      </c>
      <c r="AQ10" s="44" t="s">
        <v>1014</v>
      </c>
      <c r="AR10" s="857"/>
      <c r="AS10" s="857"/>
      <c r="AT10" s="857"/>
      <c r="AU10" s="857"/>
      <c r="AV10" s="857" t="str">
        <f>AH10</f>
        <v>1</v>
      </c>
      <c r="AW10" s="857"/>
      <c r="AX10" s="857"/>
      <c r="AY10" s="857"/>
      <c r="AZ10" s="857" t="str">
        <f>AL10</f>
        <v>-1</v>
      </c>
      <c r="BA10" s="857" t="str">
        <f>AM10</f>
        <v>1</v>
      </c>
      <c r="BB10" s="488">
        <f>AQ10+AT10+AV10+AU10+AZ10+BA10</f>
        <v>7</v>
      </c>
    </row>
    <row r="11" spans="1:54" s="3" customFormat="1" ht="13.9" customHeight="1" x14ac:dyDescent="0.25">
      <c r="A11" s="41"/>
      <c r="B11" s="28"/>
      <c r="C11" s="45"/>
      <c r="D11" s="45"/>
      <c r="E11" s="45"/>
      <c r="F11" s="45"/>
      <c r="G11" s="45"/>
      <c r="H11" s="45"/>
      <c r="I11" s="45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</row>
    <row r="12" spans="1:54" s="16" customFormat="1" ht="14.45" customHeight="1" x14ac:dyDescent="0.25">
      <c r="A12" s="4" t="s">
        <v>522</v>
      </c>
      <c r="B12" s="46" t="s">
        <v>715</v>
      </c>
      <c r="C12" s="47">
        <v>5</v>
      </c>
      <c r="D12" s="47">
        <v>0</v>
      </c>
      <c r="E12" s="47">
        <v>-3</v>
      </c>
      <c r="F12" s="47"/>
      <c r="G12" s="47">
        <v>1</v>
      </c>
      <c r="H12" s="47"/>
      <c r="I12" s="47"/>
      <c r="J12" s="48">
        <f>C12+E12+G12</f>
        <v>3</v>
      </c>
      <c r="K12" s="48"/>
      <c r="L12" s="48"/>
      <c r="M12" s="48">
        <v>36</v>
      </c>
      <c r="N12" s="48">
        <v>2</v>
      </c>
      <c r="O12" s="48">
        <v>-1</v>
      </c>
      <c r="P12" s="48"/>
      <c r="Q12" s="48">
        <v>37</v>
      </c>
      <c r="R12" s="48"/>
      <c r="S12" s="48"/>
      <c r="T12" s="48">
        <v>0</v>
      </c>
      <c r="U12" s="48"/>
      <c r="V12" s="48"/>
      <c r="W12" s="48"/>
      <c r="X12" s="48"/>
      <c r="Y12" s="48"/>
      <c r="Z12" s="48">
        <v>0</v>
      </c>
      <c r="AA12" s="48">
        <v>0</v>
      </c>
      <c r="AB12" s="48">
        <v>0</v>
      </c>
      <c r="AC12" s="48">
        <f>C12+M12+T12</f>
        <v>41</v>
      </c>
      <c r="AD12" s="48"/>
      <c r="AE12" s="48">
        <f>D12</f>
        <v>0</v>
      </c>
      <c r="AF12" s="48">
        <f>N12</f>
        <v>2</v>
      </c>
      <c r="AG12" s="48">
        <f>E12</f>
        <v>-3</v>
      </c>
      <c r="AH12" s="48"/>
      <c r="AI12" s="48">
        <f>G12</f>
        <v>1</v>
      </c>
      <c r="AJ12" s="48"/>
      <c r="AK12" s="904">
        <v>-1</v>
      </c>
      <c r="AL12" s="905"/>
      <c r="AM12" s="48"/>
      <c r="AN12" s="48">
        <f>SUM(AC12:AL12)</f>
        <v>40</v>
      </c>
      <c r="AO12" s="48">
        <v>0</v>
      </c>
      <c r="AP12" s="48">
        <v>0</v>
      </c>
      <c r="AQ12" s="50">
        <f>AC12</f>
        <v>41</v>
      </c>
      <c r="AR12" s="50"/>
      <c r="AS12" s="50">
        <f>AE12</f>
        <v>0</v>
      </c>
      <c r="AT12" s="50">
        <f>N12</f>
        <v>2</v>
      </c>
      <c r="AU12" s="50">
        <f>E12</f>
        <v>-3</v>
      </c>
      <c r="AV12" s="50"/>
      <c r="AW12" s="50">
        <f>AI12</f>
        <v>1</v>
      </c>
      <c r="AX12" s="50"/>
      <c r="AY12" s="50">
        <v>-1</v>
      </c>
      <c r="AZ12" s="50">
        <v>0</v>
      </c>
      <c r="BA12" s="50"/>
      <c r="BB12" s="50">
        <f>AQ12+AT12+AU12+AV12+AZ12+AW12+AY12</f>
        <v>40</v>
      </c>
    </row>
    <row r="13" spans="1:54" s="16" customFormat="1" ht="14.45" customHeight="1" x14ac:dyDescent="0.25">
      <c r="A13" s="4"/>
    </row>
    <row r="14" spans="1:54" ht="15.75" customHeight="1" x14ac:dyDescent="0.25">
      <c r="A14" s="4"/>
      <c r="B14" s="51"/>
      <c r="C14" s="52"/>
      <c r="D14" s="52"/>
      <c r="E14" s="52"/>
      <c r="F14" s="52"/>
      <c r="G14" s="52"/>
      <c r="H14" s="52"/>
      <c r="I14" s="52"/>
      <c r="J14" s="53"/>
      <c r="K14" s="53"/>
      <c r="L14" s="53"/>
      <c r="M14" s="53"/>
      <c r="N14" s="53"/>
      <c r="O14" s="53"/>
      <c r="P14" s="53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</row>
    <row r="15" spans="1:54" s="16" customFormat="1" ht="14.45" customHeight="1" x14ac:dyDescent="0.25">
      <c r="A15" s="4" t="s">
        <v>523</v>
      </c>
      <c r="B15" s="56" t="s">
        <v>716</v>
      </c>
      <c r="C15" s="57"/>
      <c r="D15" s="57"/>
      <c r="E15" s="57"/>
      <c r="F15" s="57"/>
      <c r="G15" s="57"/>
      <c r="H15" s="57"/>
      <c r="I15" s="57"/>
      <c r="J15" s="58"/>
      <c r="K15" s="58"/>
      <c r="L15" s="58"/>
      <c r="M15" s="58"/>
      <c r="N15" s="58"/>
      <c r="O15" s="58"/>
      <c r="P15" s="58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</row>
    <row r="16" spans="1:54" s="16" customFormat="1" ht="14.45" customHeight="1" x14ac:dyDescent="0.25">
      <c r="A16" s="4" t="s">
        <v>524</v>
      </c>
      <c r="B16" s="61" t="s">
        <v>717</v>
      </c>
      <c r="C16" s="62"/>
      <c r="D16" s="62"/>
      <c r="E16" s="62"/>
      <c r="F16" s="62"/>
      <c r="G16" s="62"/>
      <c r="H16" s="62"/>
      <c r="I16" s="62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>
        <v>21</v>
      </c>
      <c r="U16" s="63">
        <v>1.5</v>
      </c>
      <c r="V16" s="63"/>
      <c r="W16" s="63"/>
      <c r="X16" s="63"/>
      <c r="Y16" s="63"/>
      <c r="Z16" s="63">
        <f>T16+U16+V16+W16</f>
        <v>22.5</v>
      </c>
      <c r="AA16" s="63"/>
      <c r="AB16" s="63"/>
      <c r="AC16" s="48">
        <f t="shared" ref="AC16:AC23" si="0">C16+M16+T16</f>
        <v>21</v>
      </c>
      <c r="AD16" s="48">
        <f>U16</f>
        <v>1.5</v>
      </c>
      <c r="AE16" s="48"/>
      <c r="AF16" s="48"/>
      <c r="AG16" s="48"/>
      <c r="AH16" s="48"/>
      <c r="AI16" s="48"/>
      <c r="AJ16" s="48"/>
      <c r="AK16" s="48"/>
      <c r="AL16" s="48"/>
      <c r="AM16" s="48"/>
      <c r="AN16" s="48">
        <f t="shared" ref="AN16:AN24" si="1">J16+Q16+Z16</f>
        <v>22.5</v>
      </c>
      <c r="AO16" s="48"/>
      <c r="AP16" s="48"/>
      <c r="AQ16" s="48">
        <f t="shared" ref="AQ16:AQ21" si="2">AC16+AO16/2</f>
        <v>21</v>
      </c>
      <c r="AR16" s="48">
        <f t="shared" ref="AR16:AR25" si="3">AD16</f>
        <v>1.5</v>
      </c>
      <c r="AS16" s="48"/>
      <c r="AT16" s="48"/>
      <c r="AU16" s="48"/>
      <c r="AV16" s="48"/>
      <c r="AW16" s="48"/>
      <c r="AX16" s="48"/>
      <c r="AY16" s="48"/>
      <c r="AZ16" s="48"/>
      <c r="BA16" s="48"/>
      <c r="BB16" s="48">
        <f t="shared" ref="BB16:BB24" si="4">AN16+AP16/2</f>
        <v>22.5</v>
      </c>
    </row>
    <row r="17" spans="1:55" s="16" customFormat="1" ht="14.45" customHeight="1" x14ac:dyDescent="0.25">
      <c r="A17" s="4" t="s">
        <v>525</v>
      </c>
      <c r="B17" s="61" t="s">
        <v>1113</v>
      </c>
      <c r="C17" s="62"/>
      <c r="D17" s="62"/>
      <c r="E17" s="62"/>
      <c r="F17" s="62"/>
      <c r="G17" s="62"/>
      <c r="H17" s="62"/>
      <c r="I17" s="62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>
        <v>20</v>
      </c>
      <c r="U17" s="63"/>
      <c r="V17" s="63"/>
      <c r="W17" s="63"/>
      <c r="X17" s="63"/>
      <c r="Y17" s="63"/>
      <c r="Z17" s="63">
        <f t="shared" ref="Z17:Z23" si="5">T17+U17+V17+W17</f>
        <v>20</v>
      </c>
      <c r="AA17" s="63"/>
      <c r="AB17" s="63"/>
      <c r="AC17" s="48">
        <f t="shared" si="0"/>
        <v>20</v>
      </c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>
        <f t="shared" si="1"/>
        <v>20</v>
      </c>
      <c r="AO17" s="48"/>
      <c r="AP17" s="48"/>
      <c r="AQ17" s="48">
        <f t="shared" si="2"/>
        <v>20</v>
      </c>
      <c r="AR17" s="48">
        <f t="shared" si="3"/>
        <v>0</v>
      </c>
      <c r="AS17" s="48"/>
      <c r="AT17" s="48"/>
      <c r="AU17" s="48"/>
      <c r="AV17" s="48"/>
      <c r="AW17" s="48"/>
      <c r="AX17" s="48"/>
      <c r="AY17" s="48"/>
      <c r="AZ17" s="48"/>
      <c r="BA17" s="48"/>
      <c r="BB17" s="48">
        <f t="shared" si="4"/>
        <v>20</v>
      </c>
    </row>
    <row r="18" spans="1:55" s="16" customFormat="1" ht="14.45" customHeight="1" x14ac:dyDescent="0.25">
      <c r="A18" s="4" t="s">
        <v>526</v>
      </c>
      <c r="B18" s="61" t="s">
        <v>1114</v>
      </c>
      <c r="C18" s="62"/>
      <c r="D18" s="62"/>
      <c r="E18" s="62"/>
      <c r="F18" s="62"/>
      <c r="G18" s="62"/>
      <c r="H18" s="62"/>
      <c r="I18" s="62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>
        <v>9</v>
      </c>
      <c r="U18" s="63"/>
      <c r="V18" s="63"/>
      <c r="W18" s="63"/>
      <c r="X18" s="63"/>
      <c r="Y18" s="63"/>
      <c r="Z18" s="63">
        <f t="shared" si="5"/>
        <v>9</v>
      </c>
      <c r="AA18" s="63"/>
      <c r="AB18" s="63"/>
      <c r="AC18" s="48">
        <f t="shared" si="0"/>
        <v>9</v>
      </c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>
        <f t="shared" si="1"/>
        <v>9</v>
      </c>
      <c r="AO18" s="48"/>
      <c r="AP18" s="48"/>
      <c r="AQ18" s="48">
        <f t="shared" si="2"/>
        <v>9</v>
      </c>
      <c r="AR18" s="48">
        <f t="shared" si="3"/>
        <v>0</v>
      </c>
      <c r="AS18" s="48"/>
      <c r="AT18" s="48"/>
      <c r="AU18" s="48"/>
      <c r="AV18" s="48"/>
      <c r="AW18" s="48"/>
      <c r="AX18" s="48"/>
      <c r="AY18" s="48"/>
      <c r="AZ18" s="48"/>
      <c r="BA18" s="48"/>
      <c r="BB18" s="48">
        <f t="shared" si="4"/>
        <v>9</v>
      </c>
    </row>
    <row r="19" spans="1:55" s="16" customFormat="1" ht="14.45" customHeight="1" x14ac:dyDescent="0.25">
      <c r="A19" s="4" t="s">
        <v>527</v>
      </c>
      <c r="B19" s="61" t="s">
        <v>1115</v>
      </c>
      <c r="C19" s="62"/>
      <c r="D19" s="62"/>
      <c r="E19" s="62"/>
      <c r="F19" s="62"/>
      <c r="G19" s="62"/>
      <c r="H19" s="62"/>
      <c r="I19" s="62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>
        <v>11</v>
      </c>
      <c r="U19" s="63"/>
      <c r="V19" s="63"/>
      <c r="W19" s="63"/>
      <c r="X19" s="63"/>
      <c r="Y19" s="63"/>
      <c r="Z19" s="63">
        <f t="shared" si="5"/>
        <v>11</v>
      </c>
      <c r="AA19" s="63"/>
      <c r="AB19" s="63"/>
      <c r="AC19" s="48">
        <f t="shared" si="0"/>
        <v>11</v>
      </c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>
        <f t="shared" si="1"/>
        <v>11</v>
      </c>
      <c r="AO19" s="48"/>
      <c r="AP19" s="48"/>
      <c r="AQ19" s="48">
        <f t="shared" si="2"/>
        <v>11</v>
      </c>
      <c r="AR19" s="48">
        <f t="shared" si="3"/>
        <v>0</v>
      </c>
      <c r="AS19" s="48"/>
      <c r="AT19" s="48"/>
      <c r="AU19" s="48"/>
      <c r="AV19" s="48"/>
      <c r="AW19" s="48"/>
      <c r="AX19" s="48"/>
      <c r="AY19" s="48"/>
      <c r="AZ19" s="48"/>
      <c r="BA19" s="48"/>
      <c r="BB19" s="48">
        <f t="shared" si="4"/>
        <v>11</v>
      </c>
    </row>
    <row r="20" spans="1:55" s="16" customFormat="1" ht="14.45" customHeight="1" x14ac:dyDescent="0.25">
      <c r="A20" s="4" t="s">
        <v>528</v>
      </c>
      <c r="B20" s="61" t="s">
        <v>718</v>
      </c>
      <c r="C20" s="62"/>
      <c r="D20" s="62"/>
      <c r="E20" s="62"/>
      <c r="F20" s="62"/>
      <c r="G20" s="62"/>
      <c r="H20" s="62"/>
      <c r="I20" s="62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>
        <v>1</v>
      </c>
      <c r="U20" s="63"/>
      <c r="V20" s="63"/>
      <c r="W20" s="63"/>
      <c r="X20" s="63"/>
      <c r="Y20" s="63"/>
      <c r="Z20" s="63">
        <f t="shared" si="5"/>
        <v>1</v>
      </c>
      <c r="AA20" s="63"/>
      <c r="AB20" s="63"/>
      <c r="AC20" s="48">
        <f t="shared" si="0"/>
        <v>1</v>
      </c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>
        <f t="shared" si="1"/>
        <v>1</v>
      </c>
      <c r="AO20" s="48"/>
      <c r="AP20" s="48"/>
      <c r="AQ20" s="48">
        <f t="shared" si="2"/>
        <v>1</v>
      </c>
      <c r="AR20" s="48">
        <f t="shared" si="3"/>
        <v>0</v>
      </c>
      <c r="AS20" s="48"/>
      <c r="AT20" s="48"/>
      <c r="AU20" s="48"/>
      <c r="AV20" s="48"/>
      <c r="AW20" s="48"/>
      <c r="AX20" s="48"/>
      <c r="AY20" s="48"/>
      <c r="AZ20" s="48"/>
      <c r="BA20" s="48"/>
      <c r="BB20" s="48">
        <f t="shared" si="4"/>
        <v>1</v>
      </c>
    </row>
    <row r="21" spans="1:55" s="16" customFormat="1" ht="14.45" customHeight="1" x14ac:dyDescent="0.25">
      <c r="A21" s="4" t="s">
        <v>529</v>
      </c>
      <c r="B21" s="61" t="s">
        <v>719</v>
      </c>
      <c r="C21" s="62"/>
      <c r="D21" s="62"/>
      <c r="E21" s="62"/>
      <c r="F21" s="62"/>
      <c r="G21" s="62"/>
      <c r="H21" s="62"/>
      <c r="I21" s="62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>
        <v>5</v>
      </c>
      <c r="U21" s="63"/>
      <c r="V21" s="63"/>
      <c r="W21" s="63"/>
      <c r="X21" s="63"/>
      <c r="Y21" s="63"/>
      <c r="Z21" s="63">
        <f t="shared" si="5"/>
        <v>5</v>
      </c>
      <c r="AA21" s="63"/>
      <c r="AB21" s="63"/>
      <c r="AC21" s="48">
        <f t="shared" si="0"/>
        <v>5</v>
      </c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>
        <f t="shared" si="1"/>
        <v>5</v>
      </c>
      <c r="AO21" s="48"/>
      <c r="AP21" s="48"/>
      <c r="AQ21" s="48">
        <f t="shared" si="2"/>
        <v>5</v>
      </c>
      <c r="AR21" s="48">
        <f t="shared" si="3"/>
        <v>0</v>
      </c>
      <c r="AS21" s="48"/>
      <c r="AT21" s="48"/>
      <c r="AU21" s="48"/>
      <c r="AV21" s="48"/>
      <c r="AW21" s="48"/>
      <c r="AX21" s="48"/>
      <c r="AY21" s="48"/>
      <c r="AZ21" s="48"/>
      <c r="BA21" s="48"/>
      <c r="BB21" s="48">
        <f t="shared" si="4"/>
        <v>5</v>
      </c>
    </row>
    <row r="22" spans="1:55" s="16" customFormat="1" ht="14.45" customHeight="1" x14ac:dyDescent="0.25">
      <c r="A22" s="4" t="s">
        <v>572</v>
      </c>
      <c r="B22" s="61" t="s">
        <v>1055</v>
      </c>
      <c r="C22" s="62"/>
      <c r="D22" s="62"/>
      <c r="E22" s="62"/>
      <c r="F22" s="62"/>
      <c r="G22" s="62"/>
      <c r="H22" s="62"/>
      <c r="I22" s="62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>
        <v>3</v>
      </c>
      <c r="U22" s="63"/>
      <c r="V22" s="63"/>
      <c r="W22" s="63"/>
      <c r="X22" s="63"/>
      <c r="Y22" s="63"/>
      <c r="Z22" s="63">
        <f t="shared" si="5"/>
        <v>3</v>
      </c>
      <c r="AA22" s="63"/>
      <c r="AB22" s="63"/>
      <c r="AC22" s="48">
        <f t="shared" si="0"/>
        <v>3</v>
      </c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>
        <f t="shared" si="1"/>
        <v>3</v>
      </c>
      <c r="AO22" s="48"/>
      <c r="AP22" s="48"/>
      <c r="AQ22" s="48">
        <v>3</v>
      </c>
      <c r="AR22" s="48">
        <f t="shared" si="3"/>
        <v>0</v>
      </c>
      <c r="AS22" s="48"/>
      <c r="AT22" s="48"/>
      <c r="AU22" s="48"/>
      <c r="AV22" s="48"/>
      <c r="AW22" s="48"/>
      <c r="AX22" s="48"/>
      <c r="AY22" s="48"/>
      <c r="AZ22" s="48"/>
      <c r="BA22" s="48"/>
      <c r="BB22" s="48">
        <f t="shared" si="4"/>
        <v>3</v>
      </c>
    </row>
    <row r="23" spans="1:55" s="16" customFormat="1" ht="14.45" customHeight="1" x14ac:dyDescent="0.25">
      <c r="A23" s="4" t="s">
        <v>573</v>
      </c>
      <c r="B23" s="61" t="s">
        <v>721</v>
      </c>
      <c r="C23" s="62"/>
      <c r="D23" s="62"/>
      <c r="E23" s="62"/>
      <c r="F23" s="62"/>
      <c r="G23" s="62"/>
      <c r="H23" s="62"/>
      <c r="I23" s="62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>
        <v>2.5</v>
      </c>
      <c r="U23" s="63">
        <v>-1.5</v>
      </c>
      <c r="V23" s="63">
        <v>0</v>
      </c>
      <c r="W23" s="63">
        <v>3</v>
      </c>
      <c r="X23" s="63"/>
      <c r="Y23" s="63"/>
      <c r="Z23" s="63">
        <f t="shared" si="5"/>
        <v>4</v>
      </c>
      <c r="AA23" s="63"/>
      <c r="AB23" s="63"/>
      <c r="AC23" s="48">
        <f t="shared" si="0"/>
        <v>2.5</v>
      </c>
      <c r="AD23" s="48">
        <f>U23</f>
        <v>-1.5</v>
      </c>
      <c r="AE23" s="48">
        <f>V23</f>
        <v>0</v>
      </c>
      <c r="AF23" s="48"/>
      <c r="AG23" s="48">
        <f>W23</f>
        <v>3</v>
      </c>
      <c r="AH23" s="48"/>
      <c r="AI23" s="48"/>
      <c r="AJ23" s="48"/>
      <c r="AK23" s="48"/>
      <c r="AL23" s="48"/>
      <c r="AM23" s="48"/>
      <c r="AN23" s="48">
        <f t="shared" si="1"/>
        <v>4</v>
      </c>
      <c r="AO23" s="48"/>
      <c r="AP23" s="48"/>
      <c r="AQ23" s="48">
        <f>AC23+AO23/2</f>
        <v>2.5</v>
      </c>
      <c r="AR23" s="48">
        <f t="shared" si="3"/>
        <v>-1.5</v>
      </c>
      <c r="AS23" s="48">
        <f>V23</f>
        <v>0</v>
      </c>
      <c r="AT23" s="48"/>
      <c r="AU23" s="48">
        <f>AG23</f>
        <v>3</v>
      </c>
      <c r="AV23" s="48"/>
      <c r="AW23" s="48"/>
      <c r="AX23" s="48"/>
      <c r="AY23" s="48"/>
      <c r="AZ23" s="48"/>
      <c r="BA23" s="48"/>
      <c r="BB23" s="48">
        <f t="shared" si="4"/>
        <v>4</v>
      </c>
    </row>
    <row r="24" spans="1:55" s="16" customFormat="1" ht="14.45" customHeight="1" x14ac:dyDescent="0.25">
      <c r="A24" s="4" t="s">
        <v>574</v>
      </c>
      <c r="B24" s="61" t="s">
        <v>1106</v>
      </c>
      <c r="C24" s="62"/>
      <c r="D24" s="62"/>
      <c r="E24" s="62"/>
      <c r="F24" s="62"/>
      <c r="G24" s="62"/>
      <c r="H24" s="62"/>
      <c r="I24" s="62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>
        <v>1</v>
      </c>
      <c r="W24" s="63"/>
      <c r="X24" s="63">
        <v>-1</v>
      </c>
      <c r="Y24" s="63"/>
      <c r="Z24" s="63">
        <f>T24+U24+V24+W24+X24</f>
        <v>0</v>
      </c>
      <c r="AA24" s="63"/>
      <c r="AB24" s="63"/>
      <c r="AC24" s="48">
        <v>0</v>
      </c>
      <c r="AD24" s="48"/>
      <c r="AE24" s="48">
        <v>1</v>
      </c>
      <c r="AF24" s="48"/>
      <c r="AG24" s="48"/>
      <c r="AH24" s="48"/>
      <c r="AI24" s="48">
        <f>X24</f>
        <v>-1</v>
      </c>
      <c r="AJ24" s="48"/>
      <c r="AK24" s="48"/>
      <c r="AL24" s="48"/>
      <c r="AM24" s="48"/>
      <c r="AN24" s="48">
        <f t="shared" si="1"/>
        <v>0</v>
      </c>
      <c r="AO24" s="48"/>
      <c r="AP24" s="48"/>
      <c r="AQ24" s="48"/>
      <c r="AR24" s="48">
        <f t="shared" si="3"/>
        <v>0</v>
      </c>
      <c r="AS24" s="48">
        <f>V24</f>
        <v>1</v>
      </c>
      <c r="AT24" s="48"/>
      <c r="AU24" s="48"/>
      <c r="AV24" s="48"/>
      <c r="AW24" s="48">
        <f>AI24</f>
        <v>-1</v>
      </c>
      <c r="AX24" s="48"/>
      <c r="AY24" s="48"/>
      <c r="AZ24" s="48"/>
      <c r="BA24" s="48"/>
      <c r="BB24" s="48">
        <f t="shared" si="4"/>
        <v>0</v>
      </c>
    </row>
    <row r="25" spans="1:55" s="16" customFormat="1" ht="14.45" customHeight="1" x14ac:dyDescent="0.25">
      <c r="A25" s="4" t="s">
        <v>575</v>
      </c>
      <c r="B25" s="46" t="s">
        <v>722</v>
      </c>
      <c r="C25" s="47"/>
      <c r="D25" s="47"/>
      <c r="E25" s="47"/>
      <c r="F25" s="47"/>
      <c r="G25" s="47"/>
      <c r="H25" s="47"/>
      <c r="I25" s="47"/>
      <c r="J25" s="64"/>
      <c r="K25" s="64"/>
      <c r="L25" s="64"/>
      <c r="M25" s="64"/>
      <c r="N25" s="64"/>
      <c r="O25" s="64"/>
      <c r="P25" s="64"/>
      <c r="Q25" s="63"/>
      <c r="R25" s="63"/>
      <c r="S25" s="63"/>
      <c r="T25" s="48">
        <f>SUM(T16:T23)</f>
        <v>72.5</v>
      </c>
      <c r="U25" s="48">
        <f>SUM(U16:U23)</f>
        <v>0</v>
      </c>
      <c r="V25" s="48">
        <f>SUM(V16:V24)</f>
        <v>1</v>
      </c>
      <c r="W25" s="48">
        <f>SUM(W16:W24)</f>
        <v>3</v>
      </c>
      <c r="X25" s="48">
        <f>SUM(X16:X24)</f>
        <v>-1</v>
      </c>
      <c r="Y25" s="48"/>
      <c r="Z25" s="63">
        <f>T25+U25+V25+W25+X25</f>
        <v>75.5</v>
      </c>
      <c r="AA25" s="48">
        <v>0</v>
      </c>
      <c r="AB25" s="48">
        <v>0</v>
      </c>
      <c r="AC25" s="48">
        <f>C25+M25+T25</f>
        <v>72.5</v>
      </c>
      <c r="AD25" s="48">
        <f>SUM(AD16:AD24)</f>
        <v>0</v>
      </c>
      <c r="AE25" s="48">
        <f>SUM(AE16:AE24)</f>
        <v>1</v>
      </c>
      <c r="AF25" s="48"/>
      <c r="AG25" s="48">
        <f t="shared" ref="AG25" si="6">SUM(AG16:AG24)</f>
        <v>3</v>
      </c>
      <c r="AH25" s="48"/>
      <c r="AI25" s="48">
        <f>SUM(AI16:AI24)</f>
        <v>-1</v>
      </c>
      <c r="AJ25" s="48"/>
      <c r="AK25" s="48"/>
      <c r="AL25" s="48"/>
      <c r="AM25" s="48"/>
      <c r="AN25" s="48">
        <f>SUM(AN16:AN24)</f>
        <v>75.5</v>
      </c>
      <c r="AO25" s="48">
        <v>0</v>
      </c>
      <c r="AP25" s="48">
        <v>0</v>
      </c>
      <c r="AQ25" s="265">
        <f>AC25+AO25/2</f>
        <v>72.5</v>
      </c>
      <c r="AR25" s="48">
        <f t="shared" si="3"/>
        <v>0</v>
      </c>
      <c r="AS25" s="816">
        <f>SUM(AS16:AS24)</f>
        <v>1</v>
      </c>
      <c r="AT25" s="816">
        <v>0</v>
      </c>
      <c r="AU25" s="816">
        <f>SUM(AU16:AU24)</f>
        <v>3</v>
      </c>
      <c r="AV25" s="816">
        <v>0</v>
      </c>
      <c r="AW25" s="816">
        <f>SUM(AW16:AW24)</f>
        <v>-1</v>
      </c>
      <c r="AX25" s="816"/>
      <c r="AY25" s="816"/>
      <c r="AZ25" s="816">
        <v>0</v>
      </c>
      <c r="BA25" s="816"/>
      <c r="BB25" s="48">
        <f>SUM(BB16:BB24)</f>
        <v>75.5</v>
      </c>
      <c r="BC25" s="795"/>
    </row>
    <row r="26" spans="1:55" s="16" customFormat="1" ht="13.5" customHeight="1" x14ac:dyDescent="0.25">
      <c r="A26" s="4"/>
      <c r="B26" s="129"/>
      <c r="C26" s="130"/>
      <c r="D26" s="130"/>
      <c r="E26" s="130"/>
      <c r="F26" s="130"/>
      <c r="G26" s="130"/>
      <c r="H26" s="130"/>
      <c r="I26" s="130"/>
      <c r="J26" s="131"/>
      <c r="K26" s="131"/>
      <c r="L26" s="131"/>
      <c r="M26" s="131"/>
      <c r="N26" s="131"/>
      <c r="O26" s="131"/>
      <c r="P26" s="131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  <c r="AP26" s="132"/>
      <c r="AQ26" s="132"/>
      <c r="AR26" s="132"/>
      <c r="AS26" s="132"/>
      <c r="AT26" s="132"/>
      <c r="AU26" s="132"/>
      <c r="AV26" s="132"/>
      <c r="AW26" s="132"/>
      <c r="AX26" s="132"/>
      <c r="AY26" s="132"/>
      <c r="AZ26" s="132"/>
      <c r="BA26" s="132"/>
      <c r="BB26" s="132"/>
    </row>
    <row r="27" spans="1:55" ht="12.75" customHeight="1" x14ac:dyDescent="0.25">
      <c r="A27" s="4"/>
      <c r="B27" s="51"/>
      <c r="C27" s="52"/>
      <c r="D27" s="52"/>
      <c r="E27" s="52"/>
      <c r="F27" s="52"/>
      <c r="G27" s="52"/>
      <c r="H27" s="52"/>
      <c r="I27" s="52"/>
      <c r="J27" s="53"/>
      <c r="K27" s="53"/>
      <c r="L27" s="53"/>
      <c r="M27" s="53"/>
      <c r="N27" s="53"/>
      <c r="O27" s="53"/>
      <c r="P27" s="53"/>
      <c r="Q27" s="71"/>
      <c r="R27" s="71"/>
      <c r="S27" s="71"/>
      <c r="T27" s="71"/>
      <c r="U27" s="71"/>
      <c r="V27" s="71"/>
      <c r="W27" s="71"/>
      <c r="X27" s="71"/>
      <c r="Y27" s="71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</row>
    <row r="28" spans="1:55" s="16" customFormat="1" ht="27" customHeight="1" x14ac:dyDescent="0.25">
      <c r="A28" s="4" t="s">
        <v>576</v>
      </c>
      <c r="B28" s="56" t="s">
        <v>723</v>
      </c>
      <c r="C28" s="57"/>
      <c r="D28" s="57"/>
      <c r="E28" s="57"/>
      <c r="F28" s="57"/>
      <c r="G28" s="57"/>
      <c r="H28" s="57"/>
      <c r="I28" s="57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8"/>
    </row>
    <row r="29" spans="1:55" s="16" customFormat="1" ht="14.45" customHeight="1" x14ac:dyDescent="0.25">
      <c r="A29" s="4" t="s">
        <v>577</v>
      </c>
      <c r="B29" s="61" t="s">
        <v>638</v>
      </c>
      <c r="C29" s="62"/>
      <c r="D29" s="62"/>
      <c r="E29" s="62"/>
      <c r="F29" s="62"/>
      <c r="G29" s="62"/>
      <c r="H29" s="62"/>
      <c r="I29" s="62"/>
      <c r="J29" s="63"/>
      <c r="K29" s="63"/>
      <c r="L29" s="63"/>
      <c r="M29" s="63"/>
      <c r="N29" s="63"/>
      <c r="O29" s="63"/>
      <c r="P29" s="63"/>
      <c r="Q29" s="48"/>
      <c r="R29" s="48"/>
      <c r="S29" s="48"/>
      <c r="T29" s="63">
        <v>7</v>
      </c>
      <c r="U29" s="63"/>
      <c r="V29" s="63"/>
      <c r="W29" s="63"/>
      <c r="X29" s="63"/>
      <c r="Y29" s="63"/>
      <c r="Z29" s="48">
        <f>T29</f>
        <v>7</v>
      </c>
      <c r="AA29" s="63"/>
      <c r="AB29" s="63"/>
      <c r="AC29" s="48">
        <f>C29+M29+T29</f>
        <v>7</v>
      </c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>
        <f t="shared" ref="AN29:AN41" si="7">J29+Q29+Z29</f>
        <v>7</v>
      </c>
      <c r="AO29" s="48"/>
      <c r="AP29" s="48"/>
      <c r="AQ29" s="48">
        <f t="shared" ref="AQ29:AQ39" si="8">C29+M29+T29+AA29/2</f>
        <v>7</v>
      </c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48">
        <f t="shared" ref="BB29:BB41" si="9">J29+Q29+Z29+AB29/2</f>
        <v>7</v>
      </c>
      <c r="BC29" s="27"/>
    </row>
    <row r="30" spans="1:55" s="16" customFormat="1" ht="14.45" customHeight="1" x14ac:dyDescent="0.25">
      <c r="A30" s="4" t="s">
        <v>578</v>
      </c>
      <c r="B30" s="61" t="s">
        <v>724</v>
      </c>
      <c r="C30" s="62"/>
      <c r="D30" s="62"/>
      <c r="E30" s="62"/>
      <c r="F30" s="62"/>
      <c r="G30" s="62"/>
      <c r="H30" s="62"/>
      <c r="I30" s="62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>
        <v>1</v>
      </c>
      <c r="U30" s="63"/>
      <c r="V30" s="63"/>
      <c r="W30" s="63"/>
      <c r="X30" s="63"/>
      <c r="Y30" s="63"/>
      <c r="Z30" s="48">
        <f t="shared" ref="Z30:Z42" si="10">T30</f>
        <v>1</v>
      </c>
      <c r="AA30" s="63"/>
      <c r="AB30" s="63"/>
      <c r="AC30" s="48">
        <f>C30+M30+T30</f>
        <v>1</v>
      </c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>
        <f t="shared" si="7"/>
        <v>1</v>
      </c>
      <c r="AO30" s="48"/>
      <c r="AP30" s="48"/>
      <c r="AQ30" s="48">
        <f t="shared" si="8"/>
        <v>1</v>
      </c>
      <c r="AR30" s="48"/>
      <c r="AS30" s="63"/>
      <c r="AT30" s="63"/>
      <c r="AU30" s="63"/>
      <c r="AV30" s="63"/>
      <c r="AW30" s="63"/>
      <c r="AX30" s="63"/>
      <c r="AY30" s="63"/>
      <c r="AZ30" s="63"/>
      <c r="BA30" s="63"/>
      <c r="BB30" s="48">
        <f t="shared" si="9"/>
        <v>1</v>
      </c>
      <c r="BC30" s="27"/>
    </row>
    <row r="31" spans="1:55" s="16" customFormat="1" ht="28.5" customHeight="1" x14ac:dyDescent="0.25">
      <c r="A31" s="4" t="s">
        <v>580</v>
      </c>
      <c r="B31" s="61" t="s">
        <v>1267</v>
      </c>
      <c r="C31" s="62"/>
      <c r="D31" s="62"/>
      <c r="E31" s="62"/>
      <c r="F31" s="62"/>
      <c r="G31" s="62"/>
      <c r="H31" s="62"/>
      <c r="I31" s="62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>
        <v>30</v>
      </c>
      <c r="U31" s="63"/>
      <c r="V31" s="63"/>
      <c r="W31" s="63"/>
      <c r="X31" s="63"/>
      <c r="Y31" s="63">
        <v>1</v>
      </c>
      <c r="Z31" s="48">
        <f>T31+Y31</f>
        <v>31</v>
      </c>
      <c r="AA31" s="63">
        <v>1</v>
      </c>
      <c r="AB31" s="63">
        <v>1</v>
      </c>
      <c r="AC31" s="48">
        <v>30</v>
      </c>
      <c r="AD31" s="48"/>
      <c r="AE31" s="48"/>
      <c r="AF31" s="48"/>
      <c r="AG31" s="48"/>
      <c r="AH31" s="48"/>
      <c r="AI31" s="48"/>
      <c r="AJ31" s="48">
        <v>1</v>
      </c>
      <c r="AK31" s="48"/>
      <c r="AL31" s="48"/>
      <c r="AM31" s="48"/>
      <c r="AN31" s="48">
        <f t="shared" si="7"/>
        <v>31</v>
      </c>
      <c r="AO31" s="48">
        <f>AA31+R31+K31</f>
        <v>1</v>
      </c>
      <c r="AP31" s="48">
        <f>L31+S31+AB31</f>
        <v>1</v>
      </c>
      <c r="AQ31" s="48">
        <f t="shared" si="8"/>
        <v>30.5</v>
      </c>
      <c r="AR31" s="48"/>
      <c r="AS31" s="63"/>
      <c r="AT31" s="63"/>
      <c r="AU31" s="63"/>
      <c r="AV31" s="63"/>
      <c r="AW31" s="63"/>
      <c r="AX31" s="63">
        <f>AJ31</f>
        <v>1</v>
      </c>
      <c r="AY31" s="63"/>
      <c r="AZ31" s="63"/>
      <c r="BA31" s="63"/>
      <c r="BB31" s="48">
        <f t="shared" si="9"/>
        <v>31.5</v>
      </c>
      <c r="BC31" s="27"/>
    </row>
    <row r="32" spans="1:55" s="16" customFormat="1" ht="14.45" customHeight="1" x14ac:dyDescent="0.25">
      <c r="A32" s="4" t="s">
        <v>581</v>
      </c>
      <c r="B32" s="61" t="s">
        <v>725</v>
      </c>
      <c r="C32" s="62"/>
      <c r="D32" s="62"/>
      <c r="E32" s="62"/>
      <c r="F32" s="62"/>
      <c r="G32" s="62"/>
      <c r="H32" s="62"/>
      <c r="I32" s="62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>
        <v>2</v>
      </c>
      <c r="U32" s="63"/>
      <c r="V32" s="63"/>
      <c r="W32" s="63"/>
      <c r="X32" s="63"/>
      <c r="Y32" s="63"/>
      <c r="Z32" s="48">
        <f t="shared" si="10"/>
        <v>2</v>
      </c>
      <c r="AA32" s="63"/>
      <c r="AB32" s="63"/>
      <c r="AC32" s="48">
        <f>C32+M32+T32</f>
        <v>2</v>
      </c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>
        <f t="shared" si="7"/>
        <v>2</v>
      </c>
      <c r="AO32" s="48"/>
      <c r="AP32" s="48"/>
      <c r="AQ32" s="48">
        <f t="shared" si="8"/>
        <v>2</v>
      </c>
      <c r="AR32" s="48"/>
      <c r="AS32" s="63"/>
      <c r="AT32" s="63"/>
      <c r="AU32" s="63"/>
      <c r="AV32" s="63"/>
      <c r="AW32" s="63"/>
      <c r="AX32" s="63"/>
      <c r="AY32" s="63"/>
      <c r="AZ32" s="63"/>
      <c r="BA32" s="63"/>
      <c r="BB32" s="48">
        <f t="shared" si="9"/>
        <v>2</v>
      </c>
      <c r="BC32" s="27"/>
    </row>
    <row r="33" spans="1:57" s="16" customFormat="1" ht="14.45" customHeight="1" x14ac:dyDescent="0.25">
      <c r="A33" s="4" t="s">
        <v>582</v>
      </c>
      <c r="B33" s="61" t="s">
        <v>743</v>
      </c>
      <c r="C33" s="62"/>
      <c r="D33" s="62"/>
      <c r="E33" s="62"/>
      <c r="F33" s="62"/>
      <c r="G33" s="62"/>
      <c r="H33" s="62"/>
      <c r="I33" s="62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>
        <v>2</v>
      </c>
      <c r="U33" s="63"/>
      <c r="V33" s="63"/>
      <c r="W33" s="63"/>
      <c r="X33" s="63"/>
      <c r="Y33" s="63"/>
      <c r="Z33" s="48">
        <f t="shared" si="10"/>
        <v>2</v>
      </c>
      <c r="AA33" s="63"/>
      <c r="AB33" s="63"/>
      <c r="AC33" s="48">
        <f>C33+M33+T33</f>
        <v>2</v>
      </c>
      <c r="AD33" s="48"/>
      <c r="AE33" s="48">
        <f>U33</f>
        <v>0</v>
      </c>
      <c r="AF33" s="48"/>
      <c r="AG33" s="48"/>
      <c r="AH33" s="48"/>
      <c r="AI33" s="48"/>
      <c r="AJ33" s="48"/>
      <c r="AK33" s="48"/>
      <c r="AL33" s="48"/>
      <c r="AM33" s="48"/>
      <c r="AN33" s="48">
        <f t="shared" si="7"/>
        <v>2</v>
      </c>
      <c r="AO33" s="48"/>
      <c r="AP33" s="48"/>
      <c r="AQ33" s="48">
        <f t="shared" si="8"/>
        <v>2</v>
      </c>
      <c r="AR33" s="48"/>
      <c r="AS33" s="48">
        <f>AE33</f>
        <v>0</v>
      </c>
      <c r="AT33" s="48"/>
      <c r="AU33" s="48"/>
      <c r="AV33" s="48"/>
      <c r="AW33" s="48"/>
      <c r="AX33" s="48"/>
      <c r="AY33" s="48"/>
      <c r="AZ33" s="48"/>
      <c r="BA33" s="48"/>
      <c r="BB33" s="48">
        <f t="shared" si="9"/>
        <v>2</v>
      </c>
      <c r="BC33" s="27"/>
    </row>
    <row r="34" spans="1:57" s="16" customFormat="1" ht="14.45" customHeight="1" x14ac:dyDescent="0.25">
      <c r="A34" s="4" t="s">
        <v>583</v>
      </c>
      <c r="B34" s="61" t="s">
        <v>726</v>
      </c>
      <c r="C34" s="62"/>
      <c r="D34" s="62"/>
      <c r="E34" s="62"/>
      <c r="F34" s="62"/>
      <c r="G34" s="62"/>
      <c r="H34" s="62"/>
      <c r="I34" s="62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>
        <v>2</v>
      </c>
      <c r="U34" s="63"/>
      <c r="V34" s="63"/>
      <c r="W34" s="63"/>
      <c r="X34" s="63"/>
      <c r="Y34" s="63"/>
      <c r="Z34" s="48">
        <f t="shared" si="10"/>
        <v>2</v>
      </c>
      <c r="AA34" s="63"/>
      <c r="AB34" s="63"/>
      <c r="AC34" s="48">
        <v>2</v>
      </c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>
        <f t="shared" si="7"/>
        <v>2</v>
      </c>
      <c r="AO34" s="48"/>
      <c r="AP34" s="48"/>
      <c r="AQ34" s="48">
        <f t="shared" si="8"/>
        <v>2</v>
      </c>
      <c r="AR34" s="48"/>
      <c r="AS34" s="63"/>
      <c r="AT34" s="63"/>
      <c r="AU34" s="63"/>
      <c r="AV34" s="63"/>
      <c r="AW34" s="63"/>
      <c r="AX34" s="63"/>
      <c r="AY34" s="63"/>
      <c r="AZ34" s="63"/>
      <c r="BA34" s="63"/>
      <c r="BB34" s="48">
        <f t="shared" si="9"/>
        <v>2</v>
      </c>
      <c r="BC34" s="27"/>
      <c r="BE34" s="555"/>
    </row>
    <row r="35" spans="1:57" s="16" customFormat="1" ht="14.45" customHeight="1" x14ac:dyDescent="0.25">
      <c r="A35" s="4" t="s">
        <v>584</v>
      </c>
      <c r="B35" s="61" t="s">
        <v>727</v>
      </c>
      <c r="C35" s="62"/>
      <c r="D35" s="62"/>
      <c r="E35" s="62"/>
      <c r="F35" s="62"/>
      <c r="G35" s="62"/>
      <c r="H35" s="62"/>
      <c r="I35" s="62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>
        <v>5</v>
      </c>
      <c r="U35" s="63"/>
      <c r="V35" s="63"/>
      <c r="W35" s="63"/>
      <c r="X35" s="63"/>
      <c r="Y35" s="63"/>
      <c r="Z35" s="48">
        <f t="shared" si="10"/>
        <v>5</v>
      </c>
      <c r="AA35" s="63"/>
      <c r="AB35" s="63"/>
      <c r="AC35" s="48">
        <f>T35+AA35</f>
        <v>5</v>
      </c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>
        <f t="shared" si="7"/>
        <v>5</v>
      </c>
      <c r="AO35" s="48"/>
      <c r="AP35" s="48"/>
      <c r="AQ35" s="48">
        <f t="shared" si="8"/>
        <v>5</v>
      </c>
      <c r="AR35" s="48"/>
      <c r="AS35" s="63"/>
      <c r="AT35" s="63"/>
      <c r="AU35" s="63"/>
      <c r="AV35" s="63"/>
      <c r="AW35" s="63"/>
      <c r="AX35" s="63"/>
      <c r="AY35" s="63"/>
      <c r="AZ35" s="63"/>
      <c r="BA35" s="63"/>
      <c r="BB35" s="48">
        <f t="shared" si="9"/>
        <v>5</v>
      </c>
      <c r="BC35" s="27"/>
    </row>
    <row r="36" spans="1:57" s="16" customFormat="1" ht="14.45" customHeight="1" x14ac:dyDescent="0.25">
      <c r="A36" s="4" t="s">
        <v>585</v>
      </c>
      <c r="B36" s="61" t="s">
        <v>720</v>
      </c>
      <c r="C36" s="62"/>
      <c r="D36" s="62"/>
      <c r="E36" s="62"/>
      <c r="F36" s="62"/>
      <c r="G36" s="62"/>
      <c r="H36" s="62"/>
      <c r="I36" s="62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>
        <v>4</v>
      </c>
      <c r="U36" s="63"/>
      <c r="V36" s="63"/>
      <c r="W36" s="63"/>
      <c r="X36" s="63"/>
      <c r="Y36" s="63"/>
      <c r="Z36" s="48">
        <f t="shared" si="10"/>
        <v>4</v>
      </c>
      <c r="AA36" s="63"/>
      <c r="AB36" s="63"/>
      <c r="AC36" s="48">
        <v>4</v>
      </c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>
        <f t="shared" si="7"/>
        <v>4</v>
      </c>
      <c r="AO36" s="48"/>
      <c r="AP36" s="48"/>
      <c r="AQ36" s="48">
        <f t="shared" si="8"/>
        <v>4</v>
      </c>
      <c r="AR36" s="48"/>
      <c r="AS36" s="63"/>
      <c r="AT36" s="63"/>
      <c r="AU36" s="63"/>
      <c r="AV36" s="63"/>
      <c r="AW36" s="63"/>
      <c r="AX36" s="63"/>
      <c r="AY36" s="63"/>
      <c r="AZ36" s="63"/>
      <c r="BA36" s="63"/>
      <c r="BB36" s="48">
        <f t="shared" si="9"/>
        <v>4</v>
      </c>
    </row>
    <row r="37" spans="1:57" s="16" customFormat="1" ht="14.45" customHeight="1" x14ac:dyDescent="0.25">
      <c r="A37" s="4" t="s">
        <v>586</v>
      </c>
      <c r="B37" s="61" t="s">
        <v>553</v>
      </c>
      <c r="C37" s="62"/>
      <c r="D37" s="62"/>
      <c r="E37" s="62"/>
      <c r="F37" s="62"/>
      <c r="G37" s="62"/>
      <c r="H37" s="62"/>
      <c r="I37" s="62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>
        <v>1</v>
      </c>
      <c r="U37" s="63"/>
      <c r="V37" s="63"/>
      <c r="W37" s="63"/>
      <c r="X37" s="63"/>
      <c r="Y37" s="63"/>
      <c r="Z37" s="48">
        <f t="shared" si="10"/>
        <v>1</v>
      </c>
      <c r="AA37" s="63"/>
      <c r="AB37" s="63"/>
      <c r="AC37" s="48">
        <v>1</v>
      </c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>
        <f t="shared" si="7"/>
        <v>1</v>
      </c>
      <c r="AO37" s="48"/>
      <c r="AP37" s="48"/>
      <c r="AQ37" s="48">
        <f t="shared" si="8"/>
        <v>1</v>
      </c>
      <c r="AR37" s="48"/>
      <c r="AS37" s="63"/>
      <c r="AT37" s="63"/>
      <c r="AU37" s="63"/>
      <c r="AV37" s="63"/>
      <c r="AW37" s="63"/>
      <c r="AX37" s="63"/>
      <c r="AY37" s="63"/>
      <c r="AZ37" s="63"/>
      <c r="BA37" s="63"/>
      <c r="BB37" s="48">
        <f t="shared" si="9"/>
        <v>1</v>
      </c>
    </row>
    <row r="38" spans="1:57" s="16" customFormat="1" ht="14.45" customHeight="1" x14ac:dyDescent="0.25">
      <c r="A38" s="4" t="s">
        <v>587</v>
      </c>
      <c r="B38" s="61" t="s">
        <v>554</v>
      </c>
      <c r="C38" s="62"/>
      <c r="D38" s="62"/>
      <c r="E38" s="62"/>
      <c r="F38" s="62"/>
      <c r="G38" s="62"/>
      <c r="H38" s="62"/>
      <c r="I38" s="62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>
        <v>4</v>
      </c>
      <c r="U38" s="63"/>
      <c r="V38" s="63"/>
      <c r="W38" s="63"/>
      <c r="X38" s="63"/>
      <c r="Y38" s="63"/>
      <c r="Z38" s="48">
        <f t="shared" si="10"/>
        <v>4</v>
      </c>
      <c r="AA38" s="63"/>
      <c r="AB38" s="63"/>
      <c r="AC38" s="48">
        <v>4</v>
      </c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>
        <f t="shared" si="7"/>
        <v>4</v>
      </c>
      <c r="AO38" s="48"/>
      <c r="AP38" s="48"/>
      <c r="AQ38" s="48">
        <f t="shared" si="8"/>
        <v>4</v>
      </c>
      <c r="AR38" s="48"/>
      <c r="AS38" s="63"/>
      <c r="AT38" s="63"/>
      <c r="AU38" s="63"/>
      <c r="AV38" s="63"/>
      <c r="AW38" s="63"/>
      <c r="AX38" s="63"/>
      <c r="AY38" s="63"/>
      <c r="AZ38" s="63"/>
      <c r="BA38" s="63"/>
      <c r="BB38" s="48">
        <f t="shared" si="9"/>
        <v>4</v>
      </c>
    </row>
    <row r="39" spans="1:57" s="16" customFormat="1" ht="14.25" customHeight="1" x14ac:dyDescent="0.25">
      <c r="A39" s="4" t="s">
        <v>609</v>
      </c>
      <c r="B39" s="61" t="s">
        <v>555</v>
      </c>
      <c r="C39" s="62"/>
      <c r="D39" s="62"/>
      <c r="E39" s="62"/>
      <c r="F39" s="62"/>
      <c r="G39" s="62"/>
      <c r="H39" s="62"/>
      <c r="I39" s="62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>
        <v>4</v>
      </c>
      <c r="U39" s="63"/>
      <c r="V39" s="63"/>
      <c r="W39" s="63"/>
      <c r="X39" s="63"/>
      <c r="Y39" s="63"/>
      <c r="Z39" s="48">
        <f t="shared" si="10"/>
        <v>4</v>
      </c>
      <c r="AA39" s="63"/>
      <c r="AB39" s="63"/>
      <c r="AC39" s="48">
        <v>4</v>
      </c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>
        <f t="shared" si="7"/>
        <v>4</v>
      </c>
      <c r="AO39" s="48"/>
      <c r="AP39" s="48"/>
      <c r="AQ39" s="48">
        <f t="shared" si="8"/>
        <v>4</v>
      </c>
      <c r="AR39" s="48"/>
      <c r="AS39" s="63"/>
      <c r="AT39" s="63"/>
      <c r="AU39" s="63"/>
      <c r="AV39" s="63"/>
      <c r="AW39" s="63"/>
      <c r="AX39" s="63"/>
      <c r="AY39" s="63"/>
      <c r="AZ39" s="63"/>
      <c r="BA39" s="63"/>
      <c r="BB39" s="48">
        <f t="shared" si="9"/>
        <v>4</v>
      </c>
    </row>
    <row r="40" spans="1:57" s="16" customFormat="1" ht="14.25" customHeight="1" x14ac:dyDescent="0.25">
      <c r="A40" s="4" t="s">
        <v>610</v>
      </c>
      <c r="B40" s="61" t="s">
        <v>1133</v>
      </c>
      <c r="C40" s="62"/>
      <c r="D40" s="62"/>
      <c r="E40" s="62"/>
      <c r="F40" s="62"/>
      <c r="G40" s="62"/>
      <c r="H40" s="62"/>
      <c r="I40" s="62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>
        <v>1</v>
      </c>
      <c r="Z40" s="48">
        <f>SUM(T40:Y40)</f>
        <v>1</v>
      </c>
      <c r="AA40" s="63"/>
      <c r="AB40" s="63"/>
      <c r="AC40" s="48"/>
      <c r="AD40" s="48"/>
      <c r="AE40" s="48"/>
      <c r="AF40" s="48"/>
      <c r="AG40" s="48"/>
      <c r="AH40" s="48"/>
      <c r="AI40" s="48"/>
      <c r="AJ40" s="48">
        <v>1</v>
      </c>
      <c r="AK40" s="48"/>
      <c r="AL40" s="48"/>
      <c r="AM40" s="48"/>
      <c r="AN40" s="48">
        <f t="shared" si="7"/>
        <v>1</v>
      </c>
      <c r="AO40" s="48"/>
      <c r="AP40" s="48"/>
      <c r="AQ40" s="48"/>
      <c r="AR40" s="48"/>
      <c r="AS40" s="63"/>
      <c r="AT40" s="63"/>
      <c r="AU40" s="63"/>
      <c r="AV40" s="63"/>
      <c r="AW40" s="63"/>
      <c r="AX40" s="63">
        <f>AJ40</f>
        <v>1</v>
      </c>
      <c r="AY40" s="63"/>
      <c r="AZ40" s="63"/>
      <c r="BA40" s="63"/>
      <c r="BB40" s="48">
        <f t="shared" si="9"/>
        <v>1</v>
      </c>
    </row>
    <row r="41" spans="1:57" s="16" customFormat="1" ht="14.25" customHeight="1" x14ac:dyDescent="0.25">
      <c r="A41" s="4" t="s">
        <v>611</v>
      </c>
      <c r="B41" s="46" t="s">
        <v>728</v>
      </c>
      <c r="C41" s="47"/>
      <c r="D41" s="47"/>
      <c r="E41" s="47"/>
      <c r="F41" s="47"/>
      <c r="G41" s="47"/>
      <c r="H41" s="47"/>
      <c r="I41" s="47"/>
      <c r="J41" s="64"/>
      <c r="K41" s="64"/>
      <c r="L41" s="64"/>
      <c r="M41" s="64"/>
      <c r="N41" s="64"/>
      <c r="O41" s="64"/>
      <c r="P41" s="64"/>
      <c r="Q41" s="48"/>
      <c r="R41" s="48"/>
      <c r="S41" s="48"/>
      <c r="T41" s="48">
        <f>SUM(T29:T39)</f>
        <v>62</v>
      </c>
      <c r="U41" s="48">
        <f>SUM(U29:U39)</f>
        <v>0</v>
      </c>
      <c r="V41" s="48"/>
      <c r="W41" s="48"/>
      <c r="X41" s="48"/>
      <c r="Y41" s="48">
        <f>SUM(Y29:Y40)</f>
        <v>2</v>
      </c>
      <c r="Z41" s="48">
        <f>T41+U41+V41+W41+X41+Y41</f>
        <v>64</v>
      </c>
      <c r="AA41" s="48">
        <f>SUM(AA29:AA39)</f>
        <v>1</v>
      </c>
      <c r="AB41" s="48">
        <f>SUM(AB29:AB39)</f>
        <v>1</v>
      </c>
      <c r="AC41" s="48">
        <f>SUM(AC29:AC39)</f>
        <v>62</v>
      </c>
      <c r="AD41" s="48"/>
      <c r="AE41" s="48"/>
      <c r="AF41" s="48"/>
      <c r="AG41" s="48"/>
      <c r="AH41" s="48"/>
      <c r="AI41" s="48"/>
      <c r="AJ41" s="48">
        <f>SUM(AJ29:AJ40)</f>
        <v>2</v>
      </c>
      <c r="AK41" s="48"/>
      <c r="AL41" s="48"/>
      <c r="AM41" s="48"/>
      <c r="AN41" s="48">
        <f t="shared" si="7"/>
        <v>64</v>
      </c>
      <c r="AO41" s="48">
        <f>AA41+R41+K41</f>
        <v>1</v>
      </c>
      <c r="AP41" s="48">
        <f>L41+S41+AB41</f>
        <v>1</v>
      </c>
      <c r="AQ41" s="265">
        <f>C41+M41+T41+AA41/2</f>
        <v>62.5</v>
      </c>
      <c r="AR41" s="816">
        <v>0</v>
      </c>
      <c r="AS41" s="48">
        <v>0</v>
      </c>
      <c r="AT41" s="48">
        <v>0</v>
      </c>
      <c r="AU41" s="48">
        <v>0</v>
      </c>
      <c r="AV41" s="48">
        <v>0</v>
      </c>
      <c r="AW41" s="48"/>
      <c r="AX41" s="48">
        <f>AJ41</f>
        <v>2</v>
      </c>
      <c r="AY41" s="48"/>
      <c r="AZ41" s="48">
        <v>0</v>
      </c>
      <c r="BA41" s="48"/>
      <c r="BB41" s="48">
        <f t="shared" si="9"/>
        <v>64.5</v>
      </c>
    </row>
    <row r="42" spans="1:57" ht="12.75" hidden="1" customHeight="1" x14ac:dyDescent="0.25">
      <c r="A42" s="4" t="s">
        <v>611</v>
      </c>
      <c r="B42" s="65"/>
      <c r="C42" s="66"/>
      <c r="D42" s="66"/>
      <c r="E42" s="66"/>
      <c r="F42" s="66"/>
      <c r="G42" s="66"/>
      <c r="H42" s="66"/>
      <c r="I42" s="66"/>
      <c r="J42" s="67"/>
      <c r="K42" s="67"/>
      <c r="L42" s="67"/>
      <c r="M42" s="67"/>
      <c r="N42" s="67"/>
      <c r="O42" s="67"/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48">
        <f t="shared" si="10"/>
        <v>0</v>
      </c>
      <c r="AA42" s="68">
        <f>SUM(AA29:AA41)</f>
        <v>2</v>
      </c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56"/>
      <c r="BC42" s="487"/>
    </row>
    <row r="43" spans="1:57" s="29" customFormat="1" ht="14.25" hidden="1" customHeight="1" x14ac:dyDescent="0.25">
      <c r="A43" s="4" t="s">
        <v>612</v>
      </c>
      <c r="B43" s="56"/>
      <c r="C43" s="70"/>
      <c r="D43" s="70"/>
      <c r="E43" s="70"/>
      <c r="F43" s="70"/>
      <c r="G43" s="70"/>
      <c r="H43" s="70"/>
      <c r="I43" s="70"/>
      <c r="J43" s="54"/>
      <c r="K43" s="54"/>
      <c r="L43" s="54"/>
      <c r="M43" s="54"/>
      <c r="N43" s="54"/>
      <c r="O43" s="54"/>
      <c r="P43" s="54"/>
      <c r="Q43" s="71"/>
      <c r="R43" s="71"/>
      <c r="S43" s="71"/>
      <c r="T43" s="71"/>
      <c r="U43" s="71"/>
      <c r="V43" s="71"/>
      <c r="W43" s="71"/>
      <c r="X43" s="71"/>
      <c r="Y43" s="71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71"/>
      <c r="AO43" s="71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</row>
    <row r="44" spans="1:57" s="29" customFormat="1" ht="14.45" hidden="1" customHeight="1" x14ac:dyDescent="0.25">
      <c r="A44" s="4" t="s">
        <v>613</v>
      </c>
      <c r="B44" s="72"/>
      <c r="C44" s="73"/>
      <c r="D44" s="73"/>
      <c r="E44" s="73"/>
      <c r="F44" s="73"/>
      <c r="G44" s="73"/>
      <c r="H44" s="73"/>
      <c r="I44" s="73"/>
      <c r="J44" s="48"/>
      <c r="K44" s="48"/>
      <c r="L44" s="48"/>
      <c r="M44" s="48"/>
      <c r="N44" s="48"/>
      <c r="O44" s="48"/>
      <c r="P44" s="48"/>
      <c r="Q44" s="63"/>
      <c r="R44" s="63"/>
      <c r="S44" s="63"/>
      <c r="T44" s="63"/>
      <c r="U44" s="63"/>
      <c r="V44" s="63"/>
      <c r="W44" s="63"/>
      <c r="X44" s="63"/>
      <c r="Y44" s="63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63"/>
      <c r="AO44" s="63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</row>
    <row r="45" spans="1:57" s="29" customFormat="1" ht="14.25" hidden="1" customHeight="1" x14ac:dyDescent="0.25">
      <c r="A45" s="4" t="s">
        <v>614</v>
      </c>
      <c r="B45" s="61"/>
      <c r="C45" s="62"/>
      <c r="D45" s="62"/>
      <c r="E45" s="62"/>
      <c r="F45" s="62"/>
      <c r="G45" s="62"/>
      <c r="H45" s="62"/>
      <c r="I45" s="62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</row>
    <row r="46" spans="1:57" s="29" customFormat="1" ht="14.25" hidden="1" customHeight="1" x14ac:dyDescent="0.25">
      <c r="A46" s="4" t="s">
        <v>615</v>
      </c>
      <c r="B46" s="61"/>
      <c r="C46" s="62"/>
      <c r="D46" s="62"/>
      <c r="E46" s="62"/>
      <c r="F46" s="62"/>
      <c r="G46" s="62"/>
      <c r="H46" s="62"/>
      <c r="I46" s="62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</row>
    <row r="47" spans="1:57" s="29" customFormat="1" ht="14.25" hidden="1" customHeight="1" x14ac:dyDescent="0.25">
      <c r="A47" s="4" t="s">
        <v>616</v>
      </c>
      <c r="B47" s="61"/>
      <c r="C47" s="62"/>
      <c r="D47" s="62"/>
      <c r="E47" s="62"/>
      <c r="F47" s="62"/>
      <c r="G47" s="62"/>
      <c r="H47" s="62"/>
      <c r="I47" s="62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</row>
    <row r="48" spans="1:57" s="29" customFormat="1" ht="14.25" hidden="1" customHeight="1" x14ac:dyDescent="0.25">
      <c r="A48" s="4" t="s">
        <v>617</v>
      </c>
      <c r="B48" s="61"/>
      <c r="C48" s="62"/>
      <c r="D48" s="62"/>
      <c r="E48" s="62"/>
      <c r="F48" s="62"/>
      <c r="G48" s="62"/>
      <c r="H48" s="62"/>
      <c r="I48" s="62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</row>
    <row r="49" spans="1:54" s="29" customFormat="1" ht="14.25" hidden="1" customHeight="1" x14ac:dyDescent="0.25">
      <c r="A49" s="4" t="s">
        <v>671</v>
      </c>
      <c r="B49" s="61"/>
      <c r="C49" s="62"/>
      <c r="D49" s="62"/>
      <c r="E49" s="62"/>
      <c r="F49" s="62"/>
      <c r="G49" s="62"/>
      <c r="H49" s="62"/>
      <c r="I49" s="62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</row>
    <row r="50" spans="1:54" s="29" customFormat="1" ht="14.25" hidden="1" customHeight="1" x14ac:dyDescent="0.25">
      <c r="A50" s="4" t="s">
        <v>672</v>
      </c>
      <c r="B50" s="61"/>
      <c r="C50" s="62"/>
      <c r="D50" s="62"/>
      <c r="E50" s="62"/>
      <c r="F50" s="62"/>
      <c r="G50" s="62"/>
      <c r="H50" s="62"/>
      <c r="I50" s="62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</row>
    <row r="51" spans="1:54" s="29" customFormat="1" ht="14.25" hidden="1" customHeight="1" x14ac:dyDescent="0.25">
      <c r="A51" s="4" t="s">
        <v>673</v>
      </c>
      <c r="B51" s="61"/>
      <c r="C51" s="62"/>
      <c r="D51" s="62"/>
      <c r="E51" s="62"/>
      <c r="F51" s="62"/>
      <c r="G51" s="62"/>
      <c r="H51" s="62"/>
      <c r="I51" s="62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48"/>
      <c r="AR51" s="48"/>
      <c r="AS51" s="63"/>
      <c r="AT51" s="63"/>
      <c r="AU51" s="63"/>
      <c r="AV51" s="63"/>
      <c r="AW51" s="63"/>
      <c r="AX51" s="63"/>
      <c r="AY51" s="63"/>
      <c r="AZ51" s="63"/>
      <c r="BA51" s="63"/>
      <c r="BB51" s="48"/>
    </row>
    <row r="52" spans="1:54" s="29" customFormat="1" ht="14.25" hidden="1" customHeight="1" x14ac:dyDescent="0.25">
      <c r="A52" s="4" t="s">
        <v>674</v>
      </c>
      <c r="B52" s="61"/>
      <c r="C52" s="62"/>
      <c r="D52" s="62"/>
      <c r="E52" s="62"/>
      <c r="F52" s="62"/>
      <c r="G52" s="62"/>
      <c r="H52" s="62"/>
      <c r="I52" s="62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48"/>
      <c r="AR52" s="48"/>
      <c r="AS52" s="63"/>
      <c r="AT52" s="63"/>
      <c r="AU52" s="63"/>
      <c r="AV52" s="63"/>
      <c r="AW52" s="63"/>
      <c r="AX52" s="63"/>
      <c r="AY52" s="63"/>
      <c r="AZ52" s="63"/>
      <c r="BA52" s="63"/>
      <c r="BB52" s="48"/>
    </row>
    <row r="53" spans="1:54" s="29" customFormat="1" ht="14.25" hidden="1" customHeight="1" x14ac:dyDescent="0.25">
      <c r="A53" s="4" t="s">
        <v>125</v>
      </c>
      <c r="B53" s="61"/>
      <c r="C53" s="62"/>
      <c r="D53" s="62"/>
      <c r="E53" s="62"/>
      <c r="F53" s="62"/>
      <c r="G53" s="62"/>
      <c r="H53" s="62"/>
      <c r="I53" s="62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48"/>
      <c r="AR53" s="48"/>
      <c r="AS53" s="63"/>
      <c r="AT53" s="63"/>
      <c r="AU53" s="63"/>
      <c r="AV53" s="63"/>
      <c r="AW53" s="63"/>
      <c r="AX53" s="63"/>
      <c r="AY53" s="63"/>
      <c r="AZ53" s="63"/>
      <c r="BA53" s="63"/>
      <c r="BB53" s="48"/>
    </row>
    <row r="54" spans="1:54" s="29" customFormat="1" ht="14.25" hidden="1" customHeight="1" x14ac:dyDescent="0.25">
      <c r="A54" s="4" t="s">
        <v>700</v>
      </c>
      <c r="B54" s="74"/>
      <c r="C54" s="73"/>
      <c r="D54" s="73"/>
      <c r="E54" s="73"/>
      <c r="F54" s="73"/>
      <c r="G54" s="73"/>
      <c r="H54" s="73"/>
      <c r="I54" s="7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</row>
    <row r="55" spans="1:54" s="29" customFormat="1" ht="14.25" hidden="1" customHeight="1" x14ac:dyDescent="0.25">
      <c r="A55" s="4" t="s">
        <v>701</v>
      </c>
      <c r="B55" s="61"/>
      <c r="C55" s="62"/>
      <c r="D55" s="62"/>
      <c r="E55" s="62"/>
      <c r="F55" s="62"/>
      <c r="G55" s="62"/>
      <c r="H55" s="62"/>
      <c r="I55" s="62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</row>
    <row r="56" spans="1:54" s="29" customFormat="1" ht="14.25" hidden="1" customHeight="1" x14ac:dyDescent="0.25">
      <c r="A56" s="4" t="s">
        <v>128</v>
      </c>
      <c r="B56" s="61"/>
      <c r="C56" s="62"/>
      <c r="D56" s="62"/>
      <c r="E56" s="62"/>
      <c r="F56" s="62"/>
      <c r="G56" s="62"/>
      <c r="H56" s="62"/>
      <c r="I56" s="62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</row>
    <row r="57" spans="1:54" s="29" customFormat="1" ht="14.25" hidden="1" customHeight="1" x14ac:dyDescent="0.25">
      <c r="A57" s="4" t="s">
        <v>129</v>
      </c>
      <c r="B57" s="61"/>
      <c r="C57" s="62"/>
      <c r="D57" s="62"/>
      <c r="E57" s="62"/>
      <c r="F57" s="62"/>
      <c r="G57" s="62"/>
      <c r="H57" s="62"/>
      <c r="I57" s="62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</row>
    <row r="58" spans="1:54" s="29" customFormat="1" ht="14.25" hidden="1" customHeight="1" x14ac:dyDescent="0.25">
      <c r="A58" s="4" t="s">
        <v>130</v>
      </c>
      <c r="B58" s="74"/>
      <c r="C58" s="73"/>
      <c r="D58" s="73"/>
      <c r="E58" s="73"/>
      <c r="F58" s="73"/>
      <c r="G58" s="73"/>
      <c r="H58" s="73"/>
      <c r="I58" s="7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</row>
    <row r="59" spans="1:54" s="29" customFormat="1" ht="14.25" hidden="1" customHeight="1" x14ac:dyDescent="0.25">
      <c r="A59" s="4" t="s">
        <v>133</v>
      </c>
      <c r="B59" s="61"/>
      <c r="C59" s="62"/>
      <c r="D59" s="62"/>
      <c r="E59" s="62"/>
      <c r="F59" s="62"/>
      <c r="G59" s="62"/>
      <c r="H59" s="62"/>
      <c r="I59" s="62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</row>
    <row r="60" spans="1:54" s="29" customFormat="1" ht="14.25" hidden="1" customHeight="1" x14ac:dyDescent="0.25">
      <c r="A60" s="4" t="s">
        <v>136</v>
      </c>
      <c r="B60" s="61"/>
      <c r="C60" s="62"/>
      <c r="D60" s="62"/>
      <c r="E60" s="62"/>
      <c r="F60" s="62"/>
      <c r="G60" s="62"/>
      <c r="H60" s="62"/>
      <c r="I60" s="62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</row>
    <row r="61" spans="1:54" s="29" customFormat="1" ht="14.45" hidden="1" customHeight="1" x14ac:dyDescent="0.25">
      <c r="A61" s="4" t="s">
        <v>137</v>
      </c>
      <c r="B61" s="74"/>
      <c r="C61" s="73"/>
      <c r="D61" s="73"/>
      <c r="E61" s="73"/>
      <c r="F61" s="73"/>
      <c r="G61" s="73"/>
      <c r="H61" s="73"/>
      <c r="I61" s="7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</row>
    <row r="62" spans="1:54" s="29" customFormat="1" ht="14.45" hidden="1" customHeight="1" x14ac:dyDescent="0.25">
      <c r="A62" s="4" t="s">
        <v>138</v>
      </c>
      <c r="B62" s="61"/>
      <c r="C62" s="62"/>
      <c r="D62" s="62"/>
      <c r="E62" s="62"/>
      <c r="F62" s="62"/>
      <c r="G62" s="62"/>
      <c r="H62" s="62"/>
      <c r="I62" s="62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</row>
    <row r="63" spans="1:54" s="29" customFormat="1" ht="14.45" hidden="1" customHeight="1" x14ac:dyDescent="0.25">
      <c r="A63" s="4" t="s">
        <v>139</v>
      </c>
      <c r="B63" s="61"/>
      <c r="C63" s="62"/>
      <c r="D63" s="62"/>
      <c r="E63" s="62"/>
      <c r="F63" s="62"/>
      <c r="G63" s="62"/>
      <c r="H63" s="62"/>
      <c r="I63" s="62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</row>
    <row r="64" spans="1:54" s="29" customFormat="1" ht="14.45" hidden="1" customHeight="1" x14ac:dyDescent="0.25">
      <c r="A64" s="4" t="s">
        <v>142</v>
      </c>
      <c r="B64" s="61"/>
      <c r="C64" s="62"/>
      <c r="D64" s="62"/>
      <c r="E64" s="62"/>
      <c r="F64" s="62"/>
      <c r="G64" s="62"/>
      <c r="H64" s="62"/>
      <c r="I64" s="62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</row>
    <row r="65" spans="1:54" s="29" customFormat="1" ht="14.45" hidden="1" customHeight="1" x14ac:dyDescent="0.25">
      <c r="A65" s="4" t="s">
        <v>145</v>
      </c>
      <c r="B65" s="46"/>
      <c r="C65" s="47"/>
      <c r="D65" s="47"/>
      <c r="E65" s="47"/>
      <c r="F65" s="47"/>
      <c r="G65" s="47"/>
      <c r="H65" s="47"/>
      <c r="I65" s="47"/>
      <c r="J65" s="64"/>
      <c r="K65" s="64"/>
      <c r="L65" s="64"/>
      <c r="M65" s="64"/>
      <c r="N65" s="64"/>
      <c r="O65" s="64"/>
      <c r="P65" s="64"/>
      <c r="Q65" s="63"/>
      <c r="R65" s="63"/>
      <c r="S65" s="63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9"/>
      <c r="AR65" s="49"/>
      <c r="AS65" s="48"/>
      <c r="AT65" s="48"/>
      <c r="AU65" s="48"/>
      <c r="AV65" s="48"/>
      <c r="AW65" s="48"/>
      <c r="AX65" s="48"/>
      <c r="AY65" s="48"/>
      <c r="AZ65" s="48"/>
      <c r="BA65" s="48"/>
      <c r="BB65" s="48"/>
    </row>
    <row r="66" spans="1:54" s="29" customFormat="1" ht="14.45" customHeight="1" x14ac:dyDescent="0.25">
      <c r="A66" s="4"/>
      <c r="B66" s="596"/>
      <c r="C66" s="597"/>
      <c r="D66" s="597"/>
      <c r="E66" s="597"/>
      <c r="F66" s="597"/>
      <c r="G66" s="597"/>
      <c r="H66" s="597"/>
      <c r="I66" s="597"/>
      <c r="J66" s="131"/>
      <c r="K66" s="131"/>
      <c r="L66" s="131"/>
      <c r="M66" s="131"/>
      <c r="N66" s="131"/>
      <c r="O66" s="131"/>
      <c r="P66" s="131"/>
      <c r="Q66" s="598"/>
      <c r="R66" s="598"/>
      <c r="S66" s="598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  <c r="AI66" s="132"/>
      <c r="AJ66" s="132"/>
      <c r="AK66" s="132"/>
      <c r="AL66" s="132"/>
      <c r="AM66" s="132"/>
      <c r="AN66" s="132"/>
      <c r="AO66" s="132"/>
      <c r="AP66" s="132"/>
      <c r="AQ66" s="599"/>
      <c r="AR66" s="599"/>
      <c r="AS66" s="132"/>
      <c r="AT66" s="132"/>
      <c r="AU66" s="132"/>
      <c r="AV66" s="132"/>
      <c r="AW66" s="132"/>
      <c r="AX66" s="132"/>
      <c r="AY66" s="132"/>
      <c r="AZ66" s="132"/>
      <c r="BA66" s="132"/>
      <c r="BB66" s="132"/>
    </row>
    <row r="67" spans="1:54" s="29" customFormat="1" ht="14.45" customHeight="1" x14ac:dyDescent="0.25">
      <c r="A67" s="4"/>
      <c r="B67" s="76"/>
      <c r="C67" s="70"/>
      <c r="D67" s="70"/>
      <c r="E67" s="70"/>
      <c r="F67" s="70"/>
      <c r="G67" s="70"/>
      <c r="H67" s="70"/>
      <c r="I67" s="70"/>
      <c r="J67" s="53"/>
      <c r="K67" s="53"/>
      <c r="L67" s="53"/>
      <c r="M67" s="53"/>
      <c r="N67" s="53"/>
      <c r="O67" s="53"/>
      <c r="P67" s="53"/>
      <c r="Q67" s="71"/>
      <c r="R67" s="71"/>
      <c r="S67" s="71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268"/>
      <c r="AR67" s="268"/>
      <c r="AS67" s="54"/>
      <c r="AT67" s="54"/>
      <c r="AU67" s="54"/>
      <c r="AV67" s="54"/>
      <c r="AW67" s="54"/>
      <c r="AX67" s="54"/>
      <c r="AY67" s="54"/>
      <c r="AZ67" s="54"/>
      <c r="BA67" s="54"/>
      <c r="BB67" s="54"/>
    </row>
    <row r="68" spans="1:54" s="29" customFormat="1" ht="14.45" customHeight="1" x14ac:dyDescent="0.25">
      <c r="A68" s="4"/>
      <c r="B68" s="76"/>
      <c r="C68" s="70"/>
      <c r="D68" s="70"/>
      <c r="E68" s="70"/>
      <c r="F68" s="70"/>
      <c r="G68" s="70"/>
      <c r="H68" s="70"/>
      <c r="I68" s="70"/>
      <c r="J68" s="53"/>
      <c r="K68" s="53"/>
      <c r="L68" s="53"/>
      <c r="M68" s="53"/>
      <c r="N68" s="53"/>
      <c r="O68" s="53"/>
      <c r="P68" s="53"/>
      <c r="Q68" s="71"/>
      <c r="R68" s="71"/>
      <c r="S68" s="71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268"/>
      <c r="AR68" s="268"/>
      <c r="AS68" s="54"/>
      <c r="AT68" s="54"/>
      <c r="AU68" s="54"/>
      <c r="AV68" s="54"/>
      <c r="AW68" s="54"/>
      <c r="AX68" s="54"/>
      <c r="AY68" s="54"/>
      <c r="AZ68" s="54"/>
      <c r="BA68" s="54"/>
      <c r="BB68" s="54"/>
    </row>
    <row r="69" spans="1:54" s="29" customFormat="1" ht="14.45" customHeight="1" x14ac:dyDescent="0.25">
      <c r="A69" s="4" t="s">
        <v>612</v>
      </c>
      <c r="B69" s="31" t="s">
        <v>746</v>
      </c>
      <c r="C69" s="70"/>
      <c r="D69" s="70"/>
      <c r="E69" s="70"/>
      <c r="F69" s="70"/>
      <c r="G69" s="70"/>
      <c r="H69" s="70"/>
      <c r="I69" s="70"/>
      <c r="J69" s="53"/>
      <c r="K69" s="53"/>
      <c r="L69" s="53"/>
      <c r="M69" s="53"/>
      <c r="N69" s="53"/>
      <c r="O69" s="53"/>
      <c r="P69" s="53"/>
      <c r="Q69" s="71"/>
      <c r="R69" s="71"/>
      <c r="S69" s="71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268"/>
      <c r="AR69" s="268"/>
      <c r="AS69" s="54"/>
      <c r="AT69" s="54"/>
      <c r="AU69" s="54"/>
      <c r="AV69" s="54"/>
      <c r="AW69" s="54"/>
      <c r="AX69" s="54"/>
      <c r="AY69" s="54"/>
      <c r="AZ69" s="54"/>
      <c r="BA69" s="54"/>
      <c r="BB69" s="54"/>
    </row>
    <row r="70" spans="1:54" s="29" customFormat="1" ht="14.45" customHeight="1" x14ac:dyDescent="0.25">
      <c r="A70" s="4" t="s">
        <v>613</v>
      </c>
      <c r="B70" s="601" t="s">
        <v>747</v>
      </c>
      <c r="C70" s="270"/>
      <c r="D70" s="270"/>
      <c r="E70" s="270"/>
      <c r="F70" s="270"/>
      <c r="G70" s="270"/>
      <c r="H70" s="270"/>
      <c r="I70" s="270"/>
      <c r="J70" s="271"/>
      <c r="K70" s="271"/>
      <c r="L70" s="271"/>
      <c r="M70" s="271"/>
      <c r="N70" s="271"/>
      <c r="O70" s="271"/>
      <c r="P70" s="271"/>
      <c r="Q70" s="272"/>
      <c r="R70" s="272"/>
      <c r="S70" s="272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600"/>
      <c r="AR70" s="600"/>
      <c r="AS70" s="600"/>
      <c r="AT70" s="600"/>
      <c r="AU70" s="600"/>
      <c r="AV70" s="600"/>
      <c r="AW70" s="600"/>
      <c r="AX70" s="600"/>
      <c r="AY70" s="600"/>
      <c r="AZ70" s="600"/>
      <c r="BA70" s="600"/>
      <c r="BB70" s="600"/>
    </row>
    <row r="71" spans="1:54" s="29" customFormat="1" ht="14.45" customHeight="1" x14ac:dyDescent="0.25">
      <c r="A71" s="4" t="s">
        <v>614</v>
      </c>
      <c r="B71" s="595" t="s">
        <v>748</v>
      </c>
      <c r="C71" s="270"/>
      <c r="D71" s="270"/>
      <c r="E71" s="270"/>
      <c r="F71" s="270"/>
      <c r="G71" s="270"/>
      <c r="H71" s="270"/>
      <c r="I71" s="270"/>
      <c r="J71" s="271"/>
      <c r="K71" s="271"/>
      <c r="L71" s="271"/>
      <c r="M71" s="271"/>
      <c r="N71" s="271"/>
      <c r="O71" s="271"/>
      <c r="P71" s="271"/>
      <c r="Q71" s="272"/>
      <c r="R71" s="272"/>
      <c r="S71" s="272"/>
      <c r="T71" s="273">
        <v>1</v>
      </c>
      <c r="U71" s="273"/>
      <c r="V71" s="273"/>
      <c r="W71" s="273"/>
      <c r="X71" s="273"/>
      <c r="Y71" s="273"/>
      <c r="Z71" s="273">
        <f>T71</f>
        <v>1</v>
      </c>
      <c r="AA71" s="273"/>
      <c r="AB71" s="273"/>
      <c r="AC71" s="273">
        <v>1</v>
      </c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>
        <f t="shared" ref="AN71:AN79" si="11">J71+Q71+Z71</f>
        <v>1</v>
      </c>
      <c r="AO71" s="273"/>
      <c r="AP71" s="273"/>
      <c r="AQ71" s="600">
        <f t="shared" ref="AQ71:AQ79" si="12">AC71+AO71/2</f>
        <v>1</v>
      </c>
      <c r="AR71" s="600"/>
      <c r="AS71" s="600"/>
      <c r="AT71" s="600"/>
      <c r="AU71" s="600"/>
      <c r="AV71" s="600"/>
      <c r="AW71" s="600"/>
      <c r="AX71" s="600"/>
      <c r="AY71" s="600"/>
      <c r="AZ71" s="600"/>
      <c r="BA71" s="600"/>
      <c r="BB71" s="600">
        <f t="shared" ref="BB71:BB79" si="13">AN71+AP71/2</f>
        <v>1</v>
      </c>
    </row>
    <row r="72" spans="1:54" s="29" customFormat="1" ht="14.45" customHeight="1" x14ac:dyDescent="0.25">
      <c r="A72" s="4" t="s">
        <v>615</v>
      </c>
      <c r="B72" s="595" t="s">
        <v>749</v>
      </c>
      <c r="C72" s="270"/>
      <c r="D72" s="270"/>
      <c r="E72" s="270"/>
      <c r="F72" s="270"/>
      <c r="G72" s="270"/>
      <c r="H72" s="270"/>
      <c r="I72" s="270"/>
      <c r="J72" s="271"/>
      <c r="K72" s="271"/>
      <c r="L72" s="271"/>
      <c r="M72" s="271"/>
      <c r="N72" s="271"/>
      <c r="O72" s="271"/>
      <c r="P72" s="271"/>
      <c r="Q72" s="272"/>
      <c r="R72" s="272"/>
      <c r="S72" s="272"/>
      <c r="T72" s="273">
        <v>1</v>
      </c>
      <c r="U72" s="273"/>
      <c r="V72" s="273"/>
      <c r="W72" s="273"/>
      <c r="X72" s="273"/>
      <c r="Y72" s="273"/>
      <c r="Z72" s="273">
        <f t="shared" ref="Z72:Z93" si="14">T72</f>
        <v>1</v>
      </c>
      <c r="AA72" s="273"/>
      <c r="AB72" s="273"/>
      <c r="AC72" s="273">
        <v>1</v>
      </c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>
        <f t="shared" si="11"/>
        <v>1</v>
      </c>
      <c r="AO72" s="273"/>
      <c r="AP72" s="273"/>
      <c r="AQ72" s="600">
        <f t="shared" si="12"/>
        <v>1</v>
      </c>
      <c r="AR72" s="600"/>
      <c r="AS72" s="600"/>
      <c r="AT72" s="600"/>
      <c r="AU72" s="600"/>
      <c r="AV72" s="600"/>
      <c r="AW72" s="600"/>
      <c r="AX72" s="600"/>
      <c r="AY72" s="600"/>
      <c r="AZ72" s="600"/>
      <c r="BA72" s="600"/>
      <c r="BB72" s="600">
        <f t="shared" si="13"/>
        <v>1</v>
      </c>
    </row>
    <row r="73" spans="1:54" s="29" customFormat="1" ht="14.45" customHeight="1" x14ac:dyDescent="0.25">
      <c r="A73" s="4" t="s">
        <v>616</v>
      </c>
      <c r="B73" s="595" t="s">
        <v>750</v>
      </c>
      <c r="C73" s="270"/>
      <c r="D73" s="270"/>
      <c r="E73" s="270"/>
      <c r="F73" s="270"/>
      <c r="G73" s="270"/>
      <c r="H73" s="270"/>
      <c r="I73" s="270"/>
      <c r="J73" s="271"/>
      <c r="K73" s="271"/>
      <c r="L73" s="271"/>
      <c r="M73" s="271"/>
      <c r="N73" s="271"/>
      <c r="O73" s="271"/>
      <c r="P73" s="271"/>
      <c r="Q73" s="272"/>
      <c r="R73" s="272"/>
      <c r="S73" s="272"/>
      <c r="T73" s="273">
        <v>2</v>
      </c>
      <c r="U73" s="273"/>
      <c r="V73" s="273"/>
      <c r="W73" s="273"/>
      <c r="X73" s="273"/>
      <c r="Y73" s="273"/>
      <c r="Z73" s="273">
        <f t="shared" si="14"/>
        <v>2</v>
      </c>
      <c r="AA73" s="273"/>
      <c r="AB73" s="273"/>
      <c r="AC73" s="273">
        <v>2</v>
      </c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>
        <f t="shared" si="11"/>
        <v>2</v>
      </c>
      <c r="AO73" s="273"/>
      <c r="AP73" s="273"/>
      <c r="AQ73" s="600">
        <f t="shared" si="12"/>
        <v>2</v>
      </c>
      <c r="AR73" s="600"/>
      <c r="AS73" s="600"/>
      <c r="AT73" s="600"/>
      <c r="AU73" s="600"/>
      <c r="AV73" s="600"/>
      <c r="AW73" s="600"/>
      <c r="AX73" s="600"/>
      <c r="AY73" s="600"/>
      <c r="AZ73" s="600"/>
      <c r="BA73" s="600"/>
      <c r="BB73" s="600">
        <f t="shared" si="13"/>
        <v>2</v>
      </c>
    </row>
    <row r="74" spans="1:54" s="29" customFormat="1" ht="14.45" customHeight="1" x14ac:dyDescent="0.25">
      <c r="A74" s="4" t="s">
        <v>617</v>
      </c>
      <c r="B74" s="595" t="s">
        <v>751</v>
      </c>
      <c r="C74" s="270"/>
      <c r="D74" s="270"/>
      <c r="E74" s="270"/>
      <c r="F74" s="270"/>
      <c r="G74" s="270"/>
      <c r="H74" s="270"/>
      <c r="I74" s="270"/>
      <c r="J74" s="271"/>
      <c r="K74" s="271"/>
      <c r="L74" s="271"/>
      <c r="M74" s="271"/>
      <c r="N74" s="271"/>
      <c r="O74" s="271"/>
      <c r="P74" s="271"/>
      <c r="Q74" s="272"/>
      <c r="R74" s="272"/>
      <c r="S74" s="272"/>
      <c r="T74" s="273">
        <v>1</v>
      </c>
      <c r="U74" s="273"/>
      <c r="V74" s="273"/>
      <c r="W74" s="273"/>
      <c r="X74" s="273"/>
      <c r="Y74" s="273"/>
      <c r="Z74" s="273">
        <f t="shared" si="14"/>
        <v>1</v>
      </c>
      <c r="AA74" s="273"/>
      <c r="AB74" s="273"/>
      <c r="AC74" s="273">
        <v>1</v>
      </c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>
        <f t="shared" si="11"/>
        <v>1</v>
      </c>
      <c r="AO74" s="273"/>
      <c r="AP74" s="273"/>
      <c r="AQ74" s="600">
        <f t="shared" si="12"/>
        <v>1</v>
      </c>
      <c r="AR74" s="600"/>
      <c r="AS74" s="600"/>
      <c r="AT74" s="600"/>
      <c r="AU74" s="600"/>
      <c r="AV74" s="600"/>
      <c r="AW74" s="600"/>
      <c r="AX74" s="600"/>
      <c r="AY74" s="600"/>
      <c r="AZ74" s="600"/>
      <c r="BA74" s="600"/>
      <c r="BB74" s="600">
        <f t="shared" si="13"/>
        <v>1</v>
      </c>
    </row>
    <row r="75" spans="1:54" s="29" customFormat="1" ht="14.45" customHeight="1" x14ac:dyDescent="0.25">
      <c r="A75" s="4" t="s">
        <v>671</v>
      </c>
      <c r="B75" s="595" t="s">
        <v>752</v>
      </c>
      <c r="C75" s="270"/>
      <c r="D75" s="270"/>
      <c r="E75" s="270"/>
      <c r="F75" s="270"/>
      <c r="G75" s="270"/>
      <c r="H75" s="270"/>
      <c r="I75" s="270"/>
      <c r="J75" s="271"/>
      <c r="K75" s="271"/>
      <c r="L75" s="271"/>
      <c r="M75" s="271"/>
      <c r="N75" s="271"/>
      <c r="O75" s="271"/>
      <c r="P75" s="271"/>
      <c r="Q75" s="272"/>
      <c r="R75" s="272"/>
      <c r="S75" s="272"/>
      <c r="T75" s="273">
        <v>1</v>
      </c>
      <c r="U75" s="273"/>
      <c r="V75" s="273"/>
      <c r="W75" s="273"/>
      <c r="X75" s="273"/>
      <c r="Y75" s="273"/>
      <c r="Z75" s="273">
        <f t="shared" si="14"/>
        <v>1</v>
      </c>
      <c r="AA75" s="273"/>
      <c r="AB75" s="273"/>
      <c r="AC75" s="273">
        <v>1</v>
      </c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>
        <f t="shared" si="11"/>
        <v>1</v>
      </c>
      <c r="AO75" s="273"/>
      <c r="AP75" s="273"/>
      <c r="AQ75" s="600">
        <f t="shared" si="12"/>
        <v>1</v>
      </c>
      <c r="AR75" s="600"/>
      <c r="AS75" s="600"/>
      <c r="AT75" s="600"/>
      <c r="AU75" s="600"/>
      <c r="AV75" s="600"/>
      <c r="AW75" s="600"/>
      <c r="AX75" s="600"/>
      <c r="AY75" s="600"/>
      <c r="AZ75" s="600"/>
      <c r="BA75" s="600"/>
      <c r="BB75" s="600">
        <f t="shared" si="13"/>
        <v>1</v>
      </c>
    </row>
    <row r="76" spans="1:54" s="29" customFormat="1" ht="14.45" customHeight="1" x14ac:dyDescent="0.25">
      <c r="A76" s="4" t="s">
        <v>672</v>
      </c>
      <c r="B76" s="595" t="s">
        <v>753</v>
      </c>
      <c r="C76" s="270"/>
      <c r="D76" s="270"/>
      <c r="E76" s="270"/>
      <c r="F76" s="270"/>
      <c r="G76" s="270"/>
      <c r="H76" s="270"/>
      <c r="I76" s="270"/>
      <c r="J76" s="271"/>
      <c r="K76" s="271"/>
      <c r="L76" s="271"/>
      <c r="M76" s="271"/>
      <c r="N76" s="271"/>
      <c r="O76" s="271"/>
      <c r="P76" s="271"/>
      <c r="Q76" s="272"/>
      <c r="R76" s="272"/>
      <c r="S76" s="272"/>
      <c r="T76" s="273">
        <v>1</v>
      </c>
      <c r="U76" s="273"/>
      <c r="V76" s="273"/>
      <c r="W76" s="273"/>
      <c r="X76" s="273"/>
      <c r="Y76" s="273"/>
      <c r="Z76" s="273">
        <f t="shared" si="14"/>
        <v>1</v>
      </c>
      <c r="AA76" s="273"/>
      <c r="AB76" s="273"/>
      <c r="AC76" s="273">
        <v>1</v>
      </c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>
        <f t="shared" si="11"/>
        <v>1</v>
      </c>
      <c r="AO76" s="273"/>
      <c r="AP76" s="273"/>
      <c r="AQ76" s="600">
        <f t="shared" si="12"/>
        <v>1</v>
      </c>
      <c r="AR76" s="600"/>
      <c r="AS76" s="600"/>
      <c r="AT76" s="600"/>
      <c r="AU76" s="600"/>
      <c r="AV76" s="600"/>
      <c r="AW76" s="600"/>
      <c r="AX76" s="600"/>
      <c r="AY76" s="600"/>
      <c r="AZ76" s="600"/>
      <c r="BA76" s="600"/>
      <c r="BB76" s="600">
        <f t="shared" si="13"/>
        <v>1</v>
      </c>
    </row>
    <row r="77" spans="1:54" s="29" customFormat="1" ht="14.45" customHeight="1" x14ac:dyDescent="0.25">
      <c r="A77" s="4" t="s">
        <v>673</v>
      </c>
      <c r="B77" s="595" t="s">
        <v>754</v>
      </c>
      <c r="C77" s="270"/>
      <c r="D77" s="270"/>
      <c r="E77" s="270"/>
      <c r="F77" s="270"/>
      <c r="G77" s="270"/>
      <c r="H77" s="270"/>
      <c r="I77" s="270"/>
      <c r="J77" s="271"/>
      <c r="K77" s="271"/>
      <c r="L77" s="271"/>
      <c r="M77" s="271"/>
      <c r="N77" s="271"/>
      <c r="O77" s="271"/>
      <c r="P77" s="271"/>
      <c r="Q77" s="272"/>
      <c r="R77" s="272"/>
      <c r="S77" s="272"/>
      <c r="T77" s="273">
        <v>1</v>
      </c>
      <c r="U77" s="273"/>
      <c r="V77" s="273"/>
      <c r="W77" s="273"/>
      <c r="X77" s="273"/>
      <c r="Y77" s="273"/>
      <c r="Z77" s="273">
        <f t="shared" si="14"/>
        <v>1</v>
      </c>
      <c r="AA77" s="273"/>
      <c r="AB77" s="273"/>
      <c r="AC77" s="273">
        <v>1</v>
      </c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>
        <f t="shared" si="11"/>
        <v>1</v>
      </c>
      <c r="AO77" s="273"/>
      <c r="AP77" s="273"/>
      <c r="AQ77" s="600">
        <f t="shared" si="12"/>
        <v>1</v>
      </c>
      <c r="AR77" s="600"/>
      <c r="AS77" s="600"/>
      <c r="AT77" s="600"/>
      <c r="AU77" s="600"/>
      <c r="AV77" s="600"/>
      <c r="AW77" s="600"/>
      <c r="AX77" s="600"/>
      <c r="AY77" s="600"/>
      <c r="AZ77" s="600"/>
      <c r="BA77" s="600"/>
      <c r="BB77" s="600">
        <f t="shared" si="13"/>
        <v>1</v>
      </c>
    </row>
    <row r="78" spans="1:54" s="29" customFormat="1" ht="14.45" customHeight="1" x14ac:dyDescent="0.25">
      <c r="A78" s="4" t="s">
        <v>674</v>
      </c>
      <c r="B78" s="595" t="s">
        <v>755</v>
      </c>
      <c r="C78" s="270"/>
      <c r="D78" s="270"/>
      <c r="E78" s="270"/>
      <c r="F78" s="270"/>
      <c r="G78" s="270"/>
      <c r="H78" s="270"/>
      <c r="I78" s="270"/>
      <c r="J78" s="271"/>
      <c r="K78" s="271"/>
      <c r="L78" s="271"/>
      <c r="M78" s="271"/>
      <c r="N78" s="271"/>
      <c r="O78" s="271"/>
      <c r="P78" s="271"/>
      <c r="Q78" s="272"/>
      <c r="R78" s="272"/>
      <c r="S78" s="272"/>
      <c r="T78" s="273">
        <v>1</v>
      </c>
      <c r="U78" s="273"/>
      <c r="V78" s="273"/>
      <c r="W78" s="273"/>
      <c r="X78" s="273"/>
      <c r="Y78" s="273"/>
      <c r="Z78" s="273">
        <f t="shared" si="14"/>
        <v>1</v>
      </c>
      <c r="AA78" s="273"/>
      <c r="AB78" s="273"/>
      <c r="AC78" s="273">
        <v>1</v>
      </c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>
        <f t="shared" si="11"/>
        <v>1</v>
      </c>
      <c r="AO78" s="273"/>
      <c r="AP78" s="273"/>
      <c r="AQ78" s="600">
        <f t="shared" si="12"/>
        <v>1</v>
      </c>
      <c r="AR78" s="600"/>
      <c r="AS78" s="600"/>
      <c r="AT78" s="600"/>
      <c r="AU78" s="600"/>
      <c r="AV78" s="600"/>
      <c r="AW78" s="600"/>
      <c r="AX78" s="600"/>
      <c r="AY78" s="600"/>
      <c r="AZ78" s="600"/>
      <c r="BA78" s="600"/>
      <c r="BB78" s="600">
        <f t="shared" si="13"/>
        <v>1</v>
      </c>
    </row>
    <row r="79" spans="1:54" s="29" customFormat="1" ht="14.45" customHeight="1" x14ac:dyDescent="0.25">
      <c r="A79" s="4" t="s">
        <v>125</v>
      </c>
      <c r="B79" s="595" t="s">
        <v>756</v>
      </c>
      <c r="C79" s="270"/>
      <c r="D79" s="270"/>
      <c r="E79" s="270"/>
      <c r="F79" s="270"/>
      <c r="G79" s="270"/>
      <c r="H79" s="270"/>
      <c r="I79" s="270"/>
      <c r="J79" s="271"/>
      <c r="K79" s="271"/>
      <c r="L79" s="271"/>
      <c r="M79" s="271"/>
      <c r="N79" s="271"/>
      <c r="O79" s="271"/>
      <c r="P79" s="271"/>
      <c r="Q79" s="272"/>
      <c r="R79" s="272"/>
      <c r="S79" s="272"/>
      <c r="T79" s="273">
        <v>1</v>
      </c>
      <c r="U79" s="273"/>
      <c r="V79" s="273"/>
      <c r="W79" s="273"/>
      <c r="X79" s="273"/>
      <c r="Y79" s="273"/>
      <c r="Z79" s="273">
        <f t="shared" si="14"/>
        <v>1</v>
      </c>
      <c r="AA79" s="273"/>
      <c r="AB79" s="273"/>
      <c r="AC79" s="273">
        <v>1</v>
      </c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>
        <f t="shared" si="11"/>
        <v>1</v>
      </c>
      <c r="AO79" s="273"/>
      <c r="AP79" s="273"/>
      <c r="AQ79" s="600">
        <f t="shared" si="12"/>
        <v>1</v>
      </c>
      <c r="AR79" s="600"/>
      <c r="AS79" s="600"/>
      <c r="AT79" s="600"/>
      <c r="AU79" s="600"/>
      <c r="AV79" s="600"/>
      <c r="AW79" s="600"/>
      <c r="AX79" s="600"/>
      <c r="AY79" s="600"/>
      <c r="AZ79" s="600"/>
      <c r="BA79" s="600"/>
      <c r="BB79" s="600">
        <f t="shared" si="13"/>
        <v>1</v>
      </c>
    </row>
    <row r="80" spans="1:54" s="29" customFormat="1" ht="14.45" customHeight="1" x14ac:dyDescent="0.25">
      <c r="A80" s="4" t="s">
        <v>700</v>
      </c>
      <c r="B80" s="601" t="s">
        <v>757</v>
      </c>
      <c r="C80" s="270"/>
      <c r="D80" s="270"/>
      <c r="E80" s="270"/>
      <c r="F80" s="270"/>
      <c r="G80" s="270"/>
      <c r="H80" s="270"/>
      <c r="I80" s="270"/>
      <c r="J80" s="271"/>
      <c r="K80" s="271"/>
      <c r="L80" s="271"/>
      <c r="M80" s="271"/>
      <c r="N80" s="271"/>
      <c r="O80" s="271"/>
      <c r="P80" s="271"/>
      <c r="Q80" s="272"/>
      <c r="R80" s="272"/>
      <c r="S80" s="272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600"/>
      <c r="AR80" s="600"/>
      <c r="AS80" s="600"/>
      <c r="AT80" s="600"/>
      <c r="AU80" s="600"/>
      <c r="AV80" s="600"/>
      <c r="AW80" s="600"/>
      <c r="AX80" s="600"/>
      <c r="AY80" s="600"/>
      <c r="AZ80" s="600"/>
      <c r="BA80" s="600"/>
      <c r="BB80" s="600"/>
    </row>
    <row r="81" spans="1:54" s="29" customFormat="1" ht="14.45" customHeight="1" x14ac:dyDescent="0.25">
      <c r="A81" s="4" t="s">
        <v>701</v>
      </c>
      <c r="B81" s="595" t="s">
        <v>758</v>
      </c>
      <c r="C81" s="270"/>
      <c r="D81" s="270"/>
      <c r="E81" s="270"/>
      <c r="F81" s="270"/>
      <c r="G81" s="270"/>
      <c r="H81" s="270"/>
      <c r="I81" s="270"/>
      <c r="J81" s="271"/>
      <c r="K81" s="271"/>
      <c r="L81" s="271"/>
      <c r="M81" s="271"/>
      <c r="N81" s="271"/>
      <c r="O81" s="271"/>
      <c r="P81" s="271"/>
      <c r="Q81" s="272"/>
      <c r="R81" s="272"/>
      <c r="S81" s="272"/>
      <c r="T81" s="273">
        <v>1</v>
      </c>
      <c r="U81" s="273"/>
      <c r="V81" s="273"/>
      <c r="W81" s="273"/>
      <c r="X81" s="273"/>
      <c r="Y81" s="273"/>
      <c r="Z81" s="273">
        <f t="shared" si="14"/>
        <v>1</v>
      </c>
      <c r="AA81" s="273"/>
      <c r="AB81" s="273"/>
      <c r="AC81" s="273">
        <v>1</v>
      </c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>
        <f t="shared" ref="AN81:AN88" si="15">J81+Q81+Z81</f>
        <v>1</v>
      </c>
      <c r="AO81" s="273"/>
      <c r="AP81" s="273"/>
      <c r="AQ81" s="600">
        <f t="shared" ref="AQ81:AQ88" si="16">AC81+AO81/2</f>
        <v>1</v>
      </c>
      <c r="AR81" s="600"/>
      <c r="AS81" s="600"/>
      <c r="AT81" s="600"/>
      <c r="AU81" s="600"/>
      <c r="AV81" s="600"/>
      <c r="AW81" s="600"/>
      <c r="AX81" s="600"/>
      <c r="AY81" s="600"/>
      <c r="AZ81" s="600"/>
      <c r="BA81" s="600"/>
      <c r="BB81" s="600">
        <f t="shared" ref="BB81:BB88" si="17">AN81+AP81/2</f>
        <v>1</v>
      </c>
    </row>
    <row r="82" spans="1:54" s="29" customFormat="1" ht="14.45" customHeight="1" x14ac:dyDescent="0.25">
      <c r="A82" s="4" t="s">
        <v>128</v>
      </c>
      <c r="B82" s="595" t="s">
        <v>759</v>
      </c>
      <c r="C82" s="270"/>
      <c r="D82" s="270"/>
      <c r="E82" s="270"/>
      <c r="F82" s="270"/>
      <c r="G82" s="270"/>
      <c r="H82" s="270"/>
      <c r="I82" s="270"/>
      <c r="J82" s="271"/>
      <c r="K82" s="271"/>
      <c r="L82" s="271"/>
      <c r="M82" s="271"/>
      <c r="N82" s="271"/>
      <c r="O82" s="271"/>
      <c r="P82" s="271"/>
      <c r="Q82" s="272"/>
      <c r="R82" s="272"/>
      <c r="S82" s="272"/>
      <c r="T82" s="273">
        <v>1</v>
      </c>
      <c r="U82" s="273"/>
      <c r="V82" s="273"/>
      <c r="W82" s="273"/>
      <c r="X82" s="273"/>
      <c r="Y82" s="273"/>
      <c r="Z82" s="273">
        <f t="shared" si="14"/>
        <v>1</v>
      </c>
      <c r="AA82" s="273"/>
      <c r="AB82" s="273"/>
      <c r="AC82" s="273">
        <v>1</v>
      </c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>
        <f t="shared" si="15"/>
        <v>1</v>
      </c>
      <c r="AO82" s="273"/>
      <c r="AP82" s="273"/>
      <c r="AQ82" s="600">
        <f t="shared" si="16"/>
        <v>1</v>
      </c>
      <c r="AR82" s="600"/>
      <c r="AS82" s="600"/>
      <c r="AT82" s="600"/>
      <c r="AU82" s="600"/>
      <c r="AV82" s="600"/>
      <c r="AW82" s="600"/>
      <c r="AX82" s="600"/>
      <c r="AY82" s="600"/>
      <c r="AZ82" s="600"/>
      <c r="BA82" s="600"/>
      <c r="BB82" s="600">
        <f t="shared" si="17"/>
        <v>1</v>
      </c>
    </row>
    <row r="83" spans="1:54" s="29" customFormat="1" ht="14.45" customHeight="1" x14ac:dyDescent="0.25">
      <c r="A83" s="4" t="s">
        <v>129</v>
      </c>
      <c r="B83" s="595" t="s">
        <v>760</v>
      </c>
      <c r="C83" s="270"/>
      <c r="D83" s="270"/>
      <c r="E83" s="270"/>
      <c r="F83" s="270"/>
      <c r="G83" s="270"/>
      <c r="H83" s="270"/>
      <c r="I83" s="270"/>
      <c r="J83" s="271"/>
      <c r="K83" s="271"/>
      <c r="L83" s="271"/>
      <c r="M83" s="271"/>
      <c r="N83" s="271"/>
      <c r="O83" s="271"/>
      <c r="P83" s="271"/>
      <c r="Q83" s="272"/>
      <c r="R83" s="272"/>
      <c r="S83" s="272"/>
      <c r="T83" s="273">
        <v>1</v>
      </c>
      <c r="U83" s="273"/>
      <c r="V83" s="273"/>
      <c r="W83" s="273"/>
      <c r="X83" s="273"/>
      <c r="Y83" s="273"/>
      <c r="Z83" s="273">
        <f t="shared" si="14"/>
        <v>1</v>
      </c>
      <c r="AA83" s="273"/>
      <c r="AB83" s="273"/>
      <c r="AC83" s="273">
        <v>1</v>
      </c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>
        <f t="shared" si="15"/>
        <v>1</v>
      </c>
      <c r="AO83" s="273"/>
      <c r="AP83" s="273"/>
      <c r="AQ83" s="600">
        <f t="shared" si="16"/>
        <v>1</v>
      </c>
      <c r="AR83" s="600"/>
      <c r="AS83" s="600"/>
      <c r="AT83" s="600"/>
      <c r="AU83" s="600"/>
      <c r="AV83" s="600"/>
      <c r="AW83" s="600"/>
      <c r="AX83" s="600"/>
      <c r="AY83" s="600"/>
      <c r="AZ83" s="600"/>
      <c r="BA83" s="600"/>
      <c r="BB83" s="600">
        <f t="shared" si="17"/>
        <v>1</v>
      </c>
    </row>
    <row r="84" spans="1:54" s="29" customFormat="1" ht="14.45" customHeight="1" x14ac:dyDescent="0.25">
      <c r="A84" s="4" t="s">
        <v>130</v>
      </c>
      <c r="B84" s="601" t="s">
        <v>761</v>
      </c>
      <c r="C84" s="270"/>
      <c r="D84" s="270"/>
      <c r="E84" s="270"/>
      <c r="F84" s="270"/>
      <c r="G84" s="270"/>
      <c r="H84" s="270"/>
      <c r="I84" s="270"/>
      <c r="J84" s="271"/>
      <c r="K84" s="271"/>
      <c r="L84" s="271"/>
      <c r="M84" s="271"/>
      <c r="N84" s="271"/>
      <c r="O84" s="271"/>
      <c r="P84" s="271"/>
      <c r="Q84" s="272"/>
      <c r="R84" s="272"/>
      <c r="S84" s="272"/>
      <c r="T84" s="273"/>
      <c r="U84" s="273"/>
      <c r="V84" s="273"/>
      <c r="W84" s="273"/>
      <c r="X84" s="273"/>
      <c r="Y84" s="273"/>
      <c r="Z84" s="273">
        <f t="shared" si="14"/>
        <v>0</v>
      </c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>
        <f t="shared" si="15"/>
        <v>0</v>
      </c>
      <c r="AO84" s="273"/>
      <c r="AP84" s="273"/>
      <c r="AQ84" s="600">
        <f t="shared" si="16"/>
        <v>0</v>
      </c>
      <c r="AR84" s="600"/>
      <c r="AS84" s="600"/>
      <c r="AT84" s="600"/>
      <c r="AU84" s="600"/>
      <c r="AV84" s="600"/>
      <c r="AW84" s="600"/>
      <c r="AX84" s="600"/>
      <c r="AY84" s="600"/>
      <c r="AZ84" s="600"/>
      <c r="BA84" s="600"/>
      <c r="BB84" s="600">
        <f t="shared" si="17"/>
        <v>0</v>
      </c>
    </row>
    <row r="85" spans="1:54" s="29" customFormat="1" ht="14.45" customHeight="1" x14ac:dyDescent="0.25">
      <c r="A85" s="4" t="s">
        <v>133</v>
      </c>
      <c r="B85" s="595" t="s">
        <v>762</v>
      </c>
      <c r="C85" s="270"/>
      <c r="D85" s="270"/>
      <c r="E85" s="270"/>
      <c r="F85" s="270"/>
      <c r="G85" s="270"/>
      <c r="H85" s="270"/>
      <c r="I85" s="270"/>
      <c r="J85" s="271"/>
      <c r="K85" s="271"/>
      <c r="L85" s="271"/>
      <c r="M85" s="271"/>
      <c r="N85" s="271"/>
      <c r="O85" s="271"/>
      <c r="P85" s="271"/>
      <c r="Q85" s="272"/>
      <c r="R85" s="272"/>
      <c r="S85" s="272"/>
      <c r="T85" s="273">
        <v>1</v>
      </c>
      <c r="U85" s="273"/>
      <c r="V85" s="273"/>
      <c r="W85" s="273"/>
      <c r="X85" s="273"/>
      <c r="Y85" s="273"/>
      <c r="Z85" s="273">
        <f t="shared" si="14"/>
        <v>1</v>
      </c>
      <c r="AA85" s="273"/>
      <c r="AB85" s="273"/>
      <c r="AC85" s="273">
        <v>1</v>
      </c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>
        <f t="shared" si="15"/>
        <v>1</v>
      </c>
      <c r="AO85" s="273"/>
      <c r="AP85" s="273"/>
      <c r="AQ85" s="600">
        <f t="shared" si="16"/>
        <v>1</v>
      </c>
      <c r="AR85" s="600"/>
      <c r="AS85" s="600"/>
      <c r="AT85" s="600"/>
      <c r="AU85" s="600"/>
      <c r="AV85" s="600"/>
      <c r="AW85" s="600"/>
      <c r="AX85" s="600"/>
      <c r="AY85" s="600"/>
      <c r="AZ85" s="600"/>
      <c r="BA85" s="600"/>
      <c r="BB85" s="600">
        <f t="shared" si="17"/>
        <v>1</v>
      </c>
    </row>
    <row r="86" spans="1:54" s="29" customFormat="1" ht="14.45" customHeight="1" x14ac:dyDescent="0.25">
      <c r="A86" s="4" t="s">
        <v>136</v>
      </c>
      <c r="B86" s="595" t="s">
        <v>763</v>
      </c>
      <c r="C86" s="270"/>
      <c r="D86" s="270"/>
      <c r="E86" s="270"/>
      <c r="F86" s="270"/>
      <c r="G86" s="270"/>
      <c r="H86" s="270"/>
      <c r="I86" s="270"/>
      <c r="J86" s="271"/>
      <c r="K86" s="271"/>
      <c r="L86" s="271"/>
      <c r="M86" s="271"/>
      <c r="N86" s="271"/>
      <c r="O86" s="271"/>
      <c r="P86" s="271"/>
      <c r="Q86" s="272"/>
      <c r="R86" s="272"/>
      <c r="S86" s="272"/>
      <c r="T86" s="273">
        <v>1</v>
      </c>
      <c r="U86" s="273"/>
      <c r="V86" s="273"/>
      <c r="W86" s="273"/>
      <c r="X86" s="273"/>
      <c r="Y86" s="273"/>
      <c r="Z86" s="273">
        <f t="shared" si="14"/>
        <v>1</v>
      </c>
      <c r="AA86" s="273"/>
      <c r="AB86" s="273"/>
      <c r="AC86" s="273">
        <v>1</v>
      </c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>
        <f t="shared" si="15"/>
        <v>1</v>
      </c>
      <c r="AO86" s="273"/>
      <c r="AP86" s="273"/>
      <c r="AQ86" s="600">
        <f t="shared" si="16"/>
        <v>1</v>
      </c>
      <c r="AR86" s="600"/>
      <c r="AS86" s="600"/>
      <c r="AT86" s="600"/>
      <c r="AU86" s="600"/>
      <c r="AV86" s="600"/>
      <c r="AW86" s="600"/>
      <c r="AX86" s="600"/>
      <c r="AY86" s="600"/>
      <c r="AZ86" s="600"/>
      <c r="BA86" s="600"/>
      <c r="BB86" s="600">
        <f t="shared" si="17"/>
        <v>1</v>
      </c>
    </row>
    <row r="87" spans="1:54" s="29" customFormat="1" ht="14.45" customHeight="1" x14ac:dyDescent="0.25">
      <c r="A87" s="4" t="s">
        <v>137</v>
      </c>
      <c r="B87" s="595" t="s">
        <v>764</v>
      </c>
      <c r="C87" s="270"/>
      <c r="D87" s="270"/>
      <c r="E87" s="270"/>
      <c r="F87" s="270"/>
      <c r="G87" s="270"/>
      <c r="H87" s="270"/>
      <c r="I87" s="270"/>
      <c r="J87" s="271"/>
      <c r="K87" s="271"/>
      <c r="L87" s="271"/>
      <c r="M87" s="271"/>
      <c r="N87" s="271"/>
      <c r="O87" s="271"/>
      <c r="P87" s="271"/>
      <c r="Q87" s="272"/>
      <c r="R87" s="272"/>
      <c r="S87" s="272"/>
      <c r="T87" s="273">
        <v>3</v>
      </c>
      <c r="U87" s="273"/>
      <c r="V87" s="273"/>
      <c r="W87" s="273"/>
      <c r="X87" s="273"/>
      <c r="Y87" s="273"/>
      <c r="Z87" s="273">
        <f t="shared" si="14"/>
        <v>3</v>
      </c>
      <c r="AA87" s="273"/>
      <c r="AB87" s="273"/>
      <c r="AC87" s="273">
        <v>3</v>
      </c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>
        <f t="shared" si="15"/>
        <v>3</v>
      </c>
      <c r="AO87" s="273"/>
      <c r="AP87" s="273"/>
      <c r="AQ87" s="600">
        <f t="shared" si="16"/>
        <v>3</v>
      </c>
      <c r="AR87" s="600"/>
      <c r="AS87" s="600"/>
      <c r="AT87" s="600"/>
      <c r="AU87" s="600"/>
      <c r="AV87" s="600"/>
      <c r="AW87" s="600"/>
      <c r="AX87" s="600"/>
      <c r="AY87" s="600"/>
      <c r="AZ87" s="600"/>
      <c r="BA87" s="600"/>
      <c r="BB87" s="600">
        <f t="shared" si="17"/>
        <v>3</v>
      </c>
    </row>
    <row r="88" spans="1:54" s="29" customFormat="1" ht="14.45" customHeight="1" x14ac:dyDescent="0.25">
      <c r="A88" s="4" t="s">
        <v>138</v>
      </c>
      <c r="B88" s="595" t="s">
        <v>1015</v>
      </c>
      <c r="C88" s="270"/>
      <c r="D88" s="270"/>
      <c r="E88" s="270"/>
      <c r="F88" s="270"/>
      <c r="G88" s="270"/>
      <c r="H88" s="270"/>
      <c r="I88" s="270"/>
      <c r="J88" s="271"/>
      <c r="K88" s="271"/>
      <c r="L88" s="271"/>
      <c r="M88" s="271"/>
      <c r="N88" s="271"/>
      <c r="O88" s="271"/>
      <c r="P88" s="271"/>
      <c r="Q88" s="272"/>
      <c r="R88" s="272"/>
      <c r="S88" s="272"/>
      <c r="T88" s="273">
        <v>1</v>
      </c>
      <c r="U88" s="273"/>
      <c r="V88" s="273"/>
      <c r="W88" s="273"/>
      <c r="X88" s="273"/>
      <c r="Y88" s="273"/>
      <c r="Z88" s="273">
        <f t="shared" si="14"/>
        <v>1</v>
      </c>
      <c r="AA88" s="273"/>
      <c r="AB88" s="273"/>
      <c r="AC88" s="273">
        <v>1</v>
      </c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>
        <f t="shared" si="15"/>
        <v>1</v>
      </c>
      <c r="AO88" s="273"/>
      <c r="AP88" s="273"/>
      <c r="AQ88" s="600">
        <f t="shared" si="16"/>
        <v>1</v>
      </c>
      <c r="AR88" s="600"/>
      <c r="AS88" s="600"/>
      <c r="AT88" s="600"/>
      <c r="AU88" s="600"/>
      <c r="AV88" s="600"/>
      <c r="AW88" s="600"/>
      <c r="AX88" s="600"/>
      <c r="AY88" s="600"/>
      <c r="AZ88" s="600"/>
      <c r="BA88" s="600"/>
      <c r="BB88" s="600">
        <f t="shared" si="17"/>
        <v>1</v>
      </c>
    </row>
    <row r="89" spans="1:54" s="29" customFormat="1" ht="14.45" customHeight="1" x14ac:dyDescent="0.25">
      <c r="A89" s="4" t="s">
        <v>139</v>
      </c>
      <c r="B89" s="601" t="s">
        <v>765</v>
      </c>
      <c r="C89" s="270"/>
      <c r="D89" s="270"/>
      <c r="E89" s="270"/>
      <c r="F89" s="270"/>
      <c r="G89" s="270"/>
      <c r="H89" s="270"/>
      <c r="I89" s="270"/>
      <c r="J89" s="271"/>
      <c r="K89" s="271"/>
      <c r="L89" s="271"/>
      <c r="M89" s="271"/>
      <c r="N89" s="271"/>
      <c r="O89" s="271"/>
      <c r="P89" s="271"/>
      <c r="Q89" s="272"/>
      <c r="R89" s="272"/>
      <c r="S89" s="272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600"/>
      <c r="AR89" s="600"/>
      <c r="AS89" s="600"/>
      <c r="AT89" s="600"/>
      <c r="AU89" s="600"/>
      <c r="AV89" s="600"/>
      <c r="AW89" s="600"/>
      <c r="AX89" s="600"/>
      <c r="AY89" s="600"/>
      <c r="AZ89" s="600"/>
      <c r="BA89" s="600"/>
      <c r="BB89" s="600"/>
    </row>
    <row r="90" spans="1:54" s="29" customFormat="1" ht="14.45" customHeight="1" x14ac:dyDescent="0.25">
      <c r="A90" s="4" t="s">
        <v>142</v>
      </c>
      <c r="B90" s="595" t="s">
        <v>766</v>
      </c>
      <c r="C90" s="270"/>
      <c r="D90" s="270"/>
      <c r="E90" s="270"/>
      <c r="F90" s="270"/>
      <c r="G90" s="270"/>
      <c r="H90" s="270"/>
      <c r="I90" s="270"/>
      <c r="J90" s="271"/>
      <c r="K90" s="271"/>
      <c r="L90" s="271"/>
      <c r="M90" s="271"/>
      <c r="N90" s="271"/>
      <c r="O90" s="271"/>
      <c r="P90" s="271"/>
      <c r="Q90" s="272"/>
      <c r="R90" s="272"/>
      <c r="S90" s="272"/>
      <c r="T90" s="273">
        <v>1</v>
      </c>
      <c r="U90" s="273"/>
      <c r="V90" s="273"/>
      <c r="W90" s="273"/>
      <c r="X90" s="273"/>
      <c r="Y90" s="273"/>
      <c r="Z90" s="273">
        <f t="shared" si="14"/>
        <v>1</v>
      </c>
      <c r="AA90" s="273"/>
      <c r="AB90" s="273"/>
      <c r="AC90" s="273">
        <v>1</v>
      </c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>
        <f>J90+Q90+Z90</f>
        <v>1</v>
      </c>
      <c r="AO90" s="273"/>
      <c r="AP90" s="273"/>
      <c r="AQ90" s="600">
        <f>AC90+AO90/2</f>
        <v>1</v>
      </c>
      <c r="AR90" s="600"/>
      <c r="AS90" s="600"/>
      <c r="AT90" s="600"/>
      <c r="AU90" s="600"/>
      <c r="AV90" s="600"/>
      <c r="AW90" s="600"/>
      <c r="AX90" s="600"/>
      <c r="AY90" s="600"/>
      <c r="AZ90" s="600"/>
      <c r="BA90" s="600"/>
      <c r="BB90" s="600">
        <f>AN90+AP90/2</f>
        <v>1</v>
      </c>
    </row>
    <row r="91" spans="1:54" s="29" customFormat="1" ht="14.45" customHeight="1" x14ac:dyDescent="0.25">
      <c r="A91" s="4" t="s">
        <v>145</v>
      </c>
      <c r="B91" s="595" t="s">
        <v>767</v>
      </c>
      <c r="C91" s="270"/>
      <c r="D91" s="270"/>
      <c r="E91" s="270"/>
      <c r="F91" s="270"/>
      <c r="G91" s="270"/>
      <c r="H91" s="270"/>
      <c r="I91" s="270"/>
      <c r="J91" s="271"/>
      <c r="K91" s="271"/>
      <c r="L91" s="271"/>
      <c r="M91" s="271"/>
      <c r="N91" s="271"/>
      <c r="O91" s="271"/>
      <c r="P91" s="271"/>
      <c r="Q91" s="272"/>
      <c r="R91" s="272"/>
      <c r="S91" s="272"/>
      <c r="T91" s="273">
        <v>2</v>
      </c>
      <c r="U91" s="273"/>
      <c r="V91" s="273"/>
      <c r="W91" s="273"/>
      <c r="X91" s="273"/>
      <c r="Y91" s="273"/>
      <c r="Z91" s="273">
        <f t="shared" si="14"/>
        <v>2</v>
      </c>
      <c r="AA91" s="273"/>
      <c r="AB91" s="273"/>
      <c r="AC91" s="273">
        <v>2</v>
      </c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>
        <f>J91+Q91+Z91</f>
        <v>2</v>
      </c>
      <c r="AO91" s="273"/>
      <c r="AP91" s="273"/>
      <c r="AQ91" s="600">
        <f>AC91+AO91/2</f>
        <v>2</v>
      </c>
      <c r="AR91" s="600"/>
      <c r="AS91" s="600"/>
      <c r="AT91" s="600"/>
      <c r="AU91" s="600"/>
      <c r="AV91" s="600"/>
      <c r="AW91" s="600"/>
      <c r="AX91" s="600"/>
      <c r="AY91" s="600"/>
      <c r="AZ91" s="600"/>
      <c r="BA91" s="600"/>
      <c r="BB91" s="600">
        <f>AN91+AP91/2</f>
        <v>2</v>
      </c>
    </row>
    <row r="92" spans="1:54" s="29" customFormat="1" ht="14.45" customHeight="1" x14ac:dyDescent="0.25">
      <c r="A92" s="4" t="s">
        <v>148</v>
      </c>
      <c r="B92" s="595" t="s">
        <v>768</v>
      </c>
      <c r="C92" s="270"/>
      <c r="D92" s="270"/>
      <c r="E92" s="270"/>
      <c r="F92" s="270"/>
      <c r="G92" s="270"/>
      <c r="H92" s="270"/>
      <c r="I92" s="270"/>
      <c r="J92" s="271"/>
      <c r="K92" s="271"/>
      <c r="L92" s="271"/>
      <c r="M92" s="271"/>
      <c r="N92" s="271"/>
      <c r="O92" s="271"/>
      <c r="P92" s="271"/>
      <c r="Q92" s="272"/>
      <c r="R92" s="272"/>
      <c r="S92" s="272"/>
      <c r="T92" s="273">
        <v>1</v>
      </c>
      <c r="U92" s="273"/>
      <c r="V92" s="273"/>
      <c r="W92" s="273"/>
      <c r="X92" s="273"/>
      <c r="Y92" s="273"/>
      <c r="Z92" s="273">
        <f t="shared" si="14"/>
        <v>1</v>
      </c>
      <c r="AA92" s="273"/>
      <c r="AB92" s="273"/>
      <c r="AC92" s="273">
        <v>1</v>
      </c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>
        <f>J92+Q92+Z92</f>
        <v>1</v>
      </c>
      <c r="AO92" s="273"/>
      <c r="AP92" s="273"/>
      <c r="AQ92" s="600">
        <f>AC92+AO92/2</f>
        <v>1</v>
      </c>
      <c r="AR92" s="600"/>
      <c r="AS92" s="600"/>
      <c r="AT92" s="600"/>
      <c r="AU92" s="600"/>
      <c r="AV92" s="600"/>
      <c r="AW92" s="600"/>
      <c r="AX92" s="600"/>
      <c r="AY92" s="600"/>
      <c r="AZ92" s="600"/>
      <c r="BA92" s="600"/>
      <c r="BB92" s="600">
        <f>AN92+AP92/2</f>
        <v>1</v>
      </c>
    </row>
    <row r="93" spans="1:54" s="29" customFormat="1" ht="14.45" customHeight="1" x14ac:dyDescent="0.25">
      <c r="A93" s="4" t="s">
        <v>149</v>
      </c>
      <c r="B93" s="266" t="s">
        <v>769</v>
      </c>
      <c r="C93" s="270"/>
      <c r="D93" s="270"/>
      <c r="E93" s="270"/>
      <c r="F93" s="270"/>
      <c r="G93" s="270"/>
      <c r="H93" s="270"/>
      <c r="I93" s="270"/>
      <c r="J93" s="271"/>
      <c r="K93" s="271"/>
      <c r="L93" s="271"/>
      <c r="M93" s="271"/>
      <c r="N93" s="271"/>
      <c r="O93" s="271"/>
      <c r="P93" s="271"/>
      <c r="Q93" s="272"/>
      <c r="R93" s="272"/>
      <c r="S93" s="272"/>
      <c r="T93" s="273">
        <f>SUM(T71:T92)</f>
        <v>23</v>
      </c>
      <c r="U93" s="273">
        <f>SUM(U71:U92)</f>
        <v>0</v>
      </c>
      <c r="V93" s="273"/>
      <c r="W93" s="273"/>
      <c r="X93" s="273"/>
      <c r="Y93" s="273"/>
      <c r="Z93" s="273">
        <f t="shared" si="14"/>
        <v>23</v>
      </c>
      <c r="AA93" s="273">
        <f>SUM(AA71:AA92)</f>
        <v>0</v>
      </c>
      <c r="AB93" s="273">
        <f>SUM(AB71:AB92)</f>
        <v>0</v>
      </c>
      <c r="AC93" s="273">
        <f>SUM(AC71:AC92)</f>
        <v>23</v>
      </c>
      <c r="AD93" s="273"/>
      <c r="AE93" s="273">
        <f>SUM(AE71:AE92)</f>
        <v>0</v>
      </c>
      <c r="AF93" s="273"/>
      <c r="AG93" s="273"/>
      <c r="AH93" s="273"/>
      <c r="AI93" s="273"/>
      <c r="AJ93" s="273"/>
      <c r="AK93" s="273"/>
      <c r="AL93" s="273"/>
      <c r="AM93" s="273"/>
      <c r="AN93" s="273">
        <f>J93+Q93+Z93</f>
        <v>23</v>
      </c>
      <c r="AO93" s="273">
        <f>SUM(AO71:AO92)</f>
        <v>0</v>
      </c>
      <c r="AP93" s="273">
        <f>SUM(AP71:AP92)</f>
        <v>0</v>
      </c>
      <c r="AQ93" s="698">
        <f>AC93+AO93/2</f>
        <v>23</v>
      </c>
      <c r="AR93" s="858">
        <v>0</v>
      </c>
      <c r="AS93" s="858">
        <v>0</v>
      </c>
      <c r="AT93" s="858">
        <v>0</v>
      </c>
      <c r="AU93" s="858">
        <v>0</v>
      </c>
      <c r="AV93" s="858">
        <v>0</v>
      </c>
      <c r="AW93" s="858">
        <v>0</v>
      </c>
      <c r="AX93" s="858"/>
      <c r="AY93" s="858"/>
      <c r="AZ93" s="858">
        <v>0</v>
      </c>
      <c r="BA93" s="858"/>
      <c r="BB93" s="698">
        <f>SUM(BB71:BB92)</f>
        <v>23</v>
      </c>
    </row>
    <row r="94" spans="1:54" s="29" customFormat="1" ht="14.45" customHeight="1" x14ac:dyDescent="0.25">
      <c r="A94" s="4"/>
      <c r="B94" s="596"/>
      <c r="C94" s="681"/>
      <c r="D94" s="681"/>
      <c r="E94" s="681"/>
      <c r="F94" s="681"/>
      <c r="G94" s="681"/>
      <c r="H94" s="681"/>
      <c r="I94" s="681"/>
      <c r="J94" s="682"/>
      <c r="K94" s="682"/>
      <c r="L94" s="682"/>
      <c r="M94" s="682"/>
      <c r="N94" s="682"/>
      <c r="O94" s="682"/>
      <c r="P94" s="682"/>
      <c r="Q94" s="683"/>
      <c r="R94" s="683"/>
      <c r="S94" s="683"/>
      <c r="T94" s="684"/>
      <c r="U94" s="684"/>
      <c r="V94" s="684"/>
      <c r="W94" s="684"/>
      <c r="X94" s="684"/>
      <c r="Y94" s="684"/>
      <c r="Z94" s="684"/>
      <c r="AA94" s="684"/>
      <c r="AB94" s="684"/>
      <c r="AC94" s="684"/>
      <c r="AD94" s="684"/>
      <c r="AE94" s="684"/>
      <c r="AF94" s="684"/>
      <c r="AG94" s="684"/>
      <c r="AH94" s="684"/>
      <c r="AI94" s="684"/>
      <c r="AJ94" s="684"/>
      <c r="AK94" s="684"/>
      <c r="AL94" s="684"/>
      <c r="AM94" s="684"/>
      <c r="AN94" s="684"/>
      <c r="AO94" s="684"/>
      <c r="AP94" s="684"/>
      <c r="AQ94" s="685"/>
      <c r="AR94" s="685"/>
      <c r="AS94" s="684"/>
      <c r="AT94" s="684"/>
      <c r="AU94" s="684"/>
      <c r="AV94" s="684"/>
      <c r="AW94" s="684"/>
      <c r="AX94" s="684"/>
      <c r="AY94" s="684"/>
      <c r="AZ94" s="684"/>
      <c r="BA94" s="684"/>
      <c r="BB94" s="684"/>
    </row>
    <row r="95" spans="1:54" s="29" customFormat="1" ht="14.45" customHeight="1" x14ac:dyDescent="0.25">
      <c r="A95" s="4"/>
      <c r="B95" s="76"/>
      <c r="C95" s="70"/>
      <c r="D95" s="70"/>
      <c r="E95" s="70"/>
      <c r="F95" s="70"/>
      <c r="G95" s="70"/>
      <c r="H95" s="70"/>
      <c r="I95" s="70"/>
      <c r="J95" s="53"/>
      <c r="K95" s="53"/>
      <c r="L95" s="53"/>
      <c r="M95" s="53"/>
      <c r="N95" s="53"/>
      <c r="O95" s="53"/>
      <c r="P95" s="53"/>
      <c r="Q95" s="71"/>
      <c r="R95" s="71"/>
      <c r="S95" s="71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268"/>
      <c r="AR95" s="268"/>
      <c r="AS95" s="54"/>
      <c r="AT95" s="54"/>
      <c r="AU95" s="54"/>
      <c r="AV95" s="54"/>
      <c r="AW95" s="54"/>
      <c r="AX95" s="54"/>
      <c r="AY95" s="54"/>
      <c r="AZ95" s="54"/>
      <c r="BA95" s="54"/>
      <c r="BB95" s="54"/>
    </row>
    <row r="96" spans="1:54" s="29" customFormat="1" ht="14.45" customHeight="1" x14ac:dyDescent="0.25">
      <c r="A96" s="4"/>
      <c r="B96" s="76"/>
      <c r="C96" s="70"/>
      <c r="D96" s="70"/>
      <c r="E96" s="70"/>
      <c r="F96" s="70"/>
      <c r="G96" s="70"/>
      <c r="H96" s="70"/>
      <c r="I96" s="70"/>
      <c r="J96" s="53"/>
      <c r="K96" s="53"/>
      <c r="L96" s="53"/>
      <c r="M96" s="53"/>
      <c r="N96" s="53"/>
      <c r="O96" s="53"/>
      <c r="P96" s="53"/>
      <c r="Q96" s="71"/>
      <c r="R96" s="71"/>
      <c r="S96" s="71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268"/>
      <c r="AR96" s="268"/>
      <c r="AS96" s="54"/>
      <c r="AT96" s="54"/>
      <c r="AU96" s="54"/>
      <c r="AV96" s="54"/>
      <c r="AW96" s="54"/>
      <c r="AX96" s="54"/>
      <c r="AY96" s="54"/>
      <c r="AZ96" s="54"/>
      <c r="BA96" s="54"/>
      <c r="BB96" s="54"/>
    </row>
    <row r="97" spans="1:272" s="29" customFormat="1" ht="14.45" customHeight="1" x14ac:dyDescent="0.25">
      <c r="A97" s="267" t="s">
        <v>152</v>
      </c>
      <c r="B97" s="76" t="s">
        <v>552</v>
      </c>
      <c r="C97" s="70"/>
      <c r="D97" s="70"/>
      <c r="E97" s="70"/>
      <c r="F97" s="70"/>
      <c r="G97" s="70"/>
      <c r="H97" s="70"/>
      <c r="I97" s="70"/>
      <c r="J97" s="53"/>
      <c r="K97" s="53"/>
      <c r="L97" s="53"/>
      <c r="M97" s="53"/>
      <c r="N97" s="53"/>
      <c r="O97" s="53"/>
      <c r="P97" s="53"/>
      <c r="Q97" s="71"/>
      <c r="R97" s="71"/>
      <c r="S97" s="71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268"/>
      <c r="AR97" s="268"/>
      <c r="AS97" s="54"/>
      <c r="AT97" s="54"/>
      <c r="AU97" s="54"/>
      <c r="AV97" s="54"/>
      <c r="AW97" s="54"/>
      <c r="AX97" s="54"/>
      <c r="AY97" s="54"/>
      <c r="AZ97" s="54"/>
      <c r="BA97" s="54"/>
      <c r="BB97" s="54"/>
    </row>
    <row r="98" spans="1:272" s="29" customFormat="1" ht="14.45" customHeight="1" x14ac:dyDescent="0.25">
      <c r="A98" s="267" t="s">
        <v>153</v>
      </c>
      <c r="B98" s="269" t="s">
        <v>556</v>
      </c>
      <c r="C98" s="270"/>
      <c r="D98" s="270"/>
      <c r="E98" s="270"/>
      <c r="F98" s="270"/>
      <c r="G98" s="270"/>
      <c r="H98" s="270"/>
      <c r="I98" s="270"/>
      <c r="J98" s="271"/>
      <c r="K98" s="271"/>
      <c r="L98" s="271"/>
      <c r="M98" s="271"/>
      <c r="N98" s="271"/>
      <c r="O98" s="271"/>
      <c r="P98" s="271"/>
      <c r="Q98" s="272"/>
      <c r="R98" s="272"/>
      <c r="S98" s="272"/>
      <c r="T98" s="272">
        <v>15</v>
      </c>
      <c r="U98" s="273"/>
      <c r="V98" s="273"/>
      <c r="W98" s="273"/>
      <c r="X98" s="273"/>
      <c r="Y98" s="273"/>
      <c r="Z98" s="272">
        <f>T98</f>
        <v>15</v>
      </c>
      <c r="AA98" s="273"/>
      <c r="AB98" s="273"/>
      <c r="AC98" s="272">
        <f>T98</f>
        <v>15</v>
      </c>
      <c r="AD98" s="272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>
        <f>Z98+Q98+J98</f>
        <v>15</v>
      </c>
      <c r="AO98" s="273"/>
      <c r="AP98" s="273"/>
      <c r="AQ98" s="272">
        <f>AC98+AO98/2</f>
        <v>15</v>
      </c>
      <c r="AR98" s="272"/>
      <c r="AS98" s="273"/>
      <c r="AT98" s="858"/>
      <c r="AU98" s="858"/>
      <c r="AV98" s="273"/>
      <c r="AW98" s="273"/>
      <c r="AX98" s="273"/>
      <c r="AY98" s="273"/>
      <c r="AZ98" s="273"/>
      <c r="BA98" s="273"/>
      <c r="BB98" s="273">
        <f>AN98+AP98/2</f>
        <v>15</v>
      </c>
    </row>
    <row r="99" spans="1:272" s="29" customFormat="1" ht="14.45" customHeight="1" x14ac:dyDescent="0.25">
      <c r="A99" s="267" t="s">
        <v>154</v>
      </c>
      <c r="B99" s="269" t="s">
        <v>557</v>
      </c>
      <c r="C99" s="270"/>
      <c r="D99" s="270"/>
      <c r="E99" s="270"/>
      <c r="F99" s="270"/>
      <c r="G99" s="270"/>
      <c r="H99" s="270"/>
      <c r="I99" s="270"/>
      <c r="J99" s="271"/>
      <c r="K99" s="271"/>
      <c r="L99" s="271"/>
      <c r="M99" s="271"/>
      <c r="N99" s="271"/>
      <c r="O99" s="271"/>
      <c r="P99" s="271"/>
      <c r="Q99" s="272"/>
      <c r="R99" s="272"/>
      <c r="S99" s="272"/>
      <c r="T99" s="272">
        <v>9</v>
      </c>
      <c r="U99" s="273"/>
      <c r="V99" s="273"/>
      <c r="W99" s="273"/>
      <c r="X99" s="273"/>
      <c r="Y99" s="273"/>
      <c r="Z99" s="272">
        <f>T99</f>
        <v>9</v>
      </c>
      <c r="AA99" s="273"/>
      <c r="AB99" s="273"/>
      <c r="AC99" s="272">
        <v>9</v>
      </c>
      <c r="AD99" s="272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>
        <v>9</v>
      </c>
      <c r="AO99" s="273"/>
      <c r="AP99" s="273"/>
      <c r="AQ99" s="272">
        <f>AC99+AO99/2</f>
        <v>9</v>
      </c>
      <c r="AR99" s="272"/>
      <c r="AS99" s="273"/>
      <c r="AT99" s="858"/>
      <c r="AU99" s="858"/>
      <c r="AV99" s="273"/>
      <c r="AW99" s="273"/>
      <c r="AX99" s="273"/>
      <c r="AY99" s="273"/>
      <c r="AZ99" s="273"/>
      <c r="BA99" s="273"/>
      <c r="BB99" s="273">
        <f>AN99+AP99/2</f>
        <v>9</v>
      </c>
    </row>
    <row r="100" spans="1:272" s="29" customFormat="1" ht="14.45" customHeight="1" x14ac:dyDescent="0.25">
      <c r="A100" s="267" t="s">
        <v>155</v>
      </c>
      <c r="B100" s="269" t="s">
        <v>558</v>
      </c>
      <c r="C100" s="270"/>
      <c r="D100" s="270"/>
      <c r="E100" s="270"/>
      <c r="F100" s="270"/>
      <c r="G100" s="270"/>
      <c r="H100" s="270"/>
      <c r="I100" s="270"/>
      <c r="J100" s="271"/>
      <c r="K100" s="271"/>
      <c r="L100" s="271"/>
      <c r="M100" s="271"/>
      <c r="N100" s="271"/>
      <c r="O100" s="271"/>
      <c r="P100" s="271"/>
      <c r="Q100" s="272"/>
      <c r="R100" s="272"/>
      <c r="S100" s="272"/>
      <c r="T100" s="272">
        <v>3</v>
      </c>
      <c r="U100" s="273"/>
      <c r="V100" s="273"/>
      <c r="W100" s="273"/>
      <c r="X100" s="273"/>
      <c r="Y100" s="273"/>
      <c r="Z100" s="272">
        <f>T100</f>
        <v>3</v>
      </c>
      <c r="AA100" s="273"/>
      <c r="AB100" s="273"/>
      <c r="AC100" s="272">
        <v>3</v>
      </c>
      <c r="AD100" s="272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>
        <v>3</v>
      </c>
      <c r="AO100" s="273"/>
      <c r="AP100" s="273"/>
      <c r="AQ100" s="272">
        <f>AC100+AO100/2</f>
        <v>3</v>
      </c>
      <c r="AR100" s="272"/>
      <c r="AS100" s="273"/>
      <c r="AT100" s="858"/>
      <c r="AU100" s="858"/>
      <c r="AV100" s="273"/>
      <c r="AW100" s="273"/>
      <c r="AX100" s="273"/>
      <c r="AY100" s="273"/>
      <c r="AZ100" s="273"/>
      <c r="BA100" s="273"/>
      <c r="BB100" s="273">
        <f>AN100+AP100/2</f>
        <v>3</v>
      </c>
    </row>
    <row r="101" spans="1:272" s="29" customFormat="1" ht="14.45" customHeight="1" x14ac:dyDescent="0.25">
      <c r="A101" s="267" t="s">
        <v>156</v>
      </c>
      <c r="B101" s="274" t="s">
        <v>559</v>
      </c>
      <c r="C101" s="275"/>
      <c r="D101" s="275"/>
      <c r="E101" s="275"/>
      <c r="F101" s="275"/>
      <c r="G101" s="275"/>
      <c r="H101" s="275"/>
      <c r="I101" s="275"/>
      <c r="J101" s="276"/>
      <c r="K101" s="276"/>
      <c r="L101" s="276"/>
      <c r="M101" s="276"/>
      <c r="N101" s="276"/>
      <c r="O101" s="276"/>
      <c r="P101" s="276"/>
      <c r="Q101" s="272"/>
      <c r="R101" s="272"/>
      <c r="S101" s="272"/>
      <c r="T101" s="273">
        <f>T98+T99+T100</f>
        <v>27</v>
      </c>
      <c r="U101" s="272"/>
      <c r="V101" s="272"/>
      <c r="W101" s="272"/>
      <c r="X101" s="272"/>
      <c r="Y101" s="272"/>
      <c r="Z101" s="273">
        <f>T101</f>
        <v>27</v>
      </c>
      <c r="AA101" s="273">
        <v>0</v>
      </c>
      <c r="AB101" s="273">
        <f>AB98+AB99+AB100</f>
        <v>0</v>
      </c>
      <c r="AC101" s="273">
        <f>AC98+AC99+AC100</f>
        <v>27</v>
      </c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>
        <f>AN98+AN99+AN100</f>
        <v>27</v>
      </c>
      <c r="AO101" s="273">
        <f>AO98+AO99+AO100</f>
        <v>0</v>
      </c>
      <c r="AP101" s="273">
        <f>AP98+AP99+AP100</f>
        <v>0</v>
      </c>
      <c r="AQ101" s="698">
        <f>AC101+AO101/2</f>
        <v>27</v>
      </c>
      <c r="AR101" s="858">
        <v>0</v>
      </c>
      <c r="AS101" s="858">
        <f>AS98+AS99+AS100</f>
        <v>0</v>
      </c>
      <c r="AT101" s="858">
        <f t="shared" ref="AT101" si="18">SUM(AT96:AT100)</f>
        <v>0</v>
      </c>
      <c r="AU101" s="858">
        <f t="shared" ref="AU101" si="19">SUM(AU96:AU100)</f>
        <v>0</v>
      </c>
      <c r="AV101" s="858">
        <v>0</v>
      </c>
      <c r="AW101" s="858"/>
      <c r="AX101" s="858"/>
      <c r="AY101" s="858"/>
      <c r="AZ101" s="858">
        <v>0</v>
      </c>
      <c r="BA101" s="858"/>
      <c r="BB101" s="698">
        <f>AN101+AP101/2</f>
        <v>27</v>
      </c>
    </row>
    <row r="102" spans="1:272" ht="15.75" customHeight="1" x14ac:dyDescent="0.25">
      <c r="A102" s="267"/>
      <c r="B102" s="686"/>
      <c r="C102" s="687"/>
      <c r="D102" s="687"/>
      <c r="E102" s="687"/>
      <c r="F102" s="687"/>
      <c r="G102" s="687"/>
      <c r="H102" s="687"/>
      <c r="I102" s="687"/>
      <c r="J102" s="688"/>
      <c r="K102" s="688"/>
      <c r="L102" s="688"/>
      <c r="M102" s="688"/>
      <c r="N102" s="688"/>
      <c r="O102" s="688"/>
      <c r="P102" s="688"/>
      <c r="Q102" s="689"/>
      <c r="R102" s="689"/>
      <c r="S102" s="689"/>
      <c r="T102" s="690"/>
      <c r="U102" s="689"/>
      <c r="V102" s="689"/>
      <c r="W102" s="689"/>
      <c r="X102" s="689"/>
      <c r="Y102" s="689"/>
      <c r="Z102" s="690"/>
      <c r="AA102" s="690"/>
      <c r="AB102" s="690"/>
      <c r="AC102" s="690"/>
      <c r="AD102" s="690"/>
      <c r="AE102" s="690"/>
      <c r="AF102" s="690"/>
      <c r="AG102" s="690"/>
      <c r="AH102" s="690"/>
      <c r="AI102" s="690"/>
      <c r="AJ102" s="690"/>
      <c r="AK102" s="690"/>
      <c r="AL102" s="690"/>
      <c r="AM102" s="690"/>
      <c r="AN102" s="690"/>
      <c r="AO102" s="690"/>
      <c r="AP102" s="690"/>
      <c r="AQ102" s="690"/>
      <c r="AR102" s="690"/>
      <c r="AS102" s="690"/>
      <c r="AT102" s="690"/>
      <c r="AU102" s="690"/>
      <c r="AV102" s="690"/>
      <c r="AW102" s="690"/>
      <c r="AX102" s="690"/>
      <c r="AY102" s="690"/>
      <c r="AZ102" s="690"/>
      <c r="BA102" s="690"/>
      <c r="BB102" s="691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  <c r="BS102" s="29"/>
      <c r="BT102" s="29"/>
      <c r="BU102" s="29"/>
      <c r="BV102" s="29"/>
      <c r="BW102" s="29"/>
      <c r="BX102" s="29"/>
      <c r="BY102" s="29"/>
      <c r="BZ102" s="29"/>
      <c r="CA102" s="29"/>
      <c r="CB102" s="29"/>
      <c r="CC102" s="29"/>
      <c r="CD102" s="29"/>
      <c r="CE102" s="29"/>
      <c r="CF102" s="29"/>
      <c r="CG102" s="29"/>
      <c r="CH102" s="29"/>
      <c r="CI102" s="29"/>
      <c r="CJ102" s="29"/>
      <c r="CK102" s="29"/>
      <c r="CL102" s="29"/>
      <c r="CM102" s="29"/>
      <c r="CN102" s="29"/>
      <c r="CO102" s="29"/>
      <c r="CP102" s="29"/>
      <c r="CQ102" s="29"/>
      <c r="CR102" s="29"/>
      <c r="CS102" s="29"/>
      <c r="CT102" s="29"/>
      <c r="CU102" s="29"/>
      <c r="CV102" s="29"/>
      <c r="CW102" s="29"/>
      <c r="CX102" s="29"/>
      <c r="CY102" s="29"/>
      <c r="CZ102" s="29"/>
      <c r="DA102" s="29"/>
      <c r="DB102" s="29"/>
      <c r="DC102" s="29"/>
      <c r="DD102" s="29"/>
      <c r="DE102" s="29"/>
      <c r="DF102" s="29"/>
      <c r="DG102" s="29"/>
      <c r="DH102" s="29"/>
      <c r="DI102" s="29"/>
      <c r="DJ102" s="29"/>
      <c r="DK102" s="29"/>
      <c r="DL102" s="29"/>
      <c r="DM102" s="29"/>
      <c r="DN102" s="29"/>
      <c r="DO102" s="29"/>
      <c r="DP102" s="29"/>
      <c r="DQ102" s="29"/>
      <c r="DR102" s="29"/>
      <c r="DS102" s="29"/>
      <c r="DT102" s="29"/>
      <c r="DU102" s="29"/>
      <c r="DV102" s="29"/>
      <c r="DW102" s="29"/>
      <c r="DX102" s="29"/>
      <c r="DY102" s="29"/>
      <c r="DZ102" s="29"/>
      <c r="EA102" s="29"/>
      <c r="EB102" s="29"/>
      <c r="EC102" s="29"/>
      <c r="ED102" s="29"/>
      <c r="EE102" s="29"/>
      <c r="EF102" s="29"/>
      <c r="EG102" s="29"/>
      <c r="EH102" s="29"/>
      <c r="EI102" s="29"/>
      <c r="EJ102" s="29"/>
      <c r="EK102" s="29"/>
      <c r="EL102" s="29"/>
      <c r="EM102" s="29"/>
      <c r="EN102" s="29"/>
      <c r="EO102" s="29"/>
      <c r="EP102" s="29"/>
      <c r="EQ102" s="29"/>
      <c r="ER102" s="29"/>
      <c r="ES102" s="29"/>
      <c r="ET102" s="29"/>
      <c r="EU102" s="29"/>
      <c r="EV102" s="29"/>
      <c r="EW102" s="29"/>
      <c r="EX102" s="29"/>
      <c r="EY102" s="29"/>
      <c r="EZ102" s="29"/>
      <c r="FA102" s="29"/>
      <c r="FB102" s="29"/>
      <c r="FC102" s="29"/>
      <c r="FD102" s="29"/>
      <c r="FE102" s="29"/>
      <c r="FF102" s="29"/>
      <c r="FG102" s="29"/>
      <c r="FH102" s="29"/>
      <c r="FI102" s="29"/>
      <c r="FJ102" s="29"/>
      <c r="FK102" s="29"/>
      <c r="FL102" s="29"/>
      <c r="FM102" s="29"/>
      <c r="FN102" s="29"/>
      <c r="FO102" s="29"/>
      <c r="FP102" s="29"/>
      <c r="FQ102" s="29"/>
      <c r="FR102" s="29"/>
      <c r="FS102" s="29"/>
      <c r="FT102" s="29"/>
      <c r="FU102" s="29"/>
      <c r="FV102" s="29"/>
      <c r="FW102" s="29"/>
      <c r="FX102" s="29"/>
      <c r="FY102" s="29"/>
      <c r="FZ102" s="29"/>
      <c r="GA102" s="29"/>
      <c r="GB102" s="29"/>
      <c r="GC102" s="29"/>
      <c r="GD102" s="29"/>
      <c r="GE102" s="29"/>
      <c r="GF102" s="29"/>
      <c r="GG102" s="29"/>
      <c r="GH102" s="29"/>
      <c r="GI102" s="29"/>
      <c r="GJ102" s="29"/>
      <c r="GK102" s="29"/>
      <c r="GL102" s="29"/>
      <c r="GM102" s="29"/>
      <c r="GN102" s="29"/>
      <c r="GO102" s="29"/>
      <c r="GP102" s="29"/>
      <c r="GQ102" s="29"/>
      <c r="GR102" s="29"/>
      <c r="GS102" s="29"/>
      <c r="GT102" s="29"/>
      <c r="GU102" s="29"/>
      <c r="GV102" s="29"/>
      <c r="GW102" s="29"/>
      <c r="GX102" s="29"/>
      <c r="GY102" s="29"/>
      <c r="GZ102" s="29"/>
      <c r="HA102" s="29"/>
      <c r="HB102" s="29"/>
      <c r="HC102" s="29"/>
      <c r="HD102" s="29"/>
      <c r="HE102" s="29"/>
      <c r="HF102" s="29"/>
      <c r="HG102" s="29"/>
      <c r="HH102" s="29"/>
      <c r="HI102" s="29"/>
      <c r="HJ102" s="29"/>
      <c r="HK102" s="29"/>
      <c r="HL102" s="29"/>
      <c r="HM102" s="29"/>
      <c r="HN102" s="29"/>
      <c r="HO102" s="29"/>
      <c r="HP102" s="29"/>
      <c r="HQ102" s="29"/>
      <c r="HR102" s="29"/>
      <c r="HS102" s="29"/>
      <c r="HT102" s="29"/>
      <c r="HU102" s="29"/>
      <c r="HV102" s="29"/>
      <c r="HW102" s="29"/>
      <c r="HX102" s="29"/>
      <c r="HY102" s="29"/>
      <c r="HZ102" s="29"/>
      <c r="IA102" s="29"/>
      <c r="IB102" s="29"/>
      <c r="IC102" s="29"/>
      <c r="ID102" s="29"/>
      <c r="IE102" s="29"/>
      <c r="IF102" s="29"/>
      <c r="IG102" s="29"/>
      <c r="IH102" s="29"/>
      <c r="II102" s="29"/>
      <c r="IJ102" s="29"/>
      <c r="IK102" s="29"/>
      <c r="IL102" s="29"/>
      <c r="IM102" s="29"/>
      <c r="IN102" s="29"/>
      <c r="IO102" s="29"/>
      <c r="IP102" s="29"/>
      <c r="IQ102" s="29"/>
      <c r="IR102" s="29"/>
      <c r="IS102" s="29"/>
      <c r="IT102" s="29"/>
      <c r="IU102" s="29"/>
      <c r="IV102" s="29"/>
      <c r="IW102" s="29"/>
      <c r="IX102" s="29"/>
      <c r="IY102" s="29"/>
      <c r="IZ102" s="29"/>
      <c r="JA102" s="29"/>
      <c r="JB102" s="29"/>
      <c r="JC102" s="29"/>
      <c r="JD102" s="29"/>
      <c r="JE102" s="29"/>
      <c r="JF102" s="29"/>
      <c r="JG102" s="29"/>
      <c r="JH102" s="29"/>
      <c r="JI102" s="29"/>
      <c r="JJ102" s="29"/>
      <c r="JK102" s="29"/>
      <c r="JL102" s="29"/>
    </row>
    <row r="103" spans="1:272" s="29" customFormat="1" ht="14.45" customHeight="1" x14ac:dyDescent="0.25">
      <c r="A103" s="267"/>
      <c r="B103" s="51"/>
      <c r="C103" s="52"/>
      <c r="D103" s="52"/>
      <c r="E103" s="52"/>
      <c r="F103" s="52"/>
      <c r="G103" s="52"/>
      <c r="H103" s="52"/>
      <c r="I103" s="52"/>
      <c r="J103" s="53"/>
      <c r="K103" s="53"/>
      <c r="L103" s="53"/>
      <c r="M103" s="53"/>
      <c r="N103" s="53"/>
      <c r="O103" s="53"/>
      <c r="P103" s="53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  <c r="AM103" s="71"/>
      <c r="AN103" s="58"/>
      <c r="AO103" s="58"/>
      <c r="AP103" s="58"/>
      <c r="AQ103" s="58"/>
      <c r="AR103" s="58"/>
      <c r="AS103" s="58"/>
      <c r="AT103" s="58"/>
      <c r="AU103" s="58"/>
      <c r="AV103" s="58"/>
      <c r="AW103" s="58"/>
      <c r="AX103" s="58"/>
      <c r="AY103" s="58"/>
      <c r="AZ103" s="58"/>
      <c r="BA103" s="58"/>
      <c r="BB103" s="58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5"/>
      <c r="CA103" s="15"/>
      <c r="CB103" s="15"/>
      <c r="CC103" s="15"/>
      <c r="CD103" s="15"/>
      <c r="CE103" s="15"/>
      <c r="CF103" s="15"/>
      <c r="CG103" s="15"/>
      <c r="CH103" s="15"/>
      <c r="CI103" s="15"/>
      <c r="CJ103" s="15"/>
      <c r="CK103" s="15"/>
      <c r="CL103" s="15"/>
      <c r="CM103" s="15"/>
      <c r="CN103" s="15"/>
      <c r="CO103" s="15"/>
      <c r="CP103" s="15"/>
      <c r="CQ103" s="15"/>
      <c r="CR103" s="15"/>
      <c r="CS103" s="15"/>
      <c r="CT103" s="15"/>
      <c r="CU103" s="15"/>
      <c r="CV103" s="15"/>
      <c r="CW103" s="15"/>
      <c r="CX103" s="15"/>
      <c r="CY103" s="15"/>
      <c r="CZ103" s="15"/>
      <c r="DA103" s="15"/>
      <c r="DB103" s="15"/>
      <c r="DC103" s="15"/>
      <c r="DD103" s="15"/>
      <c r="DE103" s="15"/>
      <c r="DF103" s="15"/>
      <c r="DG103" s="15"/>
      <c r="DH103" s="15"/>
      <c r="DI103" s="15"/>
      <c r="DJ103" s="15"/>
      <c r="DK103" s="15"/>
      <c r="DL103" s="15"/>
      <c r="DM103" s="15"/>
      <c r="DN103" s="15"/>
      <c r="DO103" s="15"/>
      <c r="DP103" s="15"/>
      <c r="DQ103" s="15"/>
      <c r="DR103" s="15"/>
      <c r="DS103" s="15"/>
      <c r="DT103" s="15"/>
      <c r="DU103" s="15"/>
      <c r="DV103" s="15"/>
      <c r="DW103" s="15"/>
      <c r="DX103" s="15"/>
      <c r="DY103" s="15"/>
      <c r="DZ103" s="15"/>
      <c r="EA103" s="15"/>
      <c r="EB103" s="15"/>
      <c r="EC103" s="15"/>
      <c r="ED103" s="15"/>
      <c r="EE103" s="15"/>
      <c r="EF103" s="15"/>
      <c r="EG103" s="15"/>
      <c r="EH103" s="15"/>
      <c r="EI103" s="15"/>
      <c r="EJ103" s="15"/>
      <c r="EK103" s="15"/>
      <c r="EL103" s="15"/>
      <c r="EM103" s="15"/>
      <c r="EN103" s="15"/>
      <c r="EO103" s="15"/>
      <c r="EP103" s="15"/>
      <c r="EQ103" s="15"/>
      <c r="ER103" s="15"/>
      <c r="ES103" s="15"/>
      <c r="ET103" s="15"/>
      <c r="EU103" s="15"/>
      <c r="EV103" s="15"/>
      <c r="EW103" s="15"/>
      <c r="EX103" s="15"/>
      <c r="EY103" s="15"/>
      <c r="EZ103" s="15"/>
      <c r="FA103" s="15"/>
      <c r="FB103" s="15"/>
      <c r="FC103" s="15"/>
      <c r="FD103" s="15"/>
      <c r="FE103" s="15"/>
      <c r="FF103" s="15"/>
      <c r="FG103" s="15"/>
      <c r="FH103" s="15"/>
      <c r="FI103" s="15"/>
      <c r="FJ103" s="15"/>
      <c r="FK103" s="15"/>
      <c r="FL103" s="15"/>
      <c r="FM103" s="15"/>
      <c r="FN103" s="15"/>
      <c r="FO103" s="15"/>
      <c r="FP103" s="15"/>
      <c r="FQ103" s="15"/>
      <c r="FR103" s="15"/>
      <c r="FS103" s="15"/>
      <c r="FT103" s="15"/>
      <c r="FU103" s="15"/>
      <c r="FV103" s="15"/>
      <c r="FW103" s="15"/>
      <c r="FX103" s="15"/>
      <c r="FY103" s="15"/>
      <c r="FZ103" s="15"/>
      <c r="GA103" s="15"/>
      <c r="GB103" s="15"/>
      <c r="GC103" s="15"/>
      <c r="GD103" s="15"/>
      <c r="GE103" s="15"/>
      <c r="GF103" s="15"/>
      <c r="GG103" s="15"/>
      <c r="GH103" s="15"/>
      <c r="GI103" s="15"/>
      <c r="GJ103" s="15"/>
      <c r="GK103" s="15"/>
      <c r="GL103" s="15"/>
      <c r="GM103" s="15"/>
      <c r="GN103" s="15"/>
      <c r="GO103" s="15"/>
      <c r="GP103" s="15"/>
      <c r="GQ103" s="15"/>
      <c r="GR103" s="15"/>
      <c r="GS103" s="15"/>
      <c r="GT103" s="15"/>
      <c r="GU103" s="15"/>
      <c r="GV103" s="15"/>
      <c r="GW103" s="15"/>
      <c r="GX103" s="15"/>
      <c r="GY103" s="15"/>
      <c r="GZ103" s="15"/>
      <c r="HA103" s="15"/>
      <c r="HB103" s="15"/>
      <c r="HC103" s="15"/>
      <c r="HD103" s="15"/>
      <c r="HE103" s="15"/>
      <c r="HF103" s="15"/>
      <c r="HG103" s="15"/>
      <c r="HH103" s="15"/>
      <c r="HI103" s="15"/>
      <c r="HJ103" s="15"/>
      <c r="HK103" s="15"/>
      <c r="HL103" s="15"/>
      <c r="HM103" s="15"/>
      <c r="HN103" s="15"/>
      <c r="HO103" s="15"/>
      <c r="HP103" s="15"/>
      <c r="HQ103" s="15"/>
      <c r="HR103" s="15"/>
      <c r="HS103" s="15"/>
      <c r="HT103" s="15"/>
      <c r="HU103" s="15"/>
      <c r="HV103" s="15"/>
      <c r="HW103" s="15"/>
      <c r="HX103" s="15"/>
      <c r="HY103" s="15"/>
      <c r="HZ103" s="15"/>
      <c r="IA103" s="15"/>
      <c r="IB103" s="15"/>
      <c r="IC103" s="15"/>
      <c r="ID103" s="15"/>
      <c r="IE103" s="15"/>
      <c r="IF103" s="15"/>
      <c r="IG103" s="15"/>
      <c r="IH103" s="15"/>
      <c r="II103" s="15"/>
      <c r="IJ103" s="15"/>
      <c r="IK103" s="15"/>
      <c r="IL103" s="15"/>
      <c r="IM103" s="15"/>
      <c r="IN103" s="15"/>
      <c r="IO103" s="15"/>
      <c r="IP103" s="15"/>
      <c r="IQ103" s="15"/>
      <c r="IR103" s="15"/>
      <c r="IS103" s="15"/>
      <c r="IT103" s="15"/>
      <c r="IU103" s="15"/>
      <c r="IV103" s="15"/>
      <c r="IW103" s="15"/>
      <c r="IX103" s="15"/>
      <c r="IY103" s="15"/>
      <c r="IZ103" s="15"/>
      <c r="JA103" s="15"/>
      <c r="JB103" s="15"/>
      <c r="JC103" s="15"/>
      <c r="JD103" s="15"/>
      <c r="JE103" s="15"/>
      <c r="JF103" s="15"/>
      <c r="JG103" s="15"/>
      <c r="JH103" s="15"/>
      <c r="JI103" s="15"/>
      <c r="JJ103" s="15"/>
      <c r="JK103" s="15"/>
      <c r="JL103" s="15"/>
    </row>
    <row r="104" spans="1:272" s="29" customFormat="1" ht="15.75" customHeight="1" x14ac:dyDescent="0.25">
      <c r="A104" s="267" t="s">
        <v>158</v>
      </c>
      <c r="B104" s="46" t="s">
        <v>729</v>
      </c>
      <c r="C104" s="47">
        <f>C25+C41+C65</f>
        <v>0</v>
      </c>
      <c r="D104" s="47"/>
      <c r="E104" s="47"/>
      <c r="F104" s="47"/>
      <c r="G104" s="47"/>
      <c r="H104" s="47"/>
      <c r="I104" s="47"/>
      <c r="J104" s="47">
        <f>J25+J41+J65</f>
        <v>0</v>
      </c>
      <c r="K104" s="47"/>
      <c r="L104" s="47"/>
      <c r="M104" s="47">
        <f>M25+M41+M65</f>
        <v>0</v>
      </c>
      <c r="N104" s="47"/>
      <c r="O104" s="47"/>
      <c r="P104" s="47"/>
      <c r="Q104" s="47">
        <f>Q25+Q41+Q65</f>
        <v>0</v>
      </c>
      <c r="R104" s="47">
        <f>R25+R41+R65</f>
        <v>0</v>
      </c>
      <c r="S104" s="47">
        <f>S25+S41+S65</f>
        <v>0</v>
      </c>
      <c r="T104" s="47">
        <f t="shared" ref="T104:BB104" si="20">T25+T41+T101+T93</f>
        <v>184.5</v>
      </c>
      <c r="U104" s="47">
        <f t="shared" si="20"/>
        <v>0</v>
      </c>
      <c r="V104" s="47">
        <f>V101+V93+V41+V25</f>
        <v>1</v>
      </c>
      <c r="W104" s="47">
        <f>W101+W93+W41+W25</f>
        <v>3</v>
      </c>
      <c r="X104" s="47">
        <f>X101+X93+X41+X25</f>
        <v>-1</v>
      </c>
      <c r="Y104" s="47">
        <f>Y101+Y93+Y41+Y25</f>
        <v>2</v>
      </c>
      <c r="Z104" s="47">
        <f t="shared" si="20"/>
        <v>189.5</v>
      </c>
      <c r="AA104" s="47">
        <f t="shared" si="20"/>
        <v>1</v>
      </c>
      <c r="AB104" s="47">
        <f t="shared" si="20"/>
        <v>1</v>
      </c>
      <c r="AC104" s="47">
        <f t="shared" si="20"/>
        <v>184.5</v>
      </c>
      <c r="AD104" s="47">
        <f>AD101+AD93+AD41+AD25</f>
        <v>0</v>
      </c>
      <c r="AE104" s="47">
        <f t="shared" si="20"/>
        <v>1</v>
      </c>
      <c r="AF104" s="47">
        <f>AF25+AF41+AF93+AF101</f>
        <v>0</v>
      </c>
      <c r="AG104" s="47">
        <f>AG101+AG93+AG41+AG25</f>
        <v>3</v>
      </c>
      <c r="AH104" s="47">
        <f>AH101+AH93+AH41+AH25</f>
        <v>0</v>
      </c>
      <c r="AI104" s="859">
        <f>AI101+AI93+AI41+AI25</f>
        <v>-1</v>
      </c>
      <c r="AJ104" s="859">
        <f>AJ101+AJ93+AJ41+AJ25</f>
        <v>2</v>
      </c>
      <c r="AK104" s="859"/>
      <c r="AL104" s="859">
        <f>AL101+AL93+AL41+AL25</f>
        <v>0</v>
      </c>
      <c r="AM104" s="859"/>
      <c r="AN104" s="47">
        <f t="shared" si="20"/>
        <v>189.5</v>
      </c>
      <c r="AO104" s="47">
        <f t="shared" si="20"/>
        <v>1</v>
      </c>
      <c r="AP104" s="47">
        <f t="shared" si="20"/>
        <v>1</v>
      </c>
      <c r="AQ104" s="699">
        <f t="shared" si="20"/>
        <v>185</v>
      </c>
      <c r="AR104" s="699">
        <f>AR101+AR41+AR25</f>
        <v>0</v>
      </c>
      <c r="AS104" s="699">
        <f>AS101+AS93+AS41+AS25</f>
        <v>1</v>
      </c>
      <c r="AT104" s="699">
        <f>AT23</f>
        <v>0</v>
      </c>
      <c r="AU104" s="699">
        <f t="shared" ref="AU104:AV104" si="21">AU23</f>
        <v>3</v>
      </c>
      <c r="AV104" s="699">
        <f t="shared" si="21"/>
        <v>0</v>
      </c>
      <c r="AW104" s="699">
        <f>AW101+AW93+AW41+AW25</f>
        <v>-1</v>
      </c>
      <c r="AX104" s="699">
        <f>AX101+AX93+AX41+AX25</f>
        <v>2</v>
      </c>
      <c r="AY104" s="699"/>
      <c r="AZ104" s="699">
        <f t="shared" ref="AZ104" si="22">AZ101+AZ93+AZ41+AZ25</f>
        <v>0</v>
      </c>
      <c r="BA104" s="699"/>
      <c r="BB104" s="699">
        <f t="shared" si="20"/>
        <v>190</v>
      </c>
    </row>
    <row r="105" spans="1:272" s="29" customFormat="1" ht="14.45" customHeight="1" x14ac:dyDescent="0.25">
      <c r="A105" s="267"/>
      <c r="B105" s="56"/>
      <c r="C105" s="57"/>
      <c r="D105" s="57"/>
      <c r="E105" s="57"/>
      <c r="F105" s="57"/>
      <c r="G105" s="57"/>
      <c r="H105" s="57"/>
      <c r="I105" s="57"/>
      <c r="J105" s="58"/>
      <c r="K105" s="58"/>
      <c r="L105" s="58"/>
      <c r="M105" s="58"/>
      <c r="N105" s="58"/>
      <c r="O105" s="58"/>
      <c r="P105" s="58"/>
      <c r="Q105" s="59"/>
      <c r="R105" s="59"/>
      <c r="S105" s="59"/>
      <c r="T105" s="59"/>
      <c r="U105" s="57"/>
      <c r="V105" s="57"/>
      <c r="W105" s="57"/>
      <c r="X105" s="57"/>
      <c r="Y105" s="57"/>
      <c r="Z105" s="58"/>
      <c r="AA105" s="58"/>
      <c r="AB105" s="58"/>
      <c r="AC105" s="58"/>
      <c r="AD105" s="58"/>
      <c r="AE105" s="58"/>
      <c r="AF105" s="54"/>
      <c r="AG105" s="54"/>
      <c r="AH105" s="54"/>
      <c r="AI105" s="54"/>
      <c r="AJ105" s="54"/>
      <c r="AK105" s="54"/>
      <c r="AL105" s="54"/>
      <c r="AM105" s="54"/>
      <c r="AN105" s="68"/>
      <c r="AO105" s="69"/>
      <c r="AP105" s="69"/>
      <c r="AQ105" s="455"/>
      <c r="AR105" s="455"/>
      <c r="AS105" s="455"/>
      <c r="AT105" s="455"/>
      <c r="AU105" s="455"/>
      <c r="AV105" s="455"/>
      <c r="AW105" s="455"/>
      <c r="AX105" s="455"/>
      <c r="AY105" s="455"/>
      <c r="AZ105" s="455"/>
      <c r="BA105" s="455"/>
      <c r="BB105" s="455"/>
    </row>
    <row r="106" spans="1:272" ht="14.45" customHeight="1" x14ac:dyDescent="0.25">
      <c r="A106" s="267" t="s">
        <v>161</v>
      </c>
      <c r="B106" s="46" t="s">
        <v>644</v>
      </c>
      <c r="C106" s="75">
        <f>C10+C12+C104</f>
        <v>9</v>
      </c>
      <c r="D106" s="75"/>
      <c r="E106" s="456">
        <v>-3</v>
      </c>
      <c r="F106" s="816">
        <f>F10+F12+F104</f>
        <v>1</v>
      </c>
      <c r="G106" s="816">
        <f>G10+G12+G104</f>
        <v>1</v>
      </c>
      <c r="H106" s="816">
        <f>H10+H12+H104</f>
        <v>-1</v>
      </c>
      <c r="I106" s="816">
        <f>I10+I12+I104</f>
        <v>1</v>
      </c>
      <c r="J106" s="860">
        <f>J104+J10+J12</f>
        <v>8</v>
      </c>
      <c r="K106" s="75"/>
      <c r="L106" s="75"/>
      <c r="M106" s="75">
        <f>M10+M12+M104</f>
        <v>38</v>
      </c>
      <c r="N106" s="75">
        <f t="shared" ref="N106:Q106" si="23">N10+N12+N104</f>
        <v>2</v>
      </c>
      <c r="O106" s="75">
        <f t="shared" si="23"/>
        <v>-1</v>
      </c>
      <c r="P106" s="75">
        <f t="shared" si="23"/>
        <v>0</v>
      </c>
      <c r="Q106" s="75">
        <f t="shared" si="23"/>
        <v>39</v>
      </c>
      <c r="R106" s="75">
        <f>R10+R12+R104</f>
        <v>0</v>
      </c>
      <c r="S106" s="75">
        <f>S10+S12+S104</f>
        <v>0</v>
      </c>
      <c r="T106" s="456">
        <f>T104</f>
        <v>184.5</v>
      </c>
      <c r="U106" s="456">
        <f>U104</f>
        <v>0</v>
      </c>
      <c r="V106" s="75">
        <f>V10+V12+V104</f>
        <v>1</v>
      </c>
      <c r="W106" s="816">
        <f>W104+W12+W10</f>
        <v>3</v>
      </c>
      <c r="X106" s="816">
        <f>X104+X10+X12</f>
        <v>-1</v>
      </c>
      <c r="Y106" s="816">
        <f>Y104+Y10+Y12</f>
        <v>2</v>
      </c>
      <c r="Z106" s="456">
        <f>Z10+Z12+Z104</f>
        <v>189.5</v>
      </c>
      <c r="AA106" s="456">
        <f>AA10+AA12+AA104</f>
        <v>1</v>
      </c>
      <c r="AB106" s="456">
        <f>AB10+AB12+AB104</f>
        <v>1</v>
      </c>
      <c r="AC106" s="50">
        <f>C106+M106+T106</f>
        <v>231.5</v>
      </c>
      <c r="AD106" s="817">
        <f>AD104+AD12</f>
        <v>0</v>
      </c>
      <c r="AE106" s="75">
        <f>AE104+AE12+AE10</f>
        <v>1</v>
      </c>
      <c r="AF106" s="816">
        <f>AF104+AF12+AF10</f>
        <v>2</v>
      </c>
      <c r="AG106" s="817">
        <f>AG104+AG12+AG10</f>
        <v>0</v>
      </c>
      <c r="AH106" s="817">
        <f>AH12+AH10+AH104</f>
        <v>1</v>
      </c>
      <c r="AI106" s="817">
        <f>AI104+AI10+AI12</f>
        <v>0</v>
      </c>
      <c r="AJ106" s="817">
        <f>AJ10+AJ12+AJ104</f>
        <v>2</v>
      </c>
      <c r="AK106" s="816">
        <f t="shared" ref="AK106:AM106" si="24">AK104+AK12+AK10</f>
        <v>-1</v>
      </c>
      <c r="AL106" s="816">
        <f t="shared" si="24"/>
        <v>-1</v>
      </c>
      <c r="AM106" s="816">
        <f t="shared" si="24"/>
        <v>1</v>
      </c>
      <c r="AN106" s="75" t="s">
        <v>1329</v>
      </c>
      <c r="AO106" s="485">
        <f>AO10+AO12+AO104</f>
        <v>1</v>
      </c>
      <c r="AP106" s="485">
        <f>AP10+AP12+AP104</f>
        <v>1</v>
      </c>
      <c r="AQ106" s="50">
        <f>AQ10+AQ12+AQ104</f>
        <v>232</v>
      </c>
      <c r="AR106" s="50">
        <f>AR104+AR12+AR10</f>
        <v>0</v>
      </c>
      <c r="AS106" s="50">
        <f>AS10+AS12+AS104</f>
        <v>1</v>
      </c>
      <c r="AT106" s="861">
        <f>AT104+AT12+AT10</f>
        <v>2</v>
      </c>
      <c r="AU106" s="861">
        <f>AU12+AU10+AU104</f>
        <v>0</v>
      </c>
      <c r="AV106" s="861">
        <f>AV104+AV12+AV10</f>
        <v>1</v>
      </c>
      <c r="AW106" s="861">
        <f t="shared" ref="AW106:BA106" si="25">AW104+AW12+AW10</f>
        <v>0</v>
      </c>
      <c r="AX106" s="861">
        <f t="shared" si="25"/>
        <v>2</v>
      </c>
      <c r="AY106" s="512">
        <f t="shared" si="25"/>
        <v>-1</v>
      </c>
      <c r="AZ106" s="512">
        <f t="shared" si="25"/>
        <v>-1</v>
      </c>
      <c r="BA106" s="512">
        <f t="shared" si="25"/>
        <v>1</v>
      </c>
      <c r="BB106" s="512">
        <f>BB104+BB12+BB10</f>
        <v>237</v>
      </c>
      <c r="BC106" s="557"/>
      <c r="BD106" s="29"/>
      <c r="BE106" s="29"/>
      <c r="BF106" s="29"/>
      <c r="BG106" s="29"/>
      <c r="BH106" s="29"/>
      <c r="BI106" s="29"/>
      <c r="BJ106" s="29"/>
      <c r="BK106" s="29"/>
      <c r="BL106" s="29"/>
      <c r="BM106" s="29"/>
      <c r="BN106" s="29"/>
      <c r="BO106" s="29"/>
      <c r="BP106" s="29"/>
      <c r="BQ106" s="29"/>
      <c r="BR106" s="29"/>
      <c r="BS106" s="29"/>
      <c r="BT106" s="29"/>
      <c r="BU106" s="29"/>
      <c r="BV106" s="29"/>
      <c r="BW106" s="29"/>
      <c r="BX106" s="29"/>
      <c r="BY106" s="29"/>
      <c r="BZ106" s="29"/>
      <c r="CA106" s="29"/>
      <c r="CB106" s="29"/>
      <c r="CC106" s="29"/>
      <c r="CD106" s="29"/>
      <c r="CE106" s="29"/>
      <c r="CF106" s="29"/>
      <c r="CG106" s="29"/>
      <c r="CH106" s="29"/>
      <c r="CI106" s="29"/>
      <c r="CJ106" s="29"/>
      <c r="CK106" s="29"/>
      <c r="CL106" s="29"/>
      <c r="CM106" s="29"/>
      <c r="CN106" s="29"/>
      <c r="CO106" s="29"/>
      <c r="CP106" s="29"/>
      <c r="CQ106" s="29"/>
      <c r="CR106" s="29"/>
      <c r="CS106" s="29"/>
      <c r="CT106" s="29"/>
      <c r="CU106" s="29"/>
      <c r="CV106" s="29"/>
      <c r="CW106" s="29"/>
      <c r="CX106" s="29"/>
      <c r="CY106" s="29"/>
      <c r="CZ106" s="29"/>
      <c r="DA106" s="29"/>
      <c r="DB106" s="29"/>
      <c r="DC106" s="29"/>
      <c r="DD106" s="29"/>
      <c r="DE106" s="29"/>
      <c r="DF106" s="29"/>
      <c r="DG106" s="29"/>
      <c r="DH106" s="29"/>
      <c r="DI106" s="29"/>
      <c r="DJ106" s="29"/>
      <c r="DK106" s="29"/>
      <c r="DL106" s="29"/>
      <c r="DM106" s="29"/>
      <c r="DN106" s="29"/>
      <c r="DO106" s="29"/>
      <c r="DP106" s="29"/>
      <c r="DQ106" s="29"/>
      <c r="DR106" s="29"/>
      <c r="DS106" s="29"/>
      <c r="DT106" s="29"/>
      <c r="DU106" s="29"/>
      <c r="DV106" s="29"/>
      <c r="DW106" s="29"/>
      <c r="DX106" s="29"/>
      <c r="DY106" s="29"/>
      <c r="DZ106" s="29"/>
      <c r="EA106" s="29"/>
      <c r="EB106" s="29"/>
      <c r="EC106" s="29"/>
      <c r="ED106" s="29"/>
      <c r="EE106" s="29"/>
      <c r="EF106" s="29"/>
      <c r="EG106" s="29"/>
      <c r="EH106" s="29"/>
      <c r="EI106" s="29"/>
      <c r="EJ106" s="29"/>
      <c r="EK106" s="29"/>
      <c r="EL106" s="29"/>
      <c r="EM106" s="29"/>
      <c r="EN106" s="29"/>
      <c r="EO106" s="29"/>
      <c r="EP106" s="29"/>
      <c r="EQ106" s="29"/>
      <c r="ER106" s="29"/>
      <c r="ES106" s="29"/>
      <c r="ET106" s="29"/>
      <c r="EU106" s="29"/>
      <c r="EV106" s="29"/>
      <c r="EW106" s="29"/>
      <c r="EX106" s="29"/>
      <c r="EY106" s="29"/>
      <c r="EZ106" s="29"/>
      <c r="FA106" s="29"/>
      <c r="FB106" s="29"/>
      <c r="FC106" s="29"/>
      <c r="FD106" s="29"/>
      <c r="FE106" s="29"/>
      <c r="FF106" s="29"/>
      <c r="FG106" s="29"/>
      <c r="FH106" s="29"/>
      <c r="FI106" s="29"/>
      <c r="FJ106" s="29"/>
      <c r="FK106" s="29"/>
      <c r="FL106" s="29"/>
      <c r="FM106" s="29"/>
      <c r="FN106" s="29"/>
      <c r="FO106" s="29"/>
      <c r="FP106" s="29"/>
      <c r="FQ106" s="29"/>
      <c r="FR106" s="29"/>
      <c r="FS106" s="29"/>
      <c r="FT106" s="29"/>
      <c r="FU106" s="29"/>
      <c r="FV106" s="29"/>
      <c r="FW106" s="29"/>
      <c r="FX106" s="29"/>
      <c r="FY106" s="29"/>
      <c r="FZ106" s="29"/>
      <c r="GA106" s="29"/>
      <c r="GB106" s="29"/>
      <c r="GC106" s="29"/>
      <c r="GD106" s="29"/>
      <c r="GE106" s="29"/>
      <c r="GF106" s="29"/>
      <c r="GG106" s="29"/>
      <c r="GH106" s="29"/>
      <c r="GI106" s="29"/>
      <c r="GJ106" s="29"/>
      <c r="GK106" s="29"/>
      <c r="GL106" s="29"/>
      <c r="GM106" s="29"/>
      <c r="GN106" s="29"/>
      <c r="GO106" s="29"/>
      <c r="GP106" s="29"/>
      <c r="GQ106" s="29"/>
      <c r="GR106" s="29"/>
      <c r="GS106" s="29"/>
      <c r="GT106" s="29"/>
      <c r="GU106" s="29"/>
      <c r="GV106" s="29"/>
      <c r="GW106" s="29"/>
      <c r="GX106" s="29"/>
      <c r="GY106" s="29"/>
      <c r="GZ106" s="29"/>
      <c r="HA106" s="29"/>
      <c r="HB106" s="29"/>
      <c r="HC106" s="29"/>
      <c r="HD106" s="29"/>
      <c r="HE106" s="29"/>
      <c r="HF106" s="29"/>
      <c r="HG106" s="29"/>
      <c r="HH106" s="29"/>
      <c r="HI106" s="29"/>
      <c r="HJ106" s="29"/>
      <c r="HK106" s="29"/>
      <c r="HL106" s="29"/>
      <c r="HM106" s="29"/>
      <c r="HN106" s="29"/>
      <c r="HO106" s="29"/>
      <c r="HP106" s="29"/>
      <c r="HQ106" s="29"/>
      <c r="HR106" s="29"/>
      <c r="HS106" s="29"/>
      <c r="HT106" s="29"/>
      <c r="HU106" s="29"/>
      <c r="HV106" s="29"/>
      <c r="HW106" s="29"/>
      <c r="HX106" s="29"/>
      <c r="HY106" s="29"/>
      <c r="HZ106" s="29"/>
      <c r="IA106" s="29"/>
      <c r="IB106" s="29"/>
      <c r="IC106" s="29"/>
      <c r="ID106" s="29"/>
      <c r="IE106" s="29"/>
      <c r="IF106" s="29"/>
      <c r="IG106" s="29"/>
      <c r="IH106" s="29"/>
      <c r="II106" s="29"/>
      <c r="IJ106" s="29"/>
      <c r="IK106" s="29"/>
      <c r="IL106" s="29"/>
      <c r="IM106" s="29"/>
      <c r="IN106" s="29"/>
      <c r="IO106" s="29"/>
      <c r="IP106" s="29"/>
      <c r="IQ106" s="29"/>
      <c r="IR106" s="29"/>
      <c r="IS106" s="29"/>
      <c r="IT106" s="29"/>
      <c r="IU106" s="29"/>
      <c r="IV106" s="29"/>
      <c r="IW106" s="29"/>
      <c r="IX106" s="29"/>
      <c r="IY106" s="29"/>
      <c r="IZ106" s="29"/>
      <c r="JA106" s="29"/>
      <c r="JB106" s="29"/>
      <c r="JC106" s="29"/>
      <c r="JD106" s="29"/>
      <c r="JE106" s="29"/>
      <c r="JF106" s="29"/>
      <c r="JG106" s="29"/>
      <c r="JH106" s="29"/>
      <c r="JI106" s="29"/>
      <c r="JJ106" s="29"/>
      <c r="JK106" s="29"/>
      <c r="JL106" s="29"/>
    </row>
    <row r="107" spans="1:272" ht="15.75" customHeight="1" x14ac:dyDescent="0.25">
      <c r="B107" s="76"/>
      <c r="C107" s="70"/>
      <c r="D107" s="70"/>
      <c r="E107" s="70"/>
      <c r="F107" s="70"/>
      <c r="G107" s="70"/>
      <c r="H107" s="70"/>
      <c r="I107" s="70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486"/>
      <c r="AD107" s="486"/>
      <c r="AE107" s="592"/>
      <c r="AF107" s="592"/>
      <c r="AG107" s="592"/>
      <c r="AH107" s="592"/>
      <c r="AI107" s="592"/>
      <c r="AJ107" s="592"/>
      <c r="AK107" s="592"/>
      <c r="AL107" s="592"/>
      <c r="AM107" s="592"/>
      <c r="AN107" s="486"/>
      <c r="AO107" s="592"/>
      <c r="AP107" s="592"/>
      <c r="AQ107" s="592"/>
      <c r="AR107" s="592"/>
      <c r="AS107" s="592"/>
      <c r="AT107" s="592"/>
      <c r="AU107" s="592"/>
      <c r="AV107" s="592"/>
      <c r="AW107" s="592"/>
      <c r="AX107" s="592"/>
      <c r="AY107" s="592"/>
      <c r="AZ107" s="592"/>
      <c r="BA107" s="592"/>
      <c r="BB107" s="592"/>
    </row>
    <row r="108" spans="1:272" ht="15.75" customHeight="1" x14ac:dyDescent="0.25">
      <c r="B108" s="1837"/>
      <c r="C108" s="1837"/>
      <c r="D108" s="1837"/>
      <c r="E108" s="1837"/>
      <c r="F108" s="1837"/>
      <c r="G108" s="1837"/>
      <c r="H108" s="1837"/>
      <c r="I108" s="1837"/>
      <c r="J108" s="1837"/>
      <c r="K108" s="1837"/>
      <c r="L108" s="1837"/>
      <c r="M108" s="1837"/>
      <c r="N108" s="1837"/>
      <c r="O108" s="1837"/>
      <c r="P108" s="1837"/>
      <c r="Q108" s="1837"/>
      <c r="R108" s="1837"/>
      <c r="S108" s="1837"/>
      <c r="T108" s="1837"/>
      <c r="U108" s="1837"/>
      <c r="V108" s="883"/>
      <c r="W108" s="883"/>
      <c r="X108" s="883"/>
      <c r="Y108" s="883"/>
      <c r="Z108" s="486"/>
      <c r="AA108" s="54"/>
      <c r="AB108" s="54"/>
      <c r="AC108" s="486"/>
      <c r="AD108" s="486"/>
      <c r="AE108" s="592"/>
      <c r="AF108" s="592"/>
      <c r="AG108" s="592"/>
      <c r="AH108" s="592"/>
      <c r="AI108" s="592"/>
      <c r="AJ108" s="592"/>
      <c r="AK108" s="592"/>
      <c r="AL108" s="592"/>
      <c r="AM108" s="592"/>
      <c r="AN108" s="486"/>
      <c r="AO108" s="592"/>
      <c r="AP108" s="592"/>
      <c r="AQ108" s="592"/>
      <c r="AR108" s="592"/>
      <c r="AS108" s="592"/>
      <c r="AT108" s="592"/>
      <c r="AU108" s="592"/>
      <c r="AV108" s="592"/>
      <c r="AW108" s="592"/>
      <c r="AX108" s="592"/>
      <c r="AY108" s="592"/>
      <c r="AZ108" s="592"/>
      <c r="BA108" s="592"/>
      <c r="BB108" s="592"/>
      <c r="BC108" s="487"/>
    </row>
    <row r="109" spans="1:272" ht="13.9" customHeight="1" x14ac:dyDescent="0.25">
      <c r="A109" s="15"/>
      <c r="B109" s="1838"/>
      <c r="C109" s="1838"/>
      <c r="D109" s="1838"/>
      <c r="E109" s="1838"/>
      <c r="F109" s="1838"/>
      <c r="G109" s="1838"/>
      <c r="H109" s="1838"/>
      <c r="I109" s="1838"/>
      <c r="J109" s="1838"/>
      <c r="K109" s="1838"/>
      <c r="L109" s="1838"/>
      <c r="M109" s="1838"/>
      <c r="N109" s="1838"/>
      <c r="O109" s="1838"/>
      <c r="P109" s="1838"/>
      <c r="Q109" s="1838"/>
      <c r="R109" s="1838"/>
      <c r="S109" s="1838"/>
      <c r="T109" s="1838"/>
      <c r="U109" s="1838"/>
      <c r="V109" s="1838"/>
      <c r="W109" s="1838"/>
      <c r="X109" s="1838"/>
      <c r="Y109" s="1838"/>
      <c r="Z109" s="1838"/>
      <c r="AA109" s="1838"/>
      <c r="AB109" s="1838"/>
      <c r="AC109" s="1838"/>
      <c r="AD109" s="1838"/>
      <c r="AE109" s="1838"/>
      <c r="AF109" s="1838"/>
      <c r="AG109" s="1838"/>
      <c r="AH109" s="1838"/>
      <c r="AI109" s="1838"/>
      <c r="AJ109" s="1838"/>
      <c r="AK109" s="1838"/>
      <c r="AL109" s="1838"/>
      <c r="AM109" s="1838"/>
      <c r="AN109" s="1838"/>
      <c r="AO109" s="1838"/>
      <c r="AP109" s="1838"/>
      <c r="AQ109" s="1838"/>
      <c r="AR109" s="1838"/>
      <c r="AS109" s="1838"/>
      <c r="AT109" s="1838"/>
      <c r="AU109" s="1838"/>
      <c r="AV109" s="1838"/>
      <c r="AW109" s="1838"/>
      <c r="AX109" s="1838"/>
      <c r="AY109" s="1838"/>
      <c r="AZ109" s="1838"/>
      <c r="BA109" s="1838"/>
      <c r="BB109" s="1838"/>
      <c r="BC109" s="487"/>
    </row>
    <row r="110" spans="1:272" ht="13.9" customHeight="1" x14ac:dyDescent="0.25">
      <c r="B110" s="23" t="s">
        <v>301</v>
      </c>
    </row>
  </sheetData>
  <sheetProtection selectLockedCells="1" selectUnlockedCells="1"/>
  <mergeCells count="29">
    <mergeCell ref="A1:BB1"/>
    <mergeCell ref="A2:BB2"/>
    <mergeCell ref="A3:BB3"/>
    <mergeCell ref="A5:A8"/>
    <mergeCell ref="C5:J5"/>
    <mergeCell ref="K5:L5"/>
    <mergeCell ref="M5:Q5"/>
    <mergeCell ref="R5:S5"/>
    <mergeCell ref="T5:Z5"/>
    <mergeCell ref="AA5:AB5"/>
    <mergeCell ref="AC5:AN5"/>
    <mergeCell ref="AO5:AP5"/>
    <mergeCell ref="AQ5:BB5"/>
    <mergeCell ref="B6:B8"/>
    <mergeCell ref="C6:L6"/>
    <mergeCell ref="M6:S6"/>
    <mergeCell ref="T6:AB6"/>
    <mergeCell ref="AC6:AP6"/>
    <mergeCell ref="AQ6:BB7"/>
    <mergeCell ref="C7:J7"/>
    <mergeCell ref="AO7:AP7"/>
    <mergeCell ref="B108:U108"/>
    <mergeCell ref="B109:BB109"/>
    <mergeCell ref="K7:L7"/>
    <mergeCell ref="M7:Q7"/>
    <mergeCell ref="R7:S7"/>
    <mergeCell ref="T7:Z7"/>
    <mergeCell ref="AA7:AB7"/>
    <mergeCell ref="AC7:AN7"/>
  </mergeCells>
  <pageMargins left="0.39370078740157483" right="0.19685039370078741" top="0.19685039370078741" bottom="0.19685039370078741" header="0.51181102362204722" footer="0.51181102362204722"/>
  <pageSetup paperSize="9" scale="40" firstPageNumber="0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1"/>
  <sheetViews>
    <sheetView workbookViewId="0">
      <selection activeCell="M22" sqref="M22"/>
    </sheetView>
  </sheetViews>
  <sheetFormatPr defaultRowHeight="12.75" x14ac:dyDescent="0.2"/>
  <cols>
    <col min="2" max="2" width="21.85546875" customWidth="1"/>
    <col min="3" max="3" width="58.42578125" customWidth="1"/>
    <col min="4" max="4" width="15.140625" customWidth="1"/>
  </cols>
  <sheetData>
    <row r="1" spans="1:35" ht="15" x14ac:dyDescent="0.25">
      <c r="A1" s="1842" t="s">
        <v>1006</v>
      </c>
      <c r="B1" s="1842"/>
      <c r="C1" s="1842"/>
      <c r="D1" s="1842"/>
      <c r="E1" s="1842"/>
      <c r="F1" s="1842"/>
      <c r="G1" s="1842"/>
      <c r="H1" s="1842"/>
      <c r="I1" s="643"/>
      <c r="J1" s="643"/>
      <c r="K1" s="643"/>
      <c r="L1" s="643"/>
      <c r="M1" s="643"/>
      <c r="N1" s="643"/>
      <c r="O1" s="643"/>
      <c r="P1" s="643"/>
      <c r="Q1" s="643"/>
      <c r="R1" s="643"/>
      <c r="S1" s="643"/>
      <c r="T1" s="643"/>
      <c r="U1" s="643"/>
      <c r="V1" s="643"/>
      <c r="W1" s="643"/>
      <c r="X1" s="643"/>
      <c r="Y1" s="643"/>
      <c r="Z1" s="643"/>
      <c r="AA1" s="643"/>
      <c r="AB1" s="643"/>
      <c r="AC1" s="643"/>
      <c r="AD1" s="643"/>
      <c r="AE1" s="643"/>
      <c r="AF1" s="643"/>
      <c r="AG1" s="643"/>
      <c r="AH1" s="643"/>
      <c r="AI1" s="643"/>
    </row>
    <row r="2" spans="1:35" x14ac:dyDescent="0.2">
      <c r="C2" t="s">
        <v>356</v>
      </c>
    </row>
    <row r="3" spans="1:35" ht="14.25" x14ac:dyDescent="0.2">
      <c r="A3" s="1849" t="s">
        <v>345</v>
      </c>
      <c r="B3" s="1849"/>
      <c r="C3" s="1849"/>
      <c r="D3" s="1849"/>
      <c r="E3" s="1849"/>
      <c r="F3" s="1849"/>
      <c r="G3" s="1849"/>
      <c r="H3" s="1849"/>
    </row>
    <row r="4" spans="1:35" ht="14.25" x14ac:dyDescent="0.2">
      <c r="A4" s="1849" t="s">
        <v>346</v>
      </c>
      <c r="B4" s="1849"/>
      <c r="C4" s="1849"/>
      <c r="D4" s="1849"/>
      <c r="E4" s="1849"/>
      <c r="F4" s="1849"/>
      <c r="G4" s="1849"/>
      <c r="H4" s="1849"/>
    </row>
    <row r="5" spans="1:35" ht="14.25" x14ac:dyDescent="0.2">
      <c r="A5" s="1850" t="s">
        <v>55</v>
      </c>
      <c r="B5" s="1850"/>
      <c r="C5" s="1850"/>
      <c r="D5" s="1850"/>
      <c r="E5" s="1850"/>
      <c r="F5" s="1850"/>
      <c r="G5" s="1850"/>
      <c r="H5" s="1850"/>
    </row>
    <row r="6" spans="1:35" ht="15" x14ac:dyDescent="0.25">
      <c r="A6" s="367"/>
      <c r="B6" s="605"/>
      <c r="C6" s="605"/>
      <c r="D6" s="605"/>
      <c r="E6" s="605"/>
    </row>
    <row r="7" spans="1:35" ht="14.25" customHeight="1" x14ac:dyDescent="0.2">
      <c r="A7" s="1851"/>
      <c r="B7" s="606" t="s">
        <v>57</v>
      </c>
      <c r="C7" s="606" t="s">
        <v>58</v>
      </c>
      <c r="D7" s="606" t="s">
        <v>59</v>
      </c>
      <c r="E7" s="606" t="s">
        <v>60</v>
      </c>
      <c r="F7" s="607" t="s">
        <v>505</v>
      </c>
      <c r="G7" s="607" t="s">
        <v>506</v>
      </c>
      <c r="H7" s="607" t="s">
        <v>507</v>
      </c>
    </row>
    <row r="8" spans="1:35" ht="14.25" customHeight="1" x14ac:dyDescent="0.2">
      <c r="A8" s="1851"/>
      <c r="B8" s="1852" t="s">
        <v>852</v>
      </c>
      <c r="C8" s="1853" t="s">
        <v>348</v>
      </c>
      <c r="D8" s="1854" t="s">
        <v>349</v>
      </c>
      <c r="E8" s="1855"/>
      <c r="F8" s="1856"/>
    </row>
    <row r="9" spans="1:35" ht="15.75" x14ac:dyDescent="0.25">
      <c r="A9" s="1851"/>
      <c r="B9" s="1852"/>
      <c r="C9" s="1853"/>
      <c r="D9" s="1854"/>
      <c r="E9" s="370">
        <v>2015</v>
      </c>
      <c r="F9" s="608">
        <v>2017</v>
      </c>
      <c r="G9" s="630">
        <v>2017</v>
      </c>
      <c r="H9" s="630">
        <v>2018</v>
      </c>
    </row>
    <row r="10" spans="1:35" ht="15" x14ac:dyDescent="0.25">
      <c r="A10" s="609"/>
      <c r="B10" s="610" t="s">
        <v>355</v>
      </c>
      <c r="C10" s="611"/>
      <c r="D10" s="631"/>
      <c r="E10" s="611"/>
    </row>
    <row r="11" spans="1:35" ht="15" x14ac:dyDescent="0.25">
      <c r="A11" s="612">
        <v>1</v>
      </c>
      <c r="B11" s="613" t="s">
        <v>853</v>
      </c>
      <c r="C11" s="614" t="s">
        <v>854</v>
      </c>
      <c r="D11" s="632" t="s">
        <v>361</v>
      </c>
      <c r="E11" s="615">
        <v>41</v>
      </c>
      <c r="F11" s="615">
        <v>50</v>
      </c>
      <c r="G11" s="615">
        <v>50</v>
      </c>
      <c r="H11" s="615">
        <v>50</v>
      </c>
    </row>
    <row r="12" spans="1:35" ht="15" x14ac:dyDescent="0.25">
      <c r="A12" s="612">
        <v>2</v>
      </c>
      <c r="B12" s="613" t="s">
        <v>855</v>
      </c>
      <c r="C12" s="614" t="s">
        <v>856</v>
      </c>
      <c r="D12" s="632" t="s">
        <v>361</v>
      </c>
      <c r="E12" s="615">
        <v>125</v>
      </c>
      <c r="F12" s="615">
        <v>147</v>
      </c>
      <c r="G12" s="615">
        <v>147</v>
      </c>
      <c r="H12" s="615">
        <v>147</v>
      </c>
    </row>
    <row r="13" spans="1:35" ht="25.5" customHeight="1" x14ac:dyDescent="0.25">
      <c r="A13" s="612">
        <v>3</v>
      </c>
      <c r="B13" s="616" t="s">
        <v>857</v>
      </c>
      <c r="C13" s="617" t="s">
        <v>783</v>
      </c>
      <c r="D13" s="633" t="s">
        <v>361</v>
      </c>
      <c r="E13" s="618"/>
      <c r="F13" s="618">
        <v>240</v>
      </c>
      <c r="G13" s="618">
        <v>240</v>
      </c>
      <c r="H13" s="618">
        <v>240</v>
      </c>
    </row>
    <row r="14" spans="1:35" ht="15" x14ac:dyDescent="0.25">
      <c r="A14" s="612">
        <v>4</v>
      </c>
      <c r="B14" s="613" t="s">
        <v>404</v>
      </c>
      <c r="C14" s="614" t="s">
        <v>858</v>
      </c>
      <c r="D14" s="632" t="s">
        <v>361</v>
      </c>
      <c r="E14" s="615">
        <v>330</v>
      </c>
      <c r="F14" s="615">
        <v>335</v>
      </c>
      <c r="G14" s="615">
        <v>335</v>
      </c>
      <c r="H14" s="615">
        <v>335</v>
      </c>
    </row>
    <row r="15" spans="1:35" ht="15" x14ac:dyDescent="0.25">
      <c r="A15" s="612">
        <v>5</v>
      </c>
      <c r="B15" s="613" t="s">
        <v>406</v>
      </c>
      <c r="C15" s="614" t="s">
        <v>859</v>
      </c>
      <c r="D15" s="632" t="s">
        <v>361</v>
      </c>
      <c r="E15" s="615">
        <v>930</v>
      </c>
      <c r="F15" s="615">
        <v>960</v>
      </c>
      <c r="G15" s="615">
        <v>960</v>
      </c>
      <c r="H15" s="615">
        <v>960</v>
      </c>
    </row>
    <row r="16" spans="1:35" ht="15" x14ac:dyDescent="0.25">
      <c r="A16" s="612">
        <v>6</v>
      </c>
      <c r="B16" s="613" t="s">
        <v>860</v>
      </c>
      <c r="C16" s="614" t="s">
        <v>861</v>
      </c>
      <c r="D16" s="632" t="s">
        <v>361</v>
      </c>
      <c r="E16" s="615"/>
      <c r="F16" s="615">
        <v>700</v>
      </c>
      <c r="G16" s="615">
        <v>700</v>
      </c>
      <c r="H16" s="615">
        <v>700</v>
      </c>
    </row>
    <row r="17" spans="1:8" ht="15" x14ac:dyDescent="0.25">
      <c r="A17" s="612">
        <v>7</v>
      </c>
      <c r="B17" s="614" t="s">
        <v>424</v>
      </c>
      <c r="C17" s="614" t="s">
        <v>862</v>
      </c>
      <c r="D17" s="634" t="s">
        <v>361</v>
      </c>
      <c r="E17" s="615">
        <v>225</v>
      </c>
      <c r="F17" s="615">
        <v>271</v>
      </c>
      <c r="G17" s="615">
        <v>271</v>
      </c>
      <c r="H17" s="615">
        <v>271</v>
      </c>
    </row>
    <row r="18" spans="1:8" ht="24.75" customHeight="1" x14ac:dyDescent="0.25">
      <c r="A18" s="612">
        <v>8</v>
      </c>
      <c r="B18" s="619" t="s">
        <v>863</v>
      </c>
      <c r="C18" s="620" t="s">
        <v>864</v>
      </c>
      <c r="D18" s="635" t="s">
        <v>361</v>
      </c>
      <c r="E18" s="621">
        <v>233</v>
      </c>
      <c r="F18" s="621">
        <v>236</v>
      </c>
      <c r="G18" s="621">
        <v>236</v>
      </c>
      <c r="H18" s="621">
        <v>236</v>
      </c>
    </row>
    <row r="19" spans="1:8" ht="20.25" customHeight="1" x14ac:dyDescent="0.25">
      <c r="A19" s="612">
        <v>9</v>
      </c>
      <c r="B19" s="619" t="s">
        <v>430</v>
      </c>
      <c r="C19" s="620" t="s">
        <v>865</v>
      </c>
      <c r="D19" s="635" t="s">
        <v>361</v>
      </c>
      <c r="E19" s="621">
        <v>250</v>
      </c>
      <c r="F19" s="621">
        <v>200</v>
      </c>
      <c r="G19" s="621">
        <v>200</v>
      </c>
      <c r="H19" s="621">
        <v>200</v>
      </c>
    </row>
    <row r="20" spans="1:8" ht="27.75" customHeight="1" x14ac:dyDescent="0.25">
      <c r="A20" s="612">
        <v>10</v>
      </c>
      <c r="B20" s="619" t="s">
        <v>441</v>
      </c>
      <c r="C20" s="620" t="s">
        <v>866</v>
      </c>
      <c r="D20" s="635" t="s">
        <v>361</v>
      </c>
      <c r="E20" s="621">
        <v>1800</v>
      </c>
      <c r="F20" s="621">
        <v>1800</v>
      </c>
      <c r="G20" s="621">
        <v>1800</v>
      </c>
      <c r="H20" s="621">
        <v>1800</v>
      </c>
    </row>
    <row r="21" spans="1:8" ht="28.5" customHeight="1" x14ac:dyDescent="0.25">
      <c r="A21" s="612">
        <v>11</v>
      </c>
      <c r="B21" s="619" t="s">
        <v>443</v>
      </c>
      <c r="C21" s="620" t="s">
        <v>867</v>
      </c>
      <c r="D21" s="635" t="s">
        <v>361</v>
      </c>
      <c r="E21" s="621">
        <v>2000</v>
      </c>
      <c r="F21" s="621">
        <v>2000</v>
      </c>
      <c r="G21" s="621">
        <v>2000</v>
      </c>
      <c r="H21" s="621">
        <v>2000</v>
      </c>
    </row>
    <row r="22" spans="1:8" ht="48" customHeight="1" x14ac:dyDescent="0.2">
      <c r="A22" s="636">
        <v>12</v>
      </c>
      <c r="B22" s="622" t="s">
        <v>868</v>
      </c>
      <c r="C22" s="637" t="s">
        <v>869</v>
      </c>
      <c r="D22" s="638" t="s">
        <v>361</v>
      </c>
      <c r="E22" s="639"/>
      <c r="F22" s="639">
        <v>97</v>
      </c>
      <c r="G22" s="639">
        <v>97</v>
      </c>
      <c r="H22" s="639">
        <v>97</v>
      </c>
    </row>
    <row r="23" spans="1:8" ht="30" customHeight="1" x14ac:dyDescent="0.25">
      <c r="A23" s="612">
        <v>13</v>
      </c>
      <c r="B23" s="619" t="s">
        <v>870</v>
      </c>
      <c r="C23" s="620" t="s">
        <v>871</v>
      </c>
      <c r="D23" s="635">
        <v>43465</v>
      </c>
      <c r="E23" s="621"/>
      <c r="F23" s="621">
        <v>991</v>
      </c>
      <c r="G23" s="621">
        <v>991</v>
      </c>
      <c r="H23" s="621">
        <v>991</v>
      </c>
    </row>
    <row r="24" spans="1:8" ht="33" customHeight="1" x14ac:dyDescent="0.25">
      <c r="A24" s="612">
        <v>14</v>
      </c>
      <c r="B24" s="619" t="s">
        <v>872</v>
      </c>
      <c r="C24" s="620" t="s">
        <v>873</v>
      </c>
      <c r="D24" s="635" t="s">
        <v>361</v>
      </c>
      <c r="E24" s="621"/>
      <c r="F24" s="621">
        <v>515</v>
      </c>
      <c r="G24" s="621">
        <v>515</v>
      </c>
      <c r="H24" s="621">
        <v>515</v>
      </c>
    </row>
    <row r="25" spans="1:8" ht="15" x14ac:dyDescent="0.25">
      <c r="A25" s="612">
        <v>17</v>
      </c>
      <c r="B25" s="624" t="s">
        <v>874</v>
      </c>
      <c r="C25" s="624" t="s">
        <v>875</v>
      </c>
      <c r="D25" s="640">
        <v>43009</v>
      </c>
      <c r="E25" s="625"/>
      <c r="F25" s="626">
        <v>3500</v>
      </c>
      <c r="G25" s="626">
        <v>3500</v>
      </c>
      <c r="H25" s="626">
        <v>3500</v>
      </c>
    </row>
    <row r="26" spans="1:8" ht="15" x14ac:dyDescent="0.25">
      <c r="A26" s="612">
        <v>22</v>
      </c>
      <c r="B26" s="624" t="s">
        <v>876</v>
      </c>
      <c r="C26" s="624" t="s">
        <v>877</v>
      </c>
      <c r="D26" s="640" t="s">
        <v>361</v>
      </c>
      <c r="E26" s="627"/>
      <c r="F26" s="626">
        <v>248</v>
      </c>
      <c r="G26" s="626">
        <v>248</v>
      </c>
      <c r="H26" s="626">
        <v>248</v>
      </c>
    </row>
    <row r="27" spans="1:8" ht="15.75" x14ac:dyDescent="0.25">
      <c r="A27" s="612">
        <v>23</v>
      </c>
      <c r="B27" s="624" t="s">
        <v>878</v>
      </c>
      <c r="C27" s="624" t="s">
        <v>879</v>
      </c>
      <c r="D27" s="629" t="s">
        <v>361</v>
      </c>
      <c r="E27" s="628"/>
      <c r="F27" s="626">
        <v>168</v>
      </c>
      <c r="G27" s="626">
        <v>168</v>
      </c>
      <c r="H27" s="626">
        <v>168</v>
      </c>
    </row>
    <row r="28" spans="1:8" ht="15.75" x14ac:dyDescent="0.25">
      <c r="A28" s="641">
        <v>24</v>
      </c>
      <c r="B28" s="624" t="s">
        <v>880</v>
      </c>
      <c r="C28" s="624" t="s">
        <v>881</v>
      </c>
      <c r="D28" s="629" t="s">
        <v>361</v>
      </c>
      <c r="E28" s="628"/>
      <c r="F28" s="626">
        <v>76</v>
      </c>
      <c r="G28" s="626">
        <v>76</v>
      </c>
      <c r="H28" s="626">
        <v>76</v>
      </c>
    </row>
    <row r="29" spans="1:8" ht="15.75" x14ac:dyDescent="0.25">
      <c r="A29" s="612">
        <v>25</v>
      </c>
      <c r="B29" s="628"/>
      <c r="C29" s="624" t="s">
        <v>882</v>
      </c>
      <c r="D29" s="629" t="s">
        <v>361</v>
      </c>
      <c r="E29" s="628"/>
      <c r="F29" s="623">
        <v>127</v>
      </c>
      <c r="G29" s="623">
        <v>127</v>
      </c>
      <c r="H29" s="623">
        <v>127</v>
      </c>
    </row>
    <row r="30" spans="1:8" ht="15" x14ac:dyDescent="0.25">
      <c r="A30" s="612">
        <v>26</v>
      </c>
      <c r="B30" s="624" t="s">
        <v>883</v>
      </c>
      <c r="C30" s="624" t="s">
        <v>884</v>
      </c>
      <c r="D30" s="640">
        <v>42855</v>
      </c>
      <c r="E30" s="627"/>
      <c r="F30" s="626">
        <v>1531</v>
      </c>
      <c r="G30" s="626">
        <v>1531</v>
      </c>
      <c r="H30" s="626">
        <v>1531</v>
      </c>
    </row>
    <row r="31" spans="1:8" ht="15" x14ac:dyDescent="0.25">
      <c r="A31" s="612">
        <v>27</v>
      </c>
      <c r="B31" s="624" t="s">
        <v>836</v>
      </c>
      <c r="C31" s="624" t="s">
        <v>885</v>
      </c>
      <c r="D31" s="640">
        <v>42855</v>
      </c>
      <c r="E31" s="627"/>
      <c r="F31" s="626">
        <v>3446</v>
      </c>
      <c r="G31" s="626">
        <v>3446</v>
      </c>
      <c r="H31" s="626">
        <v>3446</v>
      </c>
    </row>
    <row r="32" spans="1:8" ht="15" x14ac:dyDescent="0.25">
      <c r="A32" s="612">
        <v>28</v>
      </c>
      <c r="B32" s="624" t="s">
        <v>834</v>
      </c>
      <c r="C32" s="624" t="s">
        <v>886</v>
      </c>
      <c r="D32" s="640">
        <v>42825</v>
      </c>
      <c r="E32" s="627"/>
      <c r="F32" s="626">
        <v>1727</v>
      </c>
      <c r="G32" s="626">
        <v>1727</v>
      </c>
      <c r="H32" s="626">
        <v>1727</v>
      </c>
    </row>
    <row r="33" spans="1:8" ht="15" x14ac:dyDescent="0.25">
      <c r="A33" s="612">
        <v>29</v>
      </c>
      <c r="B33" s="624" t="s">
        <v>887</v>
      </c>
      <c r="C33" s="624" t="s">
        <v>888</v>
      </c>
      <c r="D33" s="640">
        <v>42916</v>
      </c>
      <c r="E33" s="625"/>
      <c r="F33" s="626">
        <v>1270</v>
      </c>
      <c r="G33" s="626">
        <v>1270</v>
      </c>
      <c r="H33" s="626">
        <v>1270</v>
      </c>
    </row>
    <row r="34" spans="1:8" ht="15" x14ac:dyDescent="0.25">
      <c r="A34" s="612">
        <v>30</v>
      </c>
      <c r="B34" s="624"/>
      <c r="C34" s="624" t="s">
        <v>889</v>
      </c>
      <c r="D34" s="640" t="s">
        <v>361</v>
      </c>
      <c r="E34" s="625"/>
      <c r="F34" s="626">
        <v>355</v>
      </c>
      <c r="G34" s="626">
        <v>355</v>
      </c>
      <c r="H34" s="626">
        <v>355</v>
      </c>
    </row>
    <row r="35" spans="1:8" ht="15" x14ac:dyDescent="0.25">
      <c r="A35" s="612">
        <v>31</v>
      </c>
      <c r="B35" s="624"/>
      <c r="C35" s="624" t="s">
        <v>890</v>
      </c>
      <c r="D35" s="640" t="s">
        <v>361</v>
      </c>
      <c r="E35" s="625"/>
      <c r="F35" s="626">
        <v>321</v>
      </c>
      <c r="G35" s="626">
        <v>321</v>
      </c>
      <c r="H35" s="626">
        <v>321</v>
      </c>
    </row>
    <row r="36" spans="1:8" ht="15" x14ac:dyDescent="0.25">
      <c r="A36" s="612">
        <v>32</v>
      </c>
      <c r="B36" s="624"/>
      <c r="C36" s="624" t="s">
        <v>891</v>
      </c>
      <c r="D36" s="640" t="s">
        <v>361</v>
      </c>
      <c r="E36" s="625"/>
      <c r="F36" s="626">
        <v>458</v>
      </c>
      <c r="G36" s="626">
        <v>458</v>
      </c>
      <c r="H36" s="626">
        <v>458</v>
      </c>
    </row>
    <row r="37" spans="1:8" ht="15" x14ac:dyDescent="0.25">
      <c r="A37" s="612">
        <v>33</v>
      </c>
      <c r="B37" s="624" t="s">
        <v>966</v>
      </c>
      <c r="C37" s="624" t="s">
        <v>967</v>
      </c>
      <c r="D37" s="640" t="s">
        <v>361</v>
      </c>
      <c r="E37" s="625"/>
      <c r="F37" s="626">
        <v>131</v>
      </c>
      <c r="G37" s="626">
        <v>131</v>
      </c>
      <c r="H37" s="626">
        <v>131</v>
      </c>
    </row>
    <row r="38" spans="1:8" ht="30" x14ac:dyDescent="0.25">
      <c r="A38" s="612">
        <v>34</v>
      </c>
      <c r="B38" s="624" t="s">
        <v>968</v>
      </c>
      <c r="C38" s="692" t="s">
        <v>969</v>
      </c>
      <c r="D38" s="640" t="s">
        <v>361</v>
      </c>
      <c r="E38" s="625"/>
      <c r="F38" s="626">
        <v>686</v>
      </c>
      <c r="G38" s="626">
        <v>686</v>
      </c>
      <c r="H38" s="626">
        <v>686</v>
      </c>
    </row>
    <row r="39" spans="1:8" ht="15" x14ac:dyDescent="0.25">
      <c r="A39" s="612"/>
      <c r="B39" s="624"/>
      <c r="C39" s="692" t="s">
        <v>970</v>
      </c>
      <c r="D39" s="640" t="s">
        <v>361</v>
      </c>
      <c r="E39" s="625"/>
      <c r="F39" s="626">
        <v>550</v>
      </c>
      <c r="G39" s="626">
        <v>550</v>
      </c>
      <c r="H39" s="626">
        <v>550</v>
      </c>
    </row>
    <row r="40" spans="1:8" ht="15" x14ac:dyDescent="0.25">
      <c r="A40" s="612"/>
      <c r="B40" s="624"/>
      <c r="C40" s="692" t="s">
        <v>965</v>
      </c>
      <c r="D40" s="640" t="s">
        <v>361</v>
      </c>
      <c r="E40" s="625"/>
      <c r="F40" s="626">
        <v>4000</v>
      </c>
      <c r="G40" s="626">
        <v>4000</v>
      </c>
      <c r="H40" s="626">
        <v>4000</v>
      </c>
    </row>
    <row r="41" spans="1:8" ht="15.75" x14ac:dyDescent="0.25">
      <c r="E41" s="642">
        <v>5934</v>
      </c>
      <c r="F41" s="642">
        <f>SUM(F11:F40)</f>
        <v>27136</v>
      </c>
      <c r="G41" s="642">
        <f>SUM(G11:G40)</f>
        <v>27136</v>
      </c>
      <c r="H41" s="642">
        <f>SUM(H11:H40)</f>
        <v>27136</v>
      </c>
    </row>
  </sheetData>
  <mergeCells count="9">
    <mergeCell ref="A1:H1"/>
    <mergeCell ref="A3:H3"/>
    <mergeCell ref="A4:H4"/>
    <mergeCell ref="A5:H5"/>
    <mergeCell ref="A7:A9"/>
    <mergeCell ref="B8:B9"/>
    <mergeCell ref="C8:C9"/>
    <mergeCell ref="D8:D9"/>
    <mergeCell ref="E8:F8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85"/>
  <sheetViews>
    <sheetView workbookViewId="0">
      <selection sqref="A1:H1"/>
    </sheetView>
  </sheetViews>
  <sheetFormatPr defaultRowHeight="12.75" x14ac:dyDescent="0.2"/>
  <cols>
    <col min="1" max="1" width="9.140625" customWidth="1"/>
    <col min="2" max="2" width="21.42578125" customWidth="1"/>
    <col min="3" max="3" width="47.5703125" customWidth="1"/>
    <col min="4" max="4" width="16.5703125" customWidth="1"/>
  </cols>
  <sheetData>
    <row r="1" spans="1:8" ht="15" x14ac:dyDescent="0.25">
      <c r="A1" s="1860" t="s">
        <v>2151</v>
      </c>
      <c r="B1" s="1860"/>
      <c r="C1" s="1860"/>
      <c r="D1" s="1860"/>
      <c r="E1" s="1860"/>
      <c r="F1" s="1860"/>
      <c r="G1" s="1860"/>
      <c r="H1" s="1860"/>
    </row>
    <row r="2" spans="1:8" x14ac:dyDescent="0.2">
      <c r="A2" s="752"/>
      <c r="B2" s="752"/>
      <c r="C2" s="752"/>
      <c r="D2" s="1238"/>
      <c r="E2" s="752"/>
      <c r="F2" s="752"/>
      <c r="G2" s="752"/>
      <c r="H2" s="752"/>
    </row>
    <row r="3" spans="1:8" x14ac:dyDescent="0.2">
      <c r="A3" s="1859"/>
      <c r="B3" s="1859"/>
      <c r="C3" s="1859"/>
      <c r="D3" s="1859"/>
      <c r="E3" s="1859"/>
      <c r="F3" s="1859"/>
      <c r="G3" s="1859"/>
      <c r="H3" s="1859"/>
    </row>
    <row r="4" spans="1:8" ht="14.25" x14ac:dyDescent="0.2">
      <c r="A4" s="1849" t="s">
        <v>345</v>
      </c>
      <c r="B4" s="1849"/>
      <c r="C4" s="1849"/>
      <c r="D4" s="1849"/>
      <c r="E4" s="1849"/>
      <c r="F4" s="1849"/>
      <c r="G4" s="1849"/>
      <c r="H4" s="1849"/>
    </row>
    <row r="5" spans="1:8" ht="14.25" x14ac:dyDescent="0.2">
      <c r="A5" s="1849" t="s">
        <v>346</v>
      </c>
      <c r="B5" s="1849"/>
      <c r="C5" s="1849"/>
      <c r="D5" s="1849"/>
      <c r="E5" s="1849"/>
      <c r="F5" s="1849"/>
      <c r="G5" s="1849"/>
      <c r="H5" s="1849"/>
    </row>
    <row r="6" spans="1:8" ht="14.25" x14ac:dyDescent="0.2">
      <c r="A6" s="1850" t="s">
        <v>55</v>
      </c>
      <c r="B6" s="1850"/>
      <c r="C6" s="1850"/>
      <c r="D6" s="1850"/>
      <c r="E6" s="1850"/>
      <c r="F6" s="1850"/>
      <c r="G6" s="1850"/>
      <c r="H6" s="1850"/>
    </row>
    <row r="7" spans="1:8" ht="15" x14ac:dyDescent="0.25">
      <c r="A7" s="1237"/>
      <c r="B7" s="1239"/>
      <c r="C7" s="1239"/>
      <c r="D7" s="1239"/>
      <c r="E7" s="1239"/>
      <c r="F7" s="752"/>
      <c r="G7" s="752"/>
      <c r="H7" s="752"/>
    </row>
    <row r="8" spans="1:8" ht="14.25" customHeight="1" x14ac:dyDescent="0.2">
      <c r="A8" s="1861"/>
      <c r="B8" s="1240" t="s">
        <v>57</v>
      </c>
      <c r="C8" s="1240" t="s">
        <v>58</v>
      </c>
      <c r="D8" s="1240" t="s">
        <v>59</v>
      </c>
      <c r="E8" s="1240" t="s">
        <v>60</v>
      </c>
      <c r="F8" s="753" t="s">
        <v>505</v>
      </c>
      <c r="G8" s="753" t="s">
        <v>506</v>
      </c>
      <c r="H8" s="753" t="s">
        <v>507</v>
      </c>
    </row>
    <row r="9" spans="1:8" ht="14.25" customHeight="1" x14ac:dyDescent="0.2">
      <c r="A9" s="1862"/>
      <c r="B9" s="1857" t="s">
        <v>347</v>
      </c>
      <c r="C9" s="1857" t="s">
        <v>348</v>
      </c>
      <c r="D9" s="1857" t="s">
        <v>349</v>
      </c>
      <c r="E9" s="754"/>
      <c r="F9" s="755"/>
      <c r="G9" s="756"/>
      <c r="H9" s="756"/>
    </row>
    <row r="10" spans="1:8" ht="14.25" customHeight="1" x14ac:dyDescent="0.2">
      <c r="A10" s="1863"/>
      <c r="B10" s="1858"/>
      <c r="C10" s="1858"/>
      <c r="D10" s="1858"/>
      <c r="E10" s="1150" t="s">
        <v>166</v>
      </c>
      <c r="F10" s="757" t="s">
        <v>771</v>
      </c>
      <c r="G10" s="758" t="s">
        <v>772</v>
      </c>
      <c r="H10" s="758" t="s">
        <v>1058</v>
      </c>
    </row>
    <row r="11" spans="1:8" ht="15" x14ac:dyDescent="0.25">
      <c r="A11" s="378"/>
      <c r="B11" s="414" t="s">
        <v>355</v>
      </c>
      <c r="C11" s="415"/>
      <c r="D11" s="415"/>
      <c r="E11" s="415"/>
      <c r="F11" s="752"/>
      <c r="G11" s="752"/>
      <c r="H11" s="752"/>
    </row>
    <row r="12" spans="1:8" ht="15" x14ac:dyDescent="0.25">
      <c r="A12" s="759">
        <v>1</v>
      </c>
      <c r="B12" s="760" t="s">
        <v>359</v>
      </c>
      <c r="C12" s="761" t="s">
        <v>358</v>
      </c>
      <c r="D12" s="762" t="s">
        <v>361</v>
      </c>
      <c r="E12" s="763">
        <v>300</v>
      </c>
      <c r="F12" s="763">
        <v>300</v>
      </c>
      <c r="G12" s="763">
        <v>300</v>
      </c>
      <c r="H12" s="763">
        <v>300</v>
      </c>
    </row>
    <row r="13" spans="1:8" ht="15" x14ac:dyDescent="0.25">
      <c r="A13" s="759">
        <v>2</v>
      </c>
      <c r="B13" s="764" t="s">
        <v>362</v>
      </c>
      <c r="C13" s="765" t="s">
        <v>363</v>
      </c>
      <c r="D13" s="762" t="s">
        <v>361</v>
      </c>
      <c r="E13" s="766">
        <v>100</v>
      </c>
      <c r="F13" s="766">
        <v>100</v>
      </c>
      <c r="G13" s="766">
        <v>100</v>
      </c>
      <c r="H13" s="766">
        <v>100</v>
      </c>
    </row>
    <row r="14" spans="1:8" ht="15" x14ac:dyDescent="0.25">
      <c r="A14" s="759">
        <v>3</v>
      </c>
      <c r="B14" s="764" t="s">
        <v>366</v>
      </c>
      <c r="C14" s="765" t="s">
        <v>773</v>
      </c>
      <c r="D14" s="762" t="s">
        <v>361</v>
      </c>
      <c r="E14" s="766">
        <v>24500</v>
      </c>
      <c r="F14" s="766">
        <v>24241</v>
      </c>
      <c r="G14" s="766">
        <v>24241</v>
      </c>
      <c r="H14" s="766">
        <v>24241</v>
      </c>
    </row>
    <row r="15" spans="1:8" ht="15" x14ac:dyDescent="0.25">
      <c r="A15" s="759">
        <v>4</v>
      </c>
      <c r="B15" s="764" t="s">
        <v>366</v>
      </c>
      <c r="C15" s="765" t="s">
        <v>774</v>
      </c>
      <c r="D15" s="762" t="s">
        <v>361</v>
      </c>
      <c r="E15" s="766">
        <v>25400</v>
      </c>
      <c r="F15" s="766">
        <v>27321</v>
      </c>
      <c r="G15" s="766">
        <v>27321</v>
      </c>
      <c r="H15" s="766">
        <v>27321</v>
      </c>
    </row>
    <row r="16" spans="1:8" ht="15" x14ac:dyDescent="0.25">
      <c r="A16" s="759">
        <v>5</v>
      </c>
      <c r="B16" s="764" t="s">
        <v>374</v>
      </c>
      <c r="C16" s="765" t="s">
        <v>375</v>
      </c>
      <c r="D16" s="762" t="s">
        <v>361</v>
      </c>
      <c r="E16" s="766">
        <v>9</v>
      </c>
      <c r="F16" s="766">
        <v>10</v>
      </c>
      <c r="G16" s="766">
        <v>10</v>
      </c>
      <c r="H16" s="766">
        <v>10</v>
      </c>
    </row>
    <row r="17" spans="1:8" ht="15" x14ac:dyDescent="0.25">
      <c r="A17" s="759">
        <v>6</v>
      </c>
      <c r="B17" s="764" t="s">
        <v>775</v>
      </c>
      <c r="C17" s="765" t="s">
        <v>776</v>
      </c>
      <c r="D17" s="767" t="s">
        <v>361</v>
      </c>
      <c r="E17" s="766">
        <v>54</v>
      </c>
      <c r="F17" s="766">
        <v>62</v>
      </c>
      <c r="G17" s="766">
        <v>62</v>
      </c>
      <c r="H17" s="766">
        <v>62</v>
      </c>
    </row>
    <row r="18" spans="1:8" ht="15" x14ac:dyDescent="0.25">
      <c r="A18" s="759">
        <v>7</v>
      </c>
      <c r="B18" s="764" t="s">
        <v>777</v>
      </c>
      <c r="C18" s="765" t="s">
        <v>778</v>
      </c>
      <c r="D18" s="767" t="s">
        <v>361</v>
      </c>
      <c r="E18" s="766">
        <v>100</v>
      </c>
      <c r="F18" s="766">
        <v>900</v>
      </c>
      <c r="G18" s="766">
        <v>900</v>
      </c>
      <c r="H18" s="766">
        <v>900</v>
      </c>
    </row>
    <row r="19" spans="1:8" ht="15" x14ac:dyDescent="0.25">
      <c r="A19" s="759">
        <v>8</v>
      </c>
      <c r="B19" s="764" t="s">
        <v>779</v>
      </c>
      <c r="C19" s="765" t="s">
        <v>780</v>
      </c>
      <c r="D19" s="767" t="s">
        <v>361</v>
      </c>
      <c r="E19" s="766"/>
      <c r="F19" s="766">
        <v>1190</v>
      </c>
      <c r="G19" s="766">
        <v>1190</v>
      </c>
      <c r="H19" s="766">
        <v>1190</v>
      </c>
    </row>
    <row r="20" spans="1:8" ht="15" x14ac:dyDescent="0.25">
      <c r="A20" s="759">
        <v>9</v>
      </c>
      <c r="B20" s="764" t="s">
        <v>386</v>
      </c>
      <c r="C20" s="765" t="s">
        <v>781</v>
      </c>
      <c r="D20" s="767" t="s">
        <v>361</v>
      </c>
      <c r="E20" s="766">
        <v>1575</v>
      </c>
      <c r="F20" s="766">
        <v>1600</v>
      </c>
      <c r="G20" s="766">
        <v>1600</v>
      </c>
      <c r="H20" s="766">
        <v>1600</v>
      </c>
    </row>
    <row r="21" spans="1:8" ht="31.5" customHeight="1" x14ac:dyDescent="0.25">
      <c r="A21" s="759">
        <v>10</v>
      </c>
      <c r="B21" s="768" t="s">
        <v>782</v>
      </c>
      <c r="C21" s="769" t="s">
        <v>783</v>
      </c>
      <c r="D21" s="770" t="s">
        <v>361</v>
      </c>
      <c r="E21" s="771">
        <v>383</v>
      </c>
      <c r="F21" s="771">
        <v>35</v>
      </c>
      <c r="G21" s="771">
        <v>35</v>
      </c>
      <c r="H21" s="771">
        <v>35</v>
      </c>
    </row>
    <row r="22" spans="1:8" ht="15" x14ac:dyDescent="0.25">
      <c r="A22" s="759">
        <f>A21+1</f>
        <v>11</v>
      </c>
      <c r="B22" s="765"/>
      <c r="C22" s="765" t="s">
        <v>784</v>
      </c>
      <c r="D22" s="762"/>
      <c r="E22" s="766"/>
      <c r="F22" s="766">
        <v>1844</v>
      </c>
      <c r="G22" s="766">
        <v>1844</v>
      </c>
      <c r="H22" s="766">
        <v>1844</v>
      </c>
    </row>
    <row r="23" spans="1:8" ht="15" x14ac:dyDescent="0.25">
      <c r="A23" s="759">
        <f t="shared" ref="A23:A74" si="0">A22+1</f>
        <v>12</v>
      </c>
      <c r="B23" s="765" t="s">
        <v>1123</v>
      </c>
      <c r="C23" s="765" t="s">
        <v>785</v>
      </c>
      <c r="D23" s="767">
        <v>42766</v>
      </c>
      <c r="E23" s="766">
        <v>2500</v>
      </c>
      <c r="F23" s="766">
        <v>75</v>
      </c>
      <c r="G23" s="766"/>
      <c r="H23" s="766"/>
    </row>
    <row r="24" spans="1:8" ht="15" x14ac:dyDescent="0.25">
      <c r="A24" s="759">
        <f t="shared" si="0"/>
        <v>13</v>
      </c>
      <c r="B24" s="764" t="s">
        <v>1125</v>
      </c>
      <c r="C24" s="765" t="s">
        <v>1121</v>
      </c>
      <c r="D24" s="762" t="s">
        <v>361</v>
      </c>
      <c r="E24" s="766"/>
      <c r="F24" s="766">
        <v>889</v>
      </c>
      <c r="G24" s="766">
        <v>889</v>
      </c>
      <c r="H24" s="766">
        <v>889</v>
      </c>
    </row>
    <row r="25" spans="1:8" ht="31.5" customHeight="1" x14ac:dyDescent="0.25">
      <c r="A25" s="759">
        <f t="shared" si="0"/>
        <v>14</v>
      </c>
      <c r="B25" s="624" t="s">
        <v>410</v>
      </c>
      <c r="C25" s="772" t="s">
        <v>411</v>
      </c>
      <c r="D25" s="773" t="s">
        <v>361</v>
      </c>
      <c r="E25" s="774">
        <v>40</v>
      </c>
      <c r="F25" s="774">
        <v>40</v>
      </c>
      <c r="G25" s="774">
        <v>40</v>
      </c>
      <c r="H25" s="774">
        <v>40</v>
      </c>
    </row>
    <row r="26" spans="1:8" ht="30" customHeight="1" x14ac:dyDescent="0.25">
      <c r="A26" s="759">
        <f t="shared" si="0"/>
        <v>15</v>
      </c>
      <c r="B26" s="624" t="s">
        <v>414</v>
      </c>
      <c r="C26" s="772" t="s">
        <v>786</v>
      </c>
      <c r="D26" s="773" t="s">
        <v>361</v>
      </c>
      <c r="E26" s="775">
        <v>176</v>
      </c>
      <c r="F26" s="775">
        <v>210</v>
      </c>
      <c r="G26" s="775">
        <v>210</v>
      </c>
      <c r="H26" s="775">
        <v>210</v>
      </c>
    </row>
    <row r="27" spans="1:8" ht="27" customHeight="1" x14ac:dyDescent="0.25">
      <c r="A27" s="759">
        <f t="shared" si="0"/>
        <v>16</v>
      </c>
      <c r="B27" s="768" t="s">
        <v>416</v>
      </c>
      <c r="C27" s="769" t="s">
        <v>787</v>
      </c>
      <c r="D27" s="770" t="s">
        <v>361</v>
      </c>
      <c r="E27" s="771">
        <v>199</v>
      </c>
      <c r="F27" s="771">
        <v>199</v>
      </c>
      <c r="G27" s="771">
        <v>199</v>
      </c>
      <c r="H27" s="771">
        <v>199</v>
      </c>
    </row>
    <row r="28" spans="1:8" ht="26.25" customHeight="1" x14ac:dyDescent="0.25">
      <c r="A28" s="759">
        <f t="shared" si="0"/>
        <v>17</v>
      </c>
      <c r="B28" s="768" t="s">
        <v>418</v>
      </c>
      <c r="C28" s="769" t="s">
        <v>419</v>
      </c>
      <c r="D28" s="770" t="s">
        <v>361</v>
      </c>
      <c r="E28" s="771">
        <v>1863</v>
      </c>
      <c r="F28" s="771">
        <v>1863</v>
      </c>
      <c r="G28" s="771">
        <v>1863</v>
      </c>
      <c r="H28" s="771">
        <v>1863</v>
      </c>
    </row>
    <row r="29" spans="1:8" ht="30" customHeight="1" x14ac:dyDescent="0.25">
      <c r="A29" s="759">
        <f t="shared" si="0"/>
        <v>18</v>
      </c>
      <c r="B29" s="624" t="s">
        <v>420</v>
      </c>
      <c r="C29" s="776" t="s">
        <v>788</v>
      </c>
      <c r="D29" s="773" t="s">
        <v>361</v>
      </c>
      <c r="E29" s="627">
        <v>3600</v>
      </c>
      <c r="F29" s="627">
        <v>6553</v>
      </c>
      <c r="G29" s="627">
        <v>6553</v>
      </c>
      <c r="H29" s="627">
        <v>6553</v>
      </c>
    </row>
    <row r="30" spans="1:8" ht="15" x14ac:dyDescent="0.25">
      <c r="A30" s="759">
        <f t="shared" si="0"/>
        <v>19</v>
      </c>
      <c r="B30" s="765" t="s">
        <v>426</v>
      </c>
      <c r="C30" s="765" t="s">
        <v>789</v>
      </c>
      <c r="D30" s="762" t="s">
        <v>361</v>
      </c>
      <c r="E30" s="766">
        <v>26</v>
      </c>
      <c r="F30" s="766">
        <v>36</v>
      </c>
      <c r="G30" s="766">
        <v>36</v>
      </c>
      <c r="H30" s="766">
        <v>36</v>
      </c>
    </row>
    <row r="31" spans="1:8" ht="29.25" customHeight="1" x14ac:dyDescent="0.25">
      <c r="A31" s="759">
        <f t="shared" si="0"/>
        <v>20</v>
      </c>
      <c r="B31" s="624" t="s">
        <v>428</v>
      </c>
      <c r="C31" s="776" t="s">
        <v>429</v>
      </c>
      <c r="D31" s="773" t="s">
        <v>361</v>
      </c>
      <c r="E31" s="775">
        <v>5</v>
      </c>
      <c r="F31" s="775">
        <v>5</v>
      </c>
      <c r="G31" s="775">
        <v>5</v>
      </c>
      <c r="H31" s="775">
        <v>5</v>
      </c>
    </row>
    <row r="32" spans="1:8" ht="27" customHeight="1" x14ac:dyDescent="0.25">
      <c r="A32" s="759">
        <f t="shared" si="0"/>
        <v>21</v>
      </c>
      <c r="B32" s="624"/>
      <c r="C32" s="776" t="s">
        <v>790</v>
      </c>
      <c r="D32" s="773" t="s">
        <v>361</v>
      </c>
      <c r="E32" s="775"/>
      <c r="F32" s="775">
        <v>15</v>
      </c>
      <c r="G32" s="775">
        <v>15</v>
      </c>
      <c r="H32" s="775">
        <v>15</v>
      </c>
    </row>
    <row r="33" spans="1:8" ht="35.25" customHeight="1" x14ac:dyDescent="0.25">
      <c r="A33" s="759">
        <f t="shared" si="0"/>
        <v>22</v>
      </c>
      <c r="B33" s="624" t="s">
        <v>432</v>
      </c>
      <c r="C33" s="776" t="s">
        <v>433</v>
      </c>
      <c r="D33" s="773">
        <v>43497</v>
      </c>
      <c r="E33" s="627">
        <v>2865</v>
      </c>
      <c r="F33" s="627">
        <v>3553</v>
      </c>
      <c r="G33" s="627">
        <v>3553</v>
      </c>
      <c r="H33" s="627">
        <v>3553</v>
      </c>
    </row>
    <row r="34" spans="1:8" ht="30.75" customHeight="1" x14ac:dyDescent="0.25">
      <c r="A34" s="759">
        <f t="shared" si="0"/>
        <v>23</v>
      </c>
      <c r="B34" s="624" t="s">
        <v>791</v>
      </c>
      <c r="C34" s="776" t="s">
        <v>792</v>
      </c>
      <c r="D34" s="773" t="s">
        <v>361</v>
      </c>
      <c r="E34" s="627">
        <v>1800</v>
      </c>
      <c r="F34" s="627">
        <v>1800</v>
      </c>
      <c r="G34" s="627">
        <v>1800</v>
      </c>
      <c r="H34" s="627">
        <v>1800</v>
      </c>
    </row>
    <row r="35" spans="1:8" ht="27.75" customHeight="1" x14ac:dyDescent="0.25">
      <c r="A35" s="759">
        <f t="shared" si="0"/>
        <v>24</v>
      </c>
      <c r="B35" s="624" t="s">
        <v>791</v>
      </c>
      <c r="C35" s="776" t="s">
        <v>793</v>
      </c>
      <c r="D35" s="773" t="s">
        <v>361</v>
      </c>
      <c r="E35" s="627">
        <v>1800</v>
      </c>
      <c r="F35" s="627">
        <v>1800</v>
      </c>
      <c r="G35" s="627">
        <v>1800</v>
      </c>
      <c r="H35" s="627">
        <v>1800</v>
      </c>
    </row>
    <row r="36" spans="1:8" ht="27.75" customHeight="1" x14ac:dyDescent="0.25">
      <c r="A36" s="759">
        <f t="shared" si="0"/>
        <v>25</v>
      </c>
      <c r="B36" s="624" t="s">
        <v>796</v>
      </c>
      <c r="C36" s="776" t="s">
        <v>797</v>
      </c>
      <c r="D36" s="773" t="s">
        <v>361</v>
      </c>
      <c r="E36" s="627">
        <v>30</v>
      </c>
      <c r="F36" s="627">
        <v>30</v>
      </c>
      <c r="G36" s="627">
        <v>30</v>
      </c>
      <c r="H36" s="627">
        <v>30</v>
      </c>
    </row>
    <row r="37" spans="1:8" ht="21.75" customHeight="1" x14ac:dyDescent="0.25">
      <c r="A37" s="759">
        <f t="shared" si="0"/>
        <v>26</v>
      </c>
      <c r="B37" s="624" t="s">
        <v>798</v>
      </c>
      <c r="C37" s="776" t="s">
        <v>799</v>
      </c>
      <c r="D37" s="773">
        <v>44196</v>
      </c>
      <c r="E37" s="627">
        <v>153</v>
      </c>
      <c r="F37" s="627">
        <v>153</v>
      </c>
      <c r="G37" s="627">
        <v>153</v>
      </c>
      <c r="H37" s="627">
        <v>153</v>
      </c>
    </row>
    <row r="38" spans="1:8" ht="24.75" customHeight="1" x14ac:dyDescent="0.25">
      <c r="A38" s="759">
        <f t="shared" si="0"/>
        <v>27</v>
      </c>
      <c r="B38" s="624" t="s">
        <v>800</v>
      </c>
      <c r="C38" s="776" t="s">
        <v>801</v>
      </c>
      <c r="D38" s="773" t="s">
        <v>361</v>
      </c>
      <c r="E38" s="627">
        <v>457</v>
      </c>
      <c r="F38" s="627">
        <v>457</v>
      </c>
      <c r="G38" s="627">
        <v>457</v>
      </c>
      <c r="H38" s="627">
        <v>457</v>
      </c>
    </row>
    <row r="39" spans="1:8" ht="28.5" customHeight="1" x14ac:dyDescent="0.25">
      <c r="A39" s="759">
        <f t="shared" si="0"/>
        <v>28</v>
      </c>
      <c r="B39" s="624" t="s">
        <v>802</v>
      </c>
      <c r="C39" s="776" t="s">
        <v>1056</v>
      </c>
      <c r="D39" s="773" t="s">
        <v>361</v>
      </c>
      <c r="E39" s="627">
        <v>198</v>
      </c>
      <c r="F39" s="627">
        <v>198</v>
      </c>
      <c r="G39" s="627">
        <v>198</v>
      </c>
      <c r="H39" s="627">
        <v>198</v>
      </c>
    </row>
    <row r="40" spans="1:8" ht="36" customHeight="1" x14ac:dyDescent="0.25">
      <c r="A40" s="759">
        <f t="shared" si="0"/>
        <v>29</v>
      </c>
      <c r="B40" s="624" t="s">
        <v>803</v>
      </c>
      <c r="C40" s="776" t="s">
        <v>804</v>
      </c>
      <c r="D40" s="773" t="s">
        <v>361</v>
      </c>
      <c r="E40" s="627">
        <v>217</v>
      </c>
      <c r="F40" s="627">
        <v>217</v>
      </c>
      <c r="G40" s="627">
        <v>217</v>
      </c>
      <c r="H40" s="627">
        <v>217</v>
      </c>
    </row>
    <row r="41" spans="1:8" ht="26.25" customHeight="1" x14ac:dyDescent="0.25">
      <c r="A41" s="759">
        <f t="shared" si="0"/>
        <v>30</v>
      </c>
      <c r="B41" s="624" t="s">
        <v>131</v>
      </c>
      <c r="C41" s="776" t="s">
        <v>805</v>
      </c>
      <c r="D41" s="773" t="s">
        <v>361</v>
      </c>
      <c r="E41" s="627">
        <v>1200</v>
      </c>
      <c r="F41" s="627">
        <v>1200</v>
      </c>
      <c r="G41" s="627">
        <v>1200</v>
      </c>
      <c r="H41" s="627">
        <v>1200</v>
      </c>
    </row>
    <row r="42" spans="1:8" ht="30.75" customHeight="1" x14ac:dyDescent="0.25">
      <c r="A42" s="759">
        <f t="shared" si="0"/>
        <v>31</v>
      </c>
      <c r="B42" s="624" t="s">
        <v>806</v>
      </c>
      <c r="C42" s="776" t="s">
        <v>807</v>
      </c>
      <c r="D42" s="773">
        <v>43709</v>
      </c>
      <c r="E42" s="627">
        <v>2439</v>
      </c>
      <c r="F42" s="627">
        <v>2439</v>
      </c>
      <c r="G42" s="627">
        <v>2439</v>
      </c>
      <c r="H42" s="627">
        <v>2439</v>
      </c>
    </row>
    <row r="43" spans="1:8" ht="36" customHeight="1" x14ac:dyDescent="0.25">
      <c r="A43" s="759">
        <f t="shared" si="0"/>
        <v>32</v>
      </c>
      <c r="B43" s="777" t="s">
        <v>808</v>
      </c>
      <c r="C43" s="776" t="s">
        <v>809</v>
      </c>
      <c r="D43" s="773" t="s">
        <v>361</v>
      </c>
      <c r="E43" s="626">
        <v>508</v>
      </c>
      <c r="F43" s="626">
        <v>508</v>
      </c>
      <c r="G43" s="626">
        <v>508</v>
      </c>
      <c r="H43" s="626">
        <v>508</v>
      </c>
    </row>
    <row r="44" spans="1:8" ht="30" customHeight="1" x14ac:dyDescent="0.25">
      <c r="A44" s="759">
        <f t="shared" si="0"/>
        <v>33</v>
      </c>
      <c r="B44" s="777"/>
      <c r="C44" s="776" t="s">
        <v>810</v>
      </c>
      <c r="D44" s="773" t="s">
        <v>361</v>
      </c>
      <c r="E44" s="626">
        <v>230</v>
      </c>
      <c r="F44" s="626">
        <v>230</v>
      </c>
      <c r="G44" s="626">
        <v>230</v>
      </c>
      <c r="H44" s="626">
        <v>230</v>
      </c>
    </row>
    <row r="45" spans="1:8" ht="15" x14ac:dyDescent="0.25">
      <c r="A45" s="759">
        <f t="shared" si="0"/>
        <v>34</v>
      </c>
      <c r="B45" s="624" t="s">
        <v>811</v>
      </c>
      <c r="C45" s="624" t="s">
        <v>812</v>
      </c>
      <c r="D45" s="773">
        <v>43009</v>
      </c>
      <c r="E45" s="626">
        <v>2100</v>
      </c>
      <c r="F45" s="626">
        <v>2100</v>
      </c>
      <c r="G45" s="626">
        <v>2100</v>
      </c>
      <c r="H45" s="626">
        <v>2100</v>
      </c>
    </row>
    <row r="46" spans="1:8" ht="15" x14ac:dyDescent="0.25">
      <c r="A46" s="759">
        <f t="shared" si="0"/>
        <v>35</v>
      </c>
      <c r="B46" s="624" t="s">
        <v>813</v>
      </c>
      <c r="C46" s="624" t="s">
        <v>814</v>
      </c>
      <c r="D46" s="773">
        <v>43008</v>
      </c>
      <c r="E46" s="626">
        <v>302</v>
      </c>
      <c r="F46" s="626">
        <v>302</v>
      </c>
      <c r="G46" s="626">
        <v>302</v>
      </c>
      <c r="H46" s="626">
        <v>302</v>
      </c>
    </row>
    <row r="47" spans="1:8" ht="15" x14ac:dyDescent="0.25">
      <c r="A47" s="759">
        <f t="shared" si="0"/>
        <v>36</v>
      </c>
      <c r="B47" s="624" t="s">
        <v>815</v>
      </c>
      <c r="C47" s="624" t="s">
        <v>816</v>
      </c>
      <c r="D47" s="773">
        <v>43009</v>
      </c>
      <c r="E47" s="626">
        <v>1610</v>
      </c>
      <c r="F47" s="626">
        <v>1610</v>
      </c>
      <c r="G47" s="626">
        <v>1610</v>
      </c>
      <c r="H47" s="626">
        <v>1610</v>
      </c>
    </row>
    <row r="48" spans="1:8" ht="15" x14ac:dyDescent="0.25">
      <c r="A48" s="759">
        <f t="shared" si="0"/>
        <v>37</v>
      </c>
      <c r="B48" s="624" t="s">
        <v>817</v>
      </c>
      <c r="C48" s="624" t="s">
        <v>818</v>
      </c>
      <c r="D48" s="773">
        <v>42791</v>
      </c>
      <c r="E48" s="626">
        <v>10672</v>
      </c>
      <c r="F48" s="626">
        <v>10672</v>
      </c>
      <c r="G48" s="626">
        <v>10672</v>
      </c>
      <c r="H48" s="626">
        <v>10672</v>
      </c>
    </row>
    <row r="49" spans="1:8" ht="15" x14ac:dyDescent="0.25">
      <c r="A49" s="759">
        <f t="shared" si="0"/>
        <v>38</v>
      </c>
      <c r="B49" s="624" t="s">
        <v>819</v>
      </c>
      <c r="C49" s="624" t="s">
        <v>820</v>
      </c>
      <c r="D49" s="773" t="s">
        <v>361</v>
      </c>
      <c r="E49" s="626">
        <v>5760</v>
      </c>
      <c r="F49" s="626">
        <v>5760</v>
      </c>
      <c r="G49" s="626">
        <v>5760</v>
      </c>
      <c r="H49" s="626">
        <v>5760</v>
      </c>
    </row>
    <row r="50" spans="1:8" ht="15" x14ac:dyDescent="0.25">
      <c r="A50" s="759">
        <f t="shared" si="0"/>
        <v>39</v>
      </c>
      <c r="B50" s="624" t="s">
        <v>821</v>
      </c>
      <c r="C50" s="624" t="s">
        <v>822</v>
      </c>
      <c r="D50" s="773" t="s">
        <v>361</v>
      </c>
      <c r="E50" s="626">
        <v>3658</v>
      </c>
      <c r="F50" s="626">
        <v>3658</v>
      </c>
      <c r="G50" s="626">
        <v>3658</v>
      </c>
      <c r="H50" s="626">
        <v>3658</v>
      </c>
    </row>
    <row r="51" spans="1:8" ht="15" x14ac:dyDescent="0.25">
      <c r="A51" s="759">
        <f t="shared" si="0"/>
        <v>40</v>
      </c>
      <c r="B51" s="624" t="s">
        <v>119</v>
      </c>
      <c r="C51" s="624" t="s">
        <v>824</v>
      </c>
      <c r="D51" s="773" t="s">
        <v>361</v>
      </c>
      <c r="E51" s="626">
        <v>242</v>
      </c>
      <c r="F51" s="626">
        <v>242</v>
      </c>
      <c r="G51" s="626">
        <v>242</v>
      </c>
      <c r="H51" s="626">
        <v>242</v>
      </c>
    </row>
    <row r="52" spans="1:8" ht="15" x14ac:dyDescent="0.25">
      <c r="A52" s="759">
        <f t="shared" si="0"/>
        <v>41</v>
      </c>
      <c r="B52" s="624" t="s">
        <v>825</v>
      </c>
      <c r="C52" s="624" t="s">
        <v>826</v>
      </c>
      <c r="D52" s="773" t="s">
        <v>361</v>
      </c>
      <c r="E52" s="626">
        <v>993</v>
      </c>
      <c r="F52" s="626">
        <v>993</v>
      </c>
      <c r="G52" s="626">
        <v>993</v>
      </c>
      <c r="H52" s="626">
        <v>993</v>
      </c>
    </row>
    <row r="53" spans="1:8" ht="30" x14ac:dyDescent="0.25">
      <c r="A53" s="759">
        <f t="shared" si="0"/>
        <v>42</v>
      </c>
      <c r="B53" s="777" t="s">
        <v>827</v>
      </c>
      <c r="C53" s="776" t="s">
        <v>828</v>
      </c>
      <c r="D53" s="773" t="s">
        <v>361</v>
      </c>
      <c r="E53" s="626">
        <v>38</v>
      </c>
      <c r="F53" s="626">
        <v>38</v>
      </c>
      <c r="G53" s="626">
        <v>38</v>
      </c>
      <c r="H53" s="626">
        <v>38</v>
      </c>
    </row>
    <row r="54" spans="1:8" ht="15" customHeight="1" x14ac:dyDescent="0.25">
      <c r="A54" s="759">
        <f t="shared" si="0"/>
        <v>43</v>
      </c>
      <c r="B54" s="624"/>
      <c r="C54" s="624" t="s">
        <v>829</v>
      </c>
      <c r="D54" s="773" t="s">
        <v>361</v>
      </c>
      <c r="E54" s="626">
        <v>45</v>
      </c>
      <c r="F54" s="626">
        <v>45</v>
      </c>
      <c r="G54" s="626">
        <v>45</v>
      </c>
      <c r="H54" s="626">
        <v>45</v>
      </c>
    </row>
    <row r="55" spans="1:8" ht="15" x14ac:dyDescent="0.25">
      <c r="A55" s="759">
        <f t="shared" si="0"/>
        <v>44</v>
      </c>
      <c r="B55" s="624" t="s">
        <v>830</v>
      </c>
      <c r="C55" s="624" t="s">
        <v>831</v>
      </c>
      <c r="D55" s="773">
        <v>42886</v>
      </c>
      <c r="E55" s="626">
        <v>610</v>
      </c>
      <c r="F55" s="626">
        <v>610</v>
      </c>
      <c r="G55" s="626">
        <v>610</v>
      </c>
      <c r="H55" s="626">
        <v>610</v>
      </c>
    </row>
    <row r="56" spans="1:8" ht="15" x14ac:dyDescent="0.25">
      <c r="A56" s="759">
        <f t="shared" si="0"/>
        <v>45</v>
      </c>
      <c r="B56" s="624" t="s">
        <v>832</v>
      </c>
      <c r="C56" s="624" t="s">
        <v>833</v>
      </c>
      <c r="D56" s="773">
        <v>42825</v>
      </c>
      <c r="E56" s="626">
        <v>610</v>
      </c>
      <c r="F56" s="626">
        <v>610</v>
      </c>
      <c r="G56" s="626">
        <v>610</v>
      </c>
      <c r="H56" s="626">
        <v>610</v>
      </c>
    </row>
    <row r="57" spans="1:8" ht="15" x14ac:dyDescent="0.25">
      <c r="A57" s="759">
        <f t="shared" si="0"/>
        <v>46</v>
      </c>
      <c r="B57" s="624" t="s">
        <v>834</v>
      </c>
      <c r="C57" s="624" t="s">
        <v>835</v>
      </c>
      <c r="D57" s="773">
        <v>42825</v>
      </c>
      <c r="E57" s="626">
        <v>210</v>
      </c>
      <c r="F57" s="626">
        <v>210</v>
      </c>
      <c r="G57" s="626">
        <v>210</v>
      </c>
      <c r="H57" s="626">
        <v>210</v>
      </c>
    </row>
    <row r="58" spans="1:8" ht="15" x14ac:dyDescent="0.25">
      <c r="A58" s="759">
        <f t="shared" si="0"/>
        <v>47</v>
      </c>
      <c r="B58" s="624" t="s">
        <v>836</v>
      </c>
      <c r="C58" s="624" t="s">
        <v>837</v>
      </c>
      <c r="D58" s="773">
        <v>42855</v>
      </c>
      <c r="E58" s="626">
        <v>972</v>
      </c>
      <c r="F58" s="626">
        <v>972</v>
      </c>
      <c r="G58" s="626">
        <v>972</v>
      </c>
      <c r="H58" s="626">
        <v>972</v>
      </c>
    </row>
    <row r="59" spans="1:8" ht="15" x14ac:dyDescent="0.25">
      <c r="A59" s="759">
        <f t="shared" si="0"/>
        <v>48</v>
      </c>
      <c r="B59" s="624" t="s">
        <v>823</v>
      </c>
      <c r="C59" s="624" t="s">
        <v>838</v>
      </c>
      <c r="D59" s="773" t="s">
        <v>361</v>
      </c>
      <c r="E59" s="626">
        <v>486</v>
      </c>
      <c r="F59" s="626">
        <v>486</v>
      </c>
      <c r="G59" s="626">
        <v>486</v>
      </c>
      <c r="H59" s="626">
        <v>486</v>
      </c>
    </row>
    <row r="60" spans="1:8" ht="15" x14ac:dyDescent="0.25">
      <c r="A60" s="759">
        <f t="shared" si="0"/>
        <v>49</v>
      </c>
      <c r="B60" s="624" t="s">
        <v>839</v>
      </c>
      <c r="C60" s="624" t="s">
        <v>840</v>
      </c>
      <c r="D60" s="773">
        <v>42855</v>
      </c>
      <c r="E60" s="627">
        <v>686</v>
      </c>
      <c r="F60" s="627">
        <v>686</v>
      </c>
      <c r="G60" s="627">
        <v>686</v>
      </c>
      <c r="H60" s="627">
        <v>686</v>
      </c>
    </row>
    <row r="61" spans="1:8" ht="15" x14ac:dyDescent="0.25">
      <c r="A61" s="759">
        <f t="shared" si="0"/>
        <v>50</v>
      </c>
      <c r="B61" s="624" t="s">
        <v>841</v>
      </c>
      <c r="C61" s="624" t="s">
        <v>842</v>
      </c>
      <c r="D61" s="773">
        <v>42855</v>
      </c>
      <c r="E61" s="627">
        <v>1807</v>
      </c>
      <c r="F61" s="627">
        <v>1807</v>
      </c>
      <c r="G61" s="627">
        <v>1807</v>
      </c>
      <c r="H61" s="627">
        <v>1807</v>
      </c>
    </row>
    <row r="62" spans="1:8" ht="15.75" x14ac:dyDescent="0.25">
      <c r="A62" s="759">
        <f t="shared" si="0"/>
        <v>51</v>
      </c>
      <c r="B62" s="778"/>
      <c r="C62" s="624" t="s">
        <v>843</v>
      </c>
      <c r="D62" s="779" t="s">
        <v>361</v>
      </c>
      <c r="E62" s="626">
        <v>175</v>
      </c>
      <c r="F62" s="626">
        <v>175</v>
      </c>
      <c r="G62" s="626">
        <v>175</v>
      </c>
      <c r="H62" s="626">
        <v>175</v>
      </c>
    </row>
    <row r="63" spans="1:8" ht="15.75" x14ac:dyDescent="0.25">
      <c r="A63" s="759">
        <f t="shared" si="0"/>
        <v>52</v>
      </c>
      <c r="B63" s="778"/>
      <c r="C63" s="624" t="s">
        <v>844</v>
      </c>
      <c r="D63" s="779" t="s">
        <v>361</v>
      </c>
      <c r="E63" s="626">
        <v>55</v>
      </c>
      <c r="F63" s="626">
        <v>55</v>
      </c>
      <c r="G63" s="626">
        <v>55</v>
      </c>
      <c r="H63" s="626">
        <v>55</v>
      </c>
    </row>
    <row r="64" spans="1:8" ht="15" x14ac:dyDescent="0.25">
      <c r="A64" s="759">
        <f t="shared" si="0"/>
        <v>53</v>
      </c>
      <c r="B64" s="778"/>
      <c r="C64" s="624" t="s">
        <v>845</v>
      </c>
      <c r="D64" s="780">
        <v>45291</v>
      </c>
      <c r="E64" s="626">
        <v>19500</v>
      </c>
      <c r="F64" s="626">
        <v>19500</v>
      </c>
      <c r="G64" s="626">
        <v>19500</v>
      </c>
      <c r="H64" s="626">
        <v>19500</v>
      </c>
    </row>
    <row r="65" spans="1:8" ht="15.75" x14ac:dyDescent="0.25">
      <c r="A65" s="759">
        <f t="shared" si="0"/>
        <v>54</v>
      </c>
      <c r="B65" s="778"/>
      <c r="C65" s="624" t="s">
        <v>846</v>
      </c>
      <c r="D65" s="779" t="s">
        <v>361</v>
      </c>
      <c r="E65" s="626">
        <v>37</v>
      </c>
      <c r="F65" s="626">
        <v>37</v>
      </c>
      <c r="G65" s="626">
        <v>37</v>
      </c>
      <c r="H65" s="626">
        <v>37</v>
      </c>
    </row>
    <row r="66" spans="1:8" ht="15.75" x14ac:dyDescent="0.25">
      <c r="A66" s="759">
        <f t="shared" si="0"/>
        <v>55</v>
      </c>
      <c r="B66" s="778"/>
      <c r="C66" s="624" t="s">
        <v>847</v>
      </c>
      <c r="D66" s="779" t="s">
        <v>361</v>
      </c>
      <c r="E66" s="626">
        <v>53</v>
      </c>
      <c r="F66" s="626">
        <v>53</v>
      </c>
      <c r="G66" s="626">
        <v>53</v>
      </c>
      <c r="H66" s="626">
        <v>53</v>
      </c>
    </row>
    <row r="67" spans="1:8" ht="15.75" x14ac:dyDescent="0.25">
      <c r="A67" s="759">
        <f t="shared" si="0"/>
        <v>56</v>
      </c>
      <c r="B67" s="778"/>
      <c r="C67" s="624" t="s">
        <v>848</v>
      </c>
      <c r="D67" s="779" t="s">
        <v>361</v>
      </c>
      <c r="E67" s="626">
        <v>104</v>
      </c>
      <c r="F67" s="626">
        <v>104</v>
      </c>
      <c r="G67" s="626">
        <v>104</v>
      </c>
      <c r="H67" s="626">
        <v>104</v>
      </c>
    </row>
    <row r="68" spans="1:8" ht="15.75" x14ac:dyDescent="0.25">
      <c r="A68" s="759">
        <f t="shared" si="0"/>
        <v>57</v>
      </c>
      <c r="B68" s="778"/>
      <c r="C68" s="624" t="s">
        <v>849</v>
      </c>
      <c r="D68" s="779" t="s">
        <v>361</v>
      </c>
      <c r="E68" s="626">
        <v>192</v>
      </c>
      <c r="F68" s="626">
        <v>192</v>
      </c>
      <c r="G68" s="626">
        <v>192</v>
      </c>
      <c r="H68" s="626">
        <v>192</v>
      </c>
    </row>
    <row r="69" spans="1:8" ht="15.75" x14ac:dyDescent="0.25">
      <c r="A69" s="759">
        <f t="shared" si="0"/>
        <v>58</v>
      </c>
      <c r="B69" s="778"/>
      <c r="C69" s="624" t="s">
        <v>850</v>
      </c>
      <c r="D69" s="779" t="s">
        <v>361</v>
      </c>
      <c r="E69" s="626">
        <v>134</v>
      </c>
      <c r="F69" s="626">
        <v>134</v>
      </c>
      <c r="G69" s="626">
        <v>134</v>
      </c>
      <c r="H69" s="626">
        <v>134</v>
      </c>
    </row>
    <row r="70" spans="1:8" ht="15.75" x14ac:dyDescent="0.25">
      <c r="A70" s="759">
        <f t="shared" si="0"/>
        <v>59</v>
      </c>
      <c r="B70" s="778"/>
      <c r="C70" s="624" t="s">
        <v>851</v>
      </c>
      <c r="D70" s="779" t="s">
        <v>361</v>
      </c>
      <c r="E70" s="626">
        <v>159</v>
      </c>
      <c r="F70" s="626">
        <v>159</v>
      </c>
      <c r="G70" s="626">
        <v>159</v>
      </c>
      <c r="H70" s="626">
        <v>159</v>
      </c>
    </row>
    <row r="71" spans="1:8" ht="15.75" x14ac:dyDescent="0.25">
      <c r="A71" s="759">
        <f t="shared" si="0"/>
        <v>60</v>
      </c>
      <c r="B71" s="781">
        <v>68360</v>
      </c>
      <c r="C71" s="624" t="s">
        <v>1059</v>
      </c>
      <c r="D71" s="779" t="s">
        <v>361</v>
      </c>
      <c r="E71" s="626">
        <v>1844</v>
      </c>
      <c r="F71" s="626">
        <v>1844</v>
      </c>
      <c r="G71" s="626">
        <v>1844</v>
      </c>
      <c r="H71" s="626">
        <v>1844</v>
      </c>
    </row>
    <row r="72" spans="1:8" ht="15.75" x14ac:dyDescent="0.25">
      <c r="A72" s="759">
        <f t="shared" si="0"/>
        <v>61</v>
      </c>
      <c r="B72" s="782" t="s">
        <v>961</v>
      </c>
      <c r="C72" s="624" t="s">
        <v>962</v>
      </c>
      <c r="D72" s="783">
        <v>43100</v>
      </c>
      <c r="E72" s="626">
        <v>14760</v>
      </c>
      <c r="F72" s="626">
        <v>14760</v>
      </c>
      <c r="G72" s="626">
        <v>14760</v>
      </c>
      <c r="H72" s="626">
        <v>14760</v>
      </c>
    </row>
    <row r="73" spans="1:8" ht="15.75" x14ac:dyDescent="0.25">
      <c r="A73" s="759">
        <f t="shared" si="0"/>
        <v>62</v>
      </c>
      <c r="B73" s="782" t="s">
        <v>963</v>
      </c>
      <c r="C73" s="624" t="s">
        <v>964</v>
      </c>
      <c r="D73" s="779" t="s">
        <v>361</v>
      </c>
      <c r="E73" s="626">
        <v>31000</v>
      </c>
      <c r="F73" s="626">
        <v>31000</v>
      </c>
      <c r="G73" s="626">
        <v>31000</v>
      </c>
      <c r="H73" s="626">
        <v>31000</v>
      </c>
    </row>
    <row r="74" spans="1:8" ht="15.75" x14ac:dyDescent="0.25">
      <c r="A74" s="759">
        <f t="shared" si="0"/>
        <v>63</v>
      </c>
      <c r="B74" s="778"/>
      <c r="C74" s="624" t="s">
        <v>965</v>
      </c>
      <c r="D74" s="779" t="s">
        <v>361</v>
      </c>
      <c r="E74" s="626">
        <v>732</v>
      </c>
      <c r="F74" s="626">
        <v>732</v>
      </c>
      <c r="G74" s="626">
        <v>732</v>
      </c>
      <c r="H74" s="626">
        <v>732</v>
      </c>
    </row>
    <row r="75" spans="1:8" ht="15.75" x14ac:dyDescent="0.25">
      <c r="A75" s="759"/>
      <c r="B75" s="782" t="s">
        <v>794</v>
      </c>
      <c r="C75" s="624" t="s">
        <v>795</v>
      </c>
      <c r="D75" s="783">
        <v>42735</v>
      </c>
      <c r="E75" s="626">
        <v>610</v>
      </c>
      <c r="F75" s="626"/>
      <c r="G75" s="626"/>
      <c r="H75" s="626"/>
    </row>
    <row r="76" spans="1:8" ht="15.75" x14ac:dyDescent="0.25">
      <c r="A76" s="759">
        <f>A74+1</f>
        <v>64</v>
      </c>
      <c r="B76" s="782" t="s">
        <v>1122</v>
      </c>
      <c r="C76" s="624" t="s">
        <v>1124</v>
      </c>
      <c r="D76" s="779" t="s">
        <v>361</v>
      </c>
      <c r="E76" s="626"/>
      <c r="F76" s="626">
        <v>3277</v>
      </c>
      <c r="G76" s="626">
        <v>3277</v>
      </c>
      <c r="H76" s="626">
        <v>3277</v>
      </c>
    </row>
    <row r="77" spans="1:8" ht="31.5" x14ac:dyDescent="0.25">
      <c r="A77" s="784">
        <v>65</v>
      </c>
      <c r="B77" s="782" t="s">
        <v>1344</v>
      </c>
      <c r="C77" s="1241" t="s">
        <v>1345</v>
      </c>
      <c r="D77" s="1242" t="s">
        <v>361</v>
      </c>
      <c r="E77" s="1243"/>
      <c r="F77" s="1572">
        <v>300</v>
      </c>
      <c r="G77" s="1572">
        <v>600</v>
      </c>
      <c r="H77" s="1572">
        <v>600</v>
      </c>
    </row>
    <row r="78" spans="1:8" ht="15.75" x14ac:dyDescent="0.25">
      <c r="A78" s="1244">
        <v>66</v>
      </c>
      <c r="B78" s="1569" t="s">
        <v>1346</v>
      </c>
      <c r="C78" s="1569" t="s">
        <v>1347</v>
      </c>
      <c r="D78" s="1570" t="s">
        <v>361</v>
      </c>
      <c r="E78" s="1243"/>
      <c r="F78" s="1572">
        <v>118</v>
      </c>
      <c r="G78" s="1572">
        <v>283</v>
      </c>
      <c r="H78" s="1572">
        <v>283</v>
      </c>
    </row>
    <row r="79" spans="1:8" ht="15.75" x14ac:dyDescent="0.25">
      <c r="A79" s="1244">
        <v>67</v>
      </c>
      <c r="B79" s="1569" t="s">
        <v>1348</v>
      </c>
      <c r="C79" s="1569" t="s">
        <v>1349</v>
      </c>
      <c r="D79" s="1570" t="s">
        <v>361</v>
      </c>
      <c r="E79" s="1243"/>
      <c r="F79" s="1572">
        <v>177</v>
      </c>
      <c r="G79" s="1572">
        <v>212</v>
      </c>
      <c r="H79" s="1572">
        <v>212</v>
      </c>
    </row>
    <row r="80" spans="1:8" ht="15.75" x14ac:dyDescent="0.25">
      <c r="A80" s="1244">
        <v>68</v>
      </c>
      <c r="B80" s="1569" t="s">
        <v>1350</v>
      </c>
      <c r="C80" s="1569" t="s">
        <v>1351</v>
      </c>
      <c r="D80" s="1571" t="s">
        <v>361</v>
      </c>
      <c r="E80" s="1243"/>
      <c r="F80" s="1573">
        <v>343</v>
      </c>
      <c r="G80" s="1573">
        <v>4115</v>
      </c>
      <c r="H80" s="1573">
        <v>4115</v>
      </c>
    </row>
    <row r="81" spans="1:8" ht="15.75" x14ac:dyDescent="0.25">
      <c r="A81" s="1244">
        <v>69</v>
      </c>
      <c r="B81" s="1569" t="s">
        <v>1352</v>
      </c>
      <c r="C81" s="1569" t="s">
        <v>1353</v>
      </c>
      <c r="D81" s="1571">
        <v>44105</v>
      </c>
      <c r="E81" s="1243"/>
      <c r="F81" s="1572">
        <v>87</v>
      </c>
      <c r="G81" s="1572">
        <v>350</v>
      </c>
      <c r="H81" s="1572">
        <v>350</v>
      </c>
    </row>
    <row r="82" spans="1:8" ht="15.75" x14ac:dyDescent="0.25">
      <c r="A82" s="1244">
        <v>70</v>
      </c>
      <c r="B82" s="1569" t="s">
        <v>1354</v>
      </c>
      <c r="C82" s="1569" t="s">
        <v>1355</v>
      </c>
      <c r="D82" s="1571">
        <v>44742</v>
      </c>
      <c r="E82" s="1243"/>
      <c r="F82" s="1572">
        <v>762</v>
      </c>
      <c r="G82" s="1573">
        <v>1524</v>
      </c>
      <c r="H82" s="1573">
        <v>1524</v>
      </c>
    </row>
    <row r="83" spans="1:8" ht="15.75" x14ac:dyDescent="0.25">
      <c r="A83" s="1244"/>
      <c r="B83" s="1243"/>
      <c r="C83" s="1243"/>
      <c r="D83" s="1245"/>
      <c r="E83" s="1243"/>
      <c r="F83" s="1243"/>
      <c r="G83" s="1243"/>
      <c r="H83" s="1243"/>
    </row>
    <row r="84" spans="1:8" ht="15.75" x14ac:dyDescent="0.25">
      <c r="B84" s="1243"/>
      <c r="C84" s="1243"/>
      <c r="D84" s="1245"/>
      <c r="E84" s="1243"/>
      <c r="F84" s="1243"/>
      <c r="G84" s="1243"/>
      <c r="H84" s="1243"/>
    </row>
    <row r="85" spans="1:8" ht="14.25" x14ac:dyDescent="0.2">
      <c r="C85" s="1574" t="s">
        <v>2129</v>
      </c>
      <c r="D85" s="3"/>
      <c r="E85" s="785">
        <f>SUM(E11:E80)</f>
        <v>172883</v>
      </c>
      <c r="F85" s="785">
        <f>SUM(F12:F82)</f>
        <v>184683</v>
      </c>
      <c r="G85" s="785">
        <f>SUM(G12:G82)</f>
        <v>189905</v>
      </c>
      <c r="H85" s="785">
        <f>SUM(H12:H82)</f>
        <v>189905</v>
      </c>
    </row>
  </sheetData>
  <mergeCells count="9">
    <mergeCell ref="D9:D10"/>
    <mergeCell ref="A3:H3"/>
    <mergeCell ref="A1:H1"/>
    <mergeCell ref="A4:H4"/>
    <mergeCell ref="A5:H5"/>
    <mergeCell ref="A6:H6"/>
    <mergeCell ref="A8:A10"/>
    <mergeCell ref="B9:B10"/>
    <mergeCell ref="C9:C10"/>
  </mergeCells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M74"/>
  <sheetViews>
    <sheetView workbookViewId="0">
      <selection activeCell="F29" sqref="F29"/>
    </sheetView>
  </sheetViews>
  <sheetFormatPr defaultColWidth="9.140625" defaultRowHeight="14.1" customHeight="1" x14ac:dyDescent="0.25"/>
  <cols>
    <col min="1" max="1" width="5.28515625" style="368" customWidth="1"/>
    <col min="2" max="2" width="27.7109375" style="380" customWidth="1"/>
    <col min="3" max="3" width="47.85546875" style="380" customWidth="1"/>
    <col min="4" max="4" width="9.140625" style="369"/>
    <col min="5" max="5" width="8.7109375" style="380" bestFit="1" customWidth="1"/>
    <col min="6" max="6" width="8.42578125" style="380" bestFit="1" customWidth="1"/>
    <col min="7" max="7" width="8.7109375" style="380" customWidth="1"/>
    <col min="8" max="8" width="8.85546875" style="380" customWidth="1"/>
    <col min="9" max="9" width="9.140625" style="380"/>
    <col min="10" max="16384" width="9.140625" style="371"/>
  </cols>
  <sheetData>
    <row r="1" spans="1:11" ht="14.1" customHeight="1" x14ac:dyDescent="0.25">
      <c r="C1" s="1868" t="s">
        <v>171</v>
      </c>
      <c r="D1" s="1868"/>
      <c r="E1" s="1868"/>
      <c r="F1" s="1868"/>
      <c r="G1" s="1868"/>
      <c r="H1" s="1868"/>
    </row>
    <row r="2" spans="1:11" ht="20.100000000000001" customHeight="1" x14ac:dyDescent="0.25">
      <c r="A2" s="1849" t="s">
        <v>345</v>
      </c>
      <c r="B2" s="1869"/>
      <c r="C2" s="1869"/>
      <c r="D2" s="1869"/>
      <c r="E2" s="1869"/>
      <c r="F2" s="1869"/>
      <c r="G2" s="1869"/>
      <c r="H2" s="1869"/>
    </row>
    <row r="3" spans="1:11" ht="14.1" customHeight="1" x14ac:dyDescent="0.25">
      <c r="A3" s="1849" t="s">
        <v>346</v>
      </c>
      <c r="B3" s="1869"/>
      <c r="C3" s="1869"/>
      <c r="D3" s="1869"/>
      <c r="E3" s="1869"/>
      <c r="F3" s="1869"/>
      <c r="G3" s="1869"/>
      <c r="H3" s="1869"/>
    </row>
    <row r="4" spans="1:11" ht="14.1" customHeight="1" x14ac:dyDescent="0.25">
      <c r="A4" s="1850" t="s">
        <v>55</v>
      </c>
      <c r="B4" s="1870"/>
      <c r="C4" s="1870"/>
      <c r="D4" s="1870"/>
      <c r="E4" s="1870"/>
      <c r="F4" s="1870"/>
      <c r="G4" s="1870"/>
      <c r="H4" s="1870"/>
    </row>
    <row r="5" spans="1:11" ht="14.1" customHeight="1" x14ac:dyDescent="0.25">
      <c r="A5" s="367"/>
      <c r="B5" s="368"/>
      <c r="C5" s="368"/>
      <c r="D5" s="368"/>
      <c r="E5" s="368"/>
      <c r="F5" s="368"/>
      <c r="G5" s="368"/>
      <c r="H5" s="368"/>
    </row>
    <row r="6" spans="1:11" ht="14.1" customHeight="1" x14ac:dyDescent="0.25">
      <c r="A6" s="1871"/>
      <c r="B6" s="370" t="s">
        <v>57</v>
      </c>
      <c r="C6" s="370" t="s">
        <v>58</v>
      </c>
      <c r="D6" s="370" t="s">
        <v>59</v>
      </c>
      <c r="E6" s="370" t="s">
        <v>60</v>
      </c>
      <c r="F6" s="370" t="s">
        <v>505</v>
      </c>
      <c r="G6" s="370" t="s">
        <v>506</v>
      </c>
      <c r="H6" s="370" t="s">
        <v>507</v>
      </c>
      <c r="I6" s="370" t="s">
        <v>636</v>
      </c>
    </row>
    <row r="7" spans="1:11" s="410" customFormat="1" ht="13.5" customHeight="1" x14ac:dyDescent="0.25">
      <c r="A7" s="1871"/>
      <c r="B7" s="1867" t="s">
        <v>347</v>
      </c>
      <c r="C7" s="1872" t="s">
        <v>348</v>
      </c>
      <c r="D7" s="1872" t="s">
        <v>349</v>
      </c>
      <c r="E7" s="1865" t="s">
        <v>350</v>
      </c>
      <c r="F7" s="1866"/>
      <c r="G7" s="1866"/>
      <c r="H7" s="1866"/>
      <c r="I7" s="1867"/>
      <c r="J7" s="409"/>
      <c r="K7" s="409"/>
    </row>
    <row r="8" spans="1:11" s="410" customFormat="1" ht="13.5" customHeight="1" x14ac:dyDescent="0.25">
      <c r="A8" s="1871"/>
      <c r="B8" s="1867"/>
      <c r="C8" s="1872"/>
      <c r="D8" s="1872"/>
      <c r="E8" s="411" t="s">
        <v>351</v>
      </c>
      <c r="F8" s="411" t="s">
        <v>352</v>
      </c>
      <c r="G8" s="411" t="s">
        <v>353</v>
      </c>
      <c r="H8" s="412" t="s">
        <v>354</v>
      </c>
      <c r="I8" s="411" t="s">
        <v>166</v>
      </c>
      <c r="J8" s="413"/>
      <c r="K8" s="413"/>
    </row>
    <row r="9" spans="1:11" s="410" customFormat="1" ht="13.5" customHeight="1" x14ac:dyDescent="0.25">
      <c r="A9" s="378" t="s">
        <v>514</v>
      </c>
      <c r="B9" s="414" t="s">
        <v>355</v>
      </c>
      <c r="C9" s="415"/>
      <c r="D9" s="416"/>
      <c r="E9" s="415"/>
      <c r="F9" s="415"/>
      <c r="G9" s="415"/>
      <c r="H9" s="415"/>
      <c r="I9" s="366"/>
    </row>
    <row r="10" spans="1:11" ht="13.5" customHeight="1" x14ac:dyDescent="0.25">
      <c r="A10" s="378" t="s">
        <v>522</v>
      </c>
      <c r="B10" s="417" t="s">
        <v>356</v>
      </c>
    </row>
    <row r="11" spans="1:11" ht="13.5" customHeight="1" x14ac:dyDescent="0.25">
      <c r="A11" s="378" t="s">
        <v>523</v>
      </c>
      <c r="B11" s="400" t="s">
        <v>357</v>
      </c>
      <c r="C11" s="401" t="s">
        <v>358</v>
      </c>
      <c r="D11" s="402"/>
      <c r="E11" s="401"/>
      <c r="F11" s="401"/>
      <c r="G11" s="401"/>
      <c r="H11" s="401"/>
    </row>
    <row r="12" spans="1:11" ht="13.5" customHeight="1" x14ac:dyDescent="0.25">
      <c r="A12" s="378" t="s">
        <v>524</v>
      </c>
      <c r="B12" s="400" t="s">
        <v>359</v>
      </c>
      <c r="C12" s="401" t="s">
        <v>360</v>
      </c>
      <c r="D12" s="369" t="s">
        <v>361</v>
      </c>
      <c r="E12" s="403">
        <v>300</v>
      </c>
      <c r="F12" s="403">
        <v>300</v>
      </c>
      <c r="G12" s="403">
        <v>300</v>
      </c>
      <c r="H12" s="403">
        <v>300</v>
      </c>
    </row>
    <row r="13" spans="1:11" ht="13.5" customHeight="1" x14ac:dyDescent="0.25">
      <c r="A13" s="378" t="s">
        <v>525</v>
      </c>
      <c r="B13" s="379" t="s">
        <v>362</v>
      </c>
      <c r="C13" s="380" t="s">
        <v>363</v>
      </c>
      <c r="D13" s="369" t="s">
        <v>361</v>
      </c>
      <c r="E13" s="377">
        <v>100</v>
      </c>
      <c r="F13" s="377">
        <v>100</v>
      </c>
      <c r="G13" s="377">
        <v>100</v>
      </c>
      <c r="H13" s="377">
        <v>100</v>
      </c>
      <c r="I13" s="380">
        <v>100</v>
      </c>
    </row>
    <row r="14" spans="1:11" ht="13.5" customHeight="1" x14ac:dyDescent="0.25">
      <c r="A14" s="378" t="s">
        <v>526</v>
      </c>
      <c r="B14" s="379" t="s">
        <v>364</v>
      </c>
      <c r="C14" s="380" t="s">
        <v>365</v>
      </c>
      <c r="D14" s="369" t="s">
        <v>361</v>
      </c>
      <c r="E14" s="377">
        <v>24554</v>
      </c>
      <c r="F14" s="377">
        <v>19393</v>
      </c>
      <c r="G14" s="377"/>
      <c r="H14" s="377">
        <v>24241</v>
      </c>
      <c r="I14" s="380">
        <v>24250</v>
      </c>
    </row>
    <row r="15" spans="1:11" ht="13.5" customHeight="1" x14ac:dyDescent="0.25">
      <c r="A15" s="378" t="s">
        <v>527</v>
      </c>
      <c r="B15" s="379" t="s">
        <v>366</v>
      </c>
      <c r="C15" s="380" t="s">
        <v>367</v>
      </c>
      <c r="D15" s="369" t="s">
        <v>361</v>
      </c>
      <c r="E15" s="377"/>
      <c r="F15" s="377"/>
      <c r="G15" s="377"/>
      <c r="H15" s="377"/>
    </row>
    <row r="16" spans="1:11" ht="13.5" customHeight="1" x14ac:dyDescent="0.25">
      <c r="A16" s="378" t="s">
        <v>528</v>
      </c>
      <c r="B16" s="379" t="s">
        <v>368</v>
      </c>
      <c r="C16" s="380" t="s">
        <v>369</v>
      </c>
      <c r="D16" s="369" t="s">
        <v>361</v>
      </c>
      <c r="E16" s="377">
        <v>17280</v>
      </c>
      <c r="F16" s="377">
        <v>17280</v>
      </c>
      <c r="G16" s="377">
        <v>17280</v>
      </c>
      <c r="H16" s="377">
        <v>17280</v>
      </c>
      <c r="I16" s="380">
        <v>17280</v>
      </c>
    </row>
    <row r="17" spans="1:13" ht="13.5" customHeight="1" x14ac:dyDescent="0.25">
      <c r="A17" s="378" t="s">
        <v>529</v>
      </c>
      <c r="B17" s="379" t="s">
        <v>370</v>
      </c>
      <c r="C17" s="380" t="s">
        <v>371</v>
      </c>
      <c r="D17" s="369" t="s">
        <v>361</v>
      </c>
      <c r="E17" s="377">
        <v>32739</v>
      </c>
      <c r="F17" s="377">
        <v>25858</v>
      </c>
      <c r="G17" s="377"/>
      <c r="H17" s="377">
        <v>27321</v>
      </c>
      <c r="I17" s="380">
        <v>27350</v>
      </c>
    </row>
    <row r="18" spans="1:13" ht="13.5" customHeight="1" x14ac:dyDescent="0.25">
      <c r="A18" s="378" t="s">
        <v>571</v>
      </c>
      <c r="B18" s="379"/>
      <c r="C18" s="380" t="s">
        <v>372</v>
      </c>
      <c r="D18" s="369" t="s">
        <v>361</v>
      </c>
      <c r="E18" s="377"/>
      <c r="F18" s="377"/>
      <c r="G18" s="377"/>
      <c r="H18" s="377"/>
    </row>
    <row r="19" spans="1:13" ht="13.5" customHeight="1" x14ac:dyDescent="0.25">
      <c r="A19" s="378" t="s">
        <v>572</v>
      </c>
      <c r="B19" s="379"/>
      <c r="C19" s="380" t="s">
        <v>373</v>
      </c>
      <c r="D19" s="369" t="s">
        <v>361</v>
      </c>
      <c r="E19" s="377">
        <v>23050</v>
      </c>
      <c r="F19" s="377">
        <v>23050</v>
      </c>
      <c r="G19" s="377">
        <v>23050</v>
      </c>
      <c r="H19" s="377">
        <v>23050</v>
      </c>
      <c r="I19" s="380">
        <v>23050</v>
      </c>
    </row>
    <row r="20" spans="1:13" ht="18" customHeight="1" x14ac:dyDescent="0.25">
      <c r="A20" s="378" t="s">
        <v>573</v>
      </c>
      <c r="B20" s="379" t="s">
        <v>374</v>
      </c>
      <c r="C20" s="380" t="s">
        <v>375</v>
      </c>
      <c r="D20" s="369" t="s">
        <v>361</v>
      </c>
      <c r="E20" s="377">
        <v>9</v>
      </c>
      <c r="F20" s="377">
        <v>9</v>
      </c>
      <c r="G20" s="377">
        <v>9</v>
      </c>
      <c r="H20" s="377">
        <v>9</v>
      </c>
      <c r="I20" s="380">
        <v>9</v>
      </c>
    </row>
    <row r="21" spans="1:13" ht="13.5" customHeight="1" x14ac:dyDescent="0.25">
      <c r="A21" s="378" t="s">
        <v>574</v>
      </c>
      <c r="B21" s="379" t="s">
        <v>376</v>
      </c>
      <c r="C21" s="380" t="s">
        <v>377</v>
      </c>
      <c r="D21" s="369" t="s">
        <v>361</v>
      </c>
      <c r="E21" s="377">
        <v>50</v>
      </c>
      <c r="F21" s="377">
        <v>50</v>
      </c>
      <c r="G21" s="377">
        <v>50</v>
      </c>
      <c r="H21" s="377">
        <v>100</v>
      </c>
      <c r="I21" s="380">
        <v>100</v>
      </c>
    </row>
    <row r="22" spans="1:13" ht="21" customHeight="1" x14ac:dyDescent="0.25">
      <c r="A22" s="378" t="s">
        <v>575</v>
      </c>
      <c r="B22" s="379" t="s">
        <v>378</v>
      </c>
      <c r="C22" s="380" t="s">
        <v>379</v>
      </c>
      <c r="D22" s="381" t="s">
        <v>361</v>
      </c>
      <c r="E22" s="377">
        <v>875</v>
      </c>
      <c r="F22" s="377">
        <v>875</v>
      </c>
      <c r="G22" s="377">
        <v>875</v>
      </c>
      <c r="H22" s="377">
        <v>875</v>
      </c>
      <c r="I22" s="380">
        <v>875</v>
      </c>
    </row>
    <row r="23" spans="1:13" s="373" customFormat="1" ht="30" x14ac:dyDescent="0.25">
      <c r="A23" s="378" t="s">
        <v>576</v>
      </c>
      <c r="B23" s="382" t="s">
        <v>380</v>
      </c>
      <c r="C23" s="404" t="s">
        <v>381</v>
      </c>
      <c r="D23" s="384" t="s">
        <v>361</v>
      </c>
      <c r="E23" s="405">
        <v>129</v>
      </c>
      <c r="F23" s="405">
        <v>129</v>
      </c>
      <c r="G23" s="405">
        <v>129</v>
      </c>
      <c r="H23" s="405">
        <v>193</v>
      </c>
      <c r="I23" s="390">
        <v>193</v>
      </c>
      <c r="J23" s="397"/>
      <c r="K23" s="406"/>
      <c r="M23" s="407"/>
    </row>
    <row r="24" spans="1:13" ht="17.25" customHeight="1" x14ac:dyDescent="0.25">
      <c r="A24" s="378" t="s">
        <v>577</v>
      </c>
      <c r="B24" s="379" t="s">
        <v>117</v>
      </c>
      <c r="C24" s="380" t="s">
        <v>382</v>
      </c>
      <c r="D24" s="381" t="s">
        <v>361</v>
      </c>
      <c r="E24" s="377">
        <v>125</v>
      </c>
      <c r="F24" s="377">
        <v>125</v>
      </c>
      <c r="G24" s="377">
        <v>125</v>
      </c>
      <c r="H24" s="377">
        <v>147</v>
      </c>
      <c r="I24" s="380">
        <v>147</v>
      </c>
    </row>
    <row r="25" spans="1:13" ht="15.75" customHeight="1" x14ac:dyDescent="0.25">
      <c r="A25" s="378" t="s">
        <v>578</v>
      </c>
      <c r="B25" s="379"/>
      <c r="C25" s="380" t="s">
        <v>383</v>
      </c>
      <c r="D25" s="381" t="s">
        <v>361</v>
      </c>
      <c r="E25" s="377">
        <v>54</v>
      </c>
      <c r="F25" s="377">
        <v>54</v>
      </c>
      <c r="G25" s="377">
        <v>54</v>
      </c>
      <c r="H25" s="377">
        <v>54</v>
      </c>
      <c r="I25" s="380">
        <v>54</v>
      </c>
    </row>
    <row r="26" spans="1:13" ht="13.5" customHeight="1" x14ac:dyDescent="0.25">
      <c r="A26" s="378" t="s">
        <v>580</v>
      </c>
      <c r="B26" s="379" t="s">
        <v>384</v>
      </c>
      <c r="C26" s="380" t="s">
        <v>385</v>
      </c>
      <c r="D26" s="381" t="s">
        <v>361</v>
      </c>
      <c r="E26" s="377">
        <v>100</v>
      </c>
      <c r="F26" s="377">
        <v>100</v>
      </c>
      <c r="G26" s="377">
        <v>100</v>
      </c>
      <c r="H26" s="377">
        <v>100</v>
      </c>
      <c r="I26" s="380">
        <v>100</v>
      </c>
    </row>
    <row r="27" spans="1:13" ht="13.5" customHeight="1" x14ac:dyDescent="0.25">
      <c r="A27" s="378" t="s">
        <v>581</v>
      </c>
      <c r="B27" s="379" t="s">
        <v>386</v>
      </c>
      <c r="C27" s="380" t="s">
        <v>387</v>
      </c>
      <c r="D27" s="381" t="s">
        <v>361</v>
      </c>
      <c r="E27" s="377">
        <v>1575</v>
      </c>
      <c r="F27" s="377">
        <v>1575</v>
      </c>
      <c r="G27" s="377">
        <v>1575</v>
      </c>
      <c r="H27" s="377">
        <v>1575</v>
      </c>
      <c r="I27" s="380">
        <v>1575</v>
      </c>
    </row>
    <row r="28" spans="1:13" ht="13.5" customHeight="1" x14ac:dyDescent="0.25">
      <c r="A28" s="378" t="s">
        <v>582</v>
      </c>
      <c r="B28" s="379" t="s">
        <v>388</v>
      </c>
      <c r="C28" s="380" t="s">
        <v>389</v>
      </c>
      <c r="D28" s="381" t="s">
        <v>361</v>
      </c>
      <c r="E28" s="377">
        <v>60</v>
      </c>
      <c r="F28" s="377">
        <v>60</v>
      </c>
      <c r="G28" s="377">
        <v>60</v>
      </c>
      <c r="H28" s="377">
        <v>60</v>
      </c>
      <c r="I28" s="380">
        <v>60</v>
      </c>
    </row>
    <row r="29" spans="1:13" ht="13.5" customHeight="1" x14ac:dyDescent="0.25">
      <c r="A29" s="378" t="s">
        <v>583</v>
      </c>
      <c r="B29" s="379" t="s">
        <v>390</v>
      </c>
      <c r="C29" s="380" t="s">
        <v>391</v>
      </c>
      <c r="D29" s="369" t="s">
        <v>361</v>
      </c>
      <c r="E29" s="377">
        <v>2900</v>
      </c>
      <c r="F29" s="377">
        <v>2900</v>
      </c>
      <c r="G29" s="377">
        <v>2900</v>
      </c>
      <c r="H29" s="377">
        <v>2000</v>
      </c>
      <c r="I29" s="380">
        <v>2000</v>
      </c>
    </row>
    <row r="30" spans="1:13" ht="18" customHeight="1" x14ac:dyDescent="0.25">
      <c r="A30" s="378" t="s">
        <v>584</v>
      </c>
      <c r="B30" s="382" t="s">
        <v>392</v>
      </c>
      <c r="C30" s="383" t="s">
        <v>393</v>
      </c>
      <c r="D30" s="384" t="s">
        <v>361</v>
      </c>
      <c r="E30" s="385">
        <v>383</v>
      </c>
      <c r="F30" s="385">
        <v>383</v>
      </c>
      <c r="G30" s="385">
        <v>383</v>
      </c>
      <c r="H30" s="385">
        <v>250</v>
      </c>
      <c r="I30" s="380">
        <v>250</v>
      </c>
    </row>
    <row r="31" spans="1:13" ht="18" customHeight="1" x14ac:dyDescent="0.25">
      <c r="A31" s="378" t="s">
        <v>585</v>
      </c>
      <c r="B31" s="382"/>
      <c r="C31" s="383" t="s">
        <v>118</v>
      </c>
      <c r="D31" s="384"/>
      <c r="E31" s="385"/>
      <c r="F31" s="385"/>
      <c r="G31" s="385"/>
      <c r="H31" s="385">
        <v>2980</v>
      </c>
      <c r="I31" s="380">
        <v>2980</v>
      </c>
    </row>
    <row r="32" spans="1:13" ht="18" customHeight="1" x14ac:dyDescent="0.25">
      <c r="A32" s="378" t="s">
        <v>586</v>
      </c>
      <c r="B32" s="382" t="s">
        <v>119</v>
      </c>
      <c r="C32" s="383" t="s">
        <v>120</v>
      </c>
      <c r="D32" s="384" t="s">
        <v>361</v>
      </c>
      <c r="E32" s="385"/>
      <c r="F32" s="385"/>
      <c r="G32" s="385">
        <v>248</v>
      </c>
      <c r="H32" s="385">
        <v>248</v>
      </c>
      <c r="I32" s="380">
        <v>248</v>
      </c>
    </row>
    <row r="33" spans="1:13" ht="15.75" x14ac:dyDescent="0.25">
      <c r="A33" s="378" t="s">
        <v>587</v>
      </c>
      <c r="B33" s="380" t="s">
        <v>394</v>
      </c>
      <c r="C33" s="380" t="s">
        <v>395</v>
      </c>
      <c r="D33" s="369" t="s">
        <v>396</v>
      </c>
      <c r="E33" s="380">
        <v>1936</v>
      </c>
      <c r="F33" s="380">
        <v>1718</v>
      </c>
      <c r="G33" s="380">
        <v>1718</v>
      </c>
      <c r="H33" s="380">
        <v>1650</v>
      </c>
      <c r="I33" s="380">
        <v>1650</v>
      </c>
    </row>
    <row r="34" spans="1:13" ht="17.25" customHeight="1" x14ac:dyDescent="0.25">
      <c r="A34" s="378" t="s">
        <v>609</v>
      </c>
      <c r="B34" s="379" t="s">
        <v>397</v>
      </c>
      <c r="C34" s="380" t="s">
        <v>398</v>
      </c>
      <c r="D34" s="369" t="s">
        <v>361</v>
      </c>
      <c r="E34" s="377">
        <v>2500</v>
      </c>
      <c r="F34" s="377">
        <v>2500</v>
      </c>
      <c r="G34" s="377">
        <v>2500</v>
      </c>
      <c r="H34" s="377">
        <v>2500</v>
      </c>
      <c r="I34" s="380">
        <v>2500</v>
      </c>
    </row>
    <row r="35" spans="1:13" ht="20.25" customHeight="1" x14ac:dyDescent="0.25">
      <c r="A35" s="378" t="s">
        <v>610</v>
      </c>
      <c r="B35" s="379" t="s">
        <v>399</v>
      </c>
      <c r="C35" s="380" t="s">
        <v>400</v>
      </c>
      <c r="D35" s="381">
        <v>42124</v>
      </c>
      <c r="E35" s="377">
        <v>1250</v>
      </c>
      <c r="F35" s="377">
        <v>1250</v>
      </c>
      <c r="G35" s="393">
        <v>1250</v>
      </c>
      <c r="H35" s="393">
        <v>312</v>
      </c>
    </row>
    <row r="36" spans="1:13" ht="13.5" customHeight="1" x14ac:dyDescent="0.25">
      <c r="A36" s="378" t="s">
        <v>611</v>
      </c>
      <c r="B36" s="379"/>
      <c r="C36" s="380" t="s">
        <v>401</v>
      </c>
      <c r="D36" s="369" t="s">
        <v>361</v>
      </c>
      <c r="E36" s="377">
        <v>200</v>
      </c>
      <c r="F36" s="377">
        <v>200</v>
      </c>
      <c r="G36" s="377">
        <v>258</v>
      </c>
      <c r="H36" s="377">
        <v>258</v>
      </c>
      <c r="I36" s="380">
        <v>258</v>
      </c>
    </row>
    <row r="37" spans="1:13" ht="13.5" customHeight="1" x14ac:dyDescent="0.25">
      <c r="A37" s="378" t="s">
        <v>612</v>
      </c>
      <c r="B37" s="379" t="s">
        <v>402</v>
      </c>
      <c r="C37" s="380" t="s">
        <v>403</v>
      </c>
      <c r="D37" s="369" t="s">
        <v>361</v>
      </c>
      <c r="E37" s="377">
        <v>994</v>
      </c>
      <c r="F37" s="377">
        <v>994</v>
      </c>
      <c r="G37" s="377">
        <v>994</v>
      </c>
      <c r="H37" s="377">
        <v>994</v>
      </c>
      <c r="I37" s="380">
        <v>971</v>
      </c>
    </row>
    <row r="38" spans="1:13" ht="13.5" customHeight="1" x14ac:dyDescent="0.25">
      <c r="A38" s="378" t="s">
        <v>613</v>
      </c>
      <c r="B38" s="379" t="s">
        <v>121</v>
      </c>
      <c r="C38" s="380" t="s">
        <v>122</v>
      </c>
      <c r="D38" s="369" t="s">
        <v>361</v>
      </c>
      <c r="E38" s="377">
        <v>750</v>
      </c>
      <c r="F38" s="377">
        <v>750</v>
      </c>
      <c r="G38" s="377">
        <v>762</v>
      </c>
      <c r="H38" s="377">
        <v>762</v>
      </c>
      <c r="I38" s="380">
        <v>762</v>
      </c>
    </row>
    <row r="39" spans="1:13" ht="15.75" x14ac:dyDescent="0.25">
      <c r="A39" s="378" t="s">
        <v>614</v>
      </c>
      <c r="B39" s="379" t="s">
        <v>404</v>
      </c>
      <c r="C39" s="380" t="s">
        <v>405</v>
      </c>
      <c r="D39" s="381" t="s">
        <v>361</v>
      </c>
      <c r="E39" s="369">
        <v>330</v>
      </c>
      <c r="F39" s="380">
        <v>330</v>
      </c>
      <c r="G39" s="380">
        <v>330</v>
      </c>
      <c r="H39" s="380">
        <v>330</v>
      </c>
      <c r="I39" s="380">
        <v>330</v>
      </c>
      <c r="K39" s="394"/>
      <c r="M39" s="372"/>
    </row>
    <row r="40" spans="1:13" ht="15.75" x14ac:dyDescent="0.25">
      <c r="A40" s="378" t="s">
        <v>615</v>
      </c>
      <c r="B40" s="379" t="s">
        <v>406</v>
      </c>
      <c r="C40" s="380" t="s">
        <v>407</v>
      </c>
      <c r="D40" s="381" t="s">
        <v>361</v>
      </c>
      <c r="E40" s="369">
        <v>930</v>
      </c>
      <c r="F40" s="380">
        <v>930</v>
      </c>
      <c r="G40" s="380">
        <v>930</v>
      </c>
      <c r="H40" s="380">
        <v>930</v>
      </c>
      <c r="I40" s="380">
        <v>930</v>
      </c>
      <c r="K40" s="394"/>
      <c r="M40" s="372"/>
    </row>
    <row r="41" spans="1:13" ht="15.75" x14ac:dyDescent="0.25">
      <c r="A41" s="378" t="s">
        <v>616</v>
      </c>
      <c r="B41" s="379" t="s">
        <v>123</v>
      </c>
      <c r="C41" s="380" t="s">
        <v>124</v>
      </c>
      <c r="D41" s="381" t="s">
        <v>361</v>
      </c>
      <c r="E41" s="369"/>
      <c r="G41" s="380">
        <v>823</v>
      </c>
      <c r="H41" s="380">
        <v>823</v>
      </c>
      <c r="I41" s="380">
        <v>823</v>
      </c>
      <c r="K41" s="394"/>
      <c r="M41" s="372"/>
    </row>
    <row r="42" spans="1:13" ht="14.1" customHeight="1" x14ac:dyDescent="0.25">
      <c r="A42" s="378" t="s">
        <v>617</v>
      </c>
      <c r="B42" s="380" t="s">
        <v>408</v>
      </c>
      <c r="C42" s="380" t="s">
        <v>409</v>
      </c>
      <c r="D42" s="369" t="s">
        <v>361</v>
      </c>
      <c r="E42" s="380">
        <v>16</v>
      </c>
      <c r="F42" s="380">
        <v>16</v>
      </c>
      <c r="G42" s="380">
        <v>16</v>
      </c>
      <c r="H42" s="380">
        <v>16</v>
      </c>
      <c r="I42" s="380">
        <v>16</v>
      </c>
    </row>
    <row r="43" spans="1:13" s="373" customFormat="1" ht="30" x14ac:dyDescent="0.25">
      <c r="A43" s="378" t="s">
        <v>671</v>
      </c>
      <c r="B43" s="386" t="s">
        <v>410</v>
      </c>
      <c r="C43" s="395" t="s">
        <v>411</v>
      </c>
      <c r="D43" s="388" t="s">
        <v>361</v>
      </c>
      <c r="E43" s="396">
        <v>40</v>
      </c>
      <c r="F43" s="396">
        <v>40</v>
      </c>
      <c r="G43" s="396">
        <v>40</v>
      </c>
      <c r="H43" s="396">
        <v>40</v>
      </c>
      <c r="I43" s="390">
        <v>40</v>
      </c>
      <c r="J43" s="397"/>
      <c r="K43" s="398"/>
      <c r="M43" s="374"/>
    </row>
    <row r="44" spans="1:13" s="373" customFormat="1" ht="18" customHeight="1" x14ac:dyDescent="0.25">
      <c r="A44" s="378" t="s">
        <v>672</v>
      </c>
      <c r="B44" s="386" t="s">
        <v>412</v>
      </c>
      <c r="C44" s="395" t="s">
        <v>413</v>
      </c>
      <c r="D44" s="388" t="s">
        <v>361</v>
      </c>
      <c r="E44" s="396">
        <v>994</v>
      </c>
      <c r="F44" s="396">
        <v>994</v>
      </c>
      <c r="G44" s="396">
        <v>994</v>
      </c>
      <c r="H44" s="390">
        <v>994</v>
      </c>
      <c r="I44" s="390">
        <v>994</v>
      </c>
      <c r="J44" s="397"/>
      <c r="K44" s="398"/>
      <c r="M44" s="374"/>
    </row>
    <row r="45" spans="1:13" s="373" customFormat="1" ht="15.75" x14ac:dyDescent="0.25">
      <c r="A45" s="378" t="s">
        <v>673</v>
      </c>
      <c r="B45" s="386" t="s">
        <v>414</v>
      </c>
      <c r="C45" s="395" t="s">
        <v>415</v>
      </c>
      <c r="D45" s="388" t="s">
        <v>361</v>
      </c>
      <c r="E45" s="396">
        <v>176</v>
      </c>
      <c r="F45" s="396">
        <v>176</v>
      </c>
      <c r="G45" s="396">
        <v>176</v>
      </c>
      <c r="H45" s="390">
        <v>176</v>
      </c>
      <c r="I45" s="390">
        <v>176</v>
      </c>
      <c r="J45" s="397"/>
      <c r="K45" s="398"/>
      <c r="M45" s="374"/>
    </row>
    <row r="46" spans="1:13" ht="13.5" customHeight="1" x14ac:dyDescent="0.25">
      <c r="A46" s="378" t="s">
        <v>674</v>
      </c>
      <c r="B46" s="382" t="s">
        <v>416</v>
      </c>
      <c r="C46" s="383" t="s">
        <v>417</v>
      </c>
      <c r="D46" s="384" t="s">
        <v>361</v>
      </c>
      <c r="E46" s="385">
        <v>199</v>
      </c>
      <c r="F46" s="385">
        <v>199</v>
      </c>
      <c r="G46" s="378">
        <v>199</v>
      </c>
      <c r="H46" s="385">
        <v>199</v>
      </c>
      <c r="I46" s="380">
        <v>199</v>
      </c>
    </row>
    <row r="47" spans="1:13" ht="13.5" customHeight="1" x14ac:dyDescent="0.25">
      <c r="A47" s="378" t="s">
        <v>125</v>
      </c>
      <c r="B47" s="382" t="s">
        <v>418</v>
      </c>
      <c r="C47" s="383" t="s">
        <v>419</v>
      </c>
      <c r="D47" s="384" t="s">
        <v>361</v>
      </c>
      <c r="E47" s="385">
        <v>1863</v>
      </c>
      <c r="F47" s="385">
        <v>1863</v>
      </c>
      <c r="G47" s="385">
        <v>1863</v>
      </c>
      <c r="H47" s="385">
        <v>1863</v>
      </c>
      <c r="I47" s="380">
        <v>1900</v>
      </c>
    </row>
    <row r="48" spans="1:13" ht="13.5" customHeight="1" x14ac:dyDescent="0.25">
      <c r="A48" s="378" t="s">
        <v>700</v>
      </c>
      <c r="B48" s="382" t="s">
        <v>126</v>
      </c>
      <c r="C48" s="383" t="s">
        <v>127</v>
      </c>
      <c r="D48" s="384" t="s">
        <v>361</v>
      </c>
      <c r="E48" s="385"/>
      <c r="F48" s="385"/>
      <c r="G48" s="385">
        <v>29600</v>
      </c>
      <c r="H48" s="385">
        <v>29600</v>
      </c>
      <c r="I48" s="380">
        <v>29600</v>
      </c>
    </row>
    <row r="49" spans="1:13" s="373" customFormat="1" ht="15.75" x14ac:dyDescent="0.25">
      <c r="A49" s="378" t="s">
        <v>701</v>
      </c>
      <c r="B49" s="386" t="s">
        <v>420</v>
      </c>
      <c r="C49" s="387" t="s">
        <v>421</v>
      </c>
      <c r="D49" s="388" t="s">
        <v>361</v>
      </c>
      <c r="E49" s="389">
        <v>3600</v>
      </c>
      <c r="F49" s="389">
        <v>3600</v>
      </c>
      <c r="G49" s="389">
        <v>3600</v>
      </c>
      <c r="H49" s="389">
        <v>6553</v>
      </c>
      <c r="I49" s="390">
        <v>6553</v>
      </c>
      <c r="J49" s="397"/>
      <c r="K49" s="398"/>
      <c r="M49" s="374"/>
    </row>
    <row r="50" spans="1:13" s="373" customFormat="1" ht="15.75" x14ac:dyDescent="0.25">
      <c r="A50" s="378" t="s">
        <v>128</v>
      </c>
      <c r="B50" s="386" t="s">
        <v>422</v>
      </c>
      <c r="C50" s="387" t="s">
        <v>423</v>
      </c>
      <c r="D50" s="388" t="s">
        <v>361</v>
      </c>
      <c r="E50" s="389">
        <v>123</v>
      </c>
      <c r="F50" s="389">
        <v>123</v>
      </c>
      <c r="G50" s="389">
        <v>123</v>
      </c>
      <c r="H50" s="389">
        <v>123</v>
      </c>
      <c r="I50" s="390">
        <v>123</v>
      </c>
      <c r="J50" s="397"/>
      <c r="K50" s="398"/>
      <c r="M50" s="374"/>
    </row>
    <row r="51" spans="1:13" ht="14.1" customHeight="1" x14ac:dyDescent="0.25">
      <c r="A51" s="378" t="s">
        <v>129</v>
      </c>
      <c r="B51" s="380" t="s">
        <v>424</v>
      </c>
      <c r="C51" s="380" t="s">
        <v>425</v>
      </c>
      <c r="D51" s="369" t="s">
        <v>361</v>
      </c>
      <c r="E51" s="380">
        <v>225</v>
      </c>
      <c r="F51" s="380">
        <v>225</v>
      </c>
      <c r="G51" s="380">
        <v>225</v>
      </c>
      <c r="H51" s="380">
        <v>241</v>
      </c>
      <c r="I51" s="380">
        <v>241</v>
      </c>
    </row>
    <row r="52" spans="1:13" ht="14.1" customHeight="1" x14ac:dyDescent="0.25">
      <c r="A52" s="378" t="s">
        <v>130</v>
      </c>
      <c r="B52" s="380" t="s">
        <v>131</v>
      </c>
      <c r="C52" s="380" t="s">
        <v>132</v>
      </c>
      <c r="D52" s="369" t="s">
        <v>461</v>
      </c>
      <c r="G52" s="380">
        <v>600</v>
      </c>
      <c r="H52" s="380">
        <v>1200</v>
      </c>
      <c r="I52" s="380">
        <v>1200</v>
      </c>
    </row>
    <row r="53" spans="1:13" ht="14.1" customHeight="1" x14ac:dyDescent="0.25">
      <c r="A53" s="378" t="s">
        <v>133</v>
      </c>
      <c r="B53" s="380" t="s">
        <v>134</v>
      </c>
      <c r="C53" s="380" t="s">
        <v>135</v>
      </c>
      <c r="D53" s="369" t="s">
        <v>361</v>
      </c>
      <c r="H53" s="380">
        <v>243</v>
      </c>
      <c r="I53" s="380">
        <v>243</v>
      </c>
    </row>
    <row r="54" spans="1:13" ht="14.1" customHeight="1" x14ac:dyDescent="0.25">
      <c r="A54" s="378" t="s">
        <v>136</v>
      </c>
      <c r="B54" s="380" t="s">
        <v>426</v>
      </c>
      <c r="C54" s="380" t="s">
        <v>427</v>
      </c>
      <c r="D54" s="369" t="s">
        <v>361</v>
      </c>
      <c r="E54" s="380">
        <v>26</v>
      </c>
      <c r="F54" s="380">
        <v>26</v>
      </c>
      <c r="G54" s="380">
        <v>26</v>
      </c>
      <c r="H54" s="380">
        <v>26</v>
      </c>
      <c r="I54" s="380">
        <v>26</v>
      </c>
    </row>
    <row r="55" spans="1:13" s="373" customFormat="1" ht="15.75" x14ac:dyDescent="0.25">
      <c r="A55" s="378" t="s">
        <v>137</v>
      </c>
      <c r="B55" s="386" t="s">
        <v>428</v>
      </c>
      <c r="C55" s="387" t="s">
        <v>429</v>
      </c>
      <c r="D55" s="388" t="s">
        <v>361</v>
      </c>
      <c r="E55" s="389">
        <v>5</v>
      </c>
      <c r="F55" s="389">
        <v>5</v>
      </c>
      <c r="G55" s="389">
        <v>5</v>
      </c>
      <c r="H55" s="390">
        <v>5</v>
      </c>
      <c r="I55" s="390">
        <v>5</v>
      </c>
      <c r="J55" s="397"/>
      <c r="K55" s="398"/>
      <c r="M55" s="374"/>
    </row>
    <row r="56" spans="1:13" s="375" customFormat="1" ht="13.5" customHeight="1" x14ac:dyDescent="0.25">
      <c r="A56" s="378" t="s">
        <v>138</v>
      </c>
      <c r="B56" s="386" t="s">
        <v>430</v>
      </c>
      <c r="C56" s="387" t="s">
        <v>431</v>
      </c>
      <c r="D56" s="388" t="s">
        <v>361</v>
      </c>
      <c r="E56" s="389">
        <v>250</v>
      </c>
      <c r="F56" s="389">
        <v>250</v>
      </c>
      <c r="G56" s="389">
        <v>250</v>
      </c>
      <c r="H56" s="389">
        <v>250</v>
      </c>
      <c r="I56" s="390">
        <v>250</v>
      </c>
      <c r="J56" s="391"/>
      <c r="K56" s="392"/>
      <c r="M56" s="376"/>
    </row>
    <row r="57" spans="1:13" s="375" customFormat="1" ht="13.5" customHeight="1" x14ac:dyDescent="0.25">
      <c r="A57" s="378" t="s">
        <v>139</v>
      </c>
      <c r="B57" s="386" t="s">
        <v>140</v>
      </c>
      <c r="C57" s="387" t="s">
        <v>141</v>
      </c>
      <c r="D57" s="388" t="s">
        <v>461</v>
      </c>
      <c r="E57" s="389"/>
      <c r="F57" s="389"/>
      <c r="G57" s="389">
        <v>2439</v>
      </c>
      <c r="H57" s="389">
        <v>3658</v>
      </c>
      <c r="I57" s="390">
        <v>3658</v>
      </c>
      <c r="J57" s="391"/>
      <c r="K57" s="392"/>
      <c r="M57" s="376"/>
    </row>
    <row r="58" spans="1:13" s="375" customFormat="1" ht="13.5" customHeight="1" x14ac:dyDescent="0.25">
      <c r="A58" s="378" t="s">
        <v>142</v>
      </c>
      <c r="B58" s="386" t="s">
        <v>143</v>
      </c>
      <c r="C58" s="387" t="s">
        <v>144</v>
      </c>
      <c r="D58" s="388" t="s">
        <v>461</v>
      </c>
      <c r="E58" s="389"/>
      <c r="F58" s="389"/>
      <c r="G58" s="389">
        <v>2438</v>
      </c>
      <c r="H58" s="389">
        <v>2438</v>
      </c>
      <c r="I58" s="390">
        <v>2438</v>
      </c>
      <c r="J58" s="391"/>
      <c r="K58" s="392"/>
      <c r="M58" s="376"/>
    </row>
    <row r="59" spans="1:13" s="375" customFormat="1" ht="13.5" customHeight="1" x14ac:dyDescent="0.25">
      <c r="A59" s="378" t="s">
        <v>145</v>
      </c>
      <c r="B59" s="386" t="s">
        <v>146</v>
      </c>
      <c r="C59" s="387" t="s">
        <v>147</v>
      </c>
      <c r="D59" s="388" t="s">
        <v>361</v>
      </c>
      <c r="E59" s="389"/>
      <c r="F59" s="389"/>
      <c r="G59" s="389">
        <v>610</v>
      </c>
      <c r="H59" s="389">
        <v>610</v>
      </c>
      <c r="I59" s="390">
        <v>610</v>
      </c>
      <c r="J59" s="391"/>
      <c r="K59" s="392"/>
      <c r="M59" s="376"/>
    </row>
    <row r="60" spans="1:13" s="375" customFormat="1" ht="13.5" customHeight="1" x14ac:dyDescent="0.25">
      <c r="A60" s="378" t="s">
        <v>148</v>
      </c>
      <c r="B60" s="386" t="s">
        <v>432</v>
      </c>
      <c r="C60" s="387" t="s">
        <v>433</v>
      </c>
      <c r="D60" s="388">
        <v>43496</v>
      </c>
      <c r="E60" s="389">
        <v>2865</v>
      </c>
      <c r="F60" s="389">
        <v>2865</v>
      </c>
      <c r="G60" s="389">
        <v>2865</v>
      </c>
      <c r="H60" s="389">
        <v>2865</v>
      </c>
      <c r="I60" s="390">
        <v>2865</v>
      </c>
      <c r="J60" s="391"/>
      <c r="K60" s="392"/>
      <c r="M60" s="376"/>
    </row>
    <row r="61" spans="1:13" s="375" customFormat="1" ht="13.5" customHeight="1" x14ac:dyDescent="0.25">
      <c r="A61" s="378" t="s">
        <v>149</v>
      </c>
      <c r="B61" s="386" t="s">
        <v>150</v>
      </c>
      <c r="C61" s="387" t="s">
        <v>151</v>
      </c>
      <c r="D61" s="388"/>
      <c r="E61" s="389">
        <v>175</v>
      </c>
      <c r="F61" s="389">
        <v>175</v>
      </c>
      <c r="G61" s="389">
        <v>175</v>
      </c>
      <c r="H61" s="389">
        <v>175</v>
      </c>
      <c r="I61" s="390">
        <v>175</v>
      </c>
      <c r="J61" s="391"/>
      <c r="K61" s="392"/>
      <c r="M61" s="376"/>
    </row>
    <row r="62" spans="1:13" s="375" customFormat="1" ht="13.5" customHeight="1" x14ac:dyDescent="0.25">
      <c r="A62" s="378" t="s">
        <v>152</v>
      </c>
      <c r="B62" s="386" t="s">
        <v>434</v>
      </c>
      <c r="C62" s="387" t="s">
        <v>435</v>
      </c>
      <c r="D62" s="388" t="s">
        <v>361</v>
      </c>
      <c r="E62" s="389">
        <v>217</v>
      </c>
      <c r="F62" s="389">
        <v>217</v>
      </c>
      <c r="G62" s="389">
        <v>217</v>
      </c>
      <c r="H62" s="389">
        <v>217</v>
      </c>
      <c r="I62" s="390">
        <v>217</v>
      </c>
      <c r="J62" s="391"/>
      <c r="K62" s="392"/>
      <c r="M62" s="376"/>
    </row>
    <row r="63" spans="1:13" s="375" customFormat="1" ht="13.5" customHeight="1" x14ac:dyDescent="0.25">
      <c r="A63" s="378" t="s">
        <v>153</v>
      </c>
      <c r="B63" s="379" t="s">
        <v>436</v>
      </c>
      <c r="C63" s="399" t="s">
        <v>437</v>
      </c>
      <c r="D63" s="388" t="s">
        <v>361</v>
      </c>
      <c r="E63" s="408">
        <v>15</v>
      </c>
      <c r="F63" s="408">
        <v>15</v>
      </c>
      <c r="G63" s="389">
        <v>15</v>
      </c>
      <c r="H63" s="389">
        <v>15</v>
      </c>
      <c r="I63" s="390">
        <v>15</v>
      </c>
      <c r="J63" s="391"/>
      <c r="K63" s="392"/>
      <c r="M63" s="376"/>
    </row>
    <row r="64" spans="1:13" s="375" customFormat="1" ht="13.5" customHeight="1" x14ac:dyDescent="0.25">
      <c r="A64" s="378" t="s">
        <v>154</v>
      </c>
      <c r="B64" s="379" t="s">
        <v>436</v>
      </c>
      <c r="C64" s="399" t="s">
        <v>438</v>
      </c>
      <c r="D64" s="388" t="s">
        <v>361</v>
      </c>
      <c r="E64" s="408">
        <v>150</v>
      </c>
      <c r="F64" s="408">
        <v>150</v>
      </c>
      <c r="G64" s="389">
        <v>150</v>
      </c>
      <c r="H64" s="389">
        <v>226</v>
      </c>
      <c r="I64" s="390">
        <v>226</v>
      </c>
      <c r="J64" s="391"/>
      <c r="K64" s="392"/>
      <c r="M64" s="376"/>
    </row>
    <row r="65" spans="1:13" s="375" customFormat="1" ht="13.5" customHeight="1" x14ac:dyDescent="0.25">
      <c r="A65" s="378" t="s">
        <v>155</v>
      </c>
      <c r="B65" s="379" t="s">
        <v>439</v>
      </c>
      <c r="C65" s="399" t="s">
        <v>440</v>
      </c>
      <c r="D65" s="388" t="s">
        <v>361</v>
      </c>
      <c r="E65" s="408">
        <v>75</v>
      </c>
      <c r="F65" s="408">
        <v>75</v>
      </c>
      <c r="G65" s="389">
        <v>75</v>
      </c>
      <c r="H65" s="389">
        <v>45</v>
      </c>
      <c r="I65" s="390">
        <v>45</v>
      </c>
      <c r="J65" s="391"/>
      <c r="K65" s="392"/>
      <c r="M65" s="376"/>
    </row>
    <row r="66" spans="1:13" s="375" customFormat="1" ht="13.5" customHeight="1" x14ac:dyDescent="0.25">
      <c r="A66" s="378" t="s">
        <v>156</v>
      </c>
      <c r="B66" s="386"/>
      <c r="C66" s="387" t="s">
        <v>157</v>
      </c>
      <c r="D66" s="388" t="s">
        <v>461</v>
      </c>
      <c r="E66" s="389"/>
      <c r="F66" s="389"/>
      <c r="G66" s="389">
        <v>347</v>
      </c>
      <c r="H66" s="389">
        <v>347</v>
      </c>
      <c r="I66" s="390">
        <v>347</v>
      </c>
      <c r="J66" s="391"/>
      <c r="K66" s="392"/>
      <c r="M66" s="376"/>
    </row>
    <row r="67" spans="1:13" s="375" customFormat="1" ht="13.5" customHeight="1" x14ac:dyDescent="0.25">
      <c r="A67" s="378" t="s">
        <v>158</v>
      </c>
      <c r="B67" s="386" t="s">
        <v>159</v>
      </c>
      <c r="C67" s="387" t="s">
        <v>160</v>
      </c>
      <c r="D67" s="388" t="s">
        <v>461</v>
      </c>
      <c r="E67" s="389"/>
      <c r="F67" s="389"/>
      <c r="G67" s="389">
        <v>54</v>
      </c>
      <c r="H67" s="389">
        <v>216</v>
      </c>
      <c r="I67" s="390">
        <v>216</v>
      </c>
      <c r="J67" s="391"/>
      <c r="K67" s="392"/>
      <c r="M67" s="376"/>
    </row>
    <row r="68" spans="1:13" s="375" customFormat="1" ht="13.5" customHeight="1" x14ac:dyDescent="0.25">
      <c r="A68" s="378" t="s">
        <v>161</v>
      </c>
      <c r="B68" s="386"/>
      <c r="C68" s="387" t="s">
        <v>162</v>
      </c>
      <c r="D68" s="388" t="s">
        <v>461</v>
      </c>
      <c r="E68" s="389"/>
      <c r="F68" s="389"/>
      <c r="G68" s="389">
        <v>380</v>
      </c>
      <c r="H68" s="389">
        <v>380</v>
      </c>
      <c r="I68" s="390">
        <v>380</v>
      </c>
      <c r="J68" s="391"/>
      <c r="K68" s="392"/>
      <c r="M68" s="376"/>
    </row>
    <row r="69" spans="1:13" s="375" customFormat="1" ht="13.5" customHeight="1" x14ac:dyDescent="0.25">
      <c r="A69" s="378" t="s">
        <v>163</v>
      </c>
      <c r="B69" s="386" t="s">
        <v>441</v>
      </c>
      <c r="C69" s="387" t="s">
        <v>442</v>
      </c>
      <c r="D69" s="388" t="s">
        <v>361</v>
      </c>
      <c r="E69" s="389">
        <v>1800</v>
      </c>
      <c r="F69" s="389">
        <v>1800</v>
      </c>
      <c r="G69" s="389">
        <v>1800</v>
      </c>
      <c r="H69" s="389">
        <v>1500</v>
      </c>
      <c r="I69" s="390">
        <v>1500</v>
      </c>
      <c r="J69" s="391"/>
      <c r="K69" s="392"/>
      <c r="M69" s="376"/>
    </row>
    <row r="70" spans="1:13" s="375" customFormat="1" ht="13.5" customHeight="1" x14ac:dyDescent="0.25">
      <c r="A70" s="378" t="s">
        <v>164</v>
      </c>
      <c r="B70" s="386" t="s">
        <v>443</v>
      </c>
      <c r="C70" s="387" t="s">
        <v>444</v>
      </c>
      <c r="D70" s="388" t="s">
        <v>361</v>
      </c>
      <c r="E70" s="389">
        <v>1875</v>
      </c>
      <c r="F70" s="389">
        <v>2000</v>
      </c>
      <c r="G70" s="389">
        <v>2000</v>
      </c>
      <c r="H70" s="389">
        <v>1700</v>
      </c>
      <c r="I70" s="390">
        <v>1700</v>
      </c>
      <c r="J70" s="391"/>
      <c r="K70" s="392"/>
      <c r="M70" s="376"/>
    </row>
    <row r="71" spans="1:13" ht="13.5" customHeight="1" x14ac:dyDescent="0.25">
      <c r="A71" s="378" t="s">
        <v>165</v>
      </c>
      <c r="B71" s="1864" t="s">
        <v>445</v>
      </c>
      <c r="C71" s="1864"/>
      <c r="E71" s="418">
        <f>SUM(E12:E70)</f>
        <v>127862</v>
      </c>
      <c r="F71" s="418">
        <f>SUM(F12:F70)</f>
        <v>115727</v>
      </c>
      <c r="G71" s="418">
        <f>SUM(G12:G70)</f>
        <v>108085</v>
      </c>
      <c r="H71" s="418">
        <f>SUM(H12:H70)</f>
        <v>165363</v>
      </c>
      <c r="I71" s="418">
        <f>SUM(I12:I70)</f>
        <v>164803</v>
      </c>
    </row>
    <row r="72" spans="1:13" ht="9.75" customHeight="1" x14ac:dyDescent="0.25">
      <c r="A72" s="378"/>
      <c r="B72" s="366"/>
      <c r="C72" s="379"/>
      <c r="E72" s="377"/>
      <c r="F72" s="377"/>
      <c r="G72" s="377"/>
      <c r="H72" s="377"/>
    </row>
    <row r="73" spans="1:13" ht="6.75" customHeight="1" x14ac:dyDescent="0.25">
      <c r="E73" s="377"/>
      <c r="F73" s="377"/>
      <c r="G73" s="377"/>
      <c r="H73" s="377"/>
    </row>
    <row r="74" spans="1:13" ht="13.5" customHeight="1" x14ac:dyDescent="0.25">
      <c r="E74" s="377"/>
      <c r="F74" s="377"/>
      <c r="G74" s="377"/>
      <c r="H74" s="377"/>
    </row>
  </sheetData>
  <mergeCells count="10">
    <mergeCell ref="B71:C71"/>
    <mergeCell ref="E7:I7"/>
    <mergeCell ref="C1:H1"/>
    <mergeCell ref="A2:H2"/>
    <mergeCell ref="A3:H3"/>
    <mergeCell ref="A4:H4"/>
    <mergeCell ref="A6:A8"/>
    <mergeCell ref="B7:B8"/>
    <mergeCell ref="C7:C8"/>
    <mergeCell ref="D7:D8"/>
  </mergeCells>
  <phoneticPr fontId="95" type="noConversion"/>
  <pageMargins left="0.59055118110236227" right="0.59055118110236227" top="0.19685039370078741" bottom="0.19685039370078741" header="0.51181102362204722" footer="0.51181102362204722"/>
  <pageSetup paperSize="9" scale="95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D23"/>
  <sheetViews>
    <sheetView workbookViewId="0">
      <selection activeCell="I17" sqref="I17"/>
    </sheetView>
  </sheetViews>
  <sheetFormatPr defaultColWidth="9.140625" defaultRowHeight="20.100000000000001" customHeight="1" x14ac:dyDescent="0.25"/>
  <cols>
    <col min="1" max="1" width="5.5703125" style="363" customWidth="1"/>
    <col min="2" max="2" width="71.7109375" style="363" customWidth="1"/>
    <col min="3" max="3" width="13.5703125" style="363" customWidth="1"/>
    <col min="4" max="4" width="10.85546875" style="355" customWidth="1"/>
    <col min="5" max="16384" width="9.140625" style="356"/>
  </cols>
  <sheetData>
    <row r="2" spans="1:4" ht="20.100000000000001" customHeight="1" x14ac:dyDescent="0.25">
      <c r="A2" s="356"/>
      <c r="B2" s="1873" t="s">
        <v>2152</v>
      </c>
      <c r="C2" s="1873"/>
      <c r="D2" s="1873"/>
    </row>
    <row r="3" spans="1:4" ht="20.100000000000001" customHeight="1" x14ac:dyDescent="0.25">
      <c r="A3" s="356"/>
      <c r="B3" s="433"/>
      <c r="C3" s="433"/>
    </row>
    <row r="4" spans="1:4" ht="20.100000000000001" customHeight="1" x14ac:dyDescent="0.25">
      <c r="A4" s="356"/>
      <c r="B4" s="1875" t="s">
        <v>78</v>
      </c>
      <c r="C4" s="1875"/>
    </row>
    <row r="5" spans="1:4" ht="20.100000000000001" customHeight="1" x14ac:dyDescent="0.25">
      <c r="A5" s="356"/>
      <c r="B5" s="1875" t="s">
        <v>997</v>
      </c>
      <c r="C5" s="1875"/>
    </row>
    <row r="6" spans="1:4" ht="20.100000000000001" customHeight="1" x14ac:dyDescent="0.25">
      <c r="A6" s="356"/>
      <c r="B6" s="1875" t="s">
        <v>446</v>
      </c>
      <c r="C6" s="1875"/>
    </row>
    <row r="7" spans="1:4" s="358" customFormat="1" ht="20.100000000000001" customHeight="1" x14ac:dyDescent="0.25">
      <c r="B7" s="1875"/>
      <c r="C7" s="1875"/>
      <c r="D7" s="357"/>
    </row>
    <row r="8" spans="1:4" s="358" customFormat="1" ht="20.100000000000001" customHeight="1" x14ac:dyDescent="0.25">
      <c r="B8" s="434"/>
      <c r="C8" s="434"/>
      <c r="D8" s="357"/>
    </row>
    <row r="9" spans="1:4" s="360" customFormat="1" ht="20.100000000000001" customHeight="1" x14ac:dyDescent="0.25">
      <c r="B9" s="435"/>
      <c r="C9" s="436" t="s">
        <v>344</v>
      </c>
      <c r="D9" s="359"/>
    </row>
    <row r="10" spans="1:4" ht="20.100000000000001" customHeight="1" x14ac:dyDescent="0.25">
      <c r="A10" s="1874"/>
      <c r="B10" s="437" t="s">
        <v>57</v>
      </c>
      <c r="C10" s="437" t="s">
        <v>58</v>
      </c>
      <c r="D10" s="1555" t="s">
        <v>59</v>
      </c>
    </row>
    <row r="11" spans="1:4" s="360" customFormat="1" ht="30.75" customHeight="1" x14ac:dyDescent="0.25">
      <c r="A11" s="1874"/>
      <c r="B11" s="438" t="s">
        <v>86</v>
      </c>
      <c r="C11" s="438" t="s">
        <v>2078</v>
      </c>
      <c r="D11" s="1575" t="s">
        <v>2079</v>
      </c>
    </row>
    <row r="12" spans="1:4" ht="22.5" customHeight="1" x14ac:dyDescent="0.25">
      <c r="A12" s="439"/>
      <c r="B12" s="356"/>
      <c r="C12" s="356"/>
    </row>
    <row r="13" spans="1:4" ht="51" customHeight="1" x14ac:dyDescent="0.25">
      <c r="A13" s="440" t="s">
        <v>514</v>
      </c>
      <c r="B13" s="441" t="s">
        <v>1342</v>
      </c>
      <c r="C13" s="701">
        <v>165282</v>
      </c>
      <c r="D13" s="1553">
        <v>146104</v>
      </c>
    </row>
    <row r="14" spans="1:4" ht="20.100000000000001" customHeight="1" x14ac:dyDescent="0.25">
      <c r="A14" s="439"/>
      <c r="B14" s="356"/>
      <c r="C14" s="702"/>
      <c r="D14" s="1553"/>
    </row>
    <row r="15" spans="1:4" ht="35.25" customHeight="1" x14ac:dyDescent="0.25">
      <c r="A15" s="440" t="s">
        <v>522</v>
      </c>
      <c r="B15" s="442" t="s">
        <v>1343</v>
      </c>
      <c r="C15" s="701">
        <v>1514</v>
      </c>
      <c r="D15" s="1553">
        <v>438</v>
      </c>
    </row>
    <row r="16" spans="1:4" ht="20.100000000000001" customHeight="1" x14ac:dyDescent="0.25">
      <c r="A16" s="439"/>
      <c r="B16" s="356"/>
      <c r="C16" s="702"/>
      <c r="D16" s="1553"/>
    </row>
    <row r="17" spans="1:4" ht="36" customHeight="1" x14ac:dyDescent="0.25">
      <c r="A17" s="440" t="s">
        <v>523</v>
      </c>
      <c r="B17" s="443" t="s">
        <v>447</v>
      </c>
      <c r="C17" s="703">
        <v>302</v>
      </c>
      <c r="D17" s="1553">
        <v>509</v>
      </c>
    </row>
    <row r="18" spans="1:4" ht="20.100000000000001" customHeight="1" x14ac:dyDescent="0.25">
      <c r="A18" s="439"/>
      <c r="B18" s="444"/>
      <c r="C18" s="702"/>
      <c r="D18" s="1553"/>
    </row>
    <row r="19" spans="1:4" s="358" customFormat="1" ht="20.100000000000001" customHeight="1" x14ac:dyDescent="0.25">
      <c r="A19" s="439" t="s">
        <v>524</v>
      </c>
      <c r="B19" s="358" t="s">
        <v>448</v>
      </c>
      <c r="C19" s="704">
        <f>SUM(C13:C18)</f>
        <v>167098</v>
      </c>
      <c r="D19" s="1554">
        <f>SUM(D13:D18)</f>
        <v>147051</v>
      </c>
    </row>
    <row r="20" spans="1:4" ht="20.100000000000001" customHeight="1" x14ac:dyDescent="0.25">
      <c r="A20" s="356"/>
      <c r="B20" s="356"/>
      <c r="C20" s="702"/>
    </row>
    <row r="21" spans="1:4" ht="20.100000000000001" customHeight="1" x14ac:dyDescent="0.25">
      <c r="C21" s="364"/>
    </row>
    <row r="22" spans="1:4" ht="20.100000000000001" customHeight="1" x14ac:dyDescent="0.25">
      <c r="C22" s="364"/>
    </row>
    <row r="23" spans="1:4" ht="20.100000000000001" customHeight="1" x14ac:dyDescent="0.25">
      <c r="C23" s="364"/>
    </row>
  </sheetData>
  <mergeCells count="6">
    <mergeCell ref="B2:D2"/>
    <mergeCell ref="A10:A11"/>
    <mergeCell ref="B4:C4"/>
    <mergeCell ref="B5:C5"/>
    <mergeCell ref="B6:C6"/>
    <mergeCell ref="B7:C7"/>
  </mergeCells>
  <phoneticPr fontId="95" type="noConversion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47"/>
  <sheetViews>
    <sheetView topLeftCell="B1" zoomScaleNormal="100" workbookViewId="0">
      <selection activeCell="B1" sqref="B1:Q1"/>
    </sheetView>
  </sheetViews>
  <sheetFormatPr defaultColWidth="9.140625" defaultRowHeight="11.25" x14ac:dyDescent="0.2"/>
  <cols>
    <col min="1" max="1" width="4.85546875" style="154" customWidth="1"/>
    <col min="2" max="2" width="42.85546875" style="154" customWidth="1"/>
    <col min="3" max="3" width="11" style="155" customWidth="1"/>
    <col min="4" max="4" width="11.42578125" style="155" customWidth="1"/>
    <col min="5" max="8" width="10.85546875" style="155" customWidth="1"/>
    <col min="9" max="9" width="6.5703125" style="155" customWidth="1"/>
    <col min="10" max="10" width="37" style="155" customWidth="1"/>
    <col min="11" max="11" width="11.140625" style="155" customWidth="1"/>
    <col min="12" max="12" width="12.85546875" style="155" customWidth="1"/>
    <col min="13" max="13" width="16" style="155" customWidth="1"/>
    <col min="14" max="16" width="9.140625" style="154"/>
    <col min="17" max="17" width="6.5703125" style="154" customWidth="1"/>
    <col min="18" max="26" width="9.140625" style="154"/>
    <col min="27" max="16384" width="9.140625" style="9"/>
  </cols>
  <sheetData>
    <row r="1" spans="1:26" ht="12.75" customHeight="1" x14ac:dyDescent="0.2">
      <c r="A1" s="908"/>
      <c r="B1" s="1581" t="s">
        <v>2132</v>
      </c>
      <c r="C1" s="1581"/>
      <c r="D1" s="1581"/>
      <c r="E1" s="1581"/>
      <c r="F1" s="1581"/>
      <c r="G1" s="1581"/>
      <c r="H1" s="1581"/>
      <c r="I1" s="1581"/>
      <c r="J1" s="1581"/>
      <c r="K1" s="1581"/>
      <c r="L1" s="1581"/>
      <c r="M1" s="1581"/>
      <c r="N1" s="1581"/>
      <c r="O1" s="1581"/>
      <c r="P1" s="1581"/>
      <c r="Q1" s="1581"/>
    </row>
    <row r="2" spans="1:26" x14ac:dyDescent="0.2">
      <c r="B2" s="544"/>
      <c r="M2" s="156"/>
    </row>
    <row r="3" spans="1:26" s="120" customFormat="1" x14ac:dyDescent="0.2">
      <c r="A3" s="157"/>
      <c r="B3" s="1582" t="s">
        <v>54</v>
      </c>
      <c r="C3" s="1582"/>
      <c r="D3" s="1582"/>
      <c r="E3" s="1582"/>
      <c r="F3" s="1582"/>
      <c r="G3" s="1582"/>
      <c r="H3" s="1582"/>
      <c r="I3" s="1582"/>
      <c r="J3" s="1582"/>
      <c r="K3" s="1582"/>
      <c r="L3" s="1582"/>
      <c r="M3" s="1582"/>
      <c r="N3" s="1582"/>
      <c r="O3" s="1582"/>
      <c r="P3" s="1582"/>
      <c r="Q3" s="1582"/>
      <c r="R3" s="157"/>
      <c r="S3" s="157"/>
      <c r="T3" s="157"/>
      <c r="U3" s="157"/>
      <c r="V3" s="157"/>
      <c r="W3" s="157"/>
      <c r="X3" s="157"/>
      <c r="Y3" s="157"/>
      <c r="Z3" s="157"/>
    </row>
    <row r="4" spans="1:26" s="120" customFormat="1" x14ac:dyDescent="0.2">
      <c r="A4" s="157"/>
      <c r="B4" s="1582" t="s">
        <v>992</v>
      </c>
      <c r="C4" s="1582"/>
      <c r="D4" s="1582"/>
      <c r="E4" s="1582"/>
      <c r="F4" s="1582"/>
      <c r="G4" s="1582"/>
      <c r="H4" s="1582"/>
      <c r="I4" s="1582"/>
      <c r="J4" s="1582"/>
      <c r="K4" s="1582"/>
      <c r="L4" s="1582"/>
      <c r="M4" s="1582"/>
      <c r="N4" s="1582"/>
      <c r="O4" s="1582"/>
      <c r="P4" s="1582"/>
      <c r="Q4" s="1582"/>
      <c r="R4" s="157"/>
      <c r="S4" s="157"/>
      <c r="T4" s="157"/>
      <c r="U4" s="157"/>
      <c r="V4" s="157"/>
      <c r="W4" s="157"/>
      <c r="X4" s="157"/>
      <c r="Y4" s="157"/>
      <c r="Z4" s="157"/>
    </row>
    <row r="5" spans="1:26" s="120" customFormat="1" ht="12.75" customHeight="1" x14ac:dyDescent="0.2">
      <c r="A5" s="1584" t="s">
        <v>331</v>
      </c>
      <c r="B5" s="1584"/>
      <c r="C5" s="1584"/>
      <c r="D5" s="1584"/>
      <c r="E5" s="1584"/>
      <c r="F5" s="1584"/>
      <c r="G5" s="1584"/>
      <c r="H5" s="1584"/>
      <c r="I5" s="1584"/>
      <c r="J5" s="1584"/>
      <c r="K5" s="1584"/>
      <c r="L5" s="1584"/>
      <c r="M5" s="1584"/>
      <c r="N5" s="1584"/>
      <c r="O5" s="1584"/>
      <c r="P5" s="1584"/>
      <c r="Q5" s="1584"/>
      <c r="R5" s="157"/>
      <c r="S5" s="157"/>
      <c r="T5" s="157"/>
      <c r="U5" s="157"/>
      <c r="V5" s="157"/>
      <c r="W5" s="157"/>
      <c r="X5" s="157"/>
      <c r="Y5" s="157"/>
      <c r="Z5" s="157"/>
    </row>
    <row r="6" spans="1:26" s="120" customFormat="1" ht="12.75" customHeight="1" x14ac:dyDescent="0.2">
      <c r="A6" s="1610" t="s">
        <v>56</v>
      </c>
      <c r="B6" s="1590" t="s">
        <v>57</v>
      </c>
      <c r="C6" s="1607" t="s">
        <v>58</v>
      </c>
      <c r="D6" s="1607"/>
      <c r="E6" s="1608"/>
      <c r="F6" s="1578" t="s">
        <v>59</v>
      </c>
      <c r="G6" s="1578"/>
      <c r="H6" s="1578"/>
      <c r="I6" s="1595"/>
      <c r="J6" s="1" t="s">
        <v>60</v>
      </c>
      <c r="K6" s="1609" t="s">
        <v>505</v>
      </c>
      <c r="L6" s="1609"/>
      <c r="M6" s="1609"/>
      <c r="N6" s="1578" t="s">
        <v>506</v>
      </c>
      <c r="O6" s="1578"/>
      <c r="P6" s="1578"/>
      <c r="Q6" s="1578"/>
      <c r="R6" s="157"/>
      <c r="S6" s="157"/>
      <c r="T6" s="157"/>
    </row>
    <row r="7" spans="1:26" s="120" customFormat="1" ht="12.75" customHeight="1" x14ac:dyDescent="0.2">
      <c r="A7" s="1611"/>
      <c r="B7" s="1590"/>
      <c r="C7" s="1585" t="s">
        <v>990</v>
      </c>
      <c r="D7" s="1585"/>
      <c r="E7" s="1586"/>
      <c r="F7" s="1579" t="s">
        <v>1332</v>
      </c>
      <c r="G7" s="1579"/>
      <c r="H7" s="1579"/>
      <c r="I7" s="1577" t="s">
        <v>1333</v>
      </c>
      <c r="J7" s="910"/>
      <c r="K7" s="1585" t="s">
        <v>990</v>
      </c>
      <c r="L7" s="1585"/>
      <c r="M7" s="1585"/>
      <c r="N7" s="1579" t="s">
        <v>1332</v>
      </c>
      <c r="O7" s="1579"/>
      <c r="P7" s="1579"/>
      <c r="Q7" s="1580" t="s">
        <v>1333</v>
      </c>
    </row>
    <row r="8" spans="1:26" s="121" customFormat="1" ht="36.6" customHeight="1" x14ac:dyDescent="0.2">
      <c r="A8" s="1612"/>
      <c r="B8" s="158" t="s">
        <v>61</v>
      </c>
      <c r="C8" s="133" t="s">
        <v>62</v>
      </c>
      <c r="D8" s="133" t="s">
        <v>63</v>
      </c>
      <c r="E8" s="159" t="s">
        <v>64</v>
      </c>
      <c r="F8" s="133" t="s">
        <v>62</v>
      </c>
      <c r="G8" s="133" t="s">
        <v>63</v>
      </c>
      <c r="H8" s="942" t="s">
        <v>64</v>
      </c>
      <c r="I8" s="1613"/>
      <c r="J8" s="918" t="s">
        <v>65</v>
      </c>
      <c r="K8" s="133" t="s">
        <v>62</v>
      </c>
      <c r="L8" s="133" t="s">
        <v>63</v>
      </c>
      <c r="M8" s="133" t="s">
        <v>64</v>
      </c>
      <c r="N8" s="133" t="s">
        <v>62</v>
      </c>
      <c r="O8" s="133" t="s">
        <v>63</v>
      </c>
      <c r="P8" s="159" t="s">
        <v>64</v>
      </c>
      <c r="Q8" s="1580"/>
    </row>
    <row r="9" spans="1:26" ht="11.45" customHeight="1" x14ac:dyDescent="0.2">
      <c r="A9" s="811">
        <v>1</v>
      </c>
      <c r="B9" s="162" t="s">
        <v>24</v>
      </c>
      <c r="C9" s="163"/>
      <c r="D9" s="163"/>
      <c r="E9" s="920"/>
      <c r="F9" s="163"/>
      <c r="G9" s="163"/>
      <c r="H9" s="920"/>
      <c r="I9" s="947"/>
      <c r="J9" s="917" t="s">
        <v>25</v>
      </c>
      <c r="K9" s="163"/>
      <c r="L9" s="163"/>
      <c r="M9" s="427"/>
      <c r="N9" s="180"/>
      <c r="P9" s="924"/>
      <c r="Q9" s="945"/>
      <c r="R9" s="9"/>
      <c r="S9" s="9"/>
      <c r="T9" s="9"/>
      <c r="U9" s="9"/>
      <c r="V9" s="9"/>
      <c r="W9" s="9"/>
      <c r="X9" s="9"/>
      <c r="Y9" s="9"/>
      <c r="Z9" s="9"/>
    </row>
    <row r="10" spans="1:26" x14ac:dyDescent="0.2">
      <c r="A10" s="812">
        <f t="shared" ref="A10:A42" si="0">A9+1</f>
        <v>2</v>
      </c>
      <c r="B10" s="164"/>
      <c r="C10" s="116"/>
      <c r="D10" s="116"/>
      <c r="E10" s="428"/>
      <c r="F10" s="117"/>
      <c r="G10" s="117"/>
      <c r="H10" s="428"/>
      <c r="I10" s="948"/>
      <c r="J10" s="117"/>
      <c r="K10" s="117"/>
      <c r="L10" s="117"/>
      <c r="M10" s="420"/>
      <c r="N10" s="180"/>
      <c r="P10" s="925"/>
      <c r="Q10" s="925"/>
      <c r="R10" s="9"/>
      <c r="S10" s="9"/>
      <c r="T10" s="9"/>
      <c r="U10" s="9"/>
      <c r="V10" s="9"/>
      <c r="W10" s="9"/>
      <c r="X10" s="9"/>
      <c r="Y10" s="9"/>
      <c r="Z10" s="9"/>
    </row>
    <row r="11" spans="1:26" x14ac:dyDescent="0.2">
      <c r="A11" s="812">
        <f t="shared" si="0"/>
        <v>3</v>
      </c>
      <c r="B11" s="164" t="s">
        <v>38</v>
      </c>
      <c r="C11" s="116">
        <f>Össz.önkor.mérleg.!C14</f>
        <v>604811</v>
      </c>
      <c r="D11" s="116">
        <f>Össz.önkor.mérleg.!D14</f>
        <v>78232</v>
      </c>
      <c r="E11" s="428">
        <f>Össz.önkor.mérleg.!E14</f>
        <v>683043</v>
      </c>
      <c r="F11" s="116">
        <f>Össz.önkor.mérleg.!F14</f>
        <v>604811</v>
      </c>
      <c r="G11" s="116">
        <f>Össz.önkor.mérleg.!G14</f>
        <v>78232</v>
      </c>
      <c r="H11" s="428">
        <f>F11+G11</f>
        <v>683043</v>
      </c>
      <c r="I11" s="948">
        <f>H11/E11*100</f>
        <v>100</v>
      </c>
      <c r="J11" s="124" t="s">
        <v>34</v>
      </c>
      <c r="K11" s="170"/>
      <c r="L11" s="170"/>
      <c r="M11" s="422"/>
      <c r="N11" s="180"/>
      <c r="P11" s="925"/>
      <c r="Q11" s="925"/>
      <c r="R11" s="9"/>
      <c r="S11" s="9"/>
      <c r="T11" s="9"/>
      <c r="U11" s="9"/>
      <c r="V11" s="9"/>
      <c r="W11" s="9"/>
      <c r="X11" s="9"/>
      <c r="Y11" s="9"/>
      <c r="Z11" s="9"/>
    </row>
    <row r="12" spans="1:26" x14ac:dyDescent="0.2">
      <c r="A12" s="812">
        <f t="shared" si="0"/>
        <v>4</v>
      </c>
      <c r="B12" s="154" t="s">
        <v>681</v>
      </c>
      <c r="C12" s="116"/>
      <c r="D12" s="165"/>
      <c r="E12" s="420"/>
      <c r="F12" s="165"/>
      <c r="G12" s="165"/>
      <c r="H12" s="428"/>
      <c r="I12" s="948"/>
      <c r="J12" s="117" t="s">
        <v>675</v>
      </c>
      <c r="K12" s="166">
        <f>Össz.önkor.mérleg.!K26</f>
        <v>2128920</v>
      </c>
      <c r="L12" s="166">
        <f>Össz.önkor.mérleg.!L26</f>
        <v>133748</v>
      </c>
      <c r="M12" s="422">
        <f>Össz.önkor.mérleg.!M26</f>
        <v>2262668</v>
      </c>
      <c r="N12" s="168">
        <f>Össz.önkor.mérleg.!N26</f>
        <v>129151</v>
      </c>
      <c r="O12" s="168">
        <f>Össz.önkor.mérleg.!O26</f>
        <v>37172</v>
      </c>
      <c r="P12" s="422">
        <f>N12+O12</f>
        <v>166323</v>
      </c>
      <c r="Q12" s="422">
        <f>P12/M12*100</f>
        <v>7.3507469942563377</v>
      </c>
      <c r="R12" s="9"/>
      <c r="S12" s="9"/>
      <c r="T12" s="9"/>
      <c r="U12" s="9"/>
      <c r="V12" s="9"/>
      <c r="W12" s="9"/>
      <c r="X12" s="9"/>
      <c r="Y12" s="9"/>
      <c r="Z12" s="9"/>
    </row>
    <row r="13" spans="1:26" ht="12" customHeight="1" x14ac:dyDescent="0.2">
      <c r="A13" s="812">
        <f t="shared" si="0"/>
        <v>5</v>
      </c>
      <c r="B13" s="154" t="s">
        <v>43</v>
      </c>
      <c r="C13" s="116"/>
      <c r="D13" s="165"/>
      <c r="E13" s="420"/>
      <c r="F13" s="165"/>
      <c r="G13" s="165"/>
      <c r="H13" s="428"/>
      <c r="I13" s="948"/>
      <c r="J13" s="117" t="s">
        <v>31</v>
      </c>
      <c r="K13" s="166">
        <f>Össz.önkor.mérleg.!K27</f>
        <v>27542</v>
      </c>
      <c r="L13" s="166">
        <f>Össz.önkor.mérleg.!L27</f>
        <v>3756</v>
      </c>
      <c r="M13" s="422">
        <f>SUM(K13:L13)</f>
        <v>31298</v>
      </c>
      <c r="N13" s="168">
        <f>Össz.önkor.mérleg.!N27</f>
        <v>9331</v>
      </c>
      <c r="O13" s="168">
        <f>Össz.önkor.mérleg.!O27</f>
        <v>0</v>
      </c>
      <c r="P13" s="422">
        <f t="shared" ref="P13:P17" si="1">N13+O13</f>
        <v>9331</v>
      </c>
      <c r="Q13" s="422">
        <f t="shared" ref="Q13:Q23" si="2">P13/M13*100</f>
        <v>29.813406607450954</v>
      </c>
      <c r="R13" s="9"/>
      <c r="S13" s="9"/>
      <c r="T13" s="9"/>
      <c r="U13" s="9"/>
      <c r="V13" s="9"/>
      <c r="W13" s="9"/>
      <c r="X13" s="9"/>
      <c r="Y13" s="9"/>
      <c r="Z13" s="9"/>
    </row>
    <row r="14" spans="1:26" x14ac:dyDescent="0.2">
      <c r="A14" s="812">
        <f t="shared" si="0"/>
        <v>6</v>
      </c>
      <c r="B14" s="164" t="s">
        <v>44</v>
      </c>
      <c r="C14" s="116">
        <f>Össz.önkor.mérleg.!C17</f>
        <v>0</v>
      </c>
      <c r="D14" s="127">
        <f>Össz.önkor.mérleg.!D23</f>
        <v>1070</v>
      </c>
      <c r="E14" s="428">
        <f>Össz.önkor.mérleg.!E23</f>
        <v>1070</v>
      </c>
      <c r="F14" s="116">
        <f>Össz.önkor.mérleg.!F23</f>
        <v>0</v>
      </c>
      <c r="G14" s="116">
        <f>Össz.önkor.mérleg.!G23</f>
        <v>1069</v>
      </c>
      <c r="H14" s="428">
        <f t="shared" ref="H14:H19" si="3">F14+G14</f>
        <v>1069</v>
      </c>
      <c r="I14" s="948">
        <f t="shared" ref="I14:I41" si="4">H14/E14*100</f>
        <v>99.90654205607477</v>
      </c>
      <c r="J14" s="117" t="s">
        <v>32</v>
      </c>
      <c r="K14" s="166">
        <f>Össz.önkor.mérleg.!K28</f>
        <v>0</v>
      </c>
      <c r="L14" s="166">
        <f>Össz.önkor.mérleg.!L28</f>
        <v>0</v>
      </c>
      <c r="M14" s="422">
        <f>SUM(K14:L14)</f>
        <v>0</v>
      </c>
      <c r="N14" s="168">
        <f>Össz.önkor.mérleg.!N28</f>
        <v>0</v>
      </c>
      <c r="O14" s="168">
        <f>Össz.önkor.mérleg.!O28</f>
        <v>0</v>
      </c>
      <c r="P14" s="422">
        <f t="shared" si="1"/>
        <v>0</v>
      </c>
      <c r="Q14" s="422"/>
      <c r="R14" s="9"/>
      <c r="S14" s="9"/>
      <c r="T14" s="9"/>
      <c r="U14" s="9"/>
      <c r="V14" s="9"/>
      <c r="W14" s="9"/>
      <c r="X14" s="9"/>
      <c r="Y14" s="9"/>
      <c r="Z14" s="9"/>
    </row>
    <row r="15" spans="1:26" x14ac:dyDescent="0.2">
      <c r="A15" s="812">
        <f t="shared" si="0"/>
        <v>7</v>
      </c>
      <c r="B15" s="164" t="s">
        <v>45</v>
      </c>
      <c r="C15" s="116">
        <f>Össz.önkor.mérleg.!C24</f>
        <v>945</v>
      </c>
      <c r="D15" s="116">
        <f>Össz.önkor.mérleg.!D24</f>
        <v>12</v>
      </c>
      <c r="E15" s="428">
        <f>Össz.önkor.mérleg.!E24</f>
        <v>957</v>
      </c>
      <c r="F15" s="116">
        <f>Össz.önkor.mérleg.!F24</f>
        <v>945</v>
      </c>
      <c r="G15" s="116">
        <f>Össz.önkor.mérleg.!G24</f>
        <v>12</v>
      </c>
      <c r="H15" s="428">
        <f t="shared" si="3"/>
        <v>957</v>
      </c>
      <c r="I15" s="948">
        <f t="shared" si="4"/>
        <v>100</v>
      </c>
      <c r="J15" s="117" t="s">
        <v>479</v>
      </c>
      <c r="K15" s="166">
        <f>Össz.önkor.mérleg.!K29</f>
        <v>0</v>
      </c>
      <c r="L15" s="166">
        <f>Össz.önkor.mérleg.!L29</f>
        <v>50</v>
      </c>
      <c r="M15" s="422">
        <f>SUM(K15:L15)</f>
        <v>50</v>
      </c>
      <c r="N15" s="168">
        <f>Össz.önkor.mérleg.!N29</f>
        <v>0</v>
      </c>
      <c r="O15" s="168">
        <f>Össz.önkor.mérleg.!O29</f>
        <v>50</v>
      </c>
      <c r="P15" s="422">
        <f t="shared" si="1"/>
        <v>50</v>
      </c>
      <c r="Q15" s="422">
        <f t="shared" si="2"/>
        <v>100</v>
      </c>
      <c r="R15" s="9"/>
      <c r="S15" s="9"/>
      <c r="T15" s="9"/>
      <c r="U15" s="9"/>
      <c r="V15" s="9"/>
      <c r="W15" s="9"/>
      <c r="X15" s="9"/>
      <c r="Y15" s="9"/>
      <c r="Z15" s="9"/>
    </row>
    <row r="16" spans="1:26" x14ac:dyDescent="0.2">
      <c r="A16" s="812">
        <f t="shared" si="0"/>
        <v>8</v>
      </c>
      <c r="B16" s="114" t="s">
        <v>46</v>
      </c>
      <c r="C16" s="116">
        <f>Össz.önkor.mérleg.!C20</f>
        <v>0</v>
      </c>
      <c r="D16" s="117">
        <f>Össz.önkor.mérleg.!D25</f>
        <v>2270</v>
      </c>
      <c r="E16" s="428">
        <f>Össz.önkor.mérleg.!E25</f>
        <v>2270</v>
      </c>
      <c r="F16" s="116">
        <f>Össz.önkor.mérleg.!F25</f>
        <v>0</v>
      </c>
      <c r="G16" s="116">
        <f>Össz.önkor.mérleg.!G25</f>
        <v>2270</v>
      </c>
      <c r="H16" s="428">
        <f t="shared" si="3"/>
        <v>2270</v>
      </c>
      <c r="I16" s="948">
        <f t="shared" si="4"/>
        <v>100</v>
      </c>
      <c r="J16" s="117" t="s">
        <v>476</v>
      </c>
      <c r="K16" s="166">
        <f>Össz.önkor.mérleg.!K30</f>
        <v>63788</v>
      </c>
      <c r="L16" s="166">
        <f>Össz.önkor.mérleg.!L30</f>
        <v>31232</v>
      </c>
      <c r="M16" s="422">
        <f>Össz.önkor.mérleg.!M30</f>
        <v>95020</v>
      </c>
      <c r="N16" s="168">
        <f>Össz.önkor.mérleg.!N30</f>
        <v>7766</v>
      </c>
      <c r="O16" s="168">
        <f>Össz.önkor.mérleg.!O30</f>
        <v>29031</v>
      </c>
      <c r="P16" s="422">
        <f t="shared" si="1"/>
        <v>36797</v>
      </c>
      <c r="Q16" s="422">
        <f t="shared" si="2"/>
        <v>38.725531467059568</v>
      </c>
      <c r="R16" s="9"/>
      <c r="S16" s="9"/>
      <c r="T16" s="9"/>
      <c r="U16" s="9"/>
      <c r="V16" s="9"/>
      <c r="W16" s="9"/>
      <c r="X16" s="9"/>
      <c r="Y16" s="9"/>
      <c r="Z16" s="9"/>
    </row>
    <row r="17" spans="1:26" x14ac:dyDescent="0.2">
      <c r="A17" s="812">
        <f t="shared" si="0"/>
        <v>9</v>
      </c>
      <c r="B17" s="164" t="s">
        <v>47</v>
      </c>
      <c r="C17" s="116">
        <f>Össz.önkor.mérleg.!C21</f>
        <v>0</v>
      </c>
      <c r="D17" s="117"/>
      <c r="E17" s="428"/>
      <c r="F17" s="117"/>
      <c r="G17" s="117"/>
      <c r="H17" s="428"/>
      <c r="I17" s="948"/>
      <c r="J17" s="117" t="s">
        <v>472</v>
      </c>
      <c r="K17" s="166">
        <f>Össz.önkor.mérleg.!K31</f>
        <v>41442</v>
      </c>
      <c r="L17" s="166">
        <f>Össz.önkor.mérleg.!L31</f>
        <v>850</v>
      </c>
      <c r="M17" s="422">
        <f>Össz.önkor.mérleg.!M31</f>
        <v>42292</v>
      </c>
      <c r="N17" s="168">
        <f>Össz.önkor.mérleg.!N31</f>
        <v>0</v>
      </c>
      <c r="O17" s="168">
        <f>Össz.önkor.mérleg.!O31</f>
        <v>0</v>
      </c>
      <c r="P17" s="422">
        <f t="shared" si="1"/>
        <v>0</v>
      </c>
      <c r="Q17" s="422">
        <f t="shared" si="2"/>
        <v>0</v>
      </c>
      <c r="R17" s="9"/>
      <c r="S17" s="9"/>
      <c r="T17" s="9"/>
      <c r="U17" s="9"/>
      <c r="V17" s="9"/>
      <c r="W17" s="9"/>
      <c r="X17" s="9"/>
      <c r="Y17" s="9"/>
      <c r="Z17" s="9"/>
    </row>
    <row r="18" spans="1:26" x14ac:dyDescent="0.2">
      <c r="A18" s="812">
        <f t="shared" si="0"/>
        <v>10</v>
      </c>
      <c r="B18" s="164"/>
      <c r="C18" s="116">
        <f>Össz.önkor.mérleg.!C22</f>
        <v>0</v>
      </c>
      <c r="D18" s="117"/>
      <c r="E18" s="428"/>
      <c r="F18" s="117"/>
      <c r="G18" s="117"/>
      <c r="H18" s="428"/>
      <c r="I18" s="948"/>
      <c r="J18" s="127" t="s">
        <v>68</v>
      </c>
      <c r="K18" s="173">
        <f>SUM(K12:K17)</f>
        <v>2261692</v>
      </c>
      <c r="L18" s="173">
        <f>SUM(L12:L17)</f>
        <v>169636</v>
      </c>
      <c r="M18" s="424">
        <f>SUM(M12:M17)</f>
        <v>2431328</v>
      </c>
      <c r="N18" s="175">
        <f>SUM(N12:N17)</f>
        <v>146248</v>
      </c>
      <c r="O18" s="170">
        <f t="shared" ref="O18:P18" si="5">SUM(O12:O17)</f>
        <v>66253</v>
      </c>
      <c r="P18" s="425">
        <f t="shared" si="5"/>
        <v>212501</v>
      </c>
      <c r="Q18" s="425">
        <f t="shared" si="2"/>
        <v>8.7401206254359742</v>
      </c>
      <c r="R18" s="9"/>
      <c r="S18" s="9"/>
      <c r="T18" s="9"/>
      <c r="U18" s="9"/>
      <c r="V18" s="9"/>
      <c r="W18" s="9"/>
      <c r="X18" s="9"/>
      <c r="Y18" s="9"/>
      <c r="Z18" s="9"/>
    </row>
    <row r="19" spans="1:26" x14ac:dyDescent="0.2">
      <c r="A19" s="812">
        <f t="shared" si="0"/>
        <v>11</v>
      </c>
      <c r="B19" s="154" t="s">
        <v>682</v>
      </c>
      <c r="C19" s="116">
        <f>Össz.önkor.mérleg.!C23</f>
        <v>0</v>
      </c>
      <c r="D19" s="117">
        <f>Össz.önkor.mérleg.!D29</f>
        <v>4000</v>
      </c>
      <c r="E19" s="428">
        <f>Össz.önkor.mérleg.!E29</f>
        <v>4000</v>
      </c>
      <c r="F19" s="117">
        <f>Össz.önkor.mérleg.!F29</f>
        <v>0</v>
      </c>
      <c r="G19" s="117">
        <f>Össz.önkor.mérleg.!G29</f>
        <v>4000</v>
      </c>
      <c r="H19" s="428">
        <f t="shared" si="3"/>
        <v>4000</v>
      </c>
      <c r="I19" s="948">
        <f t="shared" si="4"/>
        <v>100</v>
      </c>
      <c r="J19" s="117"/>
      <c r="K19" s="166"/>
      <c r="L19" s="166"/>
      <c r="M19" s="420"/>
      <c r="N19" s="168"/>
      <c r="O19" s="155"/>
      <c r="P19" s="422"/>
      <c r="Q19" s="422"/>
      <c r="R19" s="9"/>
      <c r="S19" s="9"/>
      <c r="T19" s="9"/>
      <c r="U19" s="9"/>
      <c r="V19" s="284"/>
      <c r="W19" s="9"/>
      <c r="X19" s="9"/>
      <c r="Y19" s="9"/>
      <c r="Z19" s="9"/>
    </row>
    <row r="20" spans="1:26" s="122" customFormat="1" x14ac:dyDescent="0.2">
      <c r="A20" s="812">
        <f t="shared" si="0"/>
        <v>12</v>
      </c>
      <c r="B20" s="154"/>
      <c r="C20" s="117"/>
      <c r="D20" s="117"/>
      <c r="E20" s="428"/>
      <c r="F20" s="117"/>
      <c r="G20" s="117"/>
      <c r="H20" s="428"/>
      <c r="I20" s="948"/>
      <c r="J20" s="166"/>
      <c r="K20" s="166"/>
      <c r="L20" s="166"/>
      <c r="M20" s="422"/>
      <c r="N20" s="1032"/>
      <c r="O20" s="173"/>
      <c r="P20" s="424"/>
      <c r="Q20" s="422"/>
    </row>
    <row r="21" spans="1:26" s="122" customFormat="1" x14ac:dyDescent="0.2">
      <c r="A21" s="812">
        <f t="shared" si="0"/>
        <v>13</v>
      </c>
      <c r="B21" s="171"/>
      <c r="C21" s="165"/>
      <c r="D21" s="165"/>
      <c r="E21" s="420"/>
      <c r="F21" s="165"/>
      <c r="G21" s="165"/>
      <c r="H21" s="420"/>
      <c r="I21" s="948"/>
      <c r="J21" s="166"/>
      <c r="K21" s="166"/>
      <c r="L21" s="166"/>
      <c r="M21" s="422"/>
      <c r="N21" s="1032"/>
      <c r="O21" s="1027"/>
      <c r="P21" s="424"/>
      <c r="Q21" s="422"/>
    </row>
    <row r="22" spans="1:26" x14ac:dyDescent="0.2">
      <c r="A22" s="812">
        <f t="shared" si="0"/>
        <v>14</v>
      </c>
      <c r="B22" s="172" t="s">
        <v>67</v>
      </c>
      <c r="C22" s="123">
        <f>C11+C13+C14+C15+C16+C17+C19</f>
        <v>605756</v>
      </c>
      <c r="D22" s="123">
        <f>D11+D13+D14+D15+D16+D17+D19</f>
        <v>85584</v>
      </c>
      <c r="E22" s="421">
        <f>E11+E13+E14+E15+E16+E17+E19</f>
        <v>691340</v>
      </c>
      <c r="F22" s="123">
        <f>SUM(F11:F19)</f>
        <v>605756</v>
      </c>
      <c r="G22" s="123">
        <f t="shared" ref="G22:H22" si="6">SUM(G11:G19)</f>
        <v>85583</v>
      </c>
      <c r="H22" s="421">
        <f t="shared" si="6"/>
        <v>691339</v>
      </c>
      <c r="I22" s="948">
        <f t="shared" si="4"/>
        <v>99.999855353371714</v>
      </c>
      <c r="J22" s="123"/>
      <c r="K22" s="123"/>
      <c r="L22" s="123"/>
      <c r="M22" s="421"/>
      <c r="N22" s="168"/>
      <c r="O22" s="155"/>
      <c r="P22" s="422"/>
      <c r="Q22" s="422"/>
      <c r="R22" s="9"/>
      <c r="S22" s="9"/>
      <c r="T22" s="9"/>
      <c r="U22" s="9"/>
      <c r="V22" s="9"/>
      <c r="W22" s="9"/>
      <c r="X22" s="9"/>
      <c r="Y22" s="9"/>
      <c r="Z22" s="9"/>
    </row>
    <row r="23" spans="1:26" x14ac:dyDescent="0.2">
      <c r="A23" s="812">
        <f t="shared" si="0"/>
        <v>15</v>
      </c>
      <c r="B23" s="174" t="s">
        <v>51</v>
      </c>
      <c r="C23" s="170">
        <f>SUM(C21:C22)</f>
        <v>605756</v>
      </c>
      <c r="D23" s="170">
        <f>SUM(D21:D22)</f>
        <v>85584</v>
      </c>
      <c r="E23" s="425">
        <f>SUM(E21:E22)</f>
        <v>691340</v>
      </c>
      <c r="F23" s="170">
        <f>F22</f>
        <v>605756</v>
      </c>
      <c r="G23" s="170">
        <f t="shared" ref="G23:H23" si="7">G22</f>
        <v>85583</v>
      </c>
      <c r="H23" s="425">
        <f t="shared" si="7"/>
        <v>691339</v>
      </c>
      <c r="I23" s="948">
        <f t="shared" si="4"/>
        <v>99.999855353371714</v>
      </c>
      <c r="J23" s="170" t="s">
        <v>69</v>
      </c>
      <c r="K23" s="170">
        <f>K22+K18</f>
        <v>2261692</v>
      </c>
      <c r="L23" s="170">
        <f>L22+L18</f>
        <v>169636</v>
      </c>
      <c r="M23" s="425">
        <f>M22+M18</f>
        <v>2431328</v>
      </c>
      <c r="N23" s="175">
        <f>N18</f>
        <v>146248</v>
      </c>
      <c r="O23" s="170">
        <f t="shared" ref="O23:P23" si="8">O18</f>
        <v>66253</v>
      </c>
      <c r="P23" s="425">
        <f t="shared" si="8"/>
        <v>212501</v>
      </c>
      <c r="Q23" s="425">
        <f t="shared" si="2"/>
        <v>8.7401206254359742</v>
      </c>
      <c r="R23" s="9"/>
      <c r="S23" s="9"/>
      <c r="T23" s="9"/>
      <c r="U23" s="9"/>
      <c r="V23" s="9"/>
      <c r="W23" s="9"/>
      <c r="X23" s="9"/>
      <c r="Y23" s="9"/>
      <c r="Z23" s="9"/>
    </row>
    <row r="24" spans="1:26" x14ac:dyDescent="0.2">
      <c r="A24" s="812">
        <f t="shared" si="0"/>
        <v>16</v>
      </c>
      <c r="B24" s="176"/>
      <c r="C24" s="166"/>
      <c r="D24" s="166"/>
      <c r="E24" s="422"/>
      <c r="F24" s="166"/>
      <c r="G24" s="166"/>
      <c r="H24" s="422"/>
      <c r="I24" s="948"/>
      <c r="J24" s="166"/>
      <c r="M24" s="422"/>
      <c r="N24" s="168"/>
      <c r="O24" s="166"/>
      <c r="P24" s="422"/>
      <c r="Q24" s="422"/>
      <c r="R24" s="9"/>
      <c r="S24" s="9"/>
      <c r="T24" s="9"/>
      <c r="U24" s="9"/>
      <c r="V24" s="9"/>
      <c r="W24" s="9"/>
      <c r="X24" s="9"/>
      <c r="Y24" s="9"/>
      <c r="Z24" s="9"/>
    </row>
    <row r="25" spans="1:26" x14ac:dyDescent="0.2">
      <c r="A25" s="812">
        <f t="shared" si="0"/>
        <v>17</v>
      </c>
      <c r="B25" s="174" t="s">
        <v>683</v>
      </c>
      <c r="C25" s="170">
        <f>C23-K23</f>
        <v>-1655936</v>
      </c>
      <c r="D25" s="170">
        <f>D23-L23</f>
        <v>-84052</v>
      </c>
      <c r="E25" s="808">
        <f>E23-M23</f>
        <v>-1739988</v>
      </c>
      <c r="F25" s="1035">
        <f t="shared" ref="F25:H25" si="9">F23-N23</f>
        <v>459508</v>
      </c>
      <c r="G25" s="558">
        <f t="shared" si="9"/>
        <v>19330</v>
      </c>
      <c r="H25" s="808">
        <f t="shared" si="9"/>
        <v>478838</v>
      </c>
      <c r="I25" s="948">
        <f t="shared" si="4"/>
        <v>-27.519615077805131</v>
      </c>
      <c r="J25" s="166"/>
      <c r="M25" s="422"/>
      <c r="N25" s="168"/>
      <c r="O25" s="155"/>
      <c r="P25" s="422"/>
      <c r="Q25" s="422"/>
      <c r="R25" s="9"/>
      <c r="S25" s="9"/>
      <c r="T25" s="9"/>
      <c r="U25" s="9"/>
      <c r="V25" s="9"/>
      <c r="W25" s="9"/>
      <c r="X25" s="9"/>
      <c r="Y25" s="9"/>
      <c r="Z25" s="9"/>
    </row>
    <row r="26" spans="1:26" ht="16.5" customHeight="1" x14ac:dyDescent="0.2">
      <c r="A26" s="812">
        <f t="shared" si="0"/>
        <v>18</v>
      </c>
      <c r="B26" s="77"/>
      <c r="C26" s="603"/>
      <c r="D26" s="603"/>
      <c r="E26" s="943"/>
      <c r="F26" s="1036"/>
      <c r="G26" s="603"/>
      <c r="H26" s="943"/>
      <c r="I26" s="948"/>
      <c r="J26" s="166"/>
      <c r="M26" s="422"/>
      <c r="N26" s="168"/>
      <c r="O26" s="155"/>
      <c r="P26" s="422"/>
      <c r="Q26" s="422"/>
      <c r="R26" s="9"/>
      <c r="S26" s="9"/>
      <c r="T26" s="9"/>
      <c r="U26" s="9"/>
      <c r="V26" s="9"/>
      <c r="W26" s="9"/>
      <c r="X26" s="9"/>
      <c r="Y26" s="9"/>
      <c r="Z26" s="9"/>
    </row>
    <row r="27" spans="1:26" s="10" customFormat="1" x14ac:dyDescent="0.2">
      <c r="A27" s="812">
        <f>A26+1</f>
        <v>19</v>
      </c>
      <c r="B27" s="176"/>
      <c r="C27" s="166"/>
      <c r="D27" s="166"/>
      <c r="E27" s="422"/>
      <c r="F27" s="166"/>
      <c r="G27" s="166"/>
      <c r="H27" s="422"/>
      <c r="I27" s="948"/>
      <c r="J27" s="166"/>
      <c r="K27" s="166"/>
      <c r="L27" s="166"/>
      <c r="M27" s="422"/>
      <c r="N27" s="175"/>
      <c r="O27" s="178"/>
      <c r="P27" s="425"/>
      <c r="Q27" s="422"/>
    </row>
    <row r="28" spans="1:26" s="10" customFormat="1" x14ac:dyDescent="0.2">
      <c r="A28" s="812">
        <f t="shared" si="0"/>
        <v>20</v>
      </c>
      <c r="B28" s="124" t="s">
        <v>53</v>
      </c>
      <c r="C28" s="124"/>
      <c r="D28" s="124"/>
      <c r="E28" s="497"/>
      <c r="F28" s="124"/>
      <c r="G28" s="124"/>
      <c r="H28" s="497"/>
      <c r="I28" s="948"/>
      <c r="J28" s="124" t="s">
        <v>33</v>
      </c>
      <c r="K28" s="170"/>
      <c r="L28" s="170"/>
      <c r="M28" s="425"/>
      <c r="N28" s="175"/>
      <c r="O28" s="178"/>
      <c r="P28" s="425"/>
      <c r="Q28" s="422"/>
    </row>
    <row r="29" spans="1:26" s="10" customFormat="1" x14ac:dyDescent="0.2">
      <c r="A29" s="812">
        <f t="shared" si="0"/>
        <v>21</v>
      </c>
      <c r="B29" s="134" t="s">
        <v>735</v>
      </c>
      <c r="C29" s="124"/>
      <c r="D29" s="124"/>
      <c r="E29" s="497"/>
      <c r="F29" s="124"/>
      <c r="G29" s="124"/>
      <c r="H29" s="497"/>
      <c r="I29" s="948"/>
      <c r="J29" s="135" t="s">
        <v>4</v>
      </c>
      <c r="K29" s="178"/>
      <c r="L29" s="179"/>
      <c r="M29" s="426"/>
      <c r="N29" s="175"/>
      <c r="O29" s="178"/>
      <c r="P29" s="425"/>
      <c r="Q29" s="422"/>
    </row>
    <row r="30" spans="1:26" s="10" customFormat="1" x14ac:dyDescent="0.2">
      <c r="A30" s="812">
        <f t="shared" si="0"/>
        <v>22</v>
      </c>
      <c r="B30" s="154" t="s">
        <v>1237</v>
      </c>
      <c r="C30" s="117">
        <f>Össz.önkor.mérleg.!C39</f>
        <v>1243160</v>
      </c>
      <c r="D30" s="117">
        <f>Össz.önkor.mérleg.!D39</f>
        <v>0</v>
      </c>
      <c r="E30" s="428">
        <f>Össz.önkor.mérleg.!E39</f>
        <v>1243160</v>
      </c>
      <c r="F30" s="117">
        <f>Össz.önkor.mérleg.!F39</f>
        <v>0</v>
      </c>
      <c r="G30" s="117">
        <f>Össz.önkor.mérleg.!G39</f>
        <v>0</v>
      </c>
      <c r="H30" s="428"/>
      <c r="I30" s="948">
        <f t="shared" si="4"/>
        <v>0</v>
      </c>
      <c r="J30" s="176" t="s">
        <v>3</v>
      </c>
      <c r="K30" s="170"/>
      <c r="L30" s="170"/>
      <c r="M30" s="425"/>
      <c r="N30" s="175"/>
      <c r="O30" s="178"/>
      <c r="P30" s="425"/>
      <c r="Q30" s="422"/>
    </row>
    <row r="31" spans="1:26" x14ac:dyDescent="0.2">
      <c r="A31" s="812">
        <f t="shared" si="0"/>
        <v>23</v>
      </c>
      <c r="B31" s="116" t="s">
        <v>737</v>
      </c>
      <c r="C31" s="181"/>
      <c r="D31" s="135"/>
      <c r="E31" s="944">
        <f>SUM(C31:D31)</f>
        <v>0</v>
      </c>
      <c r="F31" s="135"/>
      <c r="G31" s="135"/>
      <c r="H31" s="944"/>
      <c r="I31" s="948"/>
      <c r="J31" s="117" t="s">
        <v>5</v>
      </c>
      <c r="K31" s="170"/>
      <c r="L31" s="170"/>
      <c r="M31" s="425"/>
      <c r="N31" s="168"/>
      <c r="O31" s="155"/>
      <c r="P31" s="422"/>
      <c r="Q31" s="422"/>
      <c r="R31" s="9"/>
      <c r="S31" s="9"/>
      <c r="T31" s="9"/>
      <c r="U31" s="9"/>
      <c r="V31" s="9"/>
      <c r="W31" s="9"/>
      <c r="X31" s="9"/>
      <c r="Y31" s="9"/>
      <c r="Z31" s="9"/>
    </row>
    <row r="32" spans="1:26" x14ac:dyDescent="0.2">
      <c r="A32" s="812">
        <f t="shared" si="0"/>
        <v>24</v>
      </c>
      <c r="B32" s="116" t="s">
        <v>736</v>
      </c>
      <c r="C32" s="117"/>
      <c r="D32" s="117"/>
      <c r="E32" s="428"/>
      <c r="F32" s="117"/>
      <c r="G32" s="117"/>
      <c r="H32" s="428"/>
      <c r="I32" s="948"/>
      <c r="J32" s="117" t="s">
        <v>6</v>
      </c>
      <c r="K32" s="178"/>
      <c r="L32" s="178"/>
      <c r="M32" s="425"/>
      <c r="N32" s="168"/>
      <c r="O32" s="155"/>
      <c r="P32" s="422"/>
      <c r="Q32" s="422"/>
      <c r="R32" s="9"/>
      <c r="S32" s="9"/>
      <c r="T32" s="9"/>
      <c r="U32" s="9"/>
      <c r="V32" s="9"/>
      <c r="W32" s="9"/>
      <c r="X32" s="9"/>
      <c r="Y32" s="9"/>
      <c r="Z32" s="9"/>
    </row>
    <row r="33" spans="1:26" x14ac:dyDescent="0.2">
      <c r="A33" s="812">
        <f t="shared" si="0"/>
        <v>25</v>
      </c>
      <c r="B33" s="116" t="s">
        <v>1053</v>
      </c>
      <c r="C33" s="278">
        <f>-(C25+C30)</f>
        <v>412776</v>
      </c>
      <c r="D33" s="278">
        <f t="shared" ref="D33:E33" si="10">-(D25+D30)</f>
        <v>84052</v>
      </c>
      <c r="E33" s="447">
        <f t="shared" si="10"/>
        <v>496828</v>
      </c>
      <c r="F33" s="278"/>
      <c r="G33" s="278"/>
      <c r="H33" s="447"/>
      <c r="I33" s="948">
        <f t="shared" si="4"/>
        <v>0</v>
      </c>
      <c r="J33" s="117" t="s">
        <v>7</v>
      </c>
      <c r="K33" s="178"/>
      <c r="L33" s="178"/>
      <c r="M33" s="425"/>
      <c r="N33" s="168"/>
      <c r="O33" s="155"/>
      <c r="P33" s="422"/>
      <c r="Q33" s="422"/>
      <c r="R33" s="9"/>
      <c r="S33" s="9"/>
      <c r="T33" s="9"/>
      <c r="U33" s="9"/>
      <c r="V33" s="9"/>
      <c r="W33" s="9"/>
      <c r="X33" s="9"/>
      <c r="Y33" s="9"/>
      <c r="Z33" s="9"/>
    </row>
    <row r="34" spans="1:26" x14ac:dyDescent="0.2">
      <c r="A34" s="812">
        <f t="shared" si="0"/>
        <v>26</v>
      </c>
      <c r="B34" s="117" t="s">
        <v>738</v>
      </c>
      <c r="C34" s="124"/>
      <c r="D34" s="124"/>
      <c r="E34" s="497"/>
      <c r="F34" s="124"/>
      <c r="G34" s="124"/>
      <c r="H34" s="497"/>
      <c r="I34" s="948"/>
      <c r="J34" s="117" t="s">
        <v>9</v>
      </c>
      <c r="K34" s="170"/>
      <c r="L34" s="170"/>
      <c r="M34" s="422"/>
      <c r="N34" s="168"/>
      <c r="O34" s="155"/>
      <c r="P34" s="422"/>
      <c r="Q34" s="422"/>
      <c r="R34" s="9"/>
      <c r="S34" s="9"/>
      <c r="T34" s="9"/>
      <c r="U34" s="9"/>
      <c r="V34" s="9"/>
      <c r="W34" s="9"/>
      <c r="X34" s="9"/>
      <c r="Y34" s="9"/>
      <c r="Z34" s="9"/>
    </row>
    <row r="35" spans="1:26" x14ac:dyDescent="0.2">
      <c r="A35" s="812">
        <f t="shared" si="0"/>
        <v>27</v>
      </c>
      <c r="B35" s="117" t="s">
        <v>739</v>
      </c>
      <c r="C35" s="117"/>
      <c r="D35" s="117"/>
      <c r="E35" s="428"/>
      <c r="F35" s="117"/>
      <c r="G35" s="117"/>
      <c r="H35" s="428"/>
      <c r="I35" s="948"/>
      <c r="J35" s="117" t="s">
        <v>10</v>
      </c>
      <c r="K35" s="166"/>
      <c r="L35" s="166"/>
      <c r="M35" s="422"/>
      <c r="N35" s="168"/>
      <c r="O35" s="155"/>
      <c r="P35" s="422"/>
      <c r="Q35" s="422"/>
      <c r="R35" s="9"/>
      <c r="S35" s="9"/>
      <c r="T35" s="9"/>
      <c r="U35" s="9"/>
      <c r="V35" s="9"/>
      <c r="W35" s="9"/>
      <c r="X35" s="9"/>
      <c r="Y35" s="9"/>
      <c r="Z35" s="9"/>
    </row>
    <row r="36" spans="1:26" x14ac:dyDescent="0.2">
      <c r="A36" s="812">
        <f t="shared" si="0"/>
        <v>28</v>
      </c>
      <c r="B36" s="116" t="s">
        <v>740</v>
      </c>
      <c r="C36" s="117"/>
      <c r="D36" s="117"/>
      <c r="E36" s="428"/>
      <c r="F36" s="117"/>
      <c r="G36" s="117"/>
      <c r="H36" s="428"/>
      <c r="I36" s="948"/>
      <c r="J36" s="117" t="s">
        <v>11</v>
      </c>
      <c r="K36" s="166"/>
      <c r="L36" s="166"/>
      <c r="M36" s="422"/>
      <c r="N36" s="168"/>
      <c r="O36" s="155"/>
      <c r="P36" s="422"/>
      <c r="Q36" s="422"/>
      <c r="R36" s="9"/>
      <c r="S36" s="9"/>
      <c r="T36" s="9"/>
      <c r="U36" s="9"/>
      <c r="V36" s="9"/>
      <c r="W36" s="9"/>
      <c r="X36" s="9"/>
      <c r="Y36" s="9"/>
      <c r="Z36" s="9"/>
    </row>
    <row r="37" spans="1:26" x14ac:dyDescent="0.2">
      <c r="A37" s="812">
        <f t="shared" si="0"/>
        <v>29</v>
      </c>
      <c r="B37" s="116" t="s">
        <v>741</v>
      </c>
      <c r="C37" s="117"/>
      <c r="D37" s="117"/>
      <c r="E37" s="428"/>
      <c r="F37" s="117"/>
      <c r="G37" s="117"/>
      <c r="H37" s="428"/>
      <c r="I37" s="948"/>
      <c r="J37" s="117" t="s">
        <v>12</v>
      </c>
      <c r="K37" s="166"/>
      <c r="L37" s="166"/>
      <c r="M37" s="422"/>
      <c r="N37" s="168"/>
      <c r="O37" s="155"/>
      <c r="P37" s="422"/>
      <c r="Q37" s="422"/>
      <c r="R37" s="9"/>
      <c r="S37" s="9"/>
      <c r="T37" s="9"/>
      <c r="U37" s="9"/>
      <c r="V37" s="9"/>
      <c r="W37" s="9"/>
      <c r="X37" s="9"/>
      <c r="Y37" s="9"/>
      <c r="Z37" s="9"/>
    </row>
    <row r="38" spans="1:26" x14ac:dyDescent="0.2">
      <c r="A38" s="812">
        <f t="shared" si="0"/>
        <v>30</v>
      </c>
      <c r="B38" s="116" t="s">
        <v>0</v>
      </c>
      <c r="C38" s="117"/>
      <c r="D38" s="117"/>
      <c r="E38" s="428"/>
      <c r="F38" s="117"/>
      <c r="G38" s="117"/>
      <c r="H38" s="428"/>
      <c r="I38" s="948"/>
      <c r="J38" s="117" t="s">
        <v>13</v>
      </c>
      <c r="K38" s="166"/>
      <c r="L38" s="166"/>
      <c r="M38" s="422"/>
      <c r="N38" s="168"/>
      <c r="O38" s="155"/>
      <c r="P38" s="422"/>
      <c r="Q38" s="422"/>
      <c r="R38" s="9"/>
      <c r="S38" s="9"/>
      <c r="T38" s="9"/>
      <c r="U38" s="9"/>
      <c r="V38" s="9"/>
      <c r="W38" s="9"/>
      <c r="X38" s="9"/>
      <c r="Y38" s="9"/>
      <c r="Z38" s="9"/>
    </row>
    <row r="39" spans="1:26" x14ac:dyDescent="0.2">
      <c r="A39" s="812">
        <f t="shared" si="0"/>
        <v>31</v>
      </c>
      <c r="B39" s="116" t="s">
        <v>1</v>
      </c>
      <c r="C39" s="117"/>
      <c r="D39" s="117"/>
      <c r="E39" s="428"/>
      <c r="F39" s="117"/>
      <c r="G39" s="117"/>
      <c r="H39" s="428"/>
      <c r="I39" s="948"/>
      <c r="J39" s="117" t="s">
        <v>14</v>
      </c>
      <c r="K39" s="166"/>
      <c r="L39" s="166"/>
      <c r="M39" s="422"/>
      <c r="N39" s="168"/>
      <c r="O39" s="155"/>
      <c r="P39" s="422"/>
      <c r="Q39" s="422"/>
      <c r="R39" s="9"/>
      <c r="S39" s="9"/>
      <c r="T39" s="9"/>
      <c r="U39" s="9"/>
      <c r="V39" s="9"/>
      <c r="W39" s="9"/>
      <c r="X39" s="9"/>
      <c r="Y39" s="9"/>
      <c r="Z39" s="9"/>
    </row>
    <row r="40" spans="1:26" x14ac:dyDescent="0.2">
      <c r="A40" s="812">
        <f t="shared" si="0"/>
        <v>32</v>
      </c>
      <c r="B40" s="116" t="s">
        <v>2</v>
      </c>
      <c r="C40" s="117"/>
      <c r="D40" s="117"/>
      <c r="E40" s="428"/>
      <c r="F40" s="117"/>
      <c r="G40" s="117"/>
      <c r="H40" s="428"/>
      <c r="I40" s="948"/>
      <c r="J40" s="117" t="s">
        <v>15</v>
      </c>
      <c r="K40" s="166"/>
      <c r="L40" s="166"/>
      <c r="M40" s="422"/>
      <c r="N40" s="168"/>
      <c r="O40" s="155"/>
      <c r="P40" s="422"/>
      <c r="Q40" s="422"/>
      <c r="R40" s="9"/>
      <c r="S40" s="9"/>
      <c r="T40" s="9"/>
      <c r="U40" s="9"/>
      <c r="V40" s="9"/>
      <c r="W40" s="9"/>
      <c r="X40" s="9"/>
      <c r="Y40" s="9"/>
      <c r="Z40" s="9"/>
    </row>
    <row r="41" spans="1:26" ht="12" thickBot="1" x14ac:dyDescent="0.25">
      <c r="A41" s="1115">
        <f t="shared" si="0"/>
        <v>33</v>
      </c>
      <c r="B41" s="174" t="s">
        <v>480</v>
      </c>
      <c r="C41" s="124">
        <f>SUM(C29:C39)</f>
        <v>1655936</v>
      </c>
      <c r="D41" s="124">
        <f>SUM(D29:D39)</f>
        <v>84052</v>
      </c>
      <c r="E41" s="497">
        <f>SUM(E29:E39)</f>
        <v>1739988</v>
      </c>
      <c r="F41" s="124"/>
      <c r="G41" s="124"/>
      <c r="H41" s="497"/>
      <c r="I41" s="948">
        <f t="shared" si="4"/>
        <v>0</v>
      </c>
      <c r="J41" s="124" t="s">
        <v>473</v>
      </c>
      <c r="K41" s="170">
        <f>SUM(K29:K40)</f>
        <v>0</v>
      </c>
      <c r="L41" s="170">
        <f>SUM(L29:L40)</f>
        <v>0</v>
      </c>
      <c r="M41" s="425">
        <f>SUM(M29:M40)</f>
        <v>0</v>
      </c>
      <c r="N41" s="170">
        <f t="shared" ref="N41:P41" si="11">SUM(N29:N40)</f>
        <v>0</v>
      </c>
      <c r="O41" s="1034">
        <f t="shared" si="11"/>
        <v>0</v>
      </c>
      <c r="P41" s="1033">
        <f t="shared" si="11"/>
        <v>0</v>
      </c>
      <c r="Q41" s="422"/>
      <c r="R41" s="9"/>
      <c r="S41" s="9"/>
      <c r="T41" s="284"/>
      <c r="U41" s="9"/>
      <c r="V41" s="9"/>
      <c r="W41" s="9"/>
      <c r="X41" s="9"/>
      <c r="Y41" s="9"/>
      <c r="Z41" s="9"/>
    </row>
    <row r="42" spans="1:26" ht="12" thickBot="1" x14ac:dyDescent="0.25">
      <c r="A42" s="1094">
        <f t="shared" si="0"/>
        <v>34</v>
      </c>
      <c r="B42" s="946" t="s">
        <v>475</v>
      </c>
      <c r="C42" s="889">
        <f>C23+C26+C41</f>
        <v>2261692</v>
      </c>
      <c r="D42" s="889">
        <f>D23+D26+D41</f>
        <v>169636</v>
      </c>
      <c r="E42" s="889">
        <f>E23+E26+E41</f>
        <v>2431328</v>
      </c>
      <c r="F42" s="889">
        <f t="shared" ref="F42:H42" si="12">F23+F26+F41</f>
        <v>605756</v>
      </c>
      <c r="G42" s="889">
        <f t="shared" si="12"/>
        <v>85583</v>
      </c>
      <c r="H42" s="889">
        <f t="shared" si="12"/>
        <v>691339</v>
      </c>
      <c r="I42" s="889">
        <f>H42/E42*100</f>
        <v>28.434625027968252</v>
      </c>
      <c r="J42" s="946" t="s">
        <v>474</v>
      </c>
      <c r="K42" s="889">
        <f>K23+K41</f>
        <v>2261692</v>
      </c>
      <c r="L42" s="889">
        <f>L23+L41</f>
        <v>169636</v>
      </c>
      <c r="M42" s="890">
        <f>M23+M41</f>
        <v>2431328</v>
      </c>
      <c r="N42" s="890">
        <f t="shared" ref="N42:P42" si="13">N23+N41</f>
        <v>146248</v>
      </c>
      <c r="O42" s="890">
        <f t="shared" si="13"/>
        <v>66253</v>
      </c>
      <c r="P42" s="890">
        <f t="shared" si="13"/>
        <v>212501</v>
      </c>
      <c r="Q42" s="889">
        <f>P42/M42*100</f>
        <v>8.7401206254359742</v>
      </c>
      <c r="R42" s="9"/>
      <c r="S42" s="9"/>
      <c r="T42" s="9"/>
      <c r="U42" s="9"/>
      <c r="V42" s="9"/>
      <c r="W42" s="9"/>
      <c r="X42" s="9"/>
      <c r="Y42" s="9"/>
      <c r="Z42" s="9"/>
    </row>
    <row r="43" spans="1:26" x14ac:dyDescent="0.2">
      <c r="B43" s="179"/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R43" s="9"/>
      <c r="S43" s="9"/>
      <c r="T43" s="9"/>
      <c r="U43" s="9"/>
      <c r="V43" s="9"/>
      <c r="W43" s="9"/>
      <c r="X43" s="9"/>
      <c r="Y43" s="9"/>
      <c r="Z43" s="9"/>
    </row>
    <row r="44" spans="1:26" x14ac:dyDescent="0.2">
      <c r="X44" s="9"/>
      <c r="Y44" s="9"/>
      <c r="Z44" s="9"/>
    </row>
    <row r="47" spans="1:26" x14ac:dyDescent="0.2">
      <c r="D47" s="166"/>
    </row>
  </sheetData>
  <sheetProtection selectLockedCells="1" selectUnlockedCells="1"/>
  <mergeCells count="16">
    <mergeCell ref="N6:Q6"/>
    <mergeCell ref="N7:P7"/>
    <mergeCell ref="Q7:Q8"/>
    <mergeCell ref="B1:Q1"/>
    <mergeCell ref="B3:Q3"/>
    <mergeCell ref="B4:Q4"/>
    <mergeCell ref="A5:Q5"/>
    <mergeCell ref="C6:E6"/>
    <mergeCell ref="K6:M6"/>
    <mergeCell ref="C7:E7"/>
    <mergeCell ref="K7:M7"/>
    <mergeCell ref="A6:A8"/>
    <mergeCell ref="B6:B7"/>
    <mergeCell ref="F6:I6"/>
    <mergeCell ref="F7:H7"/>
    <mergeCell ref="I7:I8"/>
  </mergeCells>
  <phoneticPr fontId="35" type="noConversion"/>
  <pageMargins left="0.19685039370078741" right="0.19685039370078741" top="0.19685039370078741" bottom="0.19685039370078741" header="0.51181102362204722" footer="0.51181102362204722"/>
  <pageSetup paperSize="9" scale="63" firstPageNumber="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V38"/>
  <sheetViews>
    <sheetView workbookViewId="0">
      <selection activeCell="H14" sqref="H14"/>
    </sheetView>
  </sheetViews>
  <sheetFormatPr defaultRowHeight="12.75" x14ac:dyDescent="0.2"/>
  <cols>
    <col min="1" max="1" width="3.85546875" style="304" bestFit="1" customWidth="1"/>
    <col min="2" max="2" width="51.42578125" style="304" customWidth="1"/>
    <col min="3" max="3" width="29.7109375" style="304" customWidth="1"/>
    <col min="4" max="4" width="9.7109375" style="304" customWidth="1"/>
    <col min="5" max="256" width="9.140625" style="304"/>
    <col min="257" max="257" width="3.85546875" style="304" bestFit="1" customWidth="1"/>
    <col min="258" max="258" width="51.42578125" style="304" customWidth="1"/>
    <col min="259" max="259" width="29.7109375" style="304" customWidth="1"/>
    <col min="260" max="260" width="9.7109375" style="304" customWidth="1"/>
    <col min="261" max="512" width="9.140625" style="304"/>
    <col min="513" max="513" width="3.85546875" style="304" bestFit="1" customWidth="1"/>
    <col min="514" max="514" width="51.42578125" style="304" customWidth="1"/>
    <col min="515" max="515" width="29.7109375" style="304" customWidth="1"/>
    <col min="516" max="516" width="9.7109375" style="304" customWidth="1"/>
    <col min="517" max="768" width="9.140625" style="304"/>
    <col min="769" max="769" width="3.85546875" style="304" bestFit="1" customWidth="1"/>
    <col min="770" max="770" width="51.42578125" style="304" customWidth="1"/>
    <col min="771" max="771" width="29.7109375" style="304" customWidth="1"/>
    <col min="772" max="772" width="9.7109375" style="304" customWidth="1"/>
    <col min="773" max="1024" width="9.140625" style="304"/>
    <col min="1025" max="1025" width="3.85546875" style="304" bestFit="1" customWidth="1"/>
    <col min="1026" max="1026" width="51.42578125" style="304" customWidth="1"/>
    <col min="1027" max="1027" width="29.7109375" style="304" customWidth="1"/>
    <col min="1028" max="1028" width="9.7109375" style="304" customWidth="1"/>
    <col min="1029" max="1280" width="9.140625" style="304"/>
    <col min="1281" max="1281" width="3.85546875" style="304" bestFit="1" customWidth="1"/>
    <col min="1282" max="1282" width="51.42578125" style="304" customWidth="1"/>
    <col min="1283" max="1283" width="29.7109375" style="304" customWidth="1"/>
    <col min="1284" max="1284" width="9.7109375" style="304" customWidth="1"/>
    <col min="1285" max="1536" width="9.140625" style="304"/>
    <col min="1537" max="1537" width="3.85546875" style="304" bestFit="1" customWidth="1"/>
    <col min="1538" max="1538" width="51.42578125" style="304" customWidth="1"/>
    <col min="1539" max="1539" width="29.7109375" style="304" customWidth="1"/>
    <col min="1540" max="1540" width="9.7109375" style="304" customWidth="1"/>
    <col min="1541" max="1792" width="9.140625" style="304"/>
    <col min="1793" max="1793" width="3.85546875" style="304" bestFit="1" customWidth="1"/>
    <col min="1794" max="1794" width="51.42578125" style="304" customWidth="1"/>
    <col min="1795" max="1795" width="29.7109375" style="304" customWidth="1"/>
    <col min="1796" max="1796" width="9.7109375" style="304" customWidth="1"/>
    <col min="1797" max="2048" width="9.140625" style="304"/>
    <col min="2049" max="2049" width="3.85546875" style="304" bestFit="1" customWidth="1"/>
    <col min="2050" max="2050" width="51.42578125" style="304" customWidth="1"/>
    <col min="2051" max="2051" width="29.7109375" style="304" customWidth="1"/>
    <col min="2052" max="2052" width="9.7109375" style="304" customWidth="1"/>
    <col min="2053" max="2304" width="9.140625" style="304"/>
    <col min="2305" max="2305" width="3.85546875" style="304" bestFit="1" customWidth="1"/>
    <col min="2306" max="2306" width="51.42578125" style="304" customWidth="1"/>
    <col min="2307" max="2307" width="29.7109375" style="304" customWidth="1"/>
    <col min="2308" max="2308" width="9.7109375" style="304" customWidth="1"/>
    <col min="2309" max="2560" width="9.140625" style="304"/>
    <col min="2561" max="2561" width="3.85546875" style="304" bestFit="1" customWidth="1"/>
    <col min="2562" max="2562" width="51.42578125" style="304" customWidth="1"/>
    <col min="2563" max="2563" width="29.7109375" style="304" customWidth="1"/>
    <col min="2564" max="2564" width="9.7109375" style="304" customWidth="1"/>
    <col min="2565" max="2816" width="9.140625" style="304"/>
    <col min="2817" max="2817" width="3.85546875" style="304" bestFit="1" customWidth="1"/>
    <col min="2818" max="2818" width="51.42578125" style="304" customWidth="1"/>
    <col min="2819" max="2819" width="29.7109375" style="304" customWidth="1"/>
    <col min="2820" max="2820" width="9.7109375" style="304" customWidth="1"/>
    <col min="2821" max="3072" width="9.140625" style="304"/>
    <col min="3073" max="3073" width="3.85546875" style="304" bestFit="1" customWidth="1"/>
    <col min="3074" max="3074" width="51.42578125" style="304" customWidth="1"/>
    <col min="3075" max="3075" width="29.7109375" style="304" customWidth="1"/>
    <col min="3076" max="3076" width="9.7109375" style="304" customWidth="1"/>
    <col min="3077" max="3328" width="9.140625" style="304"/>
    <col min="3329" max="3329" width="3.85546875" style="304" bestFit="1" customWidth="1"/>
    <col min="3330" max="3330" width="51.42578125" style="304" customWidth="1"/>
    <col min="3331" max="3331" width="29.7109375" style="304" customWidth="1"/>
    <col min="3332" max="3332" width="9.7109375" style="304" customWidth="1"/>
    <col min="3333" max="3584" width="9.140625" style="304"/>
    <col min="3585" max="3585" width="3.85546875" style="304" bestFit="1" customWidth="1"/>
    <col min="3586" max="3586" width="51.42578125" style="304" customWidth="1"/>
    <col min="3587" max="3587" width="29.7109375" style="304" customWidth="1"/>
    <col min="3588" max="3588" width="9.7109375" style="304" customWidth="1"/>
    <col min="3589" max="3840" width="9.140625" style="304"/>
    <col min="3841" max="3841" width="3.85546875" style="304" bestFit="1" customWidth="1"/>
    <col min="3842" max="3842" width="51.42578125" style="304" customWidth="1"/>
    <col min="3843" max="3843" width="29.7109375" style="304" customWidth="1"/>
    <col min="3844" max="3844" width="9.7109375" style="304" customWidth="1"/>
    <col min="3845" max="4096" width="9.140625" style="304"/>
    <col min="4097" max="4097" width="3.85546875" style="304" bestFit="1" customWidth="1"/>
    <col min="4098" max="4098" width="51.42578125" style="304" customWidth="1"/>
    <col min="4099" max="4099" width="29.7109375" style="304" customWidth="1"/>
    <col min="4100" max="4100" width="9.7109375" style="304" customWidth="1"/>
    <col min="4101" max="4352" width="9.140625" style="304"/>
    <col min="4353" max="4353" width="3.85546875" style="304" bestFit="1" customWidth="1"/>
    <col min="4354" max="4354" width="51.42578125" style="304" customWidth="1"/>
    <col min="4355" max="4355" width="29.7109375" style="304" customWidth="1"/>
    <col min="4356" max="4356" width="9.7109375" style="304" customWidth="1"/>
    <col min="4357" max="4608" width="9.140625" style="304"/>
    <col min="4609" max="4609" width="3.85546875" style="304" bestFit="1" customWidth="1"/>
    <col min="4610" max="4610" width="51.42578125" style="304" customWidth="1"/>
    <col min="4611" max="4611" width="29.7109375" style="304" customWidth="1"/>
    <col min="4612" max="4612" width="9.7109375" style="304" customWidth="1"/>
    <col min="4613" max="4864" width="9.140625" style="304"/>
    <col min="4865" max="4865" width="3.85546875" style="304" bestFit="1" customWidth="1"/>
    <col min="4866" max="4866" width="51.42578125" style="304" customWidth="1"/>
    <col min="4867" max="4867" width="29.7109375" style="304" customWidth="1"/>
    <col min="4868" max="4868" width="9.7109375" style="304" customWidth="1"/>
    <col min="4869" max="5120" width="9.140625" style="304"/>
    <col min="5121" max="5121" width="3.85546875" style="304" bestFit="1" customWidth="1"/>
    <col min="5122" max="5122" width="51.42578125" style="304" customWidth="1"/>
    <col min="5123" max="5123" width="29.7109375" style="304" customWidth="1"/>
    <col min="5124" max="5124" width="9.7109375" style="304" customWidth="1"/>
    <col min="5125" max="5376" width="9.140625" style="304"/>
    <col min="5377" max="5377" width="3.85546875" style="304" bestFit="1" customWidth="1"/>
    <col min="5378" max="5378" width="51.42578125" style="304" customWidth="1"/>
    <col min="5379" max="5379" width="29.7109375" style="304" customWidth="1"/>
    <col min="5380" max="5380" width="9.7109375" style="304" customWidth="1"/>
    <col min="5381" max="5632" width="9.140625" style="304"/>
    <col min="5633" max="5633" width="3.85546875" style="304" bestFit="1" customWidth="1"/>
    <col min="5634" max="5634" width="51.42578125" style="304" customWidth="1"/>
    <col min="5635" max="5635" width="29.7109375" style="304" customWidth="1"/>
    <col min="5636" max="5636" width="9.7109375" style="304" customWidth="1"/>
    <col min="5637" max="5888" width="9.140625" style="304"/>
    <col min="5889" max="5889" width="3.85546875" style="304" bestFit="1" customWidth="1"/>
    <col min="5890" max="5890" width="51.42578125" style="304" customWidth="1"/>
    <col min="5891" max="5891" width="29.7109375" style="304" customWidth="1"/>
    <col min="5892" max="5892" width="9.7109375" style="304" customWidth="1"/>
    <col min="5893" max="6144" width="9.140625" style="304"/>
    <col min="6145" max="6145" width="3.85546875" style="304" bestFit="1" customWidth="1"/>
    <col min="6146" max="6146" width="51.42578125" style="304" customWidth="1"/>
    <col min="6147" max="6147" width="29.7109375" style="304" customWidth="1"/>
    <col min="6148" max="6148" width="9.7109375" style="304" customWidth="1"/>
    <col min="6149" max="6400" width="9.140625" style="304"/>
    <col min="6401" max="6401" width="3.85546875" style="304" bestFit="1" customWidth="1"/>
    <col min="6402" max="6402" width="51.42578125" style="304" customWidth="1"/>
    <col min="6403" max="6403" width="29.7109375" style="304" customWidth="1"/>
    <col min="6404" max="6404" width="9.7109375" style="304" customWidth="1"/>
    <col min="6405" max="6656" width="9.140625" style="304"/>
    <col min="6657" max="6657" width="3.85546875" style="304" bestFit="1" customWidth="1"/>
    <col min="6658" max="6658" width="51.42578125" style="304" customWidth="1"/>
    <col min="6659" max="6659" width="29.7109375" style="304" customWidth="1"/>
    <col min="6660" max="6660" width="9.7109375" style="304" customWidth="1"/>
    <col min="6661" max="6912" width="9.140625" style="304"/>
    <col min="6913" max="6913" width="3.85546875" style="304" bestFit="1" customWidth="1"/>
    <col min="6914" max="6914" width="51.42578125" style="304" customWidth="1"/>
    <col min="6915" max="6915" width="29.7109375" style="304" customWidth="1"/>
    <col min="6916" max="6916" width="9.7109375" style="304" customWidth="1"/>
    <col min="6917" max="7168" width="9.140625" style="304"/>
    <col min="7169" max="7169" width="3.85546875" style="304" bestFit="1" customWidth="1"/>
    <col min="7170" max="7170" width="51.42578125" style="304" customWidth="1"/>
    <col min="7171" max="7171" width="29.7109375" style="304" customWidth="1"/>
    <col min="7172" max="7172" width="9.7109375" style="304" customWidth="1"/>
    <col min="7173" max="7424" width="9.140625" style="304"/>
    <col min="7425" max="7425" width="3.85546875" style="304" bestFit="1" customWidth="1"/>
    <col min="7426" max="7426" width="51.42578125" style="304" customWidth="1"/>
    <col min="7427" max="7427" width="29.7109375" style="304" customWidth="1"/>
    <col min="7428" max="7428" width="9.7109375" style="304" customWidth="1"/>
    <col min="7429" max="7680" width="9.140625" style="304"/>
    <col min="7681" max="7681" width="3.85546875" style="304" bestFit="1" customWidth="1"/>
    <col min="7682" max="7682" width="51.42578125" style="304" customWidth="1"/>
    <col min="7683" max="7683" width="29.7109375" style="304" customWidth="1"/>
    <col min="7684" max="7684" width="9.7109375" style="304" customWidth="1"/>
    <col min="7685" max="7936" width="9.140625" style="304"/>
    <col min="7937" max="7937" width="3.85546875" style="304" bestFit="1" customWidth="1"/>
    <col min="7938" max="7938" width="51.42578125" style="304" customWidth="1"/>
    <col min="7939" max="7939" width="29.7109375" style="304" customWidth="1"/>
    <col min="7940" max="7940" width="9.7109375" style="304" customWidth="1"/>
    <col min="7941" max="8192" width="9.140625" style="304"/>
    <col min="8193" max="8193" width="3.85546875" style="304" bestFit="1" customWidth="1"/>
    <col min="8194" max="8194" width="51.42578125" style="304" customWidth="1"/>
    <col min="8195" max="8195" width="29.7109375" style="304" customWidth="1"/>
    <col min="8196" max="8196" width="9.7109375" style="304" customWidth="1"/>
    <col min="8197" max="8448" width="9.140625" style="304"/>
    <col min="8449" max="8449" width="3.85546875" style="304" bestFit="1" customWidth="1"/>
    <col min="8450" max="8450" width="51.42578125" style="304" customWidth="1"/>
    <col min="8451" max="8451" width="29.7109375" style="304" customWidth="1"/>
    <col min="8452" max="8452" width="9.7109375" style="304" customWidth="1"/>
    <col min="8453" max="8704" width="9.140625" style="304"/>
    <col min="8705" max="8705" width="3.85546875" style="304" bestFit="1" customWidth="1"/>
    <col min="8706" max="8706" width="51.42578125" style="304" customWidth="1"/>
    <col min="8707" max="8707" width="29.7109375" style="304" customWidth="1"/>
    <col min="8708" max="8708" width="9.7109375" style="304" customWidth="1"/>
    <col min="8709" max="8960" width="9.140625" style="304"/>
    <col min="8961" max="8961" width="3.85546875" style="304" bestFit="1" customWidth="1"/>
    <col min="8962" max="8962" width="51.42578125" style="304" customWidth="1"/>
    <col min="8963" max="8963" width="29.7109375" style="304" customWidth="1"/>
    <col min="8964" max="8964" width="9.7109375" style="304" customWidth="1"/>
    <col min="8965" max="9216" width="9.140625" style="304"/>
    <col min="9217" max="9217" width="3.85546875" style="304" bestFit="1" customWidth="1"/>
    <col min="9218" max="9218" width="51.42578125" style="304" customWidth="1"/>
    <col min="9219" max="9219" width="29.7109375" style="304" customWidth="1"/>
    <col min="9220" max="9220" width="9.7109375" style="304" customWidth="1"/>
    <col min="9221" max="9472" width="9.140625" style="304"/>
    <col min="9473" max="9473" width="3.85546875" style="304" bestFit="1" customWidth="1"/>
    <col min="9474" max="9474" width="51.42578125" style="304" customWidth="1"/>
    <col min="9475" max="9475" width="29.7109375" style="304" customWidth="1"/>
    <col min="9476" max="9476" width="9.7109375" style="304" customWidth="1"/>
    <col min="9477" max="9728" width="9.140625" style="304"/>
    <col min="9729" max="9729" width="3.85546875" style="304" bestFit="1" customWidth="1"/>
    <col min="9730" max="9730" width="51.42578125" style="304" customWidth="1"/>
    <col min="9731" max="9731" width="29.7109375" style="304" customWidth="1"/>
    <col min="9732" max="9732" width="9.7109375" style="304" customWidth="1"/>
    <col min="9733" max="9984" width="9.140625" style="304"/>
    <col min="9985" max="9985" width="3.85546875" style="304" bestFit="1" customWidth="1"/>
    <col min="9986" max="9986" width="51.42578125" style="304" customWidth="1"/>
    <col min="9987" max="9987" width="29.7109375" style="304" customWidth="1"/>
    <col min="9988" max="9988" width="9.7109375" style="304" customWidth="1"/>
    <col min="9989" max="10240" width="9.140625" style="304"/>
    <col min="10241" max="10241" width="3.85546875" style="304" bestFit="1" customWidth="1"/>
    <col min="10242" max="10242" width="51.42578125" style="304" customWidth="1"/>
    <col min="10243" max="10243" width="29.7109375" style="304" customWidth="1"/>
    <col min="10244" max="10244" width="9.7109375" style="304" customWidth="1"/>
    <col min="10245" max="10496" width="9.140625" style="304"/>
    <col min="10497" max="10497" width="3.85546875" style="304" bestFit="1" customWidth="1"/>
    <col min="10498" max="10498" width="51.42578125" style="304" customWidth="1"/>
    <col min="10499" max="10499" width="29.7109375" style="304" customWidth="1"/>
    <col min="10500" max="10500" width="9.7109375" style="304" customWidth="1"/>
    <col min="10501" max="10752" width="9.140625" style="304"/>
    <col min="10753" max="10753" width="3.85546875" style="304" bestFit="1" customWidth="1"/>
    <col min="10754" max="10754" width="51.42578125" style="304" customWidth="1"/>
    <col min="10755" max="10755" width="29.7109375" style="304" customWidth="1"/>
    <col min="10756" max="10756" width="9.7109375" style="304" customWidth="1"/>
    <col min="10757" max="11008" width="9.140625" style="304"/>
    <col min="11009" max="11009" width="3.85546875" style="304" bestFit="1" customWidth="1"/>
    <col min="11010" max="11010" width="51.42578125" style="304" customWidth="1"/>
    <col min="11011" max="11011" width="29.7109375" style="304" customWidth="1"/>
    <col min="11012" max="11012" width="9.7109375" style="304" customWidth="1"/>
    <col min="11013" max="11264" width="9.140625" style="304"/>
    <col min="11265" max="11265" width="3.85546875" style="304" bestFit="1" customWidth="1"/>
    <col min="11266" max="11266" width="51.42578125" style="304" customWidth="1"/>
    <col min="11267" max="11267" width="29.7109375" style="304" customWidth="1"/>
    <col min="11268" max="11268" width="9.7109375" style="304" customWidth="1"/>
    <col min="11269" max="11520" width="9.140625" style="304"/>
    <col min="11521" max="11521" width="3.85546875" style="304" bestFit="1" customWidth="1"/>
    <col min="11522" max="11522" width="51.42578125" style="304" customWidth="1"/>
    <col min="11523" max="11523" width="29.7109375" style="304" customWidth="1"/>
    <col min="11524" max="11524" width="9.7109375" style="304" customWidth="1"/>
    <col min="11525" max="11776" width="9.140625" style="304"/>
    <col min="11777" max="11777" width="3.85546875" style="304" bestFit="1" customWidth="1"/>
    <col min="11778" max="11778" width="51.42578125" style="304" customWidth="1"/>
    <col min="11779" max="11779" width="29.7109375" style="304" customWidth="1"/>
    <col min="11780" max="11780" width="9.7109375" style="304" customWidth="1"/>
    <col min="11781" max="12032" width="9.140625" style="304"/>
    <col min="12033" max="12033" width="3.85546875" style="304" bestFit="1" customWidth="1"/>
    <col min="12034" max="12034" width="51.42578125" style="304" customWidth="1"/>
    <col min="12035" max="12035" width="29.7109375" style="304" customWidth="1"/>
    <col min="12036" max="12036" width="9.7109375" style="304" customWidth="1"/>
    <col min="12037" max="12288" width="9.140625" style="304"/>
    <col min="12289" max="12289" width="3.85546875" style="304" bestFit="1" customWidth="1"/>
    <col min="12290" max="12290" width="51.42578125" style="304" customWidth="1"/>
    <col min="12291" max="12291" width="29.7109375" style="304" customWidth="1"/>
    <col min="12292" max="12292" width="9.7109375" style="304" customWidth="1"/>
    <col min="12293" max="12544" width="9.140625" style="304"/>
    <col min="12545" max="12545" width="3.85546875" style="304" bestFit="1" customWidth="1"/>
    <col min="12546" max="12546" width="51.42578125" style="304" customWidth="1"/>
    <col min="12547" max="12547" width="29.7109375" style="304" customWidth="1"/>
    <col min="12548" max="12548" width="9.7109375" style="304" customWidth="1"/>
    <col min="12549" max="12800" width="9.140625" style="304"/>
    <col min="12801" max="12801" width="3.85546875" style="304" bestFit="1" customWidth="1"/>
    <col min="12802" max="12802" width="51.42578125" style="304" customWidth="1"/>
    <col min="12803" max="12803" width="29.7109375" style="304" customWidth="1"/>
    <col min="12804" max="12804" width="9.7109375" style="304" customWidth="1"/>
    <col min="12805" max="13056" width="9.140625" style="304"/>
    <col min="13057" max="13057" width="3.85546875" style="304" bestFit="1" customWidth="1"/>
    <col min="13058" max="13058" width="51.42578125" style="304" customWidth="1"/>
    <col min="13059" max="13059" width="29.7109375" style="304" customWidth="1"/>
    <col min="13060" max="13060" width="9.7109375" style="304" customWidth="1"/>
    <col min="13061" max="13312" width="9.140625" style="304"/>
    <col min="13313" max="13313" width="3.85546875" style="304" bestFit="1" customWidth="1"/>
    <col min="13314" max="13314" width="51.42578125" style="304" customWidth="1"/>
    <col min="13315" max="13315" width="29.7109375" style="304" customWidth="1"/>
    <col min="13316" max="13316" width="9.7109375" style="304" customWidth="1"/>
    <col min="13317" max="13568" width="9.140625" style="304"/>
    <col min="13569" max="13569" width="3.85546875" style="304" bestFit="1" customWidth="1"/>
    <col min="13570" max="13570" width="51.42578125" style="304" customWidth="1"/>
    <col min="13571" max="13571" width="29.7109375" style="304" customWidth="1"/>
    <col min="13572" max="13572" width="9.7109375" style="304" customWidth="1"/>
    <col min="13573" max="13824" width="9.140625" style="304"/>
    <col min="13825" max="13825" width="3.85546875" style="304" bestFit="1" customWidth="1"/>
    <col min="13826" max="13826" width="51.42578125" style="304" customWidth="1"/>
    <col min="13827" max="13827" width="29.7109375" style="304" customWidth="1"/>
    <col min="13828" max="13828" width="9.7109375" style="304" customWidth="1"/>
    <col min="13829" max="14080" width="9.140625" style="304"/>
    <col min="14081" max="14081" width="3.85546875" style="304" bestFit="1" customWidth="1"/>
    <col min="14082" max="14082" width="51.42578125" style="304" customWidth="1"/>
    <col min="14083" max="14083" width="29.7109375" style="304" customWidth="1"/>
    <col min="14084" max="14084" width="9.7109375" style="304" customWidth="1"/>
    <col min="14085" max="14336" width="9.140625" style="304"/>
    <col min="14337" max="14337" width="3.85546875" style="304" bestFit="1" customWidth="1"/>
    <col min="14338" max="14338" width="51.42578125" style="304" customWidth="1"/>
    <col min="14339" max="14339" width="29.7109375" style="304" customWidth="1"/>
    <col min="14340" max="14340" width="9.7109375" style="304" customWidth="1"/>
    <col min="14341" max="14592" width="9.140625" style="304"/>
    <col min="14593" max="14593" width="3.85546875" style="304" bestFit="1" customWidth="1"/>
    <col min="14594" max="14594" width="51.42578125" style="304" customWidth="1"/>
    <col min="14595" max="14595" width="29.7109375" style="304" customWidth="1"/>
    <col min="14596" max="14596" width="9.7109375" style="304" customWidth="1"/>
    <col min="14597" max="14848" width="9.140625" style="304"/>
    <col min="14849" max="14849" width="3.85546875" style="304" bestFit="1" customWidth="1"/>
    <col min="14850" max="14850" width="51.42578125" style="304" customWidth="1"/>
    <col min="14851" max="14851" width="29.7109375" style="304" customWidth="1"/>
    <col min="14852" max="14852" width="9.7109375" style="304" customWidth="1"/>
    <col min="14853" max="15104" width="9.140625" style="304"/>
    <col min="15105" max="15105" width="3.85546875" style="304" bestFit="1" customWidth="1"/>
    <col min="15106" max="15106" width="51.42578125" style="304" customWidth="1"/>
    <col min="15107" max="15107" width="29.7109375" style="304" customWidth="1"/>
    <col min="15108" max="15108" width="9.7109375" style="304" customWidth="1"/>
    <col min="15109" max="15360" width="9.140625" style="304"/>
    <col min="15361" max="15361" width="3.85546875" style="304" bestFit="1" customWidth="1"/>
    <col min="15362" max="15362" width="51.42578125" style="304" customWidth="1"/>
    <col min="15363" max="15363" width="29.7109375" style="304" customWidth="1"/>
    <col min="15364" max="15364" width="9.7109375" style="304" customWidth="1"/>
    <col min="15365" max="15616" width="9.140625" style="304"/>
    <col min="15617" max="15617" width="3.85546875" style="304" bestFit="1" customWidth="1"/>
    <col min="15618" max="15618" width="51.42578125" style="304" customWidth="1"/>
    <col min="15619" max="15619" width="29.7109375" style="304" customWidth="1"/>
    <col min="15620" max="15620" width="9.7109375" style="304" customWidth="1"/>
    <col min="15621" max="15872" width="9.140625" style="304"/>
    <col min="15873" max="15873" width="3.85546875" style="304" bestFit="1" customWidth="1"/>
    <col min="15874" max="15874" width="51.42578125" style="304" customWidth="1"/>
    <col min="15875" max="15875" width="29.7109375" style="304" customWidth="1"/>
    <col min="15876" max="15876" width="9.7109375" style="304" customWidth="1"/>
    <col min="15877" max="16128" width="9.140625" style="304"/>
    <col min="16129" max="16129" width="3.85546875" style="304" bestFit="1" customWidth="1"/>
    <col min="16130" max="16130" width="51.42578125" style="304" customWidth="1"/>
    <col min="16131" max="16131" width="29.7109375" style="304" customWidth="1"/>
    <col min="16132" max="16132" width="9.7109375" style="304" customWidth="1"/>
    <col min="16133" max="16384" width="9.140625" style="304"/>
  </cols>
  <sheetData>
    <row r="1" spans="1:256" x14ac:dyDescent="0.2">
      <c r="B1" s="1878" t="s">
        <v>2153</v>
      </c>
      <c r="C1" s="1878"/>
      <c r="D1" s="1878"/>
      <c r="E1" s="1556"/>
      <c r="F1" s="1556"/>
      <c r="G1" s="1556"/>
      <c r="H1" s="1556"/>
    </row>
    <row r="2" spans="1:256" x14ac:dyDescent="0.2">
      <c r="A2" s="1636" t="s">
        <v>78</v>
      </c>
      <c r="B2" s="1636"/>
      <c r="C2" s="1636"/>
      <c r="D2" s="1636"/>
    </row>
    <row r="3" spans="1:256" x14ac:dyDescent="0.2">
      <c r="A3" s="1636" t="s">
        <v>1339</v>
      </c>
      <c r="B3" s="1636"/>
      <c r="C3" s="1636"/>
      <c r="D3" s="1636"/>
    </row>
    <row r="4" spans="1:256" x14ac:dyDescent="0.2">
      <c r="A4" s="1636" t="s">
        <v>2080</v>
      </c>
      <c r="B4" s="1636"/>
      <c r="C4" s="1636"/>
      <c r="D4" s="1636"/>
    </row>
    <row r="5" spans="1:256" x14ac:dyDescent="0.2">
      <c r="A5" s="1636" t="s">
        <v>2081</v>
      </c>
      <c r="B5" s="1636"/>
      <c r="C5" s="1636"/>
      <c r="D5" s="1636"/>
    </row>
    <row r="6" spans="1:256" ht="13.5" x14ac:dyDescent="0.25">
      <c r="A6" s="3"/>
      <c r="B6" s="1552"/>
      <c r="C6" s="1552"/>
      <c r="D6" s="1552"/>
    </row>
    <row r="7" spans="1:256" x14ac:dyDescent="0.2">
      <c r="A7" s="3"/>
      <c r="B7" s="1557" t="s">
        <v>2082</v>
      </c>
      <c r="C7" s="1557"/>
      <c r="D7" s="1456">
        <v>5000</v>
      </c>
    </row>
    <row r="8" spans="1:256" x14ac:dyDescent="0.2">
      <c r="A8" s="141"/>
      <c r="B8" s="1557" t="s">
        <v>2120</v>
      </c>
      <c r="C8" s="1567"/>
      <c r="D8" s="1456">
        <v>4048</v>
      </c>
      <c r="E8" s="1558"/>
      <c r="F8" s="1558"/>
      <c r="G8" s="1558"/>
      <c r="H8" s="1558"/>
      <c r="I8" s="1558"/>
      <c r="J8" s="1558"/>
      <c r="K8" s="1558"/>
      <c r="L8" s="1558"/>
      <c r="M8" s="1558"/>
      <c r="N8" s="1558"/>
      <c r="O8" s="1558"/>
      <c r="P8" s="1558"/>
      <c r="Q8" s="1558"/>
      <c r="R8" s="1558"/>
      <c r="S8" s="1558"/>
      <c r="T8" s="1558"/>
      <c r="U8" s="1558"/>
      <c r="V8" s="1558"/>
      <c r="W8" s="1558"/>
      <c r="X8" s="1558"/>
      <c r="Y8" s="1558"/>
      <c r="Z8" s="1558"/>
      <c r="AA8" s="1558"/>
      <c r="AB8" s="1558"/>
      <c r="AC8" s="1558"/>
      <c r="AD8" s="1558"/>
      <c r="AE8" s="1558"/>
      <c r="AF8" s="1558"/>
      <c r="AG8" s="1558"/>
      <c r="AH8" s="1558"/>
      <c r="AI8" s="1558"/>
      <c r="AJ8" s="1558"/>
      <c r="AK8" s="1558"/>
      <c r="AL8" s="1558"/>
      <c r="AM8" s="1558"/>
      <c r="AN8" s="1558"/>
      <c r="AO8" s="1558"/>
      <c r="AP8" s="1558"/>
      <c r="AQ8" s="1558"/>
      <c r="AR8" s="1558"/>
      <c r="AS8" s="1558"/>
      <c r="AT8" s="1558"/>
      <c r="AU8" s="1558"/>
      <c r="AV8" s="1558"/>
      <c r="AW8" s="1558"/>
      <c r="AX8" s="1558"/>
      <c r="AY8" s="1558"/>
      <c r="AZ8" s="1558"/>
      <c r="BA8" s="1558"/>
      <c r="BB8" s="1558"/>
      <c r="BC8" s="1558"/>
      <c r="BD8" s="1558"/>
      <c r="BE8" s="1558"/>
      <c r="BF8" s="1558"/>
      <c r="BG8" s="1558"/>
      <c r="BH8" s="1558"/>
      <c r="BI8" s="1558"/>
      <c r="BJ8" s="1558"/>
      <c r="BK8" s="1558"/>
      <c r="BL8" s="1558"/>
      <c r="BM8" s="1558"/>
      <c r="BN8" s="1558"/>
      <c r="BO8" s="1558"/>
      <c r="BP8" s="1558"/>
      <c r="BQ8" s="1558"/>
      <c r="BR8" s="1558"/>
      <c r="BS8" s="1558"/>
      <c r="BT8" s="1558"/>
      <c r="BU8" s="1558"/>
      <c r="BV8" s="1558"/>
      <c r="BW8" s="1558"/>
      <c r="BX8" s="1558"/>
      <c r="BY8" s="1558"/>
      <c r="BZ8" s="1558"/>
      <c r="CA8" s="1558"/>
      <c r="CB8" s="1558"/>
      <c r="CC8" s="1558"/>
      <c r="CD8" s="1558"/>
      <c r="CE8" s="1558"/>
      <c r="CF8" s="1558"/>
      <c r="CG8" s="1558"/>
      <c r="CH8" s="1558"/>
      <c r="CI8" s="1558"/>
      <c r="CJ8" s="1558"/>
      <c r="CK8" s="1558"/>
      <c r="CL8" s="1558"/>
      <c r="CM8" s="1558"/>
      <c r="CN8" s="1558"/>
      <c r="CO8" s="1558"/>
      <c r="CP8" s="1558"/>
      <c r="CQ8" s="1558"/>
      <c r="CR8" s="1558"/>
      <c r="CS8" s="1558"/>
      <c r="CT8" s="1558"/>
      <c r="CU8" s="1558"/>
      <c r="CV8" s="1558"/>
      <c r="CW8" s="1558"/>
      <c r="CX8" s="1558"/>
      <c r="CY8" s="1558"/>
      <c r="CZ8" s="1558"/>
      <c r="DA8" s="1558"/>
      <c r="DB8" s="1558"/>
      <c r="DC8" s="1558"/>
      <c r="DD8" s="1558"/>
      <c r="DE8" s="1558"/>
      <c r="DF8" s="1558"/>
      <c r="DG8" s="1558"/>
      <c r="DH8" s="1558"/>
      <c r="DI8" s="1558"/>
      <c r="DJ8" s="1558"/>
      <c r="DK8" s="1558"/>
      <c r="DL8" s="1558"/>
      <c r="DM8" s="1558"/>
      <c r="DN8" s="1558"/>
      <c r="DO8" s="1558"/>
      <c r="DP8" s="1558"/>
      <c r="DQ8" s="1558"/>
      <c r="DR8" s="1558"/>
      <c r="DS8" s="1558"/>
      <c r="DT8" s="1558"/>
      <c r="DU8" s="1558"/>
      <c r="DV8" s="1558"/>
      <c r="DW8" s="1558"/>
      <c r="DX8" s="1558"/>
      <c r="DY8" s="1558"/>
      <c r="DZ8" s="1558"/>
      <c r="EA8" s="1558"/>
      <c r="EB8" s="1558"/>
      <c r="EC8" s="1558"/>
      <c r="ED8" s="1558"/>
      <c r="EE8" s="1558"/>
      <c r="EF8" s="1558"/>
      <c r="EG8" s="1558"/>
      <c r="EH8" s="1558"/>
      <c r="EI8" s="1558"/>
      <c r="EJ8" s="1558"/>
      <c r="EK8" s="1558"/>
      <c r="EL8" s="1558"/>
      <c r="EM8" s="1558"/>
      <c r="EN8" s="1558"/>
      <c r="EO8" s="1558"/>
      <c r="EP8" s="1558"/>
      <c r="EQ8" s="1558"/>
      <c r="ER8" s="1558"/>
      <c r="ES8" s="1558"/>
      <c r="ET8" s="1558"/>
      <c r="EU8" s="1558"/>
      <c r="EV8" s="1558"/>
      <c r="EW8" s="1558"/>
      <c r="EX8" s="1558"/>
      <c r="EY8" s="1558"/>
      <c r="EZ8" s="1558"/>
      <c r="FA8" s="1558"/>
      <c r="FB8" s="1558"/>
      <c r="FC8" s="1558"/>
      <c r="FD8" s="1558"/>
      <c r="FE8" s="1558"/>
      <c r="FF8" s="1558"/>
      <c r="FG8" s="1558"/>
      <c r="FH8" s="1558"/>
      <c r="FI8" s="1558"/>
      <c r="FJ8" s="1558"/>
      <c r="FK8" s="1558"/>
      <c r="FL8" s="1558"/>
      <c r="FM8" s="1558"/>
      <c r="FN8" s="1558"/>
      <c r="FO8" s="1558"/>
      <c r="FP8" s="1558"/>
      <c r="FQ8" s="1558"/>
      <c r="FR8" s="1558"/>
      <c r="FS8" s="1558"/>
      <c r="FT8" s="1558"/>
      <c r="FU8" s="1558"/>
      <c r="FV8" s="1558"/>
      <c r="FW8" s="1558"/>
      <c r="FX8" s="1558"/>
      <c r="FY8" s="1558"/>
      <c r="FZ8" s="1558"/>
      <c r="GA8" s="1558"/>
      <c r="GB8" s="1558"/>
      <c r="GC8" s="1558"/>
      <c r="GD8" s="1558"/>
      <c r="GE8" s="1558"/>
      <c r="GF8" s="1558"/>
      <c r="GG8" s="1558"/>
      <c r="GH8" s="1558"/>
      <c r="GI8" s="1558"/>
      <c r="GJ8" s="1558"/>
      <c r="GK8" s="1558"/>
      <c r="GL8" s="1558"/>
      <c r="GM8" s="1558"/>
      <c r="GN8" s="1558"/>
      <c r="GO8" s="1558"/>
      <c r="GP8" s="1558"/>
      <c r="GQ8" s="1558"/>
      <c r="GR8" s="1558"/>
      <c r="GS8" s="1558"/>
      <c r="GT8" s="1558"/>
      <c r="GU8" s="1558"/>
      <c r="GV8" s="1558"/>
      <c r="GW8" s="1558"/>
      <c r="GX8" s="1558"/>
      <c r="GY8" s="1558"/>
      <c r="GZ8" s="1558"/>
      <c r="HA8" s="1558"/>
      <c r="HB8" s="1558"/>
      <c r="HC8" s="1558"/>
      <c r="HD8" s="1558"/>
      <c r="HE8" s="1558"/>
      <c r="HF8" s="1558"/>
      <c r="HG8" s="1558"/>
      <c r="HH8" s="1558"/>
      <c r="HI8" s="1558"/>
      <c r="HJ8" s="1558"/>
      <c r="HK8" s="1558"/>
      <c r="HL8" s="1558"/>
      <c r="HM8" s="1558"/>
      <c r="HN8" s="1558"/>
      <c r="HO8" s="1558"/>
      <c r="HP8" s="1558"/>
      <c r="HQ8" s="1558"/>
      <c r="HR8" s="1558"/>
      <c r="HS8" s="1558"/>
      <c r="HT8" s="1558"/>
      <c r="HU8" s="1558"/>
      <c r="HV8" s="1558"/>
      <c r="HW8" s="1558"/>
      <c r="HX8" s="1558"/>
      <c r="HY8" s="1558"/>
      <c r="HZ8" s="1558"/>
      <c r="IA8" s="1558"/>
      <c r="IB8" s="1558"/>
      <c r="IC8" s="1558"/>
      <c r="ID8" s="1558"/>
      <c r="IE8" s="1558"/>
      <c r="IF8" s="1558"/>
      <c r="IG8" s="1558"/>
      <c r="IH8" s="1558"/>
      <c r="II8" s="1558"/>
      <c r="IJ8" s="1558"/>
      <c r="IK8" s="1558"/>
      <c r="IL8" s="1558"/>
      <c r="IM8" s="1558"/>
      <c r="IN8" s="1558"/>
      <c r="IO8" s="1558"/>
      <c r="IP8" s="1558"/>
      <c r="IQ8" s="1558"/>
      <c r="IR8" s="1558"/>
      <c r="IS8" s="1558"/>
      <c r="IT8" s="1558"/>
      <c r="IU8" s="1558"/>
      <c r="IV8" s="1558"/>
    </row>
    <row r="9" spans="1:256" x14ac:dyDescent="0.2">
      <c r="A9" s="3"/>
      <c r="B9" s="1557" t="s">
        <v>2083</v>
      </c>
      <c r="C9" s="1557"/>
      <c r="D9" s="1456">
        <f>D7-D8</f>
        <v>952</v>
      </c>
    </row>
    <row r="10" spans="1:256" x14ac:dyDescent="0.2">
      <c r="A10" s="3"/>
      <c r="B10" s="1564"/>
      <c r="C10" s="1564"/>
      <c r="D10" s="1565"/>
    </row>
    <row r="11" spans="1:256" x14ac:dyDescent="0.2">
      <c r="A11" s="1876" t="s">
        <v>504</v>
      </c>
      <c r="B11" s="1414" t="s">
        <v>57</v>
      </c>
      <c r="C11" s="1414" t="s">
        <v>58</v>
      </c>
      <c r="D11" s="1414" t="s">
        <v>59</v>
      </c>
      <c r="E11" s="3"/>
    </row>
    <row r="12" spans="1:256" ht="25.5" x14ac:dyDescent="0.2">
      <c r="A12" s="1877"/>
      <c r="B12" s="1551" t="s">
        <v>2084</v>
      </c>
      <c r="C12" s="1551" t="s">
        <v>2085</v>
      </c>
      <c r="D12" s="1551" t="s">
        <v>2086</v>
      </c>
      <c r="E12" s="3"/>
    </row>
    <row r="13" spans="1:256" ht="51" x14ac:dyDescent="0.2">
      <c r="A13" s="1559" t="s">
        <v>514</v>
      </c>
      <c r="B13" s="1560" t="s">
        <v>1182</v>
      </c>
      <c r="C13" s="1420" t="s">
        <v>2087</v>
      </c>
      <c r="D13" s="1561">
        <v>100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</row>
    <row r="14" spans="1:256" ht="25.5" x14ac:dyDescent="0.2">
      <c r="A14" s="1559" t="s">
        <v>522</v>
      </c>
      <c r="B14" s="1562" t="s">
        <v>2088</v>
      </c>
      <c r="C14" s="1420" t="s">
        <v>2089</v>
      </c>
      <c r="D14" s="1563">
        <v>100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</row>
    <row r="15" spans="1:256" ht="51" x14ac:dyDescent="0.2">
      <c r="A15" s="1559" t="s">
        <v>524</v>
      </c>
      <c r="B15" s="1562" t="s">
        <v>2090</v>
      </c>
      <c r="C15" s="1420" t="s">
        <v>2121</v>
      </c>
      <c r="D15" s="1563">
        <v>144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</row>
    <row r="16" spans="1:256" ht="51" x14ac:dyDescent="0.2">
      <c r="A16" s="1559" t="s">
        <v>525</v>
      </c>
      <c r="B16" s="1562" t="s">
        <v>1148</v>
      </c>
      <c r="C16" s="1420" t="s">
        <v>2122</v>
      </c>
      <c r="D16" s="1563">
        <v>150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</row>
    <row r="17" spans="1:256" ht="25.5" x14ac:dyDescent="0.2">
      <c r="A17" s="1559" t="s">
        <v>526</v>
      </c>
      <c r="B17" s="1562" t="s">
        <v>2092</v>
      </c>
      <c r="C17" s="1420" t="s">
        <v>2091</v>
      </c>
      <c r="D17" s="1563">
        <v>732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</row>
    <row r="18" spans="1:256" ht="63.75" x14ac:dyDescent="0.2">
      <c r="A18" s="1559" t="s">
        <v>527</v>
      </c>
      <c r="B18" s="1562" t="s">
        <v>2093</v>
      </c>
      <c r="C18" s="1420" t="s">
        <v>2123</v>
      </c>
      <c r="D18" s="1563">
        <v>36</v>
      </c>
    </row>
    <row r="19" spans="1:256" ht="38.25" x14ac:dyDescent="0.2">
      <c r="A19" s="1559" t="s">
        <v>528</v>
      </c>
      <c r="B19" s="1562" t="s">
        <v>2094</v>
      </c>
      <c r="C19" s="1420" t="s">
        <v>2095</v>
      </c>
      <c r="D19" s="1563">
        <v>50</v>
      </c>
    </row>
    <row r="20" spans="1:256" ht="25.5" x14ac:dyDescent="0.2">
      <c r="A20" s="1559" t="s">
        <v>529</v>
      </c>
      <c r="B20" s="1562" t="s">
        <v>2119</v>
      </c>
      <c r="C20" s="1420" t="s">
        <v>2118</v>
      </c>
      <c r="D20" s="1563">
        <v>72</v>
      </c>
    </row>
    <row r="21" spans="1:256" ht="51" x14ac:dyDescent="0.2">
      <c r="A21" s="1559" t="s">
        <v>571</v>
      </c>
      <c r="B21" s="1562" t="s">
        <v>2096</v>
      </c>
      <c r="C21" s="1420" t="s">
        <v>2124</v>
      </c>
      <c r="D21" s="1563">
        <v>216</v>
      </c>
    </row>
    <row r="22" spans="1:256" ht="38.25" x14ac:dyDescent="0.2">
      <c r="A22" s="1559" t="s">
        <v>572</v>
      </c>
      <c r="B22" s="1562" t="s">
        <v>2097</v>
      </c>
      <c r="C22" s="1420" t="s">
        <v>2125</v>
      </c>
      <c r="D22" s="1563">
        <v>9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</row>
    <row r="23" spans="1:256" ht="38.25" x14ac:dyDescent="0.2">
      <c r="A23" s="1559" t="s">
        <v>573</v>
      </c>
      <c r="B23" s="1562" t="s">
        <v>2099</v>
      </c>
      <c r="C23" s="1420" t="s">
        <v>2098</v>
      </c>
      <c r="D23" s="1563">
        <v>72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</row>
    <row r="24" spans="1:256" ht="38.25" x14ac:dyDescent="0.2">
      <c r="A24" s="1559" t="s">
        <v>574</v>
      </c>
      <c r="B24" s="1562" t="s">
        <v>1265</v>
      </c>
      <c r="C24" s="1420" t="s">
        <v>2126</v>
      </c>
      <c r="D24" s="1563">
        <v>1500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</row>
    <row r="25" spans="1:256" ht="51" x14ac:dyDescent="0.2">
      <c r="A25" s="1559" t="s">
        <v>575</v>
      </c>
      <c r="B25" s="1562" t="s">
        <v>2100</v>
      </c>
      <c r="C25" s="1420" t="s">
        <v>2101</v>
      </c>
      <c r="D25" s="1543">
        <v>30</v>
      </c>
    </row>
    <row r="26" spans="1:256" ht="25.5" x14ac:dyDescent="0.2">
      <c r="A26" s="1559" t="s">
        <v>576</v>
      </c>
      <c r="B26" s="1562" t="s">
        <v>2102</v>
      </c>
      <c r="C26" s="1420" t="s">
        <v>2103</v>
      </c>
      <c r="D26" s="1543">
        <v>50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</row>
    <row r="27" spans="1:256" ht="51" x14ac:dyDescent="0.2">
      <c r="A27" s="1559" t="s">
        <v>577</v>
      </c>
      <c r="B27" s="1562" t="s">
        <v>2104</v>
      </c>
      <c r="C27" s="1420" t="s">
        <v>2106</v>
      </c>
      <c r="D27" s="1543">
        <v>71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</row>
    <row r="28" spans="1:256" ht="25.5" x14ac:dyDescent="0.2">
      <c r="A28" s="1559" t="s">
        <v>578</v>
      </c>
      <c r="B28" s="1562" t="s">
        <v>1274</v>
      </c>
      <c r="C28" s="1420" t="s">
        <v>2105</v>
      </c>
      <c r="D28" s="1563">
        <v>50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</row>
    <row r="29" spans="1:256" ht="25.5" x14ac:dyDescent="0.2">
      <c r="A29" s="1559" t="s">
        <v>580</v>
      </c>
      <c r="B29" s="1562" t="s">
        <v>2107</v>
      </c>
      <c r="C29" s="1420" t="s">
        <v>2108</v>
      </c>
      <c r="D29" s="1563">
        <v>50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</row>
    <row r="30" spans="1:256" ht="25.5" x14ac:dyDescent="0.2">
      <c r="A30" s="1559" t="s">
        <v>581</v>
      </c>
      <c r="B30" s="1562" t="s">
        <v>2109</v>
      </c>
      <c r="C30" s="1420" t="s">
        <v>2110</v>
      </c>
      <c r="D30" s="1563">
        <v>32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</row>
    <row r="31" spans="1:256" ht="25.5" x14ac:dyDescent="0.2">
      <c r="A31" s="1559" t="s">
        <v>582</v>
      </c>
      <c r="B31" s="1562" t="s">
        <v>2111</v>
      </c>
      <c r="C31" s="1420" t="s">
        <v>2112</v>
      </c>
      <c r="D31" s="1563">
        <v>274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</row>
    <row r="32" spans="1:256" ht="28.5" x14ac:dyDescent="0.2">
      <c r="A32" s="1559" t="s">
        <v>583</v>
      </c>
      <c r="B32" s="1562" t="s">
        <v>2113</v>
      </c>
      <c r="C32" s="1420" t="s">
        <v>2127</v>
      </c>
      <c r="D32" s="1563">
        <v>90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</row>
    <row r="33" spans="1:256" ht="51" x14ac:dyDescent="0.2">
      <c r="A33" s="1559" t="s">
        <v>584</v>
      </c>
      <c r="B33" s="1562" t="s">
        <v>2114</v>
      </c>
      <c r="C33" s="1420" t="s">
        <v>2128</v>
      </c>
      <c r="D33" s="1563">
        <v>70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</row>
    <row r="34" spans="1:256" ht="25.5" x14ac:dyDescent="0.2">
      <c r="A34" s="1559" t="s">
        <v>585</v>
      </c>
      <c r="B34" s="1562" t="s">
        <v>2115</v>
      </c>
      <c r="C34" s="1420" t="s">
        <v>2116</v>
      </c>
      <c r="D34" s="1563">
        <v>150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</row>
    <row r="35" spans="1:256" x14ac:dyDescent="0.2">
      <c r="A35" s="1559" t="s">
        <v>586</v>
      </c>
      <c r="B35" s="1568" t="s">
        <v>2117</v>
      </c>
      <c r="C35" s="1566"/>
      <c r="D35" s="262">
        <f>SUM(D13:D34)</f>
        <v>4048</v>
      </c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  <c r="AM35" s="141"/>
      <c r="AN35" s="141"/>
      <c r="AO35" s="141"/>
      <c r="AP35" s="141"/>
      <c r="AQ35" s="141"/>
      <c r="AR35" s="141"/>
      <c r="AS35" s="141"/>
      <c r="AT35" s="141"/>
      <c r="AU35" s="141"/>
      <c r="AV35" s="141"/>
      <c r="AW35" s="141"/>
      <c r="AX35" s="141"/>
      <c r="AY35" s="141"/>
      <c r="AZ35" s="141"/>
      <c r="BA35" s="141"/>
      <c r="BB35" s="141"/>
      <c r="BC35" s="141"/>
      <c r="BD35" s="141"/>
      <c r="BE35" s="141"/>
      <c r="BF35" s="141"/>
      <c r="BG35" s="141"/>
      <c r="BH35" s="141"/>
      <c r="BI35" s="141"/>
      <c r="BJ35" s="141"/>
      <c r="BK35" s="141"/>
      <c r="BL35" s="141"/>
      <c r="BM35" s="141"/>
      <c r="BN35" s="141"/>
      <c r="BO35" s="141"/>
      <c r="BP35" s="141"/>
      <c r="BQ35" s="141"/>
      <c r="BR35" s="141"/>
      <c r="BS35" s="141"/>
      <c r="BT35" s="141"/>
      <c r="BU35" s="141"/>
      <c r="BV35" s="141"/>
      <c r="BW35" s="141"/>
      <c r="BX35" s="141"/>
      <c r="BY35" s="141"/>
      <c r="BZ35" s="141"/>
      <c r="CA35" s="141"/>
      <c r="CB35" s="141"/>
      <c r="CC35" s="141"/>
      <c r="CD35" s="141"/>
      <c r="CE35" s="141"/>
      <c r="CF35" s="141"/>
      <c r="CG35" s="141"/>
      <c r="CH35" s="141"/>
      <c r="CI35" s="141"/>
      <c r="CJ35" s="141"/>
      <c r="CK35" s="141"/>
      <c r="CL35" s="141"/>
      <c r="CM35" s="141"/>
      <c r="CN35" s="141"/>
      <c r="CO35" s="141"/>
      <c r="CP35" s="141"/>
      <c r="CQ35" s="141"/>
      <c r="CR35" s="141"/>
      <c r="CS35" s="141"/>
      <c r="CT35" s="141"/>
      <c r="CU35" s="141"/>
      <c r="CV35" s="141"/>
      <c r="CW35" s="141"/>
      <c r="CX35" s="141"/>
      <c r="CY35" s="141"/>
      <c r="CZ35" s="141"/>
      <c r="DA35" s="141"/>
      <c r="DB35" s="141"/>
      <c r="DC35" s="141"/>
      <c r="DD35" s="141"/>
      <c r="DE35" s="141"/>
      <c r="DF35" s="141"/>
      <c r="DG35" s="141"/>
      <c r="DH35" s="141"/>
      <c r="DI35" s="141"/>
      <c r="DJ35" s="141"/>
      <c r="DK35" s="141"/>
      <c r="DL35" s="141"/>
      <c r="DM35" s="141"/>
      <c r="DN35" s="141"/>
      <c r="DO35" s="141"/>
      <c r="DP35" s="141"/>
      <c r="DQ35" s="141"/>
      <c r="DR35" s="141"/>
      <c r="DS35" s="141"/>
      <c r="DT35" s="141"/>
      <c r="DU35" s="141"/>
      <c r="DV35" s="141"/>
      <c r="DW35" s="141"/>
      <c r="DX35" s="141"/>
      <c r="DY35" s="141"/>
      <c r="DZ35" s="141"/>
      <c r="EA35" s="141"/>
      <c r="EB35" s="141"/>
      <c r="EC35" s="141"/>
      <c r="ED35" s="141"/>
      <c r="EE35" s="141"/>
      <c r="EF35" s="141"/>
      <c r="EG35" s="141"/>
      <c r="EH35" s="141"/>
      <c r="EI35" s="141"/>
      <c r="EJ35" s="141"/>
      <c r="EK35" s="141"/>
      <c r="EL35" s="141"/>
      <c r="EM35" s="141"/>
      <c r="EN35" s="141"/>
      <c r="EO35" s="141"/>
      <c r="EP35" s="141"/>
      <c r="EQ35" s="141"/>
      <c r="ER35" s="141"/>
      <c r="ES35" s="141"/>
      <c r="ET35" s="141"/>
      <c r="EU35" s="141"/>
      <c r="EV35" s="141"/>
      <c r="EW35" s="141"/>
      <c r="EX35" s="141"/>
      <c r="EY35" s="141"/>
      <c r="EZ35" s="141"/>
      <c r="FA35" s="141"/>
      <c r="FB35" s="141"/>
      <c r="FC35" s="141"/>
      <c r="FD35" s="141"/>
      <c r="FE35" s="141"/>
      <c r="FF35" s="141"/>
      <c r="FG35" s="141"/>
      <c r="FH35" s="141"/>
      <c r="FI35" s="141"/>
      <c r="FJ35" s="141"/>
      <c r="FK35" s="141"/>
      <c r="FL35" s="141"/>
      <c r="FM35" s="141"/>
      <c r="FN35" s="141"/>
      <c r="FO35" s="141"/>
      <c r="FP35" s="141"/>
      <c r="FQ35" s="141"/>
      <c r="FR35" s="141"/>
      <c r="FS35" s="141"/>
      <c r="FT35" s="141"/>
      <c r="FU35" s="141"/>
      <c r="FV35" s="141"/>
      <c r="FW35" s="141"/>
      <c r="FX35" s="141"/>
      <c r="FY35" s="141"/>
      <c r="FZ35" s="141"/>
      <c r="GA35" s="141"/>
      <c r="GB35" s="141"/>
      <c r="GC35" s="141"/>
      <c r="GD35" s="141"/>
      <c r="GE35" s="141"/>
      <c r="GF35" s="141"/>
      <c r="GG35" s="141"/>
      <c r="GH35" s="141"/>
      <c r="GI35" s="141"/>
      <c r="GJ35" s="141"/>
      <c r="GK35" s="141"/>
      <c r="GL35" s="141"/>
      <c r="GM35" s="141"/>
      <c r="GN35" s="141"/>
      <c r="GO35" s="141"/>
      <c r="GP35" s="141"/>
      <c r="GQ35" s="141"/>
      <c r="GR35" s="141"/>
      <c r="GS35" s="141"/>
      <c r="GT35" s="141"/>
      <c r="GU35" s="141"/>
      <c r="GV35" s="141"/>
      <c r="GW35" s="141"/>
      <c r="GX35" s="141"/>
      <c r="GY35" s="141"/>
      <c r="GZ35" s="141"/>
      <c r="HA35" s="141"/>
      <c r="HB35" s="141"/>
      <c r="HC35" s="141"/>
      <c r="HD35" s="141"/>
      <c r="HE35" s="141"/>
      <c r="HF35" s="141"/>
      <c r="HG35" s="141"/>
      <c r="HH35" s="141"/>
      <c r="HI35" s="141"/>
      <c r="HJ35" s="141"/>
      <c r="HK35" s="141"/>
      <c r="HL35" s="141"/>
      <c r="HM35" s="141"/>
      <c r="HN35" s="141"/>
      <c r="HO35" s="141"/>
      <c r="HP35" s="141"/>
      <c r="HQ35" s="141"/>
      <c r="HR35" s="141"/>
      <c r="HS35" s="141"/>
      <c r="HT35" s="141"/>
      <c r="HU35" s="141"/>
      <c r="HV35" s="141"/>
      <c r="HW35" s="141"/>
      <c r="HX35" s="141"/>
      <c r="HY35" s="141"/>
      <c r="HZ35" s="141"/>
      <c r="IA35" s="141"/>
      <c r="IB35" s="141"/>
      <c r="IC35" s="141"/>
      <c r="ID35" s="141"/>
      <c r="IE35" s="141"/>
      <c r="IF35" s="141"/>
      <c r="IG35" s="141"/>
      <c r="IH35" s="141"/>
      <c r="II35" s="141"/>
      <c r="IJ35" s="141"/>
      <c r="IK35" s="141"/>
      <c r="IL35" s="141"/>
      <c r="IM35" s="141"/>
      <c r="IN35" s="141"/>
      <c r="IO35" s="141"/>
      <c r="IP35" s="141"/>
      <c r="IQ35" s="141"/>
      <c r="IR35" s="141"/>
      <c r="IS35" s="141"/>
      <c r="IT35" s="141"/>
      <c r="IU35" s="141"/>
      <c r="IV35" s="141"/>
    </row>
    <row r="36" spans="1:256" x14ac:dyDescent="0.2">
      <c r="A36" s="1559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</row>
    <row r="37" spans="1:256" x14ac:dyDescent="0.2">
      <c r="A37" s="1559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</row>
    <row r="38" spans="1:256" x14ac:dyDescent="0.2">
      <c r="A38" s="1559"/>
    </row>
  </sheetData>
  <mergeCells count="6">
    <mergeCell ref="A11:A12"/>
    <mergeCell ref="B1:D1"/>
    <mergeCell ref="A2:D2"/>
    <mergeCell ref="A3:D3"/>
    <mergeCell ref="A4:D4"/>
    <mergeCell ref="A5:D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15"/>
  <sheetViews>
    <sheetView zoomScaleNormal="100" workbookViewId="0">
      <selection activeCell="I1" sqref="I1:L1"/>
    </sheetView>
  </sheetViews>
  <sheetFormatPr defaultColWidth="10.28515625" defaultRowHeight="12.75" x14ac:dyDescent="0.2"/>
  <cols>
    <col min="1" max="1" width="3.140625" style="361" customWidth="1"/>
    <col min="2" max="2" width="29.28515625" style="361" customWidth="1"/>
    <col min="3" max="3" width="16.85546875" style="361" bestFit="1" customWidth="1"/>
    <col min="4" max="7" width="15.5703125" style="361" customWidth="1"/>
    <col min="8" max="8" width="9.85546875" style="361" bestFit="1" customWidth="1"/>
    <col min="9" max="9" width="12.85546875" style="361" customWidth="1"/>
    <col min="10" max="10" width="14.5703125" style="361" customWidth="1"/>
    <col min="11" max="11" width="10.7109375" style="361" customWidth="1"/>
    <col min="12" max="12" width="10.5703125" style="361" customWidth="1"/>
    <col min="13" max="13" width="10.28515625" style="361" customWidth="1"/>
    <col min="14" max="14" width="10.28515625" style="361"/>
    <col min="15" max="16384" width="10.28515625" style="362"/>
  </cols>
  <sheetData>
    <row r="1" spans="1:12" s="361" customFormat="1" x14ac:dyDescent="0.2">
      <c r="I1" s="1884" t="s">
        <v>2154</v>
      </c>
      <c r="J1" s="1884"/>
      <c r="K1" s="1884"/>
      <c r="L1" s="1884"/>
    </row>
    <row r="2" spans="1:12" s="361" customFormat="1" ht="14.1" customHeight="1" x14ac:dyDescent="0.2"/>
    <row r="3" spans="1:12" s="361" customFormat="1" ht="15" customHeight="1" x14ac:dyDescent="0.2">
      <c r="B3" s="1888" t="s">
        <v>78</v>
      </c>
      <c r="C3" s="1888"/>
      <c r="D3" s="1888"/>
      <c r="E3" s="1888"/>
      <c r="F3" s="1888"/>
      <c r="G3" s="1888"/>
      <c r="H3" s="1888"/>
      <c r="I3" s="1888"/>
      <c r="J3" s="1888"/>
      <c r="K3" s="1888"/>
      <c r="L3" s="1888"/>
    </row>
    <row r="4" spans="1:12" s="361" customFormat="1" ht="15" customHeight="1" x14ac:dyDescent="0.2">
      <c r="B4" s="1888" t="s">
        <v>1339</v>
      </c>
      <c r="C4" s="1888"/>
      <c r="D4" s="1888"/>
      <c r="E4" s="1888"/>
      <c r="F4" s="1888"/>
      <c r="G4" s="1888"/>
      <c r="H4" s="1888"/>
      <c r="I4" s="1888"/>
      <c r="J4" s="1888"/>
      <c r="K4" s="1888"/>
      <c r="L4" s="1888"/>
    </row>
    <row r="5" spans="1:12" s="361" customFormat="1" ht="15" customHeight="1" x14ac:dyDescent="0.2">
      <c r="B5" s="1888" t="s">
        <v>449</v>
      </c>
      <c r="C5" s="1888"/>
      <c r="D5" s="1888"/>
      <c r="E5" s="1888"/>
      <c r="F5" s="1888"/>
      <c r="G5" s="1888"/>
      <c r="H5" s="1888"/>
      <c r="I5" s="1888"/>
      <c r="J5" s="1888"/>
      <c r="K5" s="1888"/>
      <c r="L5" s="1888"/>
    </row>
    <row r="6" spans="1:12" s="361" customFormat="1" ht="15" customHeight="1" x14ac:dyDescent="0.2">
      <c r="B6" s="1888" t="s">
        <v>1360</v>
      </c>
      <c r="C6" s="1888"/>
      <c r="D6" s="1888"/>
      <c r="E6" s="1888"/>
      <c r="F6" s="1888"/>
      <c r="G6" s="1888"/>
      <c r="H6" s="1888"/>
      <c r="I6" s="1888"/>
      <c r="J6" s="1888"/>
      <c r="K6" s="1888"/>
      <c r="L6" s="1888"/>
    </row>
    <row r="7" spans="1:12" s="361" customFormat="1" ht="15" customHeight="1" x14ac:dyDescent="0.2">
      <c r="B7" s="1888" t="s">
        <v>55</v>
      </c>
      <c r="C7" s="1888"/>
      <c r="D7" s="1888"/>
      <c r="E7" s="1888"/>
      <c r="F7" s="1888"/>
      <c r="G7" s="1888"/>
      <c r="H7" s="1888"/>
      <c r="I7" s="1888"/>
      <c r="J7" s="1888"/>
      <c r="K7" s="1888"/>
      <c r="L7" s="1888"/>
    </row>
    <row r="8" spans="1:12" s="361" customFormat="1" ht="14.1" customHeight="1" x14ac:dyDescent="0.2">
      <c r="A8" s="1879"/>
      <c r="B8" s="1284" t="s">
        <v>57</v>
      </c>
      <c r="C8" s="1284" t="s">
        <v>58</v>
      </c>
      <c r="D8" s="1284" t="s">
        <v>59</v>
      </c>
      <c r="E8" s="1284" t="s">
        <v>60</v>
      </c>
      <c r="F8" s="1284" t="s">
        <v>505</v>
      </c>
      <c r="G8" s="1284" t="s">
        <v>506</v>
      </c>
      <c r="H8" s="1284" t="s">
        <v>507</v>
      </c>
      <c r="I8" s="1284" t="s">
        <v>636</v>
      </c>
      <c r="J8" s="1284" t="s">
        <v>647</v>
      </c>
      <c r="K8" s="1284" t="s">
        <v>648</v>
      </c>
      <c r="L8" s="1284" t="s">
        <v>649</v>
      </c>
    </row>
    <row r="9" spans="1:12" s="1285" customFormat="1" ht="17.25" customHeight="1" x14ac:dyDescent="0.2">
      <c r="A9" s="1879"/>
      <c r="B9" s="1880" t="s">
        <v>86</v>
      </c>
      <c r="C9" s="1882" t="s">
        <v>450</v>
      </c>
      <c r="D9" s="1882" t="s">
        <v>1038</v>
      </c>
      <c r="E9" s="1882" t="s">
        <v>1361</v>
      </c>
      <c r="F9" s="1882" t="s">
        <v>1039</v>
      </c>
      <c r="G9" s="1882" t="s">
        <v>1362</v>
      </c>
      <c r="H9" s="1880" t="s">
        <v>451</v>
      </c>
      <c r="I9" s="1885" t="s">
        <v>452</v>
      </c>
      <c r="J9" s="1880" t="s">
        <v>453</v>
      </c>
      <c r="K9" s="1887" t="s">
        <v>454</v>
      </c>
      <c r="L9" s="1887"/>
    </row>
    <row r="10" spans="1:12" s="1285" customFormat="1" ht="30" customHeight="1" x14ac:dyDescent="0.2">
      <c r="A10" s="1879"/>
      <c r="B10" s="1881"/>
      <c r="C10" s="1883"/>
      <c r="D10" s="1883"/>
      <c r="E10" s="1883"/>
      <c r="F10" s="1883"/>
      <c r="G10" s="1883"/>
      <c r="H10" s="1881"/>
      <c r="I10" s="1886"/>
      <c r="J10" s="1881"/>
      <c r="K10" s="1284" t="s">
        <v>455</v>
      </c>
      <c r="L10" s="1284" t="s">
        <v>456</v>
      </c>
    </row>
    <row r="11" spans="1:12" s="361" customFormat="1" ht="16.5" customHeight="1" x14ac:dyDescent="0.2">
      <c r="A11" s="1286" t="s">
        <v>514</v>
      </c>
      <c r="B11" s="1287" t="s">
        <v>457</v>
      </c>
    </row>
    <row r="12" spans="1:12" s="361" customFormat="1" ht="15" customHeight="1" x14ac:dyDescent="0.2">
      <c r="A12" s="1286" t="s">
        <v>522</v>
      </c>
      <c r="B12" s="361" t="s">
        <v>458</v>
      </c>
      <c r="C12" s="1288"/>
      <c r="D12" s="1288"/>
      <c r="E12" s="1288"/>
      <c r="F12" s="1288"/>
      <c r="G12" s="1288"/>
      <c r="H12" s="1289"/>
      <c r="I12" s="1289"/>
      <c r="J12" s="1289"/>
      <c r="K12" s="1289"/>
      <c r="L12" s="1289"/>
    </row>
    <row r="13" spans="1:12" s="361" customFormat="1" ht="15" customHeight="1" x14ac:dyDescent="0.2">
      <c r="A13" s="1286" t="s">
        <v>523</v>
      </c>
      <c r="B13" s="1290" t="s">
        <v>459</v>
      </c>
      <c r="C13" s="1291">
        <v>500</v>
      </c>
      <c r="D13" s="1292">
        <v>125</v>
      </c>
      <c r="E13" s="1292"/>
      <c r="F13" s="1292">
        <v>50</v>
      </c>
      <c r="G13" s="1292">
        <f>D13+E13-F13</f>
        <v>75</v>
      </c>
      <c r="H13" s="1293" t="s">
        <v>460</v>
      </c>
      <c r="I13" s="1293" t="s">
        <v>461</v>
      </c>
      <c r="J13" s="1293" t="s">
        <v>461</v>
      </c>
      <c r="K13" s="1294"/>
      <c r="L13" s="1293" t="s">
        <v>462</v>
      </c>
    </row>
    <row r="14" spans="1:12" s="1285" customFormat="1" ht="15" customHeight="1" x14ac:dyDescent="0.2">
      <c r="A14" s="1286" t="s">
        <v>524</v>
      </c>
      <c r="B14" s="1290" t="s">
        <v>463</v>
      </c>
      <c r="C14" s="1291">
        <v>27130</v>
      </c>
      <c r="D14" s="1291">
        <v>17161</v>
      </c>
      <c r="E14" s="1291">
        <v>1800</v>
      </c>
      <c r="F14" s="1291">
        <v>3658</v>
      </c>
      <c r="G14" s="1292">
        <f>D14+E14-F14</f>
        <v>15303</v>
      </c>
      <c r="H14" s="1293" t="s">
        <v>460</v>
      </c>
      <c r="I14" s="1293" t="s">
        <v>461</v>
      </c>
      <c r="J14" s="1293"/>
      <c r="K14" s="1294"/>
      <c r="L14" s="1293" t="s">
        <v>462</v>
      </c>
    </row>
    <row r="15" spans="1:12" ht="16.5" customHeight="1" x14ac:dyDescent="0.2">
      <c r="A15" s="1286" t="s">
        <v>527</v>
      </c>
      <c r="B15" s="1285" t="s">
        <v>464</v>
      </c>
      <c r="C15" s="1295">
        <f>SUM(C13:C14)</f>
        <v>27630</v>
      </c>
      <c r="D15" s="1295">
        <f>SUM(D13:D14)</f>
        <v>17286</v>
      </c>
      <c r="E15" s="1295">
        <f>SUM(E13:E14)</f>
        <v>1800</v>
      </c>
      <c r="F15" s="1295">
        <f>SUM(F13:F14)</f>
        <v>3708</v>
      </c>
      <c r="G15" s="1295">
        <f>SUM(G13:G14)</f>
        <v>15378</v>
      </c>
      <c r="H15" s="1296"/>
      <c r="I15" s="1296"/>
      <c r="J15" s="1296"/>
      <c r="K15" s="1294"/>
      <c r="L15" s="1293" t="s">
        <v>462</v>
      </c>
    </row>
  </sheetData>
  <mergeCells count="17">
    <mergeCell ref="I1:L1"/>
    <mergeCell ref="I9:I10"/>
    <mergeCell ref="J9:J10"/>
    <mergeCell ref="K9:L9"/>
    <mergeCell ref="B3:L3"/>
    <mergeCell ref="B4:L4"/>
    <mergeCell ref="B5:L5"/>
    <mergeCell ref="B6:L6"/>
    <mergeCell ref="B7:L7"/>
    <mergeCell ref="A8:A10"/>
    <mergeCell ref="B9:B10"/>
    <mergeCell ref="C9:C10"/>
    <mergeCell ref="D9:D10"/>
    <mergeCell ref="H9:H10"/>
    <mergeCell ref="E9:E10"/>
    <mergeCell ref="F9:F10"/>
    <mergeCell ref="G9:G10"/>
  </mergeCells>
  <phoneticPr fontId="95" type="noConversion"/>
  <pageMargins left="0.19685039370078741" right="0.19685039370078741" top="0.98425196850393704" bottom="0.98425196850393704" header="0.51181102362204722" footer="0.51181102362204722"/>
  <pageSetup paperSize="9" scale="84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219"/>
  <sheetViews>
    <sheetView workbookViewId="0">
      <selection activeCell="C1" sqref="C1:K1"/>
    </sheetView>
  </sheetViews>
  <sheetFormatPr defaultColWidth="10.28515625" defaultRowHeight="12.75" x14ac:dyDescent="0.2"/>
  <cols>
    <col min="1" max="1" width="4.5703125" style="1505" bestFit="1" customWidth="1"/>
    <col min="2" max="2" width="60" style="1507" bestFit="1" customWidth="1"/>
    <col min="3" max="3" width="11.140625" style="1505" customWidth="1"/>
    <col min="4" max="4" width="10.28515625" style="1505" customWidth="1"/>
    <col min="5" max="5" width="7.85546875" style="1505" customWidth="1"/>
    <col min="6" max="6" width="9" style="1505" customWidth="1"/>
    <col min="7" max="7" width="9.140625" style="1505" bestFit="1" customWidth="1"/>
    <col min="8" max="8" width="9.7109375" style="1505" bestFit="1" customWidth="1"/>
    <col min="9" max="9" width="11" style="1505" customWidth="1"/>
    <col min="10" max="10" width="10.7109375" style="1505" customWidth="1"/>
    <col min="11" max="11" width="8.140625" style="1505" customWidth="1"/>
    <col min="12" max="12" width="10.28515625" style="1505"/>
    <col min="13" max="13" width="12.140625" style="1505" bestFit="1" customWidth="1"/>
    <col min="14" max="16384" width="10.28515625" style="1505"/>
  </cols>
  <sheetData>
    <row r="1" spans="1:11" x14ac:dyDescent="0.2">
      <c r="B1" s="1506"/>
      <c r="C1" s="1893" t="s">
        <v>2155</v>
      </c>
      <c r="D1" s="1893"/>
      <c r="E1" s="1893"/>
      <c r="F1" s="1893"/>
      <c r="G1" s="1893"/>
      <c r="H1" s="1893"/>
      <c r="I1" s="1893"/>
      <c r="J1" s="1893"/>
      <c r="K1" s="1893"/>
    </row>
    <row r="2" spans="1:11" x14ac:dyDescent="0.2">
      <c r="I2" s="1508"/>
      <c r="J2" s="1508"/>
      <c r="K2" s="1508"/>
    </row>
    <row r="3" spans="1:11" x14ac:dyDescent="0.2">
      <c r="B3" s="1892" t="s">
        <v>78</v>
      </c>
      <c r="C3" s="1892"/>
      <c r="D3" s="1892"/>
      <c r="E3" s="1892"/>
      <c r="F3" s="1892"/>
      <c r="G3" s="1892"/>
      <c r="H3" s="1892"/>
      <c r="I3" s="1892"/>
      <c r="J3" s="1892"/>
      <c r="K3" s="1892"/>
    </row>
    <row r="4" spans="1:11" x14ac:dyDescent="0.2">
      <c r="B4" s="1892" t="s">
        <v>1339</v>
      </c>
      <c r="C4" s="1892"/>
      <c r="D4" s="1892"/>
      <c r="E4" s="1892"/>
      <c r="F4" s="1892"/>
      <c r="G4" s="1892"/>
      <c r="H4" s="1892"/>
      <c r="I4" s="1892"/>
      <c r="J4" s="1892"/>
      <c r="K4" s="1892"/>
    </row>
    <row r="5" spans="1:11" x14ac:dyDescent="0.2">
      <c r="B5" s="1892" t="s">
        <v>1912</v>
      </c>
      <c r="C5" s="1892"/>
      <c r="D5" s="1892"/>
      <c r="E5" s="1892"/>
      <c r="F5" s="1892"/>
      <c r="G5" s="1892"/>
      <c r="H5" s="1892"/>
      <c r="I5" s="1892"/>
      <c r="J5" s="1892"/>
      <c r="K5" s="1892"/>
    </row>
    <row r="6" spans="1:11" x14ac:dyDescent="0.2">
      <c r="B6" s="1892" t="s">
        <v>1360</v>
      </c>
      <c r="C6" s="1892"/>
      <c r="D6" s="1892"/>
      <c r="E6" s="1892"/>
      <c r="F6" s="1892"/>
      <c r="G6" s="1892"/>
      <c r="H6" s="1892"/>
      <c r="I6" s="1892"/>
      <c r="J6" s="1892"/>
      <c r="K6" s="1892"/>
    </row>
    <row r="7" spans="1:11" x14ac:dyDescent="0.2">
      <c r="B7" s="1892" t="s">
        <v>1913</v>
      </c>
      <c r="C7" s="1892"/>
      <c r="D7" s="1892"/>
      <c r="E7" s="1892"/>
      <c r="F7" s="1892"/>
      <c r="G7" s="1892"/>
      <c r="H7" s="1892"/>
      <c r="I7" s="1892"/>
      <c r="J7" s="1892"/>
      <c r="K7" s="1892"/>
    </row>
    <row r="8" spans="1:11" x14ac:dyDescent="0.2">
      <c r="B8" s="1509"/>
      <c r="C8" s="1510"/>
      <c r="D8" s="1510"/>
      <c r="E8" s="1510"/>
      <c r="F8" s="1510"/>
      <c r="G8" s="1510"/>
      <c r="H8" s="1510"/>
      <c r="I8" s="1511"/>
      <c r="J8" s="1511"/>
      <c r="K8" s="1510"/>
    </row>
    <row r="9" spans="1:11" x14ac:dyDescent="0.2">
      <c r="A9" s="1890" t="s">
        <v>504</v>
      </c>
      <c r="B9" s="1512" t="s">
        <v>57</v>
      </c>
      <c r="C9" s="1513" t="s">
        <v>58</v>
      </c>
      <c r="D9" s="1513" t="s">
        <v>59</v>
      </c>
      <c r="E9" s="1513"/>
      <c r="F9" s="1513"/>
      <c r="G9" s="1513" t="s">
        <v>60</v>
      </c>
      <c r="H9" s="1513" t="s">
        <v>505</v>
      </c>
      <c r="I9" s="1514" t="s">
        <v>506</v>
      </c>
      <c r="J9" s="1514" t="s">
        <v>507</v>
      </c>
      <c r="K9" s="1513" t="s">
        <v>636</v>
      </c>
    </row>
    <row r="10" spans="1:11" x14ac:dyDescent="0.2">
      <c r="A10" s="1890"/>
      <c r="B10" s="1889" t="s">
        <v>86</v>
      </c>
      <c r="C10" s="1891" t="s">
        <v>1672</v>
      </c>
      <c r="D10" s="1891"/>
      <c r="E10" s="1889" t="s">
        <v>356</v>
      </c>
      <c r="F10" s="1889"/>
      <c r="G10" s="1889" t="s">
        <v>1914</v>
      </c>
      <c r="H10" s="1889"/>
      <c r="I10" s="1889" t="s">
        <v>570</v>
      </c>
      <c r="J10" s="1889"/>
      <c r="K10" s="1889" t="s">
        <v>1915</v>
      </c>
    </row>
    <row r="11" spans="1:11" s="1515" customFormat="1" ht="13.5" x14ac:dyDescent="0.25">
      <c r="A11" s="1890"/>
      <c r="B11" s="1889"/>
      <c r="C11" s="1891"/>
      <c r="D11" s="1891"/>
      <c r="E11" s="1889"/>
      <c r="F11" s="1889"/>
      <c r="G11" s="1889"/>
      <c r="H11" s="1889"/>
      <c r="I11" s="1889"/>
      <c r="J11" s="1889"/>
      <c r="K11" s="1889"/>
    </row>
    <row r="12" spans="1:11" s="1517" customFormat="1" x14ac:dyDescent="0.2">
      <c r="A12" s="1890"/>
      <c r="B12" s="1889"/>
      <c r="C12" s="1516" t="s">
        <v>1916</v>
      </c>
      <c r="D12" s="1516" t="s">
        <v>1917</v>
      </c>
      <c r="E12" s="1516" t="s">
        <v>1916</v>
      </c>
      <c r="F12" s="1516" t="s">
        <v>1917</v>
      </c>
      <c r="G12" s="1516" t="s">
        <v>1916</v>
      </c>
      <c r="H12" s="1516" t="s">
        <v>1917</v>
      </c>
      <c r="I12" s="1516" t="s">
        <v>1916</v>
      </c>
      <c r="J12" s="1516" t="s">
        <v>1917</v>
      </c>
      <c r="K12" s="1889"/>
    </row>
    <row r="13" spans="1:11" x14ac:dyDescent="0.2">
      <c r="A13" s="1511" t="s">
        <v>514</v>
      </c>
      <c r="B13" s="1518" t="s">
        <v>1918</v>
      </c>
      <c r="G13" s="1519"/>
      <c r="H13" s="1519"/>
      <c r="I13" s="1520"/>
      <c r="J13" s="1520"/>
      <c r="K13" s="1519"/>
    </row>
    <row r="14" spans="1:11" x14ac:dyDescent="0.2">
      <c r="A14" s="1511" t="s">
        <v>522</v>
      </c>
      <c r="B14" s="1521" t="s">
        <v>1919</v>
      </c>
      <c r="C14" s="1522">
        <v>1481</v>
      </c>
      <c r="D14" s="1522"/>
      <c r="E14" s="1522">
        <v>6752</v>
      </c>
      <c r="F14" s="1522">
        <v>4655</v>
      </c>
      <c r="G14" s="1522"/>
      <c r="H14" s="1522"/>
      <c r="I14" s="1523">
        <f t="shared" ref="I14:J69" si="0">C14+E14+G14</f>
        <v>8233</v>
      </c>
      <c r="J14" s="1523">
        <f t="shared" si="0"/>
        <v>4655</v>
      </c>
      <c r="K14" s="1522">
        <f>J14/I14*100</f>
        <v>56.54075063767764</v>
      </c>
    </row>
    <row r="15" spans="1:11" x14ac:dyDescent="0.2">
      <c r="A15" s="1511" t="s">
        <v>523</v>
      </c>
      <c r="B15" s="1521" t="s">
        <v>1920</v>
      </c>
      <c r="C15" s="1522">
        <v>44810</v>
      </c>
      <c r="D15" s="1522">
        <v>28724</v>
      </c>
      <c r="E15" s="1522"/>
      <c r="F15" s="1522">
        <v>197</v>
      </c>
      <c r="G15" s="1522"/>
      <c r="H15" s="1522"/>
      <c r="I15" s="1523">
        <f t="shared" si="0"/>
        <v>44810</v>
      </c>
      <c r="J15" s="1523">
        <f t="shared" si="0"/>
        <v>28921</v>
      </c>
      <c r="K15" s="1522">
        <f t="shared" ref="K15:K64" si="1">J15/I15*100</f>
        <v>64.541397009596068</v>
      </c>
    </row>
    <row r="16" spans="1:11" x14ac:dyDescent="0.2">
      <c r="A16" s="1511" t="s">
        <v>524</v>
      </c>
      <c r="B16" s="1521" t="s">
        <v>1921</v>
      </c>
      <c r="C16" s="1522"/>
      <c r="D16" s="1522"/>
      <c r="E16" s="1522"/>
      <c r="F16" s="1522"/>
      <c r="G16" s="1522"/>
      <c r="H16" s="1522"/>
      <c r="I16" s="1523">
        <f t="shared" si="0"/>
        <v>0</v>
      </c>
      <c r="J16" s="1523">
        <f t="shared" si="0"/>
        <v>0</v>
      </c>
      <c r="K16" s="1522"/>
    </row>
    <row r="17" spans="1:11" x14ac:dyDescent="0.2">
      <c r="A17" s="1511" t="s">
        <v>525</v>
      </c>
      <c r="B17" s="1524" t="s">
        <v>1922</v>
      </c>
      <c r="C17" s="1525">
        <f t="shared" ref="C17:D17" si="2">SUM(C14:C16)</f>
        <v>46291</v>
      </c>
      <c r="D17" s="1525">
        <f t="shared" si="2"/>
        <v>28724</v>
      </c>
      <c r="E17" s="1525">
        <f>SUM(E14:E16)</f>
        <v>6752</v>
      </c>
      <c r="F17" s="1525">
        <f>SUM(F14:F16)</f>
        <v>4852</v>
      </c>
      <c r="G17" s="1525">
        <f t="shared" ref="G17:H17" si="3">SUM(G14:G16)</f>
        <v>0</v>
      </c>
      <c r="H17" s="1525">
        <f t="shared" si="3"/>
        <v>0</v>
      </c>
      <c r="I17" s="1526">
        <f t="shared" si="0"/>
        <v>53043</v>
      </c>
      <c r="J17" s="1526">
        <f t="shared" si="0"/>
        <v>33576</v>
      </c>
      <c r="K17" s="1525">
        <f t="shared" si="1"/>
        <v>63.299587127424914</v>
      </c>
    </row>
    <row r="18" spans="1:11" x14ac:dyDescent="0.2">
      <c r="A18" s="1511" t="s">
        <v>526</v>
      </c>
      <c r="B18" s="1521" t="s">
        <v>1923</v>
      </c>
      <c r="C18" s="1522">
        <v>17228034</v>
      </c>
      <c r="D18" s="1522">
        <v>16526957</v>
      </c>
      <c r="E18" s="1522"/>
      <c r="F18" s="1522"/>
      <c r="G18" s="1522">
        <v>486</v>
      </c>
      <c r="H18" s="1522">
        <v>463</v>
      </c>
      <c r="I18" s="1523">
        <f t="shared" si="0"/>
        <v>17228520</v>
      </c>
      <c r="J18" s="1523">
        <f t="shared" si="0"/>
        <v>16527420</v>
      </c>
      <c r="K18" s="1522">
        <f t="shared" si="1"/>
        <v>95.930584867417508</v>
      </c>
    </row>
    <row r="19" spans="1:11" x14ac:dyDescent="0.2">
      <c r="A19" s="1511" t="s">
        <v>527</v>
      </c>
      <c r="B19" s="1521" t="s">
        <v>1924</v>
      </c>
      <c r="C19" s="1522">
        <v>186866</v>
      </c>
      <c r="D19" s="1522">
        <v>161899</v>
      </c>
      <c r="E19" s="1522">
        <v>4790</v>
      </c>
      <c r="F19" s="1522">
        <v>4023</v>
      </c>
      <c r="G19" s="1522">
        <v>54732</v>
      </c>
      <c r="H19" s="1522">
        <v>63785</v>
      </c>
      <c r="I19" s="1523">
        <f t="shared" si="0"/>
        <v>246388</v>
      </c>
      <c r="J19" s="1523">
        <f t="shared" si="0"/>
        <v>229707</v>
      </c>
      <c r="K19" s="1522">
        <f t="shared" si="1"/>
        <v>93.229783918047957</v>
      </c>
    </row>
    <row r="20" spans="1:11" x14ac:dyDescent="0.2">
      <c r="A20" s="1511" t="s">
        <v>528</v>
      </c>
      <c r="B20" s="1521" t="s">
        <v>1925</v>
      </c>
      <c r="C20" s="1527"/>
      <c r="D20" s="1527"/>
      <c r="E20" s="1527"/>
      <c r="F20" s="1527"/>
      <c r="G20" s="1527"/>
      <c r="H20" s="1527"/>
      <c r="I20" s="1523">
        <f t="shared" si="0"/>
        <v>0</v>
      </c>
      <c r="J20" s="1523">
        <f t="shared" si="0"/>
        <v>0</v>
      </c>
      <c r="K20" s="1522"/>
    </row>
    <row r="21" spans="1:11" x14ac:dyDescent="0.2">
      <c r="A21" s="1511" t="s">
        <v>529</v>
      </c>
      <c r="B21" s="1521" t="s">
        <v>1926</v>
      </c>
      <c r="C21" s="1522">
        <v>166212</v>
      </c>
      <c r="D21" s="1522">
        <v>92986</v>
      </c>
      <c r="E21" s="1522"/>
      <c r="F21" s="1522"/>
      <c r="G21" s="1522">
        <v>8638</v>
      </c>
      <c r="H21" s="1522">
        <v>2726</v>
      </c>
      <c r="I21" s="1523">
        <f t="shared" si="0"/>
        <v>174850</v>
      </c>
      <c r="J21" s="1523">
        <f t="shared" si="0"/>
        <v>95712</v>
      </c>
      <c r="K21" s="1522">
        <f t="shared" si="1"/>
        <v>54.739490992279094</v>
      </c>
    </row>
    <row r="22" spans="1:11" s="1517" customFormat="1" x14ac:dyDescent="0.2">
      <c r="A22" s="1511" t="s">
        <v>571</v>
      </c>
      <c r="B22" s="1521" t="s">
        <v>1927</v>
      </c>
      <c r="C22" s="1522"/>
      <c r="D22" s="1522"/>
      <c r="E22" s="1522"/>
      <c r="F22" s="1522"/>
      <c r="G22" s="1522"/>
      <c r="H22" s="1522"/>
      <c r="I22" s="1523">
        <f t="shared" si="0"/>
        <v>0</v>
      </c>
      <c r="J22" s="1523">
        <f t="shared" si="0"/>
        <v>0</v>
      </c>
      <c r="K22" s="1522"/>
    </row>
    <row r="23" spans="1:11" x14ac:dyDescent="0.2">
      <c r="A23" s="1511" t="s">
        <v>572</v>
      </c>
      <c r="B23" s="1524" t="s">
        <v>1928</v>
      </c>
      <c r="C23" s="1525">
        <f t="shared" ref="C23:D23" si="4">SUM(C18:C22)</f>
        <v>17581112</v>
      </c>
      <c r="D23" s="1525">
        <f t="shared" si="4"/>
        <v>16781842</v>
      </c>
      <c r="E23" s="1525">
        <f>SUM(E18:E22)</f>
        <v>4790</v>
      </c>
      <c r="F23" s="1525">
        <f>SUM(F18:F22)</f>
        <v>4023</v>
      </c>
      <c r="G23" s="1525">
        <f t="shared" ref="G23:H23" si="5">SUM(G18:G22)</f>
        <v>63856</v>
      </c>
      <c r="H23" s="1525">
        <f t="shared" si="5"/>
        <v>66974</v>
      </c>
      <c r="I23" s="1526">
        <f>C23+E23+G23</f>
        <v>17649758</v>
      </c>
      <c r="J23" s="1526">
        <f>D23+F23+H23</f>
        <v>16852839</v>
      </c>
      <c r="K23" s="1525">
        <f t="shared" si="1"/>
        <v>95.484816279067402</v>
      </c>
    </row>
    <row r="24" spans="1:11" x14ac:dyDescent="0.2">
      <c r="A24" s="1511" t="s">
        <v>573</v>
      </c>
      <c r="B24" s="1521" t="s">
        <v>1929</v>
      </c>
      <c r="C24" s="1522">
        <v>835307</v>
      </c>
      <c r="D24" s="1522">
        <v>833037</v>
      </c>
      <c r="E24" s="1522"/>
      <c r="F24" s="1522"/>
      <c r="G24" s="1522"/>
      <c r="H24" s="1522"/>
      <c r="I24" s="1523">
        <f t="shared" si="0"/>
        <v>835307</v>
      </c>
      <c r="J24" s="1523">
        <f t="shared" si="0"/>
        <v>833037</v>
      </c>
      <c r="K24" s="1522">
        <f t="shared" si="1"/>
        <v>99.72824362779194</v>
      </c>
    </row>
    <row r="25" spans="1:11" x14ac:dyDescent="0.2">
      <c r="A25" s="1511" t="s">
        <v>574</v>
      </c>
      <c r="B25" s="1528" t="s">
        <v>1930</v>
      </c>
      <c r="C25" s="1527"/>
      <c r="D25" s="1527"/>
      <c r="E25" s="1527"/>
      <c r="F25" s="1527"/>
      <c r="G25" s="1527"/>
      <c r="H25" s="1527"/>
      <c r="I25" s="1523">
        <f t="shared" si="0"/>
        <v>0</v>
      </c>
      <c r="J25" s="1523">
        <f t="shared" si="0"/>
        <v>0</v>
      </c>
      <c r="K25" s="1522"/>
    </row>
    <row r="26" spans="1:11" x14ac:dyDescent="0.2">
      <c r="A26" s="1511" t="s">
        <v>575</v>
      </c>
      <c r="B26" s="1521" t="s">
        <v>1931</v>
      </c>
      <c r="C26" s="1527"/>
      <c r="D26" s="1527"/>
      <c r="E26" s="1527"/>
      <c r="F26" s="1527"/>
      <c r="G26" s="1527"/>
      <c r="H26" s="1527"/>
      <c r="I26" s="1523">
        <f t="shared" si="0"/>
        <v>0</v>
      </c>
      <c r="J26" s="1523">
        <f t="shared" si="0"/>
        <v>0</v>
      </c>
      <c r="K26" s="1522"/>
    </row>
    <row r="27" spans="1:11" x14ac:dyDescent="0.2">
      <c r="A27" s="1511" t="s">
        <v>576</v>
      </c>
      <c r="B27" s="1524" t="s">
        <v>1932</v>
      </c>
      <c r="C27" s="1525">
        <f>C24+C25+C26</f>
        <v>835307</v>
      </c>
      <c r="D27" s="1525">
        <f>D24+D25+D26</f>
        <v>833037</v>
      </c>
      <c r="E27" s="1522"/>
      <c r="F27" s="1522"/>
      <c r="G27" s="1522"/>
      <c r="H27" s="1522"/>
      <c r="I27" s="1526">
        <f t="shared" si="0"/>
        <v>835307</v>
      </c>
      <c r="J27" s="1526">
        <f t="shared" si="0"/>
        <v>833037</v>
      </c>
      <c r="K27" s="1525">
        <f t="shared" si="1"/>
        <v>99.72824362779194</v>
      </c>
    </row>
    <row r="28" spans="1:11" s="1529" customFormat="1" x14ac:dyDescent="0.2">
      <c r="A28" s="1511" t="s">
        <v>577</v>
      </c>
      <c r="B28" s="1521" t="s">
        <v>1933</v>
      </c>
      <c r="C28" s="1522"/>
      <c r="D28" s="1522"/>
      <c r="E28" s="1522"/>
      <c r="F28" s="1522"/>
      <c r="G28" s="1522"/>
      <c r="H28" s="1522"/>
      <c r="I28" s="1523">
        <f t="shared" si="0"/>
        <v>0</v>
      </c>
      <c r="J28" s="1523">
        <f t="shared" si="0"/>
        <v>0</v>
      </c>
      <c r="K28" s="1522"/>
    </row>
    <row r="29" spans="1:11" s="1529" customFormat="1" x14ac:dyDescent="0.2">
      <c r="A29" s="1511" t="s">
        <v>578</v>
      </c>
      <c r="B29" s="1521" t="s">
        <v>1934</v>
      </c>
      <c r="C29" s="1522"/>
      <c r="D29" s="1522"/>
      <c r="E29" s="1522"/>
      <c r="F29" s="1522"/>
      <c r="G29" s="1522"/>
      <c r="H29" s="1522"/>
      <c r="I29" s="1523">
        <f t="shared" si="0"/>
        <v>0</v>
      </c>
      <c r="J29" s="1523">
        <f t="shared" si="0"/>
        <v>0</v>
      </c>
      <c r="K29" s="1522"/>
    </row>
    <row r="30" spans="1:11" s="1517" customFormat="1" x14ac:dyDescent="0.2">
      <c r="A30" s="1511" t="s">
        <v>580</v>
      </c>
      <c r="B30" s="1524" t="s">
        <v>1935</v>
      </c>
      <c r="C30" s="1522"/>
      <c r="D30" s="1522"/>
      <c r="E30" s="1522"/>
      <c r="F30" s="1522"/>
      <c r="G30" s="1522"/>
      <c r="H30" s="1522"/>
      <c r="I30" s="1523">
        <f t="shared" si="0"/>
        <v>0</v>
      </c>
      <c r="J30" s="1523">
        <f t="shared" si="0"/>
        <v>0</v>
      </c>
      <c r="K30" s="1522"/>
    </row>
    <row r="31" spans="1:11" ht="27" x14ac:dyDescent="0.25">
      <c r="A31" s="1511" t="s">
        <v>581</v>
      </c>
      <c r="B31" s="1530" t="s">
        <v>1936</v>
      </c>
      <c r="C31" s="1531">
        <f>C17+C23+C27+C30</f>
        <v>18462710</v>
      </c>
      <c r="D31" s="1531">
        <f>D17+D23+D27+D30</f>
        <v>17643603</v>
      </c>
      <c r="E31" s="1531">
        <f>E17+E23+E27+E30</f>
        <v>11542</v>
      </c>
      <c r="F31" s="1531">
        <f>F17+F23+F27+F30</f>
        <v>8875</v>
      </c>
      <c r="G31" s="1531">
        <f t="shared" ref="G31:H31" si="6">G17+G23+G27+G30</f>
        <v>63856</v>
      </c>
      <c r="H31" s="1531">
        <f t="shared" si="6"/>
        <v>66974</v>
      </c>
      <c r="I31" s="1532">
        <f t="shared" si="0"/>
        <v>18538108</v>
      </c>
      <c r="J31" s="1532">
        <f t="shared" si="0"/>
        <v>17719452</v>
      </c>
      <c r="K31" s="1531">
        <f t="shared" si="1"/>
        <v>95.583929061153384</v>
      </c>
    </row>
    <row r="32" spans="1:11" x14ac:dyDescent="0.2">
      <c r="A32" s="1511" t="s">
        <v>582</v>
      </c>
      <c r="B32" s="1521" t="s">
        <v>1937</v>
      </c>
      <c r="C32" s="1522">
        <v>633</v>
      </c>
      <c r="D32" s="1522">
        <v>556</v>
      </c>
      <c r="E32" s="1522"/>
      <c r="F32" s="1522"/>
      <c r="G32" s="1522">
        <v>6432</v>
      </c>
      <c r="H32" s="1522">
        <v>5104</v>
      </c>
      <c r="I32" s="1523">
        <f t="shared" si="0"/>
        <v>7065</v>
      </c>
      <c r="J32" s="1523">
        <f t="shared" si="0"/>
        <v>5660</v>
      </c>
      <c r="K32" s="1522">
        <f t="shared" si="1"/>
        <v>80.11323425336164</v>
      </c>
    </row>
    <row r="33" spans="1:11" x14ac:dyDescent="0.2">
      <c r="A33" s="1511" t="s">
        <v>583</v>
      </c>
      <c r="B33" s="1521" t="s">
        <v>1938</v>
      </c>
      <c r="C33" s="1527"/>
      <c r="D33" s="1527"/>
      <c r="E33" s="1527"/>
      <c r="F33" s="1527"/>
      <c r="G33" s="1527"/>
      <c r="H33" s="1527"/>
      <c r="I33" s="1523">
        <f t="shared" si="0"/>
        <v>0</v>
      </c>
      <c r="J33" s="1523">
        <f t="shared" si="0"/>
        <v>0</v>
      </c>
      <c r="K33" s="1522"/>
    </row>
    <row r="34" spans="1:11" x14ac:dyDescent="0.2">
      <c r="A34" s="1511" t="s">
        <v>584</v>
      </c>
      <c r="B34" s="1521" t="s">
        <v>1939</v>
      </c>
      <c r="C34" s="1522"/>
      <c r="D34" s="1522"/>
      <c r="E34" s="1522"/>
      <c r="F34" s="1522"/>
      <c r="G34" s="1522"/>
      <c r="H34" s="1522"/>
      <c r="I34" s="1523">
        <f t="shared" si="0"/>
        <v>0</v>
      </c>
      <c r="J34" s="1523">
        <f t="shared" si="0"/>
        <v>0</v>
      </c>
      <c r="K34" s="1522"/>
    </row>
    <row r="35" spans="1:11" x14ac:dyDescent="0.2">
      <c r="A35" s="1511" t="s">
        <v>585</v>
      </c>
      <c r="B35" s="1521" t="s">
        <v>1940</v>
      </c>
      <c r="C35" s="1522"/>
      <c r="D35" s="1522"/>
      <c r="E35" s="1522"/>
      <c r="F35" s="1522"/>
      <c r="G35" s="1522"/>
      <c r="H35" s="1522"/>
      <c r="I35" s="1523">
        <f t="shared" si="0"/>
        <v>0</v>
      </c>
      <c r="J35" s="1523">
        <f t="shared" si="0"/>
        <v>0</v>
      </c>
      <c r="K35" s="1522"/>
    </row>
    <row r="36" spans="1:11" x14ac:dyDescent="0.2">
      <c r="A36" s="1511" t="s">
        <v>586</v>
      </c>
      <c r="B36" s="1521" t="s">
        <v>1941</v>
      </c>
      <c r="C36" s="1522"/>
      <c r="D36" s="1522"/>
      <c r="E36" s="1522"/>
      <c r="F36" s="1522"/>
      <c r="G36" s="1522"/>
      <c r="H36" s="1522"/>
      <c r="I36" s="1523">
        <f t="shared" si="0"/>
        <v>0</v>
      </c>
      <c r="J36" s="1523">
        <f t="shared" si="0"/>
        <v>0</v>
      </c>
      <c r="K36" s="1522"/>
    </row>
    <row r="37" spans="1:11" x14ac:dyDescent="0.2">
      <c r="A37" s="1511" t="s">
        <v>587</v>
      </c>
      <c r="B37" s="1524" t="s">
        <v>1942</v>
      </c>
      <c r="C37" s="1525">
        <f>SUM(C32:C36)</f>
        <v>633</v>
      </c>
      <c r="D37" s="1525">
        <f>SUM(D32:D36)</f>
        <v>556</v>
      </c>
      <c r="E37" s="1525"/>
      <c r="F37" s="1525"/>
      <c r="G37" s="1525">
        <f t="shared" ref="G37:H37" si="7">SUM(G32:G36)</f>
        <v>6432</v>
      </c>
      <c r="H37" s="1525">
        <f t="shared" si="7"/>
        <v>5104</v>
      </c>
      <c r="I37" s="1526">
        <f t="shared" si="0"/>
        <v>7065</v>
      </c>
      <c r="J37" s="1526">
        <f t="shared" si="0"/>
        <v>5660</v>
      </c>
      <c r="K37" s="1525">
        <f t="shared" si="1"/>
        <v>80.11323425336164</v>
      </c>
    </row>
    <row r="38" spans="1:11" s="1517" customFormat="1" x14ac:dyDescent="0.2">
      <c r="A38" s="1511" t="s">
        <v>609</v>
      </c>
      <c r="B38" s="1521" t="s">
        <v>1943</v>
      </c>
      <c r="C38" s="1522"/>
      <c r="D38" s="1522"/>
      <c r="E38" s="1522"/>
      <c r="F38" s="1522"/>
      <c r="G38" s="1522"/>
      <c r="H38" s="1522"/>
      <c r="I38" s="1523">
        <f t="shared" si="0"/>
        <v>0</v>
      </c>
      <c r="J38" s="1523">
        <f t="shared" si="0"/>
        <v>0</v>
      </c>
      <c r="K38" s="1522"/>
    </row>
    <row r="39" spans="1:11" x14ac:dyDescent="0.2">
      <c r="A39" s="1511" t="s">
        <v>610</v>
      </c>
      <c r="B39" s="1521" t="s">
        <v>1944</v>
      </c>
      <c r="C39" s="1522"/>
      <c r="D39" s="1522"/>
      <c r="E39" s="1522"/>
      <c r="F39" s="1522"/>
      <c r="G39" s="1522"/>
      <c r="H39" s="1522"/>
      <c r="I39" s="1523">
        <f t="shared" si="0"/>
        <v>0</v>
      </c>
      <c r="J39" s="1523">
        <f t="shared" si="0"/>
        <v>0</v>
      </c>
      <c r="K39" s="1522"/>
    </row>
    <row r="40" spans="1:11" x14ac:dyDescent="0.2">
      <c r="A40" s="1511" t="s">
        <v>611</v>
      </c>
      <c r="B40" s="1524" t="s">
        <v>1945</v>
      </c>
      <c r="C40" s="1522"/>
      <c r="D40" s="1522"/>
      <c r="E40" s="1522"/>
      <c r="F40" s="1522"/>
      <c r="G40" s="1522"/>
      <c r="H40" s="1522"/>
      <c r="I40" s="1523">
        <f t="shared" si="0"/>
        <v>0</v>
      </c>
      <c r="J40" s="1523">
        <f t="shared" si="0"/>
        <v>0</v>
      </c>
      <c r="K40" s="1522"/>
    </row>
    <row r="41" spans="1:11" ht="13.5" x14ac:dyDescent="0.25">
      <c r="A41" s="1511" t="s">
        <v>612</v>
      </c>
      <c r="B41" s="1533" t="s">
        <v>1946</v>
      </c>
      <c r="C41" s="1534">
        <f>SUM(C37:C40)</f>
        <v>633</v>
      </c>
      <c r="D41" s="1534">
        <f>SUM(D37:D40)</f>
        <v>556</v>
      </c>
      <c r="E41" s="1534"/>
      <c r="F41" s="1534"/>
      <c r="G41" s="1534">
        <f t="shared" ref="G41:H41" si="8">SUM(G37:G40)</f>
        <v>6432</v>
      </c>
      <c r="H41" s="1534">
        <f t="shared" si="8"/>
        <v>5104</v>
      </c>
      <c r="I41" s="1532">
        <f t="shared" si="0"/>
        <v>7065</v>
      </c>
      <c r="J41" s="1532">
        <f t="shared" si="0"/>
        <v>5660</v>
      </c>
      <c r="K41" s="1531">
        <f t="shared" si="1"/>
        <v>80.11323425336164</v>
      </c>
    </row>
    <row r="42" spans="1:11" s="1517" customFormat="1" ht="13.5" x14ac:dyDescent="0.25">
      <c r="A42" s="1511" t="s">
        <v>613</v>
      </c>
      <c r="B42" s="1521" t="s">
        <v>1947</v>
      </c>
      <c r="C42" s="1522"/>
      <c r="D42" s="1522"/>
      <c r="E42" s="1522"/>
      <c r="F42" s="1522"/>
      <c r="G42" s="1522"/>
      <c r="H42" s="1522"/>
      <c r="I42" s="1523">
        <f t="shared" si="0"/>
        <v>0</v>
      </c>
      <c r="J42" s="1523">
        <f t="shared" si="0"/>
        <v>0</v>
      </c>
      <c r="K42" s="1531"/>
    </row>
    <row r="43" spans="1:11" s="1517" customFormat="1" ht="13.5" x14ac:dyDescent="0.25">
      <c r="A43" s="1511" t="s">
        <v>614</v>
      </c>
      <c r="B43" s="1521" t="s">
        <v>1948</v>
      </c>
      <c r="C43" s="1522"/>
      <c r="D43" s="1522"/>
      <c r="E43" s="1522"/>
      <c r="F43" s="1522"/>
      <c r="G43" s="1522"/>
      <c r="H43" s="1522"/>
      <c r="I43" s="1523">
        <f t="shared" si="0"/>
        <v>0</v>
      </c>
      <c r="J43" s="1523">
        <f t="shared" si="0"/>
        <v>0</v>
      </c>
      <c r="K43" s="1531"/>
    </row>
    <row r="44" spans="1:11" s="1515" customFormat="1" ht="13.5" x14ac:dyDescent="0.25">
      <c r="A44" s="1511" t="s">
        <v>615</v>
      </c>
      <c r="B44" s="1524" t="s">
        <v>1949</v>
      </c>
      <c r="C44" s="1525">
        <f>C42+C43</f>
        <v>0</v>
      </c>
      <c r="D44" s="1525">
        <f>D42+D43</f>
        <v>0</v>
      </c>
      <c r="E44" s="1525"/>
      <c r="F44" s="1525"/>
      <c r="G44" s="1525"/>
      <c r="H44" s="1525"/>
      <c r="I44" s="1526">
        <f t="shared" si="0"/>
        <v>0</v>
      </c>
      <c r="J44" s="1526">
        <f t="shared" si="0"/>
        <v>0</v>
      </c>
      <c r="K44" s="1531"/>
    </row>
    <row r="45" spans="1:11" s="1517" customFormat="1" x14ac:dyDescent="0.2">
      <c r="A45" s="1511" t="s">
        <v>616</v>
      </c>
      <c r="B45" s="1521" t="s">
        <v>1950</v>
      </c>
      <c r="C45" s="1522">
        <v>573</v>
      </c>
      <c r="D45" s="1522">
        <v>238</v>
      </c>
      <c r="E45" s="1522">
        <v>440</v>
      </c>
      <c r="F45" s="1522">
        <v>259</v>
      </c>
      <c r="G45" s="1522">
        <v>1244</v>
      </c>
      <c r="H45" s="1522">
        <v>3324</v>
      </c>
      <c r="I45" s="1523">
        <f t="shared" si="0"/>
        <v>2257</v>
      </c>
      <c r="J45" s="1523">
        <f t="shared" si="0"/>
        <v>3821</v>
      </c>
      <c r="K45" s="1522">
        <f t="shared" si="1"/>
        <v>169.29552503322995</v>
      </c>
    </row>
    <row r="46" spans="1:11" s="1517" customFormat="1" x14ac:dyDescent="0.2">
      <c r="A46" s="1511" t="s">
        <v>617</v>
      </c>
      <c r="B46" s="1521" t="s">
        <v>1951</v>
      </c>
      <c r="C46" s="1522"/>
      <c r="D46" s="1522"/>
      <c r="E46" s="1522"/>
      <c r="F46" s="1522"/>
      <c r="G46" s="1522"/>
      <c r="H46" s="1522"/>
      <c r="I46" s="1523">
        <f t="shared" si="0"/>
        <v>0</v>
      </c>
      <c r="J46" s="1523">
        <f t="shared" si="0"/>
        <v>0</v>
      </c>
      <c r="K46" s="1525"/>
    </row>
    <row r="47" spans="1:11" s="1517" customFormat="1" x14ac:dyDescent="0.2">
      <c r="A47" s="1511" t="s">
        <v>671</v>
      </c>
      <c r="B47" s="1521" t="s">
        <v>1952</v>
      </c>
      <c r="C47" s="1522"/>
      <c r="D47" s="1522"/>
      <c r="E47" s="1522"/>
      <c r="F47" s="1522"/>
      <c r="G47" s="1522"/>
      <c r="H47" s="1522"/>
      <c r="I47" s="1523">
        <f t="shared" si="0"/>
        <v>0</v>
      </c>
      <c r="J47" s="1523">
        <f t="shared" si="0"/>
        <v>0</v>
      </c>
      <c r="K47" s="1525"/>
    </row>
    <row r="48" spans="1:11" s="1529" customFormat="1" x14ac:dyDescent="0.2">
      <c r="A48" s="1511" t="s">
        <v>672</v>
      </c>
      <c r="B48" s="1524" t="s">
        <v>1953</v>
      </c>
      <c r="C48" s="1525">
        <f>C45+C46+C47</f>
        <v>573</v>
      </c>
      <c r="D48" s="1525">
        <f>D45+D46+D47</f>
        <v>238</v>
      </c>
      <c r="E48" s="1525">
        <f t="shared" ref="E48:H48" si="9">E45+E46+E47</f>
        <v>440</v>
      </c>
      <c r="F48" s="1525">
        <f t="shared" si="9"/>
        <v>259</v>
      </c>
      <c r="G48" s="1525">
        <f t="shared" si="9"/>
        <v>1244</v>
      </c>
      <c r="H48" s="1525">
        <f t="shared" si="9"/>
        <v>3324</v>
      </c>
      <c r="I48" s="1526">
        <f t="shared" si="0"/>
        <v>2257</v>
      </c>
      <c r="J48" s="1526">
        <f t="shared" si="0"/>
        <v>3821</v>
      </c>
      <c r="K48" s="1525">
        <f t="shared" si="1"/>
        <v>169.29552503322995</v>
      </c>
    </row>
    <row r="49" spans="1:11" x14ac:dyDescent="0.2">
      <c r="A49" s="1511" t="s">
        <v>673</v>
      </c>
      <c r="B49" s="1521" t="s">
        <v>1954</v>
      </c>
      <c r="C49" s="1522">
        <v>824492</v>
      </c>
      <c r="D49" s="1522">
        <v>1434415</v>
      </c>
      <c r="E49" s="1522">
        <v>15608</v>
      </c>
      <c r="F49" s="1522">
        <v>16088</v>
      </c>
      <c r="G49" s="1522">
        <v>1565</v>
      </c>
      <c r="H49" s="1522">
        <v>5660</v>
      </c>
      <c r="I49" s="1523">
        <f t="shared" si="0"/>
        <v>841665</v>
      </c>
      <c r="J49" s="1523">
        <f t="shared" si="0"/>
        <v>1456163</v>
      </c>
      <c r="K49" s="1522">
        <f t="shared" si="1"/>
        <v>173.00980794021373</v>
      </c>
    </row>
    <row r="50" spans="1:11" x14ac:dyDescent="0.2">
      <c r="A50" s="1511" t="s">
        <v>674</v>
      </c>
      <c r="B50" s="1521" t="s">
        <v>1955</v>
      </c>
      <c r="C50" s="1522"/>
      <c r="D50" s="1522"/>
      <c r="E50" s="1522"/>
      <c r="F50" s="1522"/>
      <c r="G50" s="1522"/>
      <c r="H50" s="1522"/>
      <c r="I50" s="1523">
        <f t="shared" si="0"/>
        <v>0</v>
      </c>
      <c r="J50" s="1523">
        <f t="shared" si="0"/>
        <v>0</v>
      </c>
      <c r="K50" s="1525"/>
    </row>
    <row r="51" spans="1:11" s="1529" customFormat="1" x14ac:dyDescent="0.2">
      <c r="A51" s="1511" t="s">
        <v>125</v>
      </c>
      <c r="B51" s="1524" t="s">
        <v>1956</v>
      </c>
      <c r="C51" s="1525">
        <f>C49+C50</f>
        <v>824492</v>
      </c>
      <c r="D51" s="1525">
        <f>D49+D50</f>
        <v>1434415</v>
      </c>
      <c r="E51" s="1525">
        <f t="shared" ref="E51:H51" si="10">E49+E50</f>
        <v>15608</v>
      </c>
      <c r="F51" s="1525">
        <f t="shared" si="10"/>
        <v>16088</v>
      </c>
      <c r="G51" s="1525">
        <f t="shared" si="10"/>
        <v>1565</v>
      </c>
      <c r="H51" s="1525">
        <f t="shared" si="10"/>
        <v>5660</v>
      </c>
      <c r="I51" s="1526">
        <f t="shared" si="0"/>
        <v>841665</v>
      </c>
      <c r="J51" s="1526">
        <f t="shared" si="0"/>
        <v>1456163</v>
      </c>
      <c r="K51" s="1525">
        <f t="shared" si="1"/>
        <v>173.00980794021373</v>
      </c>
    </row>
    <row r="52" spans="1:11" x14ac:dyDescent="0.2">
      <c r="A52" s="1511" t="s">
        <v>700</v>
      </c>
      <c r="B52" s="1521" t="s">
        <v>1957</v>
      </c>
      <c r="C52" s="1522"/>
      <c r="D52" s="1522">
        <v>44</v>
      </c>
      <c r="E52" s="1522"/>
      <c r="F52" s="1522"/>
      <c r="G52" s="1522"/>
      <c r="H52" s="1522"/>
      <c r="I52" s="1523">
        <f t="shared" si="0"/>
        <v>0</v>
      </c>
      <c r="J52" s="1523">
        <f t="shared" si="0"/>
        <v>44</v>
      </c>
      <c r="K52" s="1522"/>
    </row>
    <row r="53" spans="1:11" x14ac:dyDescent="0.2">
      <c r="A53" s="1511" t="s">
        <v>701</v>
      </c>
      <c r="B53" s="1521" t="s">
        <v>1958</v>
      </c>
      <c r="C53" s="1522"/>
      <c r="D53" s="1522"/>
      <c r="E53" s="1522"/>
      <c r="F53" s="1522"/>
      <c r="G53" s="1522"/>
      <c r="H53" s="1522"/>
      <c r="I53" s="1523">
        <f t="shared" si="0"/>
        <v>0</v>
      </c>
      <c r="J53" s="1523">
        <f t="shared" si="0"/>
        <v>0</v>
      </c>
      <c r="K53" s="1522"/>
    </row>
    <row r="54" spans="1:11" s="1529" customFormat="1" x14ac:dyDescent="0.2">
      <c r="A54" s="1511" t="s">
        <v>128</v>
      </c>
      <c r="B54" s="1524" t="s">
        <v>1959</v>
      </c>
      <c r="C54" s="1525"/>
      <c r="D54" s="1525">
        <f>D52+D53</f>
        <v>44</v>
      </c>
      <c r="E54" s="1525"/>
      <c r="F54" s="1525"/>
      <c r="G54" s="1525"/>
      <c r="H54" s="1525"/>
      <c r="I54" s="1526">
        <f t="shared" si="0"/>
        <v>0</v>
      </c>
      <c r="J54" s="1526">
        <f t="shared" si="0"/>
        <v>44</v>
      </c>
      <c r="K54" s="1525"/>
    </row>
    <row r="55" spans="1:11" ht="13.5" x14ac:dyDescent="0.25">
      <c r="A55" s="1511" t="s">
        <v>129</v>
      </c>
      <c r="B55" s="1530" t="s">
        <v>1960</v>
      </c>
      <c r="C55" s="1531">
        <f>C48+C51+C54+C44</f>
        <v>825065</v>
      </c>
      <c r="D55" s="1531">
        <f>D48+D51+D54+D44</f>
        <v>1434697</v>
      </c>
      <c r="E55" s="1531">
        <f t="shared" ref="E55:H55" si="11">E48+E51+E54</f>
        <v>16048</v>
      </c>
      <c r="F55" s="1531">
        <f t="shared" si="11"/>
        <v>16347</v>
      </c>
      <c r="G55" s="1531">
        <f t="shared" si="11"/>
        <v>2809</v>
      </c>
      <c r="H55" s="1531">
        <f t="shared" si="11"/>
        <v>8984</v>
      </c>
      <c r="I55" s="1532">
        <f>C55+E55+G55</f>
        <v>843922</v>
      </c>
      <c r="J55" s="1532">
        <f>D55+F55+H55</f>
        <v>1460028</v>
      </c>
      <c r="K55" s="1531">
        <f t="shared" si="1"/>
        <v>173.0050881479568</v>
      </c>
    </row>
    <row r="56" spans="1:11" ht="26.25" x14ac:dyDescent="0.25">
      <c r="A56" s="1511" t="s">
        <v>130</v>
      </c>
      <c r="B56" s="1521" t="s">
        <v>1961</v>
      </c>
      <c r="C56" s="1522"/>
      <c r="D56" s="1522">
        <v>2513</v>
      </c>
      <c r="E56" s="1522"/>
      <c r="F56" s="1522"/>
      <c r="G56" s="1522"/>
      <c r="H56" s="1522"/>
      <c r="I56" s="1523">
        <f t="shared" si="0"/>
        <v>0</v>
      </c>
      <c r="J56" s="1523">
        <f t="shared" si="0"/>
        <v>2513</v>
      </c>
      <c r="K56" s="1531"/>
    </row>
    <row r="57" spans="1:11" ht="25.5" x14ac:dyDescent="0.2">
      <c r="A57" s="1511" t="s">
        <v>133</v>
      </c>
      <c r="B57" s="1521" t="s">
        <v>1962</v>
      </c>
      <c r="C57" s="1522"/>
      <c r="D57" s="1522"/>
      <c r="E57" s="1522"/>
      <c r="F57" s="1522"/>
      <c r="G57" s="1522"/>
      <c r="H57" s="1522"/>
      <c r="I57" s="1523">
        <f t="shared" si="0"/>
        <v>0</v>
      </c>
      <c r="J57" s="1523">
        <f t="shared" si="0"/>
        <v>0</v>
      </c>
      <c r="K57" s="1522"/>
    </row>
    <row r="58" spans="1:11" x14ac:dyDescent="0.2">
      <c r="A58" s="1511" t="s">
        <v>136</v>
      </c>
      <c r="B58" s="1521" t="s">
        <v>1963</v>
      </c>
      <c r="C58" s="1522">
        <v>37463</v>
      </c>
      <c r="D58" s="1522">
        <v>237898</v>
      </c>
      <c r="E58" s="1522"/>
      <c r="F58" s="1522"/>
      <c r="G58" s="1522"/>
      <c r="H58" s="1522"/>
      <c r="I58" s="1523">
        <f t="shared" si="0"/>
        <v>37463</v>
      </c>
      <c r="J58" s="1523">
        <f t="shared" si="0"/>
        <v>237898</v>
      </c>
      <c r="K58" s="1522">
        <f t="shared" si="1"/>
        <v>635.0212209379921</v>
      </c>
    </row>
    <row r="59" spans="1:11" x14ac:dyDescent="0.2">
      <c r="A59" s="1511" t="s">
        <v>137</v>
      </c>
      <c r="B59" s="1521" t="s">
        <v>1964</v>
      </c>
      <c r="C59" s="1522">
        <v>2004</v>
      </c>
      <c r="D59" s="1522">
        <v>1930</v>
      </c>
      <c r="E59" s="1522"/>
      <c r="F59" s="1522"/>
      <c r="G59" s="1522">
        <v>1709</v>
      </c>
      <c r="H59" s="1522">
        <v>579</v>
      </c>
      <c r="I59" s="1523">
        <f t="shared" si="0"/>
        <v>3713</v>
      </c>
      <c r="J59" s="1523">
        <f t="shared" si="0"/>
        <v>2509</v>
      </c>
      <c r="K59" s="1522">
        <f t="shared" si="1"/>
        <v>67.573390789119316</v>
      </c>
    </row>
    <row r="60" spans="1:11" x14ac:dyDescent="0.2">
      <c r="A60" s="1511" t="s">
        <v>138</v>
      </c>
      <c r="B60" s="1521" t="s">
        <v>1965</v>
      </c>
      <c r="C60" s="1522">
        <v>7050</v>
      </c>
      <c r="D60" s="1522">
        <v>5980</v>
      </c>
      <c r="E60" s="1522"/>
      <c r="F60" s="1522"/>
      <c r="G60" s="1522"/>
      <c r="H60" s="1522"/>
      <c r="I60" s="1523">
        <f t="shared" si="0"/>
        <v>7050</v>
      </c>
      <c r="J60" s="1523">
        <f t="shared" si="0"/>
        <v>5980</v>
      </c>
      <c r="K60" s="1522">
        <f t="shared" si="1"/>
        <v>84.822695035460995</v>
      </c>
    </row>
    <row r="61" spans="1:11" ht="25.5" x14ac:dyDescent="0.2">
      <c r="A61" s="1511" t="s">
        <v>139</v>
      </c>
      <c r="B61" s="1521" t="s">
        <v>1966</v>
      </c>
      <c r="C61" s="1522">
        <v>18780</v>
      </c>
      <c r="D61" s="1522">
        <v>126058</v>
      </c>
      <c r="E61" s="1522"/>
      <c r="F61" s="1522"/>
      <c r="G61" s="1522"/>
      <c r="H61" s="1522"/>
      <c r="I61" s="1523">
        <f t="shared" si="0"/>
        <v>18780</v>
      </c>
      <c r="J61" s="1523">
        <f t="shared" si="0"/>
        <v>126058</v>
      </c>
      <c r="K61" s="1522"/>
    </row>
    <row r="62" spans="1:11" ht="25.5" x14ac:dyDescent="0.2">
      <c r="A62" s="1511" t="s">
        <v>142</v>
      </c>
      <c r="B62" s="1521" t="s">
        <v>1967</v>
      </c>
      <c r="C62" s="1522">
        <v>22</v>
      </c>
      <c r="D62" s="1522">
        <v>22</v>
      </c>
      <c r="E62" s="1522"/>
      <c r="F62" s="1522"/>
      <c r="G62" s="1522"/>
      <c r="H62" s="1522"/>
      <c r="I62" s="1523">
        <f t="shared" si="0"/>
        <v>22</v>
      </c>
      <c r="J62" s="1523">
        <f t="shared" si="0"/>
        <v>22</v>
      </c>
      <c r="K62" s="1522">
        <f t="shared" si="1"/>
        <v>100</v>
      </c>
    </row>
    <row r="63" spans="1:11" x14ac:dyDescent="0.2">
      <c r="A63" s="1511" t="s">
        <v>145</v>
      </c>
      <c r="B63" s="1521" t="s">
        <v>1968</v>
      </c>
      <c r="C63" s="1522"/>
      <c r="D63" s="1522"/>
      <c r="E63" s="1522"/>
      <c r="F63" s="1522"/>
      <c r="G63" s="1522"/>
      <c r="H63" s="1522"/>
      <c r="I63" s="1523">
        <f t="shared" si="0"/>
        <v>0</v>
      </c>
      <c r="J63" s="1523">
        <f t="shared" si="0"/>
        <v>0</v>
      </c>
      <c r="K63" s="1522"/>
    </row>
    <row r="64" spans="1:11" x14ac:dyDescent="0.2">
      <c r="A64" s="1511" t="s">
        <v>148</v>
      </c>
      <c r="B64" s="1524" t="s">
        <v>1969</v>
      </c>
      <c r="C64" s="1525">
        <f>SUM(C56:C63)</f>
        <v>65319</v>
      </c>
      <c r="D64" s="1525">
        <f>SUM(D56:D63)</f>
        <v>374401</v>
      </c>
      <c r="E64" s="1525"/>
      <c r="F64" s="1525"/>
      <c r="G64" s="1525">
        <f t="shared" ref="G64:H64" si="12">SUM(G56:G63)</f>
        <v>1709</v>
      </c>
      <c r="H64" s="1525">
        <f t="shared" si="12"/>
        <v>579</v>
      </c>
      <c r="I64" s="1526">
        <f t="shared" si="0"/>
        <v>67028</v>
      </c>
      <c r="J64" s="1526">
        <f t="shared" si="0"/>
        <v>374980</v>
      </c>
      <c r="K64" s="1525">
        <f t="shared" si="1"/>
        <v>559.4378468699648</v>
      </c>
    </row>
    <row r="65" spans="1:13" ht="25.5" x14ac:dyDescent="0.2">
      <c r="A65" s="1511" t="s">
        <v>149</v>
      </c>
      <c r="B65" s="1521" t="s">
        <v>1970</v>
      </c>
      <c r="C65" s="1522"/>
      <c r="D65" s="1522"/>
      <c r="E65" s="1522"/>
      <c r="F65" s="1522"/>
      <c r="G65" s="1522"/>
      <c r="H65" s="1522"/>
      <c r="I65" s="1523">
        <f t="shared" si="0"/>
        <v>0</v>
      </c>
      <c r="J65" s="1523">
        <f t="shared" si="0"/>
        <v>0</v>
      </c>
      <c r="K65" s="1522"/>
    </row>
    <row r="66" spans="1:13" ht="25.5" x14ac:dyDescent="0.2">
      <c r="A66" s="1511" t="s">
        <v>152</v>
      </c>
      <c r="B66" s="1521" t="s">
        <v>1971</v>
      </c>
      <c r="C66" s="1522"/>
      <c r="D66" s="1522"/>
      <c r="E66" s="1522"/>
      <c r="F66" s="1522"/>
      <c r="G66" s="1522"/>
      <c r="H66" s="1522"/>
      <c r="I66" s="1523">
        <f t="shared" si="0"/>
        <v>0</v>
      </c>
      <c r="J66" s="1523">
        <f t="shared" si="0"/>
        <v>0</v>
      </c>
      <c r="K66" s="1522"/>
    </row>
    <row r="67" spans="1:13" ht="25.5" x14ac:dyDescent="0.2">
      <c r="A67" s="1511" t="s">
        <v>153</v>
      </c>
      <c r="B67" s="1521" t="s">
        <v>1972</v>
      </c>
      <c r="C67" s="1522"/>
      <c r="D67" s="1522"/>
      <c r="E67" s="1522"/>
      <c r="F67" s="1522"/>
      <c r="G67" s="1522"/>
      <c r="H67" s="1522"/>
      <c r="I67" s="1523">
        <f t="shared" si="0"/>
        <v>0</v>
      </c>
      <c r="J67" s="1523">
        <f t="shared" si="0"/>
        <v>0</v>
      </c>
      <c r="K67" s="1522"/>
    </row>
    <row r="68" spans="1:13" ht="12.75" customHeight="1" x14ac:dyDescent="0.2">
      <c r="A68" s="1511" t="s">
        <v>154</v>
      </c>
      <c r="B68" s="1521" t="s">
        <v>1973</v>
      </c>
      <c r="C68" s="1522"/>
      <c r="D68" s="1522"/>
      <c r="E68" s="1522"/>
      <c r="F68" s="1522"/>
      <c r="G68" s="1522"/>
      <c r="H68" s="1522"/>
      <c r="I68" s="1523">
        <f t="shared" si="0"/>
        <v>0</v>
      </c>
      <c r="J68" s="1523">
        <f t="shared" si="0"/>
        <v>0</v>
      </c>
      <c r="K68" s="1522"/>
    </row>
    <row r="69" spans="1:13" s="1529" customFormat="1" ht="25.5" x14ac:dyDescent="0.2">
      <c r="A69" s="1511" t="s">
        <v>155</v>
      </c>
      <c r="B69" s="1521" t="s">
        <v>1974</v>
      </c>
      <c r="C69" s="1522"/>
      <c r="D69" s="1522"/>
      <c r="E69" s="1522"/>
      <c r="F69" s="1522"/>
      <c r="G69" s="1522"/>
      <c r="H69" s="1522"/>
      <c r="I69" s="1523">
        <f t="shared" si="0"/>
        <v>0</v>
      </c>
      <c r="J69" s="1523">
        <f t="shared" si="0"/>
        <v>0</v>
      </c>
      <c r="K69" s="1522"/>
    </row>
    <row r="70" spans="1:13" s="1529" customFormat="1" ht="25.5" x14ac:dyDescent="0.2">
      <c r="A70" s="1511" t="s">
        <v>156</v>
      </c>
      <c r="B70" s="1521" t="s">
        <v>1975</v>
      </c>
      <c r="C70" s="1522"/>
      <c r="D70" s="1522"/>
      <c r="E70" s="1522"/>
      <c r="F70" s="1522"/>
      <c r="G70" s="1522"/>
      <c r="H70" s="1522"/>
      <c r="I70" s="1523">
        <f t="shared" ref="I70:J130" si="13">C70+E70+G70</f>
        <v>0</v>
      </c>
      <c r="J70" s="1523">
        <f t="shared" si="13"/>
        <v>0</v>
      </c>
      <c r="K70" s="1522"/>
    </row>
    <row r="71" spans="1:13" ht="25.5" x14ac:dyDescent="0.2">
      <c r="A71" s="1511" t="s">
        <v>158</v>
      </c>
      <c r="B71" s="1521" t="s">
        <v>1976</v>
      </c>
      <c r="C71" s="1522">
        <v>17264</v>
      </c>
      <c r="D71" s="1522">
        <v>15357</v>
      </c>
      <c r="E71" s="1522"/>
      <c r="F71" s="1522"/>
      <c r="G71" s="1522"/>
      <c r="H71" s="1522"/>
      <c r="I71" s="1523">
        <f t="shared" si="13"/>
        <v>17264</v>
      </c>
      <c r="J71" s="1523">
        <f t="shared" si="13"/>
        <v>15357</v>
      </c>
      <c r="K71" s="1522">
        <f t="shared" ref="K71:K133" si="14">J71/I71*100</f>
        <v>88.953892493049125</v>
      </c>
    </row>
    <row r="72" spans="1:13" ht="25.5" x14ac:dyDescent="0.2">
      <c r="A72" s="1511" t="s">
        <v>161</v>
      </c>
      <c r="B72" s="1521" t="s">
        <v>1977</v>
      </c>
      <c r="C72" s="1522"/>
      <c r="D72" s="1522"/>
      <c r="E72" s="1522"/>
      <c r="F72" s="1522"/>
      <c r="G72" s="1522"/>
      <c r="H72" s="1522"/>
      <c r="I72" s="1523">
        <f t="shared" si="13"/>
        <v>0</v>
      </c>
      <c r="J72" s="1523">
        <f t="shared" si="13"/>
        <v>0</v>
      </c>
      <c r="K72" s="1522"/>
    </row>
    <row r="73" spans="1:13" s="1529" customFormat="1" ht="12.75" customHeight="1" x14ac:dyDescent="0.2">
      <c r="A73" s="1511" t="s">
        <v>163</v>
      </c>
      <c r="B73" s="1524" t="s">
        <v>1978</v>
      </c>
      <c r="C73" s="1525">
        <f>C66+C68+C69+C71</f>
        <v>17264</v>
      </c>
      <c r="D73" s="1525">
        <f>D66+D68+D69+D71</f>
        <v>15357</v>
      </c>
      <c r="E73" s="1525">
        <f>SUM(E65:E72)</f>
        <v>0</v>
      </c>
      <c r="F73" s="1525">
        <f>SUM(F65:F72)</f>
        <v>0</v>
      </c>
      <c r="G73" s="1525">
        <f t="shared" ref="G73:H73" si="15">SUM(G65:G72)</f>
        <v>0</v>
      </c>
      <c r="H73" s="1525">
        <f t="shared" si="15"/>
        <v>0</v>
      </c>
      <c r="I73" s="1526">
        <f t="shared" si="13"/>
        <v>17264</v>
      </c>
      <c r="J73" s="1526">
        <f t="shared" si="13"/>
        <v>15357</v>
      </c>
      <c r="K73" s="1525">
        <f t="shared" si="14"/>
        <v>88.953892493049125</v>
      </c>
    </row>
    <row r="74" spans="1:13" s="1529" customFormat="1" x14ac:dyDescent="0.2">
      <c r="A74" s="1511" t="s">
        <v>164</v>
      </c>
      <c r="B74" s="1521" t="s">
        <v>1979</v>
      </c>
      <c r="C74" s="1522">
        <v>435</v>
      </c>
      <c r="D74" s="1522">
        <v>1933</v>
      </c>
      <c r="E74" s="1522">
        <v>650</v>
      </c>
      <c r="F74" s="1522"/>
      <c r="G74" s="1522">
        <v>2320</v>
      </c>
      <c r="H74" s="1522">
        <v>2339</v>
      </c>
      <c r="I74" s="1523">
        <f t="shared" si="13"/>
        <v>3405</v>
      </c>
      <c r="J74" s="1523">
        <f t="shared" si="13"/>
        <v>4272</v>
      </c>
      <c r="K74" s="1522">
        <f t="shared" si="14"/>
        <v>125.46255506607929</v>
      </c>
    </row>
    <row r="75" spans="1:13" s="1517" customFormat="1" x14ac:dyDescent="0.2">
      <c r="A75" s="1511" t="s">
        <v>165</v>
      </c>
      <c r="B75" s="1521" t="s">
        <v>1980</v>
      </c>
      <c r="C75" s="1522"/>
      <c r="D75" s="1522"/>
      <c r="E75" s="1522"/>
      <c r="F75" s="1522"/>
      <c r="G75" s="1522"/>
      <c r="H75" s="1522"/>
      <c r="I75" s="1523">
        <f t="shared" si="13"/>
        <v>0</v>
      </c>
      <c r="J75" s="1523">
        <f t="shared" si="13"/>
        <v>0</v>
      </c>
      <c r="K75" s="1522"/>
    </row>
    <row r="76" spans="1:13" s="1517" customFormat="1" x14ac:dyDescent="0.2">
      <c r="A76" s="1511" t="s">
        <v>1277</v>
      </c>
      <c r="B76" s="1521" t="s">
        <v>1981</v>
      </c>
      <c r="C76" s="1522"/>
      <c r="D76" s="1522"/>
      <c r="E76" s="1522"/>
      <c r="F76" s="1522"/>
      <c r="G76" s="1522"/>
      <c r="H76" s="1522"/>
      <c r="I76" s="1523">
        <f t="shared" si="13"/>
        <v>0</v>
      </c>
      <c r="J76" s="1523">
        <f t="shared" si="13"/>
        <v>0</v>
      </c>
      <c r="K76" s="1522"/>
      <c r="M76" s="1535"/>
    </row>
    <row r="77" spans="1:13" s="1536" customFormat="1" x14ac:dyDescent="0.2">
      <c r="A77" s="1511" t="s">
        <v>1278</v>
      </c>
      <c r="B77" s="1521" t="s">
        <v>1982</v>
      </c>
      <c r="C77" s="1522">
        <v>1286</v>
      </c>
      <c r="D77" s="1522">
        <v>1286</v>
      </c>
      <c r="E77" s="1522"/>
      <c r="F77" s="1522"/>
      <c r="G77" s="1522"/>
      <c r="H77" s="1522"/>
      <c r="I77" s="1523">
        <f t="shared" si="13"/>
        <v>1286</v>
      </c>
      <c r="J77" s="1523">
        <f t="shared" si="13"/>
        <v>1286</v>
      </c>
      <c r="K77" s="1522">
        <f t="shared" si="14"/>
        <v>100</v>
      </c>
      <c r="M77" s="1535"/>
    </row>
    <row r="78" spans="1:13" s="1536" customFormat="1" ht="25.5" x14ac:dyDescent="0.2">
      <c r="A78" s="1511" t="s">
        <v>1279</v>
      </c>
      <c r="B78" s="1521" t="s">
        <v>1983</v>
      </c>
      <c r="C78" s="1522"/>
      <c r="D78" s="1522"/>
      <c r="E78" s="1522"/>
      <c r="F78" s="1522"/>
      <c r="I78" s="1523">
        <f t="shared" si="13"/>
        <v>0</v>
      </c>
      <c r="J78" s="1523">
        <f t="shared" si="13"/>
        <v>0</v>
      </c>
      <c r="K78" s="1522"/>
    </row>
    <row r="79" spans="1:13" s="1537" customFormat="1" ht="26.25" x14ac:dyDescent="0.25">
      <c r="A79" s="1511" t="s">
        <v>1280</v>
      </c>
      <c r="B79" s="1521" t="s">
        <v>1984</v>
      </c>
      <c r="C79" s="1522"/>
      <c r="D79" s="1522"/>
      <c r="E79" s="1522"/>
      <c r="F79" s="1522"/>
      <c r="G79" s="1522"/>
      <c r="H79" s="1522"/>
      <c r="I79" s="1523">
        <f t="shared" si="13"/>
        <v>0</v>
      </c>
      <c r="J79" s="1523">
        <f t="shared" si="13"/>
        <v>0</v>
      </c>
      <c r="K79" s="1522"/>
    </row>
    <row r="80" spans="1:13" s="899" customFormat="1" ht="25.5" x14ac:dyDescent="0.2">
      <c r="A80" s="1511" t="s">
        <v>1287</v>
      </c>
      <c r="B80" s="1521" t="s">
        <v>1985</v>
      </c>
      <c r="C80" s="1522"/>
      <c r="D80" s="1522"/>
      <c r="E80" s="1522"/>
      <c r="F80" s="1522">
        <v>109</v>
      </c>
      <c r="G80" s="1522"/>
      <c r="H80" s="1522"/>
      <c r="I80" s="1523">
        <f t="shared" si="13"/>
        <v>0</v>
      </c>
      <c r="J80" s="1523">
        <f t="shared" si="13"/>
        <v>109</v>
      </c>
      <c r="K80" s="1522"/>
    </row>
    <row r="81" spans="1:11" s="899" customFormat="1" x14ac:dyDescent="0.2">
      <c r="A81" s="1511" t="s">
        <v>1288</v>
      </c>
      <c r="B81" s="1521" t="s">
        <v>1986</v>
      </c>
      <c r="C81" s="1522"/>
      <c r="D81" s="1522"/>
      <c r="E81" s="1522"/>
      <c r="F81" s="1522"/>
      <c r="G81" s="1522"/>
      <c r="H81" s="1522"/>
      <c r="I81" s="1523">
        <f t="shared" si="13"/>
        <v>0</v>
      </c>
      <c r="J81" s="1523">
        <f t="shared" si="13"/>
        <v>0</v>
      </c>
      <c r="K81" s="1522"/>
    </row>
    <row r="82" spans="1:11" s="899" customFormat="1" ht="25.5" x14ac:dyDescent="0.2">
      <c r="A82" s="1511" t="s">
        <v>1289</v>
      </c>
      <c r="B82" s="1521" t="s">
        <v>1987</v>
      </c>
      <c r="C82" s="1522">
        <v>300</v>
      </c>
      <c r="D82" s="1522">
        <v>300</v>
      </c>
      <c r="E82" s="1522"/>
      <c r="F82" s="1522"/>
      <c r="G82" s="1522"/>
      <c r="H82" s="1522"/>
      <c r="I82" s="1523">
        <f t="shared" si="13"/>
        <v>300</v>
      </c>
      <c r="J82" s="1523">
        <f t="shared" si="13"/>
        <v>300</v>
      </c>
      <c r="K82" s="1522">
        <f t="shared" si="14"/>
        <v>100</v>
      </c>
    </row>
    <row r="83" spans="1:11" s="899" customFormat="1" x14ac:dyDescent="0.2">
      <c r="A83" s="1511" t="s">
        <v>1290</v>
      </c>
      <c r="B83" s="1524" t="s">
        <v>1988</v>
      </c>
      <c r="C83" s="1525">
        <f>C74+C75+C76+C77+C78+C79+C80+C81+C82</f>
        <v>2021</v>
      </c>
      <c r="D83" s="1525">
        <f>D74+D75+D76+D77+D78+D79+D80+D81+D82</f>
        <v>3519</v>
      </c>
      <c r="E83" s="1525">
        <f>E74+E75+E76+E77+E78+E79+E80</f>
        <v>650</v>
      </c>
      <c r="F83" s="1525">
        <f>F74+F75+F76+F77+F78+F79+F80</f>
        <v>109</v>
      </c>
      <c r="G83" s="1525">
        <f t="shared" ref="G83:H83" si="16">G74+G75+G76+G77+G78+G79+G80</f>
        <v>2320</v>
      </c>
      <c r="H83" s="1525">
        <f t="shared" si="16"/>
        <v>2339</v>
      </c>
      <c r="I83" s="1526">
        <f t="shared" si="13"/>
        <v>4991</v>
      </c>
      <c r="J83" s="1526">
        <f t="shared" si="13"/>
        <v>5967</v>
      </c>
      <c r="K83" s="1525">
        <f t="shared" si="14"/>
        <v>119.55519935884593</v>
      </c>
    </row>
    <row r="84" spans="1:11" s="1537" customFormat="1" ht="13.5" x14ac:dyDescent="0.25">
      <c r="A84" s="1511" t="s">
        <v>1291</v>
      </c>
      <c r="B84" s="1538" t="s">
        <v>1989</v>
      </c>
      <c r="C84" s="1531">
        <f>C64+C73+C83</f>
        <v>84604</v>
      </c>
      <c r="D84" s="1531">
        <f>D64+D73+D83</f>
        <v>393277</v>
      </c>
      <c r="E84" s="1531">
        <f>E64+E73+E83</f>
        <v>650</v>
      </c>
      <c r="F84" s="1531">
        <f>F64+F73+F83</f>
        <v>109</v>
      </c>
      <c r="G84" s="1531">
        <f t="shared" ref="G84:H84" si="17">G64+G73+G83</f>
        <v>4029</v>
      </c>
      <c r="H84" s="1531">
        <f t="shared" si="17"/>
        <v>2918</v>
      </c>
      <c r="I84" s="1532">
        <f>C84+E84+G84</f>
        <v>89283</v>
      </c>
      <c r="J84" s="1532">
        <f t="shared" si="13"/>
        <v>396304</v>
      </c>
      <c r="K84" s="1531">
        <f t="shared" si="14"/>
        <v>443.87397376880256</v>
      </c>
    </row>
    <row r="85" spans="1:11" s="1537" customFormat="1" ht="25.5" x14ac:dyDescent="0.25">
      <c r="A85" s="1511" t="s">
        <v>1292</v>
      </c>
      <c r="B85" s="1539" t="s">
        <v>1990</v>
      </c>
      <c r="C85" s="1522"/>
      <c r="D85" s="1522"/>
      <c r="E85" s="1522"/>
      <c r="F85" s="1522"/>
      <c r="G85" s="1522"/>
      <c r="H85" s="1522"/>
      <c r="I85" s="1523">
        <f t="shared" ref="I85:I92" si="18">C85+E85+G85</f>
        <v>0</v>
      </c>
      <c r="J85" s="1523">
        <f t="shared" si="13"/>
        <v>0</v>
      </c>
      <c r="K85" s="1531"/>
    </row>
    <row r="86" spans="1:11" s="1537" customFormat="1" ht="13.5" x14ac:dyDescent="0.25">
      <c r="A86" s="1511" t="s">
        <v>1293</v>
      </c>
      <c r="B86" s="1539" t="s">
        <v>1991</v>
      </c>
      <c r="C86" s="1522">
        <v>367</v>
      </c>
      <c r="D86" s="1522">
        <v>302</v>
      </c>
      <c r="E86" s="1522">
        <v>10</v>
      </c>
      <c r="F86" s="1522">
        <v>26</v>
      </c>
      <c r="G86" s="1522">
        <v>2084</v>
      </c>
      <c r="H86" s="1522">
        <v>1237</v>
      </c>
      <c r="I86" s="1523">
        <f t="shared" si="18"/>
        <v>2461</v>
      </c>
      <c r="J86" s="1523">
        <f t="shared" si="13"/>
        <v>1565</v>
      </c>
      <c r="K86" s="1531"/>
    </row>
    <row r="87" spans="1:11" s="1537" customFormat="1" ht="25.5" x14ac:dyDescent="0.25">
      <c r="A87" s="1511" t="s">
        <v>1294</v>
      </c>
      <c r="B87" s="1539" t="s">
        <v>1992</v>
      </c>
      <c r="C87" s="1522"/>
      <c r="D87" s="1522">
        <v>405</v>
      </c>
      <c r="E87" s="1522"/>
      <c r="F87" s="1522"/>
      <c r="G87" s="1522"/>
      <c r="H87" s="1522"/>
      <c r="I87" s="1523">
        <f t="shared" si="18"/>
        <v>0</v>
      </c>
      <c r="J87" s="1523">
        <f t="shared" si="13"/>
        <v>405</v>
      </c>
      <c r="K87" s="1531"/>
    </row>
    <row r="88" spans="1:11" s="1537" customFormat="1" ht="13.5" x14ac:dyDescent="0.25">
      <c r="A88" s="1511" t="s">
        <v>1295</v>
      </c>
      <c r="B88" s="1539" t="s">
        <v>1993</v>
      </c>
      <c r="C88" s="1522"/>
      <c r="D88" s="1522"/>
      <c r="E88" s="1522"/>
      <c r="F88" s="1522"/>
      <c r="G88" s="1522"/>
      <c r="H88" s="1522"/>
      <c r="I88" s="1523">
        <f t="shared" si="18"/>
        <v>0</v>
      </c>
      <c r="J88" s="1523">
        <f t="shared" si="13"/>
        <v>0</v>
      </c>
      <c r="K88" s="1531"/>
    </row>
    <row r="89" spans="1:11" s="1537" customFormat="1" ht="26.25" x14ac:dyDescent="0.25">
      <c r="A89" s="1511" t="s">
        <v>1296</v>
      </c>
      <c r="B89" s="1524" t="s">
        <v>1994</v>
      </c>
      <c r="C89" s="1531">
        <f t="shared" ref="C89:G89" si="19">C85+C86+C87+C88</f>
        <v>367</v>
      </c>
      <c r="D89" s="1531">
        <f t="shared" si="19"/>
        <v>707</v>
      </c>
      <c r="E89" s="1531">
        <f t="shared" si="19"/>
        <v>10</v>
      </c>
      <c r="F89" s="1531">
        <f t="shared" si="19"/>
        <v>26</v>
      </c>
      <c r="G89" s="1531">
        <f t="shared" si="19"/>
        <v>2084</v>
      </c>
      <c r="H89" s="1531">
        <f>H85+H86+H87+H88</f>
        <v>1237</v>
      </c>
      <c r="I89" s="1532">
        <f t="shared" si="18"/>
        <v>2461</v>
      </c>
      <c r="J89" s="1532">
        <f t="shared" si="13"/>
        <v>1970</v>
      </c>
      <c r="K89" s="1531"/>
    </row>
    <row r="90" spans="1:11" s="1537" customFormat="1" ht="13.5" x14ac:dyDescent="0.25">
      <c r="A90" s="1511" t="s">
        <v>1297</v>
      </c>
      <c r="B90" s="1539" t="s">
        <v>1995</v>
      </c>
      <c r="C90" s="1522"/>
      <c r="D90" s="1522"/>
      <c r="E90" s="1522"/>
      <c r="F90" s="1522"/>
      <c r="G90" s="1522"/>
      <c r="H90" s="1522"/>
      <c r="I90" s="1540">
        <f t="shared" si="18"/>
        <v>0</v>
      </c>
      <c r="J90" s="1523">
        <f t="shared" si="13"/>
        <v>0</v>
      </c>
      <c r="K90" s="1531"/>
    </row>
    <row r="91" spans="1:11" s="1537" customFormat="1" ht="13.5" x14ac:dyDescent="0.25">
      <c r="A91" s="1511" t="s">
        <v>1504</v>
      </c>
      <c r="B91" s="1539" t="s">
        <v>1996</v>
      </c>
      <c r="C91" s="1522">
        <v>-1027</v>
      </c>
      <c r="D91" s="1522">
        <v>-1113</v>
      </c>
      <c r="E91" s="1522">
        <v>-10</v>
      </c>
      <c r="F91" s="1522">
        <v>-41</v>
      </c>
      <c r="G91" s="1522">
        <v>-973</v>
      </c>
      <c r="H91" s="1522">
        <v>-2055</v>
      </c>
      <c r="I91" s="1540">
        <f t="shared" si="18"/>
        <v>-2010</v>
      </c>
      <c r="J91" s="1523">
        <f t="shared" si="13"/>
        <v>-3209</v>
      </c>
      <c r="K91" s="1531"/>
    </row>
    <row r="92" spans="1:11" s="1537" customFormat="1" ht="13.5" x14ac:dyDescent="0.25">
      <c r="A92" s="1511" t="s">
        <v>1506</v>
      </c>
      <c r="B92" s="1524" t="s">
        <v>1997</v>
      </c>
      <c r="C92" s="1531">
        <f t="shared" ref="C92:F92" si="20">C90+C91</f>
        <v>-1027</v>
      </c>
      <c r="D92" s="1531">
        <f t="shared" si="20"/>
        <v>-1113</v>
      </c>
      <c r="E92" s="1531">
        <f t="shared" si="20"/>
        <v>-10</v>
      </c>
      <c r="F92" s="1531">
        <f t="shared" si="20"/>
        <v>-41</v>
      </c>
      <c r="G92" s="1531">
        <f>G90+G91</f>
        <v>-973</v>
      </c>
      <c r="H92" s="1531">
        <f>H90+H91</f>
        <v>-2055</v>
      </c>
      <c r="I92" s="1532">
        <f t="shared" si="18"/>
        <v>-2010</v>
      </c>
      <c r="J92" s="1532">
        <f t="shared" si="13"/>
        <v>-3209</v>
      </c>
      <c r="K92" s="1531"/>
    </row>
    <row r="93" spans="1:11" s="899" customFormat="1" x14ac:dyDescent="0.2">
      <c r="A93" s="1511" t="s">
        <v>1508</v>
      </c>
      <c r="B93" s="1539" t="s">
        <v>1998</v>
      </c>
      <c r="C93" s="1522"/>
      <c r="D93" s="1522"/>
      <c r="E93" s="1522"/>
      <c r="F93" s="1522"/>
      <c r="G93" s="1522"/>
      <c r="H93" s="1522"/>
      <c r="I93" s="1523">
        <f t="shared" si="13"/>
        <v>0</v>
      </c>
      <c r="J93" s="1523">
        <f t="shared" si="13"/>
        <v>0</v>
      </c>
      <c r="K93" s="1525"/>
    </row>
    <row r="94" spans="1:11" s="899" customFormat="1" ht="25.5" x14ac:dyDescent="0.2">
      <c r="A94" s="1511" t="s">
        <v>1510</v>
      </c>
      <c r="B94" s="1539" t="s">
        <v>1999</v>
      </c>
      <c r="C94" s="1522"/>
      <c r="D94" s="1522"/>
      <c r="E94" s="1522"/>
      <c r="F94" s="1522"/>
      <c r="G94" s="1522"/>
      <c r="H94" s="1522"/>
      <c r="I94" s="1523">
        <f t="shared" si="13"/>
        <v>0</v>
      </c>
      <c r="J94" s="1523">
        <f t="shared" si="13"/>
        <v>0</v>
      </c>
      <c r="K94" s="1525"/>
    </row>
    <row r="95" spans="1:11" s="899" customFormat="1" x14ac:dyDescent="0.2">
      <c r="A95" s="1511" t="s">
        <v>1512</v>
      </c>
      <c r="B95" s="1524" t="s">
        <v>2000</v>
      </c>
      <c r="C95" s="1541">
        <f>SUM(C93:C94)</f>
        <v>0</v>
      </c>
      <c r="D95" s="1541">
        <f t="shared" ref="D95:K95" si="21">SUM(D93:D94)</f>
        <v>0</v>
      </c>
      <c r="E95" s="1541">
        <f t="shared" si="21"/>
        <v>0</v>
      </c>
      <c r="F95" s="1541">
        <f t="shared" si="21"/>
        <v>0</v>
      </c>
      <c r="G95" s="1541">
        <f t="shared" si="21"/>
        <v>0</v>
      </c>
      <c r="H95" s="1541">
        <f t="shared" si="21"/>
        <v>0</v>
      </c>
      <c r="I95" s="1541">
        <f t="shared" si="21"/>
        <v>0</v>
      </c>
      <c r="J95" s="1541">
        <f t="shared" si="21"/>
        <v>0</v>
      </c>
      <c r="K95" s="1541">
        <f t="shared" si="21"/>
        <v>0</v>
      </c>
    </row>
    <row r="96" spans="1:11" s="899" customFormat="1" ht="13.5" x14ac:dyDescent="0.25">
      <c r="A96" s="1511" t="s">
        <v>1514</v>
      </c>
      <c r="B96" s="1530" t="s">
        <v>2001</v>
      </c>
      <c r="C96" s="1531">
        <f t="shared" ref="C96:G96" si="22">C89+C92+C95</f>
        <v>-660</v>
      </c>
      <c r="D96" s="1531">
        <f t="shared" si="22"/>
        <v>-406</v>
      </c>
      <c r="E96" s="1531">
        <f t="shared" si="22"/>
        <v>0</v>
      </c>
      <c r="F96" s="1531">
        <f t="shared" si="22"/>
        <v>-15</v>
      </c>
      <c r="G96" s="1531">
        <f t="shared" si="22"/>
        <v>1111</v>
      </c>
      <c r="H96" s="1531">
        <f>H89+H92+H95</f>
        <v>-818</v>
      </c>
      <c r="I96" s="1532">
        <f t="shared" si="13"/>
        <v>451</v>
      </c>
      <c r="J96" s="1532">
        <f t="shared" si="13"/>
        <v>-1239</v>
      </c>
      <c r="K96" s="1531">
        <f t="shared" si="14"/>
        <v>-274.72283813747225</v>
      </c>
    </row>
    <row r="97" spans="1:11" s="899" customFormat="1" x14ac:dyDescent="0.2">
      <c r="A97" s="1511" t="s">
        <v>1516</v>
      </c>
      <c r="B97" s="1539" t="s">
        <v>2002</v>
      </c>
      <c r="C97" s="1522"/>
      <c r="D97" s="1522"/>
      <c r="E97" s="1522"/>
      <c r="F97" s="1522"/>
      <c r="G97" s="1522"/>
      <c r="H97" s="1522"/>
      <c r="I97" s="1523">
        <f t="shared" si="13"/>
        <v>0</v>
      </c>
      <c r="J97" s="1523">
        <f t="shared" si="13"/>
        <v>0</v>
      </c>
      <c r="K97" s="1522"/>
    </row>
    <row r="98" spans="1:11" s="899" customFormat="1" x14ac:dyDescent="0.2">
      <c r="A98" s="1511" t="s">
        <v>1518</v>
      </c>
      <c r="B98" s="1542" t="s">
        <v>2003</v>
      </c>
      <c r="C98" s="1543"/>
      <c r="D98" s="1543"/>
      <c r="E98" s="1543"/>
      <c r="F98" s="1543"/>
      <c r="G98" s="1543"/>
      <c r="H98" s="1543"/>
      <c r="I98" s="1523">
        <f t="shared" si="13"/>
        <v>0</v>
      </c>
      <c r="J98" s="1523">
        <f t="shared" si="13"/>
        <v>0</v>
      </c>
      <c r="K98" s="1522"/>
    </row>
    <row r="99" spans="1:11" s="899" customFormat="1" x14ac:dyDescent="0.2">
      <c r="A99" s="1511" t="s">
        <v>1520</v>
      </c>
      <c r="B99" s="1542" t="s">
        <v>2004</v>
      </c>
      <c r="C99" s="1543"/>
      <c r="D99" s="1543"/>
      <c r="E99" s="1543"/>
      <c r="F99" s="1543"/>
      <c r="G99" s="1543"/>
      <c r="H99" s="1543"/>
      <c r="I99" s="1523">
        <f t="shared" si="13"/>
        <v>0</v>
      </c>
      <c r="J99" s="1523">
        <f t="shared" si="13"/>
        <v>0</v>
      </c>
      <c r="K99" s="1522"/>
    </row>
    <row r="100" spans="1:11" s="1537" customFormat="1" ht="13.5" x14ac:dyDescent="0.25">
      <c r="A100" s="1511" t="s">
        <v>1522</v>
      </c>
      <c r="B100" s="1533" t="s">
        <v>2005</v>
      </c>
      <c r="C100" s="1534"/>
      <c r="D100" s="1534"/>
      <c r="E100" s="1534"/>
      <c r="F100" s="1534"/>
      <c r="G100" s="1534"/>
      <c r="H100" s="1534"/>
      <c r="I100" s="1532">
        <f t="shared" si="13"/>
        <v>0</v>
      </c>
      <c r="J100" s="1532">
        <f t="shared" si="13"/>
        <v>0</v>
      </c>
      <c r="K100" s="1531"/>
    </row>
    <row r="101" spans="1:11" s="899" customFormat="1" x14ac:dyDescent="0.2">
      <c r="A101" s="1511" t="s">
        <v>1524</v>
      </c>
      <c r="B101" s="1544" t="s">
        <v>2006</v>
      </c>
      <c r="C101" s="1545">
        <f>C31+C41+C55+C84+C96+C100</f>
        <v>19372352</v>
      </c>
      <c r="D101" s="1545">
        <f>D31+D41+D55+D84+D96+D100</f>
        <v>19471727</v>
      </c>
      <c r="E101" s="1545">
        <f>E31+E41+E55+E84+E96+E100</f>
        <v>28240</v>
      </c>
      <c r="F101" s="1545">
        <f t="shared" ref="F101:G101" si="23">F31+F41+F55+F84+F96+F100</f>
        <v>25316</v>
      </c>
      <c r="G101" s="1545">
        <f t="shared" si="23"/>
        <v>78237</v>
      </c>
      <c r="H101" s="1545">
        <f>H31+H41+H55+H84+H96+H100</f>
        <v>83162</v>
      </c>
      <c r="I101" s="1546">
        <f t="shared" si="13"/>
        <v>19478829</v>
      </c>
      <c r="J101" s="1546">
        <f t="shared" si="13"/>
        <v>19580205</v>
      </c>
      <c r="K101" s="1547">
        <f t="shared" si="14"/>
        <v>100.52044196291266</v>
      </c>
    </row>
    <row r="102" spans="1:11" s="899" customFormat="1" x14ac:dyDescent="0.2">
      <c r="A102" s="1511" t="s">
        <v>1526</v>
      </c>
      <c r="B102" s="1548" t="s">
        <v>2007</v>
      </c>
      <c r="C102" s="1543"/>
      <c r="D102" s="1543"/>
      <c r="E102" s="1543"/>
      <c r="F102" s="1543"/>
      <c r="G102" s="1543"/>
      <c r="H102" s="1543"/>
      <c r="I102" s="1523"/>
      <c r="J102" s="1523"/>
      <c r="K102" s="1522"/>
    </row>
    <row r="103" spans="1:11" x14ac:dyDescent="0.2">
      <c r="A103" s="1511" t="s">
        <v>1528</v>
      </c>
      <c r="B103" s="1542" t="s">
        <v>2008</v>
      </c>
      <c r="C103" s="1543">
        <v>19473148</v>
      </c>
      <c r="D103" s="1543">
        <v>19473148</v>
      </c>
      <c r="E103" s="1543">
        <v>21458</v>
      </c>
      <c r="F103" s="1543">
        <v>21458</v>
      </c>
      <c r="G103" s="1543">
        <v>249738</v>
      </c>
      <c r="H103" s="1543">
        <v>249738</v>
      </c>
      <c r="I103" s="1523">
        <f t="shared" si="13"/>
        <v>19744344</v>
      </c>
      <c r="J103" s="1523">
        <f t="shared" si="13"/>
        <v>19744344</v>
      </c>
      <c r="K103" s="1522">
        <f t="shared" si="14"/>
        <v>100</v>
      </c>
    </row>
    <row r="104" spans="1:11" x14ac:dyDescent="0.2">
      <c r="A104" s="1511" t="s">
        <v>1530</v>
      </c>
      <c r="B104" s="1542" t="s">
        <v>2009</v>
      </c>
      <c r="C104" s="1543"/>
      <c r="D104" s="1543">
        <v>-302728</v>
      </c>
      <c r="E104" s="1543"/>
      <c r="F104" s="1543"/>
      <c r="G104" s="1543"/>
      <c r="H104" s="1543"/>
      <c r="I104" s="1523">
        <f t="shared" si="13"/>
        <v>0</v>
      </c>
      <c r="J104" s="1523">
        <f t="shared" si="13"/>
        <v>-302728</v>
      </c>
      <c r="K104" s="1522"/>
    </row>
    <row r="105" spans="1:11" ht="25.5" x14ac:dyDescent="0.2">
      <c r="A105" s="1511" t="s">
        <v>1532</v>
      </c>
      <c r="B105" s="1542" t="s">
        <v>2010</v>
      </c>
      <c r="C105" s="1543"/>
      <c r="D105" s="1543"/>
      <c r="E105" s="1543"/>
      <c r="F105" s="1543"/>
      <c r="G105" s="1543"/>
      <c r="H105" s="1543"/>
      <c r="I105" s="1523">
        <f t="shared" si="13"/>
        <v>0</v>
      </c>
      <c r="J105" s="1523">
        <f t="shared" si="13"/>
        <v>0</v>
      </c>
      <c r="K105" s="1522"/>
    </row>
    <row r="106" spans="1:11" ht="25.5" x14ac:dyDescent="0.2">
      <c r="A106" s="1511" t="s">
        <v>1534</v>
      </c>
      <c r="B106" s="1542" t="s">
        <v>2011</v>
      </c>
      <c r="C106" s="1543"/>
      <c r="D106" s="1543"/>
      <c r="E106" s="1543"/>
      <c r="F106" s="1543"/>
      <c r="G106" s="1543"/>
      <c r="H106" s="1543"/>
      <c r="I106" s="1523">
        <f t="shared" si="13"/>
        <v>0</v>
      </c>
      <c r="J106" s="1523">
        <f t="shared" si="13"/>
        <v>0</v>
      </c>
      <c r="K106" s="1522"/>
    </row>
    <row r="107" spans="1:11" x14ac:dyDescent="0.2">
      <c r="A107" s="1511" t="s">
        <v>1536</v>
      </c>
      <c r="B107" s="1542" t="s">
        <v>2012</v>
      </c>
      <c r="C107" s="1543">
        <v>779393</v>
      </c>
      <c r="D107" s="1543">
        <v>779393</v>
      </c>
      <c r="E107" s="1543">
        <v>567</v>
      </c>
      <c r="F107" s="1543">
        <v>567</v>
      </c>
      <c r="G107" s="1543">
        <v>4474</v>
      </c>
      <c r="H107" s="1543">
        <v>4474</v>
      </c>
      <c r="I107" s="1523">
        <f>C107+E107+G107</f>
        <v>784434</v>
      </c>
      <c r="J107" s="1523">
        <f>D107+F107+H107</f>
        <v>784434</v>
      </c>
      <c r="K107" s="1522">
        <f t="shared" si="14"/>
        <v>100</v>
      </c>
    </row>
    <row r="108" spans="1:11" ht="25.5" x14ac:dyDescent="0.2">
      <c r="A108" s="1511" t="s">
        <v>1538</v>
      </c>
      <c r="B108" s="1524" t="s">
        <v>2013</v>
      </c>
      <c r="C108" s="1525">
        <f>SUM(C105:C107)</f>
        <v>779393</v>
      </c>
      <c r="D108" s="1525">
        <f t="shared" ref="D108:G108" si="24">SUM(D105:D107)</f>
        <v>779393</v>
      </c>
      <c r="E108" s="1525">
        <f t="shared" si="24"/>
        <v>567</v>
      </c>
      <c r="F108" s="1525">
        <f t="shared" si="24"/>
        <v>567</v>
      </c>
      <c r="G108" s="1525">
        <f t="shared" si="24"/>
        <v>4474</v>
      </c>
      <c r="H108" s="1525">
        <f>SUM(H105:H107)</f>
        <v>4474</v>
      </c>
      <c r="I108" s="1526">
        <f t="shared" si="13"/>
        <v>784434</v>
      </c>
      <c r="J108" s="1526">
        <f t="shared" si="13"/>
        <v>784434</v>
      </c>
      <c r="K108" s="1525">
        <f t="shared" si="14"/>
        <v>100</v>
      </c>
    </row>
    <row r="109" spans="1:11" x14ac:dyDescent="0.2">
      <c r="A109" s="1511" t="s">
        <v>1540</v>
      </c>
      <c r="B109" s="1542" t="s">
        <v>2014</v>
      </c>
      <c r="C109" s="1543">
        <v>-1633993</v>
      </c>
      <c r="D109" s="1543">
        <v>-1124403</v>
      </c>
      <c r="E109" s="1543">
        <v>5776</v>
      </c>
      <c r="F109" s="1543">
        <v>-9445</v>
      </c>
      <c r="G109" s="1543">
        <v>-225564</v>
      </c>
      <c r="H109" s="1543">
        <v>-228726</v>
      </c>
      <c r="I109" s="1523">
        <f t="shared" si="13"/>
        <v>-1853781</v>
      </c>
      <c r="J109" s="1523">
        <f t="shared" si="13"/>
        <v>-1362574</v>
      </c>
      <c r="K109" s="1522">
        <f t="shared" si="14"/>
        <v>73.502425583172979</v>
      </c>
    </row>
    <row r="110" spans="1:11" x14ac:dyDescent="0.2">
      <c r="A110" s="1511" t="s">
        <v>1541</v>
      </c>
      <c r="B110" s="1542" t="s">
        <v>2015</v>
      </c>
      <c r="C110" s="1543"/>
      <c r="D110" s="1543"/>
      <c r="E110" s="1543"/>
      <c r="F110" s="1543"/>
      <c r="G110" s="1543"/>
      <c r="H110" s="1543"/>
      <c r="I110" s="1523">
        <f t="shared" si="13"/>
        <v>0</v>
      </c>
      <c r="J110" s="1523">
        <f t="shared" si="13"/>
        <v>0</v>
      </c>
      <c r="K110" s="1522"/>
    </row>
    <row r="111" spans="1:11" x14ac:dyDescent="0.2">
      <c r="A111" s="1511" t="s">
        <v>1544</v>
      </c>
      <c r="B111" s="1542" t="s">
        <v>2016</v>
      </c>
      <c r="C111" s="1543">
        <v>509590</v>
      </c>
      <c r="D111" s="1543">
        <v>-296201</v>
      </c>
      <c r="E111" s="1543">
        <v>-15221</v>
      </c>
      <c r="F111" s="1543">
        <v>-1198</v>
      </c>
      <c r="G111" s="1522">
        <v>-3210</v>
      </c>
      <c r="H111" s="1522">
        <v>-6041</v>
      </c>
      <c r="I111" s="1523">
        <f t="shared" si="13"/>
        <v>491159</v>
      </c>
      <c r="J111" s="1523">
        <f t="shared" si="13"/>
        <v>-303440</v>
      </c>
      <c r="K111" s="1522">
        <f>J111/I111*100</f>
        <v>-61.78040105139069</v>
      </c>
    </row>
    <row r="112" spans="1:11" ht="13.5" x14ac:dyDescent="0.25">
      <c r="A112" s="1511" t="s">
        <v>1546</v>
      </c>
      <c r="B112" s="1530" t="s">
        <v>2017</v>
      </c>
      <c r="C112" s="1531">
        <f>C103+C104+C108+C109+C110+C111</f>
        <v>19128138</v>
      </c>
      <c r="D112" s="1531">
        <f t="shared" ref="D112:H112" si="25">D103+D104+D108+D109+D110+D111</f>
        <v>18529209</v>
      </c>
      <c r="E112" s="1531">
        <f t="shared" si="25"/>
        <v>12580</v>
      </c>
      <c r="F112" s="1531">
        <f t="shared" si="25"/>
        <v>11382</v>
      </c>
      <c r="G112" s="1531">
        <f t="shared" si="25"/>
        <v>25438</v>
      </c>
      <c r="H112" s="1531">
        <f t="shared" si="25"/>
        <v>19445</v>
      </c>
      <c r="I112" s="1532">
        <f t="shared" si="13"/>
        <v>19166156</v>
      </c>
      <c r="J112" s="1532">
        <f t="shared" si="13"/>
        <v>18560036</v>
      </c>
      <c r="K112" s="1531">
        <f t="shared" si="14"/>
        <v>96.837550523954832</v>
      </c>
    </row>
    <row r="113" spans="1:11" x14ac:dyDescent="0.2">
      <c r="A113" s="1511" t="s">
        <v>1548</v>
      </c>
      <c r="B113" s="1521" t="s">
        <v>2018</v>
      </c>
      <c r="C113" s="1522"/>
      <c r="D113" s="1522">
        <v>373</v>
      </c>
      <c r="E113" s="1522"/>
      <c r="F113" s="1522"/>
      <c r="G113" s="1522"/>
      <c r="H113" s="1522">
        <v>34</v>
      </c>
      <c r="I113" s="1523">
        <f t="shared" si="13"/>
        <v>0</v>
      </c>
      <c r="J113" s="1523">
        <f t="shared" si="13"/>
        <v>407</v>
      </c>
      <c r="K113" s="1522"/>
    </row>
    <row r="114" spans="1:11" ht="25.5" x14ac:dyDescent="0.2">
      <c r="A114" s="1511" t="s">
        <v>1549</v>
      </c>
      <c r="B114" s="1521" t="s">
        <v>2019</v>
      </c>
      <c r="C114" s="1522"/>
      <c r="D114" s="1522"/>
      <c r="E114" s="1522"/>
      <c r="F114" s="1522"/>
      <c r="G114" s="1522"/>
      <c r="H114" s="1522"/>
      <c r="I114" s="1523">
        <f t="shared" si="13"/>
        <v>0</v>
      </c>
      <c r="J114" s="1523">
        <f t="shared" si="13"/>
        <v>0</v>
      </c>
      <c r="K114" s="1522"/>
    </row>
    <row r="115" spans="1:11" x14ac:dyDescent="0.2">
      <c r="A115" s="1511" t="s">
        <v>1552</v>
      </c>
      <c r="B115" s="1521" t="s">
        <v>2020</v>
      </c>
      <c r="C115" s="1522">
        <v>40</v>
      </c>
      <c r="D115" s="1522">
        <v>6871</v>
      </c>
      <c r="E115" s="1522"/>
      <c r="F115" s="1522">
        <v>908</v>
      </c>
      <c r="G115" s="1522">
        <v>4227</v>
      </c>
      <c r="H115" s="1522">
        <v>10608</v>
      </c>
      <c r="I115" s="1523">
        <f t="shared" si="13"/>
        <v>4267</v>
      </c>
      <c r="J115" s="1523">
        <f t="shared" si="13"/>
        <v>18387</v>
      </c>
      <c r="K115" s="1522">
        <f t="shared" si="14"/>
        <v>430.9116475275369</v>
      </c>
    </row>
    <row r="116" spans="1:11" ht="25.5" x14ac:dyDescent="0.2">
      <c r="A116" s="1511" t="s">
        <v>1555</v>
      </c>
      <c r="B116" s="1521" t="s">
        <v>2021</v>
      </c>
      <c r="C116" s="1522"/>
      <c r="D116" s="1522"/>
      <c r="E116" s="1522"/>
      <c r="F116" s="1522"/>
      <c r="G116" s="1522"/>
      <c r="H116" s="1522"/>
      <c r="I116" s="1523">
        <f t="shared" si="13"/>
        <v>0</v>
      </c>
      <c r="J116" s="1523">
        <f t="shared" si="13"/>
        <v>0</v>
      </c>
      <c r="K116" s="1522"/>
    </row>
    <row r="117" spans="1:11" ht="25.5" x14ac:dyDescent="0.2">
      <c r="A117" s="1511" t="s">
        <v>1558</v>
      </c>
      <c r="B117" s="1521" t="s">
        <v>2022</v>
      </c>
      <c r="C117" s="1522"/>
      <c r="D117" s="1522">
        <v>1262</v>
      </c>
      <c r="E117" s="1522"/>
      <c r="F117" s="1522"/>
      <c r="G117" s="1522"/>
      <c r="H117" s="1522"/>
      <c r="I117" s="1523">
        <f t="shared" si="13"/>
        <v>0</v>
      </c>
      <c r="J117" s="1523">
        <f t="shared" si="13"/>
        <v>1262</v>
      </c>
      <c r="K117" s="1522"/>
    </row>
    <row r="118" spans="1:11" x14ac:dyDescent="0.2">
      <c r="A118" s="1511" t="s">
        <v>1560</v>
      </c>
      <c r="B118" s="1521" t="s">
        <v>2023</v>
      </c>
      <c r="C118" s="1522"/>
      <c r="D118" s="1522">
        <v>3655</v>
      </c>
      <c r="E118" s="1522"/>
      <c r="F118" s="1522"/>
      <c r="G118" s="1522"/>
      <c r="H118" s="1522"/>
      <c r="I118" s="1523">
        <f t="shared" si="13"/>
        <v>0</v>
      </c>
      <c r="J118" s="1523">
        <f t="shared" si="13"/>
        <v>3655</v>
      </c>
      <c r="K118" s="1522"/>
    </row>
    <row r="119" spans="1:11" x14ac:dyDescent="0.2">
      <c r="A119" s="1511" t="s">
        <v>1562</v>
      </c>
      <c r="B119" s="1521" t="s">
        <v>2024</v>
      </c>
      <c r="C119" s="1522"/>
      <c r="D119" s="1522"/>
      <c r="E119" s="1522"/>
      <c r="F119" s="1522"/>
      <c r="G119" s="1522"/>
      <c r="H119" s="1522"/>
      <c r="I119" s="1523">
        <f t="shared" si="13"/>
        <v>0</v>
      </c>
      <c r="J119" s="1523">
        <f t="shared" si="13"/>
        <v>0</v>
      </c>
      <c r="K119" s="1522"/>
    </row>
    <row r="120" spans="1:11" ht="25.5" x14ac:dyDescent="0.2">
      <c r="A120" s="1511" t="s">
        <v>1563</v>
      </c>
      <c r="B120" s="1521" t="s">
        <v>2025</v>
      </c>
      <c r="C120" s="1522"/>
      <c r="D120" s="1522"/>
      <c r="E120" s="1522"/>
      <c r="F120" s="1522"/>
      <c r="G120" s="1522"/>
      <c r="H120" s="1522"/>
      <c r="I120" s="1523">
        <f t="shared" si="13"/>
        <v>0</v>
      </c>
      <c r="J120" s="1523">
        <f t="shared" si="13"/>
        <v>0</v>
      </c>
      <c r="K120" s="1522"/>
    </row>
    <row r="121" spans="1:11" ht="12.75" customHeight="1" x14ac:dyDescent="0.2">
      <c r="A121" s="1511" t="s">
        <v>1565</v>
      </c>
      <c r="B121" s="1521" t="s">
        <v>2026</v>
      </c>
      <c r="C121" s="1522"/>
      <c r="D121" s="1522"/>
      <c r="E121" s="1522"/>
      <c r="F121" s="1522"/>
      <c r="G121" s="1522"/>
      <c r="H121" s="1522"/>
      <c r="I121" s="1523">
        <f t="shared" si="13"/>
        <v>0</v>
      </c>
      <c r="J121" s="1523">
        <f t="shared" si="13"/>
        <v>0</v>
      </c>
      <c r="K121" s="1522"/>
    </row>
    <row r="122" spans="1:11" x14ac:dyDescent="0.2">
      <c r="A122" s="1511" t="s">
        <v>1567</v>
      </c>
      <c r="B122" s="1524" t="s">
        <v>2027</v>
      </c>
      <c r="C122" s="1525">
        <f>SUM(C113:C121)</f>
        <v>40</v>
      </c>
      <c r="D122" s="1525">
        <f>SUM(D113:D121)</f>
        <v>12161</v>
      </c>
      <c r="E122" s="1525">
        <f>SUM(E113:E121)</f>
        <v>0</v>
      </c>
      <c r="F122" s="1525">
        <f>SUM(F113:F121)</f>
        <v>908</v>
      </c>
      <c r="G122" s="1525">
        <f t="shared" ref="G122:H122" si="26">SUM(G113:G121)</f>
        <v>4227</v>
      </c>
      <c r="H122" s="1525">
        <f t="shared" si="26"/>
        <v>10642</v>
      </c>
      <c r="I122" s="1526">
        <f t="shared" si="13"/>
        <v>4267</v>
      </c>
      <c r="J122" s="1526">
        <f t="shared" si="13"/>
        <v>23711</v>
      </c>
      <c r="K122" s="1525">
        <f t="shared" si="14"/>
        <v>555.68314975392548</v>
      </c>
    </row>
    <row r="123" spans="1:11" ht="25.5" x14ac:dyDescent="0.2">
      <c r="A123" s="1511" t="s">
        <v>1569</v>
      </c>
      <c r="B123" s="1521" t="s">
        <v>2028</v>
      </c>
      <c r="C123" s="1522"/>
      <c r="D123" s="1522"/>
      <c r="E123" s="1522"/>
      <c r="F123" s="1522"/>
      <c r="G123" s="1522"/>
      <c r="H123" s="1522"/>
      <c r="I123" s="1523">
        <f t="shared" si="13"/>
        <v>0</v>
      </c>
      <c r="J123" s="1523">
        <f t="shared" si="13"/>
        <v>0</v>
      </c>
      <c r="K123" s="1522"/>
    </row>
    <row r="124" spans="1:11" ht="25.5" x14ac:dyDescent="0.2">
      <c r="A124" s="1511" t="s">
        <v>1571</v>
      </c>
      <c r="B124" s="1521" t="s">
        <v>2029</v>
      </c>
      <c r="C124" s="1522"/>
      <c r="D124" s="1522"/>
      <c r="E124" s="1522"/>
      <c r="F124" s="1522"/>
      <c r="G124" s="1522"/>
      <c r="H124" s="1522"/>
      <c r="I124" s="1523">
        <f t="shared" si="13"/>
        <v>0</v>
      </c>
      <c r="J124" s="1523">
        <f t="shared" si="13"/>
        <v>0</v>
      </c>
      <c r="K124" s="1522"/>
    </row>
    <row r="125" spans="1:11" ht="25.5" x14ac:dyDescent="0.2">
      <c r="A125" s="1511" t="s">
        <v>1573</v>
      </c>
      <c r="B125" s="1521" t="s">
        <v>2030</v>
      </c>
      <c r="C125" s="1522"/>
      <c r="D125" s="1522"/>
      <c r="E125" s="1522"/>
      <c r="F125" s="1522"/>
      <c r="G125" s="1522"/>
      <c r="H125" s="1522"/>
      <c r="I125" s="1523">
        <f t="shared" si="13"/>
        <v>0</v>
      </c>
      <c r="J125" s="1523">
        <f t="shared" si="13"/>
        <v>0</v>
      </c>
      <c r="K125" s="1522"/>
    </row>
    <row r="126" spans="1:11" ht="25.5" x14ac:dyDescent="0.2">
      <c r="A126" s="1511" t="s">
        <v>1574</v>
      </c>
      <c r="B126" s="1521" t="s">
        <v>2031</v>
      </c>
      <c r="C126" s="1522"/>
      <c r="D126" s="1522"/>
      <c r="E126" s="1522"/>
      <c r="F126" s="1522"/>
      <c r="G126" s="1522"/>
      <c r="H126" s="1522"/>
      <c r="I126" s="1523">
        <f t="shared" si="13"/>
        <v>0</v>
      </c>
      <c r="J126" s="1523">
        <f t="shared" si="13"/>
        <v>0</v>
      </c>
      <c r="K126" s="1522"/>
    </row>
    <row r="127" spans="1:11" ht="25.5" x14ac:dyDescent="0.2">
      <c r="A127" s="1511" t="s">
        <v>1577</v>
      </c>
      <c r="B127" s="1521" t="s">
        <v>2032</v>
      </c>
      <c r="C127" s="1522"/>
      <c r="D127" s="1522"/>
      <c r="E127" s="1522"/>
      <c r="F127" s="1522"/>
      <c r="G127" s="1522"/>
      <c r="H127" s="1522"/>
      <c r="I127" s="1523">
        <f t="shared" si="13"/>
        <v>0</v>
      </c>
      <c r="J127" s="1523">
        <f t="shared" si="13"/>
        <v>0</v>
      </c>
      <c r="K127" s="1522"/>
    </row>
    <row r="128" spans="1:11" ht="12.75" customHeight="1" x14ac:dyDescent="0.2">
      <c r="A128" s="1511" t="s">
        <v>1579</v>
      </c>
      <c r="B128" s="1521" t="s">
        <v>2033</v>
      </c>
      <c r="C128" s="1522"/>
      <c r="D128" s="1522"/>
      <c r="E128" s="1522"/>
      <c r="F128" s="1522"/>
      <c r="G128" s="1522"/>
      <c r="H128" s="1522"/>
      <c r="I128" s="1523">
        <f t="shared" si="13"/>
        <v>0</v>
      </c>
      <c r="J128" s="1523">
        <f t="shared" si="13"/>
        <v>0</v>
      </c>
      <c r="K128" s="1522"/>
    </row>
    <row r="129" spans="1:11" x14ac:dyDescent="0.2">
      <c r="A129" s="1511" t="s">
        <v>2034</v>
      </c>
      <c r="B129" s="1521" t="s">
        <v>2035</v>
      </c>
      <c r="C129" s="1522"/>
      <c r="D129" s="1522"/>
      <c r="E129" s="1522"/>
      <c r="F129" s="1522"/>
      <c r="G129" s="1522"/>
      <c r="H129" s="1522"/>
      <c r="I129" s="1523">
        <f t="shared" si="13"/>
        <v>0</v>
      </c>
      <c r="J129" s="1523">
        <f t="shared" si="13"/>
        <v>0</v>
      </c>
      <c r="K129" s="1522"/>
    </row>
    <row r="130" spans="1:11" ht="25.5" x14ac:dyDescent="0.2">
      <c r="A130" s="1511" t="s">
        <v>2036</v>
      </c>
      <c r="B130" s="1521" t="s">
        <v>2037</v>
      </c>
      <c r="C130" s="1522"/>
      <c r="D130" s="1522"/>
      <c r="E130" s="1522"/>
      <c r="F130" s="1522"/>
      <c r="G130" s="1522"/>
      <c r="H130" s="1522"/>
      <c r="I130" s="1523">
        <f t="shared" si="13"/>
        <v>0</v>
      </c>
      <c r="J130" s="1523">
        <f t="shared" si="13"/>
        <v>0</v>
      </c>
      <c r="K130" s="1522"/>
    </row>
    <row r="131" spans="1:11" ht="25.5" x14ac:dyDescent="0.2">
      <c r="A131" s="1511" t="s">
        <v>2038</v>
      </c>
      <c r="B131" s="1521" t="s">
        <v>2039</v>
      </c>
      <c r="C131" s="1522">
        <v>27087</v>
      </c>
      <c r="D131" s="1522">
        <v>31444</v>
      </c>
      <c r="E131" s="1522"/>
      <c r="F131" s="1522"/>
      <c r="G131" s="1522"/>
      <c r="H131" s="1522"/>
      <c r="I131" s="1523">
        <f t="shared" ref="I131:J150" si="27">C131+E131+G131</f>
        <v>27087</v>
      </c>
      <c r="J131" s="1523">
        <f t="shared" si="27"/>
        <v>31444</v>
      </c>
      <c r="K131" s="1522">
        <f t="shared" si="14"/>
        <v>116.08520692583157</v>
      </c>
    </row>
    <row r="132" spans="1:11" ht="25.5" x14ac:dyDescent="0.2">
      <c r="A132" s="1511" t="s">
        <v>2040</v>
      </c>
      <c r="B132" s="1524" t="s">
        <v>2041</v>
      </c>
      <c r="C132" s="1525">
        <f>SUM(C123:C131)</f>
        <v>27087</v>
      </c>
      <c r="D132" s="1525">
        <f>D125+D131</f>
        <v>31444</v>
      </c>
      <c r="E132" s="1525">
        <f>SUM(E123:E131)</f>
        <v>0</v>
      </c>
      <c r="F132" s="1525">
        <f>SUM(F123:F131)</f>
        <v>0</v>
      </c>
      <c r="G132" s="1525">
        <f t="shared" ref="G132:H132" si="28">SUM(G123:G131)</f>
        <v>0</v>
      </c>
      <c r="H132" s="1525">
        <f t="shared" si="28"/>
        <v>0</v>
      </c>
      <c r="I132" s="1526">
        <f t="shared" si="27"/>
        <v>27087</v>
      </c>
      <c r="J132" s="1526">
        <f t="shared" si="27"/>
        <v>31444</v>
      </c>
      <c r="K132" s="1525">
        <f t="shared" si="14"/>
        <v>116.08520692583157</v>
      </c>
    </row>
    <row r="133" spans="1:11" x14ac:dyDescent="0.2">
      <c r="A133" s="1511" t="s">
        <v>2042</v>
      </c>
      <c r="B133" s="1521" t="s">
        <v>2043</v>
      </c>
      <c r="C133" s="1522">
        <v>44788</v>
      </c>
      <c r="D133" s="1522">
        <v>53650</v>
      </c>
      <c r="E133" s="1522"/>
      <c r="F133" s="1522"/>
      <c r="G133" s="1522">
        <v>178</v>
      </c>
      <c r="H133" s="1522">
        <v>13</v>
      </c>
      <c r="I133" s="1523">
        <f t="shared" si="27"/>
        <v>44966</v>
      </c>
      <c r="J133" s="1523">
        <f t="shared" si="27"/>
        <v>53663</v>
      </c>
      <c r="K133" s="1522">
        <f t="shared" si="14"/>
        <v>119.34128007828137</v>
      </c>
    </row>
    <row r="134" spans="1:11" x14ac:dyDescent="0.2">
      <c r="A134" s="1511" t="s">
        <v>2044</v>
      </c>
      <c r="B134" s="1521" t="s">
        <v>2045</v>
      </c>
      <c r="C134" s="1522"/>
      <c r="D134" s="1522"/>
      <c r="E134" s="1522"/>
      <c r="F134" s="1522"/>
      <c r="G134" s="1522"/>
      <c r="H134" s="1522"/>
      <c r="I134" s="1523">
        <f t="shared" si="27"/>
        <v>0</v>
      </c>
      <c r="J134" s="1523">
        <f t="shared" si="27"/>
        <v>0</v>
      </c>
      <c r="K134" s="1522"/>
    </row>
    <row r="135" spans="1:11" x14ac:dyDescent="0.2">
      <c r="A135" s="1511" t="s">
        <v>2046</v>
      </c>
      <c r="B135" s="1521" t="s">
        <v>2047</v>
      </c>
      <c r="C135" s="1522">
        <v>891</v>
      </c>
      <c r="D135" s="1522">
        <v>277</v>
      </c>
      <c r="E135" s="1522"/>
      <c r="F135" s="1522"/>
      <c r="G135" s="1522">
        <v>150</v>
      </c>
      <c r="H135" s="1522">
        <v>150</v>
      </c>
      <c r="I135" s="1523">
        <f t="shared" si="27"/>
        <v>1041</v>
      </c>
      <c r="J135" s="1523">
        <f t="shared" si="27"/>
        <v>427</v>
      </c>
      <c r="K135" s="1522">
        <f t="shared" ref="K135:K150" si="29">J135/I135*100</f>
        <v>41.018251681075888</v>
      </c>
    </row>
    <row r="136" spans="1:11" x14ac:dyDescent="0.2">
      <c r="A136" s="1511" t="s">
        <v>2048</v>
      </c>
      <c r="B136" s="1521" t="s">
        <v>2049</v>
      </c>
      <c r="C136" s="1522"/>
      <c r="D136" s="1522"/>
      <c r="E136" s="1522"/>
      <c r="F136" s="1522"/>
      <c r="G136" s="1522"/>
      <c r="H136" s="1522"/>
      <c r="I136" s="1523">
        <f t="shared" si="27"/>
        <v>0</v>
      </c>
      <c r="J136" s="1523">
        <f t="shared" si="27"/>
        <v>0</v>
      </c>
      <c r="K136" s="1522"/>
    </row>
    <row r="137" spans="1:11" ht="25.5" x14ac:dyDescent="0.2">
      <c r="A137" s="1511" t="s">
        <v>2050</v>
      </c>
      <c r="B137" s="1521" t="s">
        <v>2051</v>
      </c>
      <c r="C137" s="1522"/>
      <c r="D137" s="1522"/>
      <c r="E137" s="1522"/>
      <c r="F137" s="1522"/>
      <c r="G137" s="1522"/>
      <c r="H137" s="1522"/>
      <c r="I137" s="1523">
        <f t="shared" si="27"/>
        <v>0</v>
      </c>
      <c r="J137" s="1523">
        <f t="shared" si="27"/>
        <v>0</v>
      </c>
      <c r="K137" s="1522"/>
    </row>
    <row r="138" spans="1:11" ht="25.5" x14ac:dyDescent="0.2">
      <c r="A138" s="1511" t="s">
        <v>2052</v>
      </c>
      <c r="B138" s="1521" t="s">
        <v>2053</v>
      </c>
      <c r="C138" s="1522"/>
      <c r="D138" s="1522"/>
      <c r="E138" s="1522"/>
      <c r="F138" s="1522"/>
      <c r="G138" s="1522"/>
      <c r="H138" s="1522"/>
      <c r="I138" s="1523">
        <f t="shared" si="27"/>
        <v>0</v>
      </c>
      <c r="J138" s="1523">
        <f t="shared" si="27"/>
        <v>0</v>
      </c>
      <c r="K138" s="1522"/>
    </row>
    <row r="139" spans="1:11" ht="25.5" x14ac:dyDescent="0.2">
      <c r="A139" s="1511" t="s">
        <v>2054</v>
      </c>
      <c r="B139" s="1521" t="s">
        <v>2055</v>
      </c>
      <c r="C139" s="1522"/>
      <c r="D139" s="1522"/>
      <c r="E139" s="1522"/>
      <c r="F139" s="1522"/>
      <c r="G139" s="1522"/>
      <c r="H139" s="1522"/>
      <c r="I139" s="1523">
        <f t="shared" si="27"/>
        <v>0</v>
      </c>
      <c r="J139" s="1523">
        <f t="shared" si="27"/>
        <v>0</v>
      </c>
      <c r="K139" s="1522"/>
    </row>
    <row r="140" spans="1:11" ht="12.75" customHeight="1" x14ac:dyDescent="0.2">
      <c r="A140" s="1511" t="s">
        <v>2056</v>
      </c>
      <c r="B140" s="1521" t="s">
        <v>2057</v>
      </c>
      <c r="C140" s="1522">
        <v>19726</v>
      </c>
      <c r="D140" s="1522">
        <v>12432</v>
      </c>
      <c r="E140" s="1522"/>
      <c r="F140" s="1522"/>
      <c r="G140" s="1522"/>
      <c r="H140" s="1522"/>
      <c r="I140" s="1523">
        <f t="shared" si="27"/>
        <v>19726</v>
      </c>
      <c r="J140" s="1523">
        <f t="shared" si="27"/>
        <v>12432</v>
      </c>
      <c r="K140" s="1522">
        <f t="shared" si="29"/>
        <v>63.023420865862313</v>
      </c>
    </row>
    <row r="141" spans="1:11" x14ac:dyDescent="0.2">
      <c r="A141" s="1511" t="s">
        <v>2058</v>
      </c>
      <c r="B141" s="1521" t="s">
        <v>2059</v>
      </c>
      <c r="C141" s="1522">
        <v>18780</v>
      </c>
      <c r="D141" s="1522">
        <v>19683</v>
      </c>
      <c r="E141" s="1522"/>
      <c r="F141" s="1522"/>
      <c r="G141" s="1522"/>
      <c r="H141" s="1522"/>
      <c r="I141" s="1523">
        <f t="shared" si="27"/>
        <v>18780</v>
      </c>
      <c r="J141" s="1523">
        <f t="shared" si="27"/>
        <v>19683</v>
      </c>
      <c r="K141" s="1522"/>
    </row>
    <row r="142" spans="1:11" x14ac:dyDescent="0.2">
      <c r="A142" s="1511" t="s">
        <v>2060</v>
      </c>
      <c r="B142" s="1521" t="s">
        <v>2061</v>
      </c>
      <c r="C142" s="1522"/>
      <c r="D142" s="1522"/>
      <c r="E142" s="1522"/>
      <c r="F142" s="1522"/>
      <c r="G142" s="1522"/>
      <c r="H142" s="1522"/>
      <c r="I142" s="1523">
        <f t="shared" si="27"/>
        <v>0</v>
      </c>
      <c r="J142" s="1523">
        <f t="shared" si="27"/>
        <v>0</v>
      </c>
      <c r="K142" s="1522"/>
    </row>
    <row r="143" spans="1:11" x14ac:dyDescent="0.2">
      <c r="A143" s="1511" t="s">
        <v>2062</v>
      </c>
      <c r="B143" s="1524" t="s">
        <v>2063</v>
      </c>
      <c r="C143" s="1525">
        <f>SUM(C133:C142)</f>
        <v>84185</v>
      </c>
      <c r="D143" s="1525">
        <f t="shared" ref="D143:H143" si="30">SUM(D133:D142)</f>
        <v>86042</v>
      </c>
      <c r="E143" s="1525"/>
      <c r="F143" s="1525"/>
      <c r="G143" s="1525">
        <f t="shared" si="30"/>
        <v>328</v>
      </c>
      <c r="H143" s="1525">
        <f t="shared" si="30"/>
        <v>163</v>
      </c>
      <c r="I143" s="1526">
        <f t="shared" si="27"/>
        <v>84513</v>
      </c>
      <c r="J143" s="1526">
        <f t="shared" si="27"/>
        <v>86205</v>
      </c>
      <c r="K143" s="1525">
        <f t="shared" si="29"/>
        <v>102.00205885485074</v>
      </c>
    </row>
    <row r="144" spans="1:11" ht="13.5" x14ac:dyDescent="0.25">
      <c r="A144" s="1511" t="s">
        <v>2064</v>
      </c>
      <c r="B144" s="1530" t="s">
        <v>2065</v>
      </c>
      <c r="C144" s="1531">
        <f t="shared" ref="C144:G144" si="31">C132+C122+C143</f>
        <v>111312</v>
      </c>
      <c r="D144" s="1531">
        <f t="shared" si="31"/>
        <v>129647</v>
      </c>
      <c r="E144" s="1531">
        <f t="shared" si="31"/>
        <v>0</v>
      </c>
      <c r="F144" s="1531">
        <f t="shared" si="31"/>
        <v>908</v>
      </c>
      <c r="G144" s="1531">
        <f t="shared" si="31"/>
        <v>4555</v>
      </c>
      <c r="H144" s="1531">
        <f>H132+H122+H143</f>
        <v>10805</v>
      </c>
      <c r="I144" s="1532">
        <f t="shared" si="27"/>
        <v>115867</v>
      </c>
      <c r="J144" s="1532">
        <f t="shared" si="27"/>
        <v>141360</v>
      </c>
      <c r="K144" s="1531">
        <f t="shared" si="29"/>
        <v>122.00195051222522</v>
      </c>
    </row>
    <row r="145" spans="1:11" ht="27" x14ac:dyDescent="0.25">
      <c r="A145" s="1511" t="s">
        <v>2066</v>
      </c>
      <c r="B145" s="1530" t="s">
        <v>2067</v>
      </c>
      <c r="C145" s="1531"/>
      <c r="D145" s="1531"/>
      <c r="E145" s="1531"/>
      <c r="F145" s="1531"/>
      <c r="G145" s="1531"/>
      <c r="H145" s="1531"/>
      <c r="I145" s="1532">
        <f t="shared" si="27"/>
        <v>0</v>
      </c>
      <c r="J145" s="1532">
        <f t="shared" si="27"/>
        <v>0</v>
      </c>
      <c r="K145" s="1531"/>
    </row>
    <row r="146" spans="1:11" x14ac:dyDescent="0.2">
      <c r="A146" s="1511" t="s">
        <v>2068</v>
      </c>
      <c r="B146" s="1521" t="s">
        <v>2069</v>
      </c>
      <c r="C146" s="1522"/>
      <c r="D146" s="1522"/>
      <c r="E146" s="1522"/>
      <c r="F146" s="1522"/>
      <c r="G146" s="1522"/>
      <c r="H146" s="1522"/>
      <c r="I146" s="1523">
        <f t="shared" si="27"/>
        <v>0</v>
      </c>
      <c r="J146" s="1523">
        <f t="shared" si="27"/>
        <v>0</v>
      </c>
      <c r="K146" s="1522"/>
    </row>
    <row r="147" spans="1:11" x14ac:dyDescent="0.2">
      <c r="A147" s="1511" t="s">
        <v>2070</v>
      </c>
      <c r="B147" s="1521" t="s">
        <v>2071</v>
      </c>
      <c r="C147" s="1522">
        <v>4444</v>
      </c>
      <c r="D147" s="1522">
        <v>4753</v>
      </c>
      <c r="E147" s="1522">
        <v>15660</v>
      </c>
      <c r="F147" s="1522">
        <v>13026</v>
      </c>
      <c r="G147" s="1522">
        <v>47831</v>
      </c>
      <c r="H147" s="1522">
        <v>52642</v>
      </c>
      <c r="I147" s="1523">
        <f t="shared" si="27"/>
        <v>67935</v>
      </c>
      <c r="J147" s="1523">
        <f t="shared" si="27"/>
        <v>70421</v>
      </c>
      <c r="K147" s="1522">
        <f t="shared" si="29"/>
        <v>103.65938028998308</v>
      </c>
    </row>
    <row r="148" spans="1:11" x14ac:dyDescent="0.2">
      <c r="A148" s="1511" t="s">
        <v>2072</v>
      </c>
      <c r="B148" s="1521" t="s">
        <v>2073</v>
      </c>
      <c r="C148" s="1522">
        <v>128458</v>
      </c>
      <c r="D148" s="1522">
        <v>808118</v>
      </c>
      <c r="E148" s="1522"/>
      <c r="F148" s="1522"/>
      <c r="G148" s="1522">
        <v>413</v>
      </c>
      <c r="H148" s="1522">
        <v>270</v>
      </c>
      <c r="I148" s="1523">
        <f t="shared" si="27"/>
        <v>128871</v>
      </c>
      <c r="J148" s="1523">
        <f t="shared" si="27"/>
        <v>808388</v>
      </c>
      <c r="K148" s="1522">
        <f t="shared" si="29"/>
        <v>627.28464899007531</v>
      </c>
    </row>
    <row r="149" spans="1:11" s="1515" customFormat="1" ht="13.5" x14ac:dyDescent="0.25">
      <c r="A149" s="1511" t="s">
        <v>2074</v>
      </c>
      <c r="B149" s="1530" t="s">
        <v>2075</v>
      </c>
      <c r="C149" s="1531">
        <f t="shared" ref="C149:D149" si="32">SUM(C147:C148)</f>
        <v>132902</v>
      </c>
      <c r="D149" s="1531">
        <f t="shared" si="32"/>
        <v>812871</v>
      </c>
      <c r="E149" s="1531">
        <f>SUM(E147:E148)</f>
        <v>15660</v>
      </c>
      <c r="F149" s="1531">
        <f>SUM(F147:F148)</f>
        <v>13026</v>
      </c>
      <c r="G149" s="1531">
        <f t="shared" ref="G149:H149" si="33">SUM(G147:G148)</f>
        <v>48244</v>
      </c>
      <c r="H149" s="1531">
        <f t="shared" si="33"/>
        <v>52912</v>
      </c>
      <c r="I149" s="1532">
        <f t="shared" si="27"/>
        <v>196806</v>
      </c>
      <c r="J149" s="1532">
        <f t="shared" si="27"/>
        <v>878809</v>
      </c>
      <c r="K149" s="1531">
        <f t="shared" si="29"/>
        <v>446.53567472536412</v>
      </c>
    </row>
    <row r="150" spans="1:11" x14ac:dyDescent="0.2">
      <c r="A150" s="1549" t="s">
        <v>2076</v>
      </c>
      <c r="B150" s="1550" t="s">
        <v>2077</v>
      </c>
      <c r="C150" s="1547">
        <f>C112+C144+C145+C149</f>
        <v>19372352</v>
      </c>
      <c r="D150" s="1547">
        <f t="shared" ref="D150:H150" si="34">D112+D144+D145+D149</f>
        <v>19471727</v>
      </c>
      <c r="E150" s="1547">
        <f t="shared" si="34"/>
        <v>28240</v>
      </c>
      <c r="F150" s="1547">
        <f t="shared" si="34"/>
        <v>25316</v>
      </c>
      <c r="G150" s="1547">
        <f t="shared" si="34"/>
        <v>78237</v>
      </c>
      <c r="H150" s="1547">
        <f t="shared" si="34"/>
        <v>83162</v>
      </c>
      <c r="I150" s="1546">
        <f t="shared" si="27"/>
        <v>19478829</v>
      </c>
      <c r="J150" s="1546">
        <f t="shared" si="27"/>
        <v>19580205</v>
      </c>
      <c r="K150" s="1547">
        <f t="shared" si="29"/>
        <v>100.52044196291266</v>
      </c>
    </row>
    <row r="151" spans="1:11" x14ac:dyDescent="0.2">
      <c r="C151" s="1522"/>
      <c r="D151" s="1522"/>
      <c r="E151" s="1522"/>
      <c r="F151" s="1522"/>
      <c r="G151" s="1522"/>
      <c r="H151" s="1522"/>
      <c r="I151" s="1522"/>
      <c r="J151" s="1522"/>
      <c r="K151" s="1522"/>
    </row>
    <row r="152" spans="1:11" x14ac:dyDescent="0.2">
      <c r="C152" s="1522"/>
      <c r="D152" s="1522"/>
      <c r="E152" s="1522"/>
      <c r="F152" s="1522"/>
      <c r="G152" s="1522"/>
      <c r="H152" s="1522"/>
      <c r="I152" s="1522"/>
      <c r="J152" s="1522"/>
      <c r="K152" s="1522"/>
    </row>
    <row r="153" spans="1:11" x14ac:dyDescent="0.2">
      <c r="C153" s="1522"/>
      <c r="D153" s="1522"/>
      <c r="E153" s="1522"/>
      <c r="F153" s="1522"/>
      <c r="G153" s="1522"/>
      <c r="H153" s="1522"/>
      <c r="I153" s="1522"/>
      <c r="J153" s="1522"/>
      <c r="K153" s="1522"/>
    </row>
    <row r="154" spans="1:11" x14ac:dyDescent="0.2">
      <c r="C154" s="1522"/>
      <c r="D154" s="1522"/>
      <c r="E154" s="1522"/>
      <c r="F154" s="1522"/>
      <c r="G154" s="1522"/>
      <c r="H154" s="1522"/>
      <c r="I154" s="1522"/>
      <c r="J154" s="1522"/>
      <c r="K154" s="1522"/>
    </row>
    <row r="155" spans="1:11" x14ac:dyDescent="0.2">
      <c r="C155" s="1522"/>
      <c r="D155" s="1522"/>
      <c r="E155" s="1522"/>
      <c r="F155" s="1522"/>
      <c r="G155" s="1522"/>
      <c r="H155" s="1522"/>
      <c r="I155" s="1522"/>
      <c r="J155" s="1522"/>
      <c r="K155" s="1522"/>
    </row>
    <row r="156" spans="1:11" x14ac:dyDescent="0.2">
      <c r="C156" s="1522"/>
      <c r="D156" s="1522"/>
      <c r="E156" s="1522"/>
      <c r="F156" s="1522"/>
      <c r="G156" s="1522"/>
      <c r="H156" s="1522"/>
      <c r="I156" s="1522"/>
      <c r="J156" s="1522"/>
      <c r="K156" s="1522"/>
    </row>
    <row r="157" spans="1:11" x14ac:dyDescent="0.2">
      <c r="C157" s="1522"/>
      <c r="D157" s="1522"/>
      <c r="E157" s="1522"/>
      <c r="F157" s="1522"/>
      <c r="G157" s="1522"/>
      <c r="H157" s="1522"/>
      <c r="I157" s="1522"/>
      <c r="J157" s="1522"/>
      <c r="K157" s="1522"/>
    </row>
    <row r="158" spans="1:11" x14ac:dyDescent="0.2">
      <c r="C158" s="1522"/>
      <c r="D158" s="1522"/>
      <c r="E158" s="1522"/>
      <c r="F158" s="1522"/>
      <c r="G158" s="1522"/>
      <c r="H158" s="1522"/>
      <c r="I158" s="1522"/>
      <c r="J158" s="1522"/>
      <c r="K158" s="1522"/>
    </row>
    <row r="159" spans="1:11" x14ac:dyDescent="0.2">
      <c r="C159" s="1522"/>
      <c r="D159" s="1522"/>
      <c r="E159" s="1522"/>
      <c r="F159" s="1522"/>
      <c r="G159" s="1522"/>
      <c r="H159" s="1522"/>
      <c r="I159" s="1522"/>
      <c r="J159" s="1522"/>
      <c r="K159" s="1522"/>
    </row>
    <row r="160" spans="1:11" x14ac:dyDescent="0.2">
      <c r="C160" s="1522"/>
      <c r="D160" s="1522"/>
      <c r="E160" s="1522"/>
      <c r="F160" s="1522"/>
      <c r="G160" s="1522"/>
      <c r="H160" s="1522"/>
      <c r="I160" s="1522"/>
      <c r="J160" s="1522"/>
      <c r="K160" s="1522"/>
    </row>
    <row r="161" spans="3:11" x14ac:dyDescent="0.2">
      <c r="C161" s="1522"/>
      <c r="D161" s="1522"/>
      <c r="E161" s="1522"/>
      <c r="F161" s="1522"/>
      <c r="G161" s="1522"/>
      <c r="H161" s="1522"/>
      <c r="I161" s="1522"/>
      <c r="J161" s="1522"/>
      <c r="K161" s="1522"/>
    </row>
    <row r="162" spans="3:11" x14ac:dyDescent="0.2">
      <c r="C162" s="1522"/>
      <c r="D162" s="1522"/>
      <c r="E162" s="1522"/>
      <c r="F162" s="1522"/>
      <c r="G162" s="1522"/>
      <c r="H162" s="1522"/>
      <c r="I162" s="1522"/>
      <c r="J162" s="1522"/>
      <c r="K162" s="1522"/>
    </row>
    <row r="163" spans="3:11" x14ac:dyDescent="0.2">
      <c r="C163" s="1522"/>
      <c r="D163" s="1522"/>
      <c r="E163" s="1522"/>
      <c r="F163" s="1522"/>
      <c r="G163" s="1522"/>
      <c r="H163" s="1522"/>
      <c r="I163" s="1522"/>
      <c r="J163" s="1522"/>
      <c r="K163" s="1522"/>
    </row>
    <row r="164" spans="3:11" x14ac:dyDescent="0.2">
      <c r="C164" s="1522"/>
      <c r="D164" s="1522"/>
      <c r="E164" s="1522"/>
      <c r="F164" s="1522"/>
      <c r="G164" s="1522"/>
      <c r="H164" s="1522"/>
      <c r="I164" s="1522"/>
      <c r="J164" s="1522"/>
      <c r="K164" s="1522"/>
    </row>
    <row r="165" spans="3:11" x14ac:dyDescent="0.2">
      <c r="C165" s="1522"/>
      <c r="D165" s="1522"/>
      <c r="E165" s="1522"/>
      <c r="F165" s="1522"/>
      <c r="G165" s="1522"/>
      <c r="H165" s="1522"/>
      <c r="I165" s="1522"/>
      <c r="J165" s="1522"/>
      <c r="K165" s="1522"/>
    </row>
    <row r="166" spans="3:11" x14ac:dyDescent="0.2">
      <c r="C166" s="1522"/>
      <c r="D166" s="1522"/>
      <c r="E166" s="1522"/>
      <c r="F166" s="1522"/>
      <c r="G166" s="1522"/>
      <c r="H166" s="1522"/>
      <c r="I166" s="1522"/>
      <c r="J166" s="1522"/>
      <c r="K166" s="1522"/>
    </row>
    <row r="167" spans="3:11" x14ac:dyDescent="0.2">
      <c r="C167" s="1522"/>
      <c r="D167" s="1522"/>
      <c r="E167" s="1522"/>
      <c r="F167" s="1522"/>
      <c r="G167" s="1522"/>
      <c r="H167" s="1522"/>
      <c r="I167" s="1522"/>
      <c r="J167" s="1522"/>
      <c r="K167" s="1522"/>
    </row>
    <row r="168" spans="3:11" x14ac:dyDescent="0.2">
      <c r="C168" s="1522"/>
      <c r="D168" s="1522"/>
      <c r="E168" s="1522"/>
      <c r="F168" s="1522"/>
      <c r="G168" s="1522"/>
      <c r="H168" s="1522"/>
      <c r="I168" s="1522"/>
      <c r="J168" s="1522"/>
      <c r="K168" s="1522"/>
    </row>
    <row r="169" spans="3:11" x14ac:dyDescent="0.2">
      <c r="C169" s="1522"/>
      <c r="D169" s="1522"/>
      <c r="E169" s="1522"/>
      <c r="F169" s="1522"/>
      <c r="G169" s="1522"/>
      <c r="H169" s="1522"/>
      <c r="I169" s="1522"/>
      <c r="J169" s="1522"/>
      <c r="K169" s="1522"/>
    </row>
    <row r="170" spans="3:11" x14ac:dyDescent="0.2">
      <c r="C170" s="1522"/>
      <c r="D170" s="1522"/>
      <c r="E170" s="1522"/>
      <c r="F170" s="1522"/>
      <c r="G170" s="1522"/>
      <c r="H170" s="1522"/>
      <c r="I170" s="1522"/>
      <c r="J170" s="1522"/>
      <c r="K170" s="1522"/>
    </row>
    <row r="171" spans="3:11" x14ac:dyDescent="0.2">
      <c r="C171" s="1522"/>
      <c r="D171" s="1522"/>
      <c r="E171" s="1522"/>
      <c r="F171" s="1522"/>
      <c r="G171" s="1522"/>
      <c r="H171" s="1522"/>
      <c r="I171" s="1522"/>
      <c r="J171" s="1522"/>
      <c r="K171" s="1522"/>
    </row>
    <row r="172" spans="3:11" x14ac:dyDescent="0.2">
      <c r="C172" s="1522"/>
      <c r="D172" s="1522"/>
      <c r="E172" s="1522"/>
      <c r="F172" s="1522"/>
      <c r="G172" s="1522"/>
      <c r="H172" s="1522"/>
      <c r="I172" s="1522"/>
      <c r="J172" s="1522"/>
      <c r="K172" s="1522"/>
    </row>
    <row r="173" spans="3:11" x14ac:dyDescent="0.2">
      <c r="C173" s="1522"/>
      <c r="D173" s="1522"/>
      <c r="E173" s="1522"/>
      <c r="F173" s="1522"/>
      <c r="G173" s="1522"/>
      <c r="H173" s="1522"/>
      <c r="I173" s="1522"/>
      <c r="J173" s="1522"/>
      <c r="K173" s="1522"/>
    </row>
    <row r="174" spans="3:11" x14ac:dyDescent="0.2">
      <c r="C174" s="1522"/>
      <c r="D174" s="1522"/>
      <c r="E174" s="1522"/>
      <c r="F174" s="1522"/>
      <c r="G174" s="1522"/>
      <c r="H174" s="1522"/>
      <c r="I174" s="1522"/>
      <c r="J174" s="1522"/>
      <c r="K174" s="1522"/>
    </row>
    <row r="175" spans="3:11" x14ac:dyDescent="0.2">
      <c r="C175" s="1522"/>
      <c r="D175" s="1522"/>
      <c r="E175" s="1522"/>
      <c r="F175" s="1522"/>
      <c r="G175" s="1522"/>
      <c r="H175" s="1522"/>
      <c r="I175" s="1522"/>
      <c r="J175" s="1522"/>
      <c r="K175" s="1522"/>
    </row>
    <row r="176" spans="3:11" x14ac:dyDescent="0.2">
      <c r="C176" s="1522"/>
      <c r="D176" s="1522"/>
      <c r="E176" s="1522"/>
      <c r="F176" s="1522"/>
      <c r="G176" s="1522"/>
      <c r="H176" s="1522"/>
      <c r="I176" s="1522"/>
      <c r="J176" s="1522"/>
      <c r="K176" s="1522"/>
    </row>
    <row r="177" spans="3:11" x14ac:dyDescent="0.2">
      <c r="C177" s="1522"/>
      <c r="D177" s="1522"/>
      <c r="E177" s="1522"/>
      <c r="F177" s="1522"/>
      <c r="G177" s="1522"/>
      <c r="H177" s="1522"/>
      <c r="I177" s="1522"/>
      <c r="J177" s="1522"/>
      <c r="K177" s="1522"/>
    </row>
    <row r="178" spans="3:11" x14ac:dyDescent="0.2">
      <c r="C178" s="1522"/>
      <c r="D178" s="1522"/>
      <c r="E178" s="1522"/>
      <c r="F178" s="1522"/>
      <c r="G178" s="1522"/>
      <c r="H178" s="1522"/>
      <c r="I178" s="1522"/>
      <c r="J178" s="1522"/>
      <c r="K178" s="1522"/>
    </row>
    <row r="179" spans="3:11" x14ac:dyDescent="0.2">
      <c r="C179" s="1522"/>
      <c r="D179" s="1522"/>
      <c r="E179" s="1522"/>
      <c r="F179" s="1522"/>
      <c r="G179" s="1522"/>
      <c r="H179" s="1522"/>
      <c r="I179" s="1522"/>
      <c r="J179" s="1522"/>
      <c r="K179" s="1522"/>
    </row>
    <row r="180" spans="3:11" x14ac:dyDescent="0.2">
      <c r="C180" s="1522"/>
      <c r="D180" s="1522"/>
      <c r="E180" s="1522"/>
      <c r="F180" s="1522"/>
      <c r="G180" s="1522"/>
      <c r="H180" s="1522"/>
      <c r="I180" s="1522"/>
      <c r="J180" s="1522"/>
      <c r="K180" s="1522"/>
    </row>
    <row r="181" spans="3:11" x14ac:dyDescent="0.2">
      <c r="C181" s="1522"/>
      <c r="D181" s="1522"/>
      <c r="E181" s="1522"/>
      <c r="F181" s="1522"/>
      <c r="G181" s="1522"/>
      <c r="H181" s="1522"/>
      <c r="I181" s="1522"/>
      <c r="J181" s="1522"/>
      <c r="K181" s="1522"/>
    </row>
    <row r="182" spans="3:11" x14ac:dyDescent="0.2">
      <c r="C182" s="1522"/>
      <c r="D182" s="1522"/>
      <c r="E182" s="1522"/>
      <c r="F182" s="1522"/>
      <c r="G182" s="1522"/>
      <c r="H182" s="1522"/>
      <c r="I182" s="1522"/>
      <c r="J182" s="1522"/>
      <c r="K182" s="1522"/>
    </row>
    <row r="183" spans="3:11" x14ac:dyDescent="0.2">
      <c r="C183" s="1522"/>
      <c r="D183" s="1522"/>
      <c r="E183" s="1522"/>
      <c r="F183" s="1522"/>
      <c r="G183" s="1522"/>
      <c r="H183" s="1522"/>
      <c r="I183" s="1522"/>
      <c r="J183" s="1522"/>
      <c r="K183" s="1522"/>
    </row>
    <row r="184" spans="3:11" x14ac:dyDescent="0.2">
      <c r="C184" s="1522"/>
      <c r="D184" s="1522"/>
      <c r="E184" s="1522"/>
      <c r="F184" s="1522"/>
      <c r="G184" s="1522"/>
      <c r="H184" s="1522"/>
      <c r="I184" s="1522"/>
      <c r="J184" s="1522"/>
      <c r="K184" s="1522"/>
    </row>
    <row r="185" spans="3:11" x14ac:dyDescent="0.2">
      <c r="C185" s="1522"/>
      <c r="D185" s="1522"/>
      <c r="E185" s="1522"/>
      <c r="F185" s="1522"/>
      <c r="G185" s="1522"/>
      <c r="H185" s="1522"/>
      <c r="I185" s="1522"/>
      <c r="J185" s="1522"/>
      <c r="K185" s="1522"/>
    </row>
    <row r="186" spans="3:11" x14ac:dyDescent="0.2">
      <c r="C186" s="1522"/>
      <c r="D186" s="1522"/>
      <c r="E186" s="1522"/>
      <c r="F186" s="1522"/>
      <c r="G186" s="1522"/>
      <c r="H186" s="1522"/>
      <c r="I186" s="1522"/>
      <c r="J186" s="1522"/>
      <c r="K186" s="1522"/>
    </row>
    <row r="187" spans="3:11" x14ac:dyDescent="0.2">
      <c r="C187" s="1522"/>
      <c r="D187" s="1522"/>
      <c r="E187" s="1522"/>
      <c r="F187" s="1522"/>
      <c r="G187" s="1522"/>
      <c r="H187" s="1522"/>
      <c r="I187" s="1522"/>
      <c r="J187" s="1522"/>
      <c r="K187" s="1522"/>
    </row>
    <row r="188" spans="3:11" x14ac:dyDescent="0.2">
      <c r="C188" s="1522"/>
      <c r="D188" s="1522"/>
      <c r="E188" s="1522"/>
      <c r="F188" s="1522"/>
      <c r="G188" s="1522"/>
      <c r="H188" s="1522"/>
      <c r="I188" s="1522"/>
      <c r="J188" s="1522"/>
      <c r="K188" s="1522"/>
    </row>
    <row r="189" spans="3:11" x14ac:dyDescent="0.2">
      <c r="C189" s="1522"/>
      <c r="D189" s="1522"/>
      <c r="E189" s="1522"/>
      <c r="F189" s="1522"/>
      <c r="G189" s="1522"/>
      <c r="H189" s="1522"/>
      <c r="I189" s="1522"/>
      <c r="J189" s="1522"/>
      <c r="K189" s="1522"/>
    </row>
    <row r="190" spans="3:11" x14ac:dyDescent="0.2">
      <c r="C190" s="1522"/>
      <c r="D190" s="1522"/>
      <c r="E190" s="1522"/>
      <c r="F190" s="1522"/>
      <c r="G190" s="1522"/>
      <c r="H190" s="1522"/>
      <c r="I190" s="1522"/>
      <c r="J190" s="1522"/>
      <c r="K190" s="1522"/>
    </row>
    <row r="191" spans="3:11" x14ac:dyDescent="0.2">
      <c r="C191" s="1522"/>
      <c r="D191" s="1522"/>
      <c r="E191" s="1522"/>
      <c r="F191" s="1522"/>
      <c r="G191" s="1522"/>
      <c r="H191" s="1522"/>
      <c r="I191" s="1522"/>
      <c r="J191" s="1522"/>
      <c r="K191" s="1522"/>
    </row>
    <row r="192" spans="3:11" x14ac:dyDescent="0.2">
      <c r="C192" s="1522"/>
      <c r="D192" s="1522"/>
      <c r="E192" s="1522"/>
      <c r="F192" s="1522"/>
      <c r="G192" s="1522"/>
      <c r="H192" s="1522"/>
      <c r="I192" s="1522"/>
      <c r="J192" s="1522"/>
      <c r="K192" s="1522"/>
    </row>
    <row r="193" spans="3:11" x14ac:dyDescent="0.2">
      <c r="C193" s="1522"/>
      <c r="D193" s="1522"/>
      <c r="E193" s="1522"/>
      <c r="F193" s="1522"/>
      <c r="G193" s="1522"/>
      <c r="H193" s="1522"/>
      <c r="I193" s="1522"/>
      <c r="J193" s="1522"/>
      <c r="K193" s="1522"/>
    </row>
    <row r="194" spans="3:11" x14ac:dyDescent="0.2">
      <c r="C194" s="1522"/>
      <c r="D194" s="1522"/>
      <c r="E194" s="1522"/>
      <c r="F194" s="1522"/>
      <c r="G194" s="1522"/>
      <c r="H194" s="1522"/>
      <c r="I194" s="1522"/>
      <c r="J194" s="1522"/>
      <c r="K194" s="1522"/>
    </row>
    <row r="195" spans="3:11" x14ac:dyDescent="0.2">
      <c r="C195" s="1522"/>
      <c r="D195" s="1522"/>
      <c r="E195" s="1522"/>
      <c r="F195" s="1522"/>
      <c r="G195" s="1522"/>
      <c r="H195" s="1522"/>
      <c r="I195" s="1522"/>
      <c r="J195" s="1522"/>
      <c r="K195" s="1522"/>
    </row>
    <row r="196" spans="3:11" x14ac:dyDescent="0.2">
      <c r="C196" s="1522"/>
      <c r="D196" s="1522"/>
      <c r="E196" s="1522"/>
      <c r="F196" s="1522"/>
      <c r="G196" s="1522"/>
      <c r="H196" s="1522"/>
      <c r="I196" s="1522"/>
      <c r="J196" s="1522"/>
      <c r="K196" s="1522"/>
    </row>
    <row r="197" spans="3:11" x14ac:dyDescent="0.2">
      <c r="C197" s="1522"/>
      <c r="D197" s="1522"/>
      <c r="E197" s="1522"/>
      <c r="F197" s="1522"/>
      <c r="G197" s="1522"/>
      <c r="H197" s="1522"/>
      <c r="I197" s="1522"/>
      <c r="J197" s="1522"/>
      <c r="K197" s="1522"/>
    </row>
    <row r="198" spans="3:11" x14ac:dyDescent="0.2">
      <c r="C198" s="1522"/>
      <c r="D198" s="1522"/>
      <c r="E198" s="1522"/>
      <c r="F198" s="1522"/>
      <c r="G198" s="1522"/>
      <c r="H198" s="1522"/>
      <c r="I198" s="1522"/>
      <c r="J198" s="1522"/>
      <c r="K198" s="1522"/>
    </row>
    <row r="199" spans="3:11" x14ac:dyDescent="0.2">
      <c r="C199" s="1522"/>
      <c r="D199" s="1522"/>
      <c r="E199" s="1522"/>
      <c r="F199" s="1522"/>
      <c r="G199" s="1522"/>
      <c r="H199" s="1522"/>
      <c r="I199" s="1522"/>
      <c r="J199" s="1522"/>
      <c r="K199" s="1522"/>
    </row>
    <row r="200" spans="3:11" x14ac:dyDescent="0.2">
      <c r="C200" s="1522"/>
      <c r="D200" s="1522"/>
      <c r="E200" s="1522"/>
      <c r="F200" s="1522"/>
      <c r="G200" s="1522"/>
      <c r="H200" s="1522"/>
      <c r="I200" s="1522"/>
      <c r="J200" s="1522"/>
      <c r="K200" s="1522"/>
    </row>
    <row r="201" spans="3:11" x14ac:dyDescent="0.2">
      <c r="C201" s="1522"/>
      <c r="D201" s="1522"/>
      <c r="E201" s="1522"/>
      <c r="F201" s="1522"/>
      <c r="G201" s="1522"/>
      <c r="H201" s="1522"/>
      <c r="I201" s="1522"/>
      <c r="J201" s="1522"/>
      <c r="K201" s="1522"/>
    </row>
    <row r="202" spans="3:11" x14ac:dyDescent="0.2">
      <c r="C202" s="1522"/>
      <c r="D202" s="1522"/>
      <c r="E202" s="1522"/>
      <c r="F202" s="1522"/>
      <c r="G202" s="1522"/>
      <c r="H202" s="1522"/>
      <c r="I202" s="1522"/>
      <c r="J202" s="1522"/>
      <c r="K202" s="1522"/>
    </row>
    <row r="203" spans="3:11" x14ac:dyDescent="0.2">
      <c r="C203" s="1522"/>
      <c r="D203" s="1522"/>
      <c r="E203" s="1522"/>
      <c r="F203" s="1522"/>
      <c r="G203" s="1522"/>
      <c r="H203" s="1522"/>
      <c r="I203" s="1522"/>
      <c r="J203" s="1522"/>
      <c r="K203" s="1522"/>
    </row>
    <row r="204" spans="3:11" x14ac:dyDescent="0.2">
      <c r="C204" s="1522"/>
      <c r="D204" s="1522"/>
      <c r="E204" s="1522"/>
      <c r="F204" s="1522"/>
      <c r="G204" s="1522"/>
      <c r="H204" s="1522"/>
      <c r="I204" s="1522"/>
      <c r="J204" s="1522"/>
      <c r="K204" s="1522"/>
    </row>
    <row r="205" spans="3:11" x14ac:dyDescent="0.2">
      <c r="C205" s="1522"/>
      <c r="D205" s="1522"/>
      <c r="E205" s="1522"/>
      <c r="F205" s="1522"/>
      <c r="G205" s="1522"/>
      <c r="H205" s="1522"/>
      <c r="I205" s="1522"/>
      <c r="J205" s="1522"/>
      <c r="K205" s="1522"/>
    </row>
    <row r="206" spans="3:11" x14ac:dyDescent="0.2">
      <c r="C206" s="1522"/>
      <c r="D206" s="1522"/>
      <c r="E206" s="1522"/>
      <c r="F206" s="1522"/>
      <c r="G206" s="1522"/>
      <c r="H206" s="1522"/>
      <c r="I206" s="1522"/>
      <c r="J206" s="1522"/>
      <c r="K206" s="1522"/>
    </row>
    <row r="207" spans="3:11" x14ac:dyDescent="0.2">
      <c r="C207" s="1522"/>
      <c r="D207" s="1522"/>
      <c r="E207" s="1522"/>
      <c r="F207" s="1522"/>
      <c r="G207" s="1522"/>
      <c r="H207" s="1522"/>
      <c r="I207" s="1522"/>
      <c r="J207" s="1522"/>
      <c r="K207" s="1522"/>
    </row>
    <row r="208" spans="3:11" x14ac:dyDescent="0.2">
      <c r="C208" s="1522"/>
      <c r="D208" s="1522"/>
      <c r="E208" s="1522"/>
      <c r="F208" s="1522"/>
      <c r="G208" s="1522"/>
      <c r="H208" s="1522"/>
      <c r="I208" s="1522"/>
      <c r="J208" s="1522"/>
      <c r="K208" s="1522"/>
    </row>
    <row r="209" spans="3:11" x14ac:dyDescent="0.2">
      <c r="C209" s="1522"/>
      <c r="D209" s="1522"/>
      <c r="E209" s="1522"/>
      <c r="F209" s="1522"/>
      <c r="G209" s="1522"/>
      <c r="H209" s="1522"/>
      <c r="I209" s="1522"/>
      <c r="J209" s="1522"/>
      <c r="K209" s="1522"/>
    </row>
    <row r="210" spans="3:11" x14ac:dyDescent="0.2">
      <c r="C210" s="1522"/>
      <c r="D210" s="1522"/>
      <c r="E210" s="1522"/>
      <c r="F210" s="1522"/>
      <c r="G210" s="1522"/>
      <c r="H210" s="1522"/>
      <c r="I210" s="1522"/>
      <c r="J210" s="1522"/>
      <c r="K210" s="1522"/>
    </row>
    <row r="211" spans="3:11" x14ac:dyDescent="0.2">
      <c r="C211" s="1522"/>
      <c r="D211" s="1522"/>
      <c r="E211" s="1522"/>
      <c r="F211" s="1522"/>
      <c r="G211" s="1522"/>
      <c r="H211" s="1522"/>
      <c r="I211" s="1522"/>
      <c r="J211" s="1522"/>
      <c r="K211" s="1522"/>
    </row>
    <row r="212" spans="3:11" x14ac:dyDescent="0.2">
      <c r="C212" s="1522"/>
      <c r="D212" s="1522"/>
      <c r="E212" s="1522"/>
      <c r="F212" s="1522"/>
      <c r="G212" s="1522"/>
      <c r="H212" s="1522"/>
      <c r="I212" s="1522"/>
      <c r="J212" s="1522"/>
      <c r="K212" s="1522"/>
    </row>
    <row r="213" spans="3:11" x14ac:dyDescent="0.2">
      <c r="C213" s="1522"/>
      <c r="D213" s="1522"/>
      <c r="E213" s="1522"/>
      <c r="F213" s="1522"/>
      <c r="G213" s="1522"/>
      <c r="H213" s="1522"/>
      <c r="I213" s="1522"/>
      <c r="J213" s="1522"/>
      <c r="K213" s="1522"/>
    </row>
    <row r="214" spans="3:11" x14ac:dyDescent="0.2">
      <c r="C214" s="1522"/>
      <c r="D214" s="1522"/>
      <c r="E214" s="1522"/>
      <c r="F214" s="1522"/>
      <c r="G214" s="1522"/>
      <c r="H214" s="1522"/>
      <c r="I214" s="1522"/>
      <c r="J214" s="1522"/>
      <c r="K214" s="1522"/>
    </row>
    <row r="215" spans="3:11" x14ac:dyDescent="0.2">
      <c r="C215" s="1522"/>
      <c r="D215" s="1522"/>
      <c r="E215" s="1522"/>
      <c r="F215" s="1522"/>
      <c r="G215" s="1522"/>
      <c r="H215" s="1522"/>
      <c r="I215" s="1522"/>
      <c r="J215" s="1522"/>
      <c r="K215" s="1522"/>
    </row>
    <row r="216" spans="3:11" x14ac:dyDescent="0.2">
      <c r="C216" s="1522"/>
      <c r="D216" s="1522"/>
      <c r="E216" s="1522"/>
      <c r="F216" s="1522"/>
      <c r="G216" s="1522"/>
      <c r="H216" s="1522"/>
      <c r="I216" s="1522"/>
      <c r="J216" s="1522"/>
      <c r="K216" s="1522"/>
    </row>
    <row r="217" spans="3:11" x14ac:dyDescent="0.2">
      <c r="C217" s="1522"/>
      <c r="D217" s="1522"/>
      <c r="E217" s="1522"/>
      <c r="F217" s="1522"/>
      <c r="G217" s="1522"/>
      <c r="H217" s="1522"/>
      <c r="I217" s="1522"/>
      <c r="J217" s="1522"/>
      <c r="K217" s="1522"/>
    </row>
    <row r="218" spans="3:11" x14ac:dyDescent="0.2">
      <c r="C218" s="1522"/>
      <c r="D218" s="1522"/>
      <c r="E218" s="1522"/>
      <c r="F218" s="1522"/>
      <c r="I218" s="1522"/>
      <c r="J218" s="1522"/>
      <c r="K218" s="1522"/>
    </row>
    <row r="219" spans="3:11" x14ac:dyDescent="0.2">
      <c r="C219" s="1522"/>
      <c r="D219" s="1522"/>
      <c r="E219" s="1522"/>
      <c r="F219" s="1522"/>
      <c r="I219" s="1522"/>
      <c r="J219" s="1522"/>
      <c r="K219" s="1522"/>
    </row>
  </sheetData>
  <mergeCells count="13">
    <mergeCell ref="B7:K7"/>
    <mergeCell ref="C1:K1"/>
    <mergeCell ref="B3:K3"/>
    <mergeCell ref="B4:K4"/>
    <mergeCell ref="B5:K5"/>
    <mergeCell ref="B6:K6"/>
    <mergeCell ref="K10:K12"/>
    <mergeCell ref="A9:A12"/>
    <mergeCell ref="B10:B12"/>
    <mergeCell ref="C10:D11"/>
    <mergeCell ref="E10:F11"/>
    <mergeCell ref="G10:H11"/>
    <mergeCell ref="I10:J1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68"/>
  <sheetViews>
    <sheetView topLeftCell="B1" workbookViewId="0">
      <selection activeCell="F17" sqref="F17"/>
    </sheetView>
  </sheetViews>
  <sheetFormatPr defaultRowHeight="12.75" x14ac:dyDescent="0.2"/>
  <cols>
    <col min="1" max="1" width="13.140625" style="304" hidden="1" customWidth="1"/>
    <col min="2" max="2" width="5" style="304" bestFit="1" customWidth="1"/>
    <col min="3" max="3" width="57.7109375" style="304" bestFit="1" customWidth="1"/>
    <col min="4" max="4" width="15.5703125" style="304" customWidth="1"/>
    <col min="5" max="5" width="14.28515625" style="304" customWidth="1"/>
    <col min="6" max="6" width="15.140625" style="304" bestFit="1" customWidth="1"/>
    <col min="7" max="7" width="16.28515625" style="304" bestFit="1" customWidth="1"/>
    <col min="8" max="8" width="9.5703125" style="304" bestFit="1" customWidth="1"/>
    <col min="9" max="16384" width="9.140625" style="304"/>
  </cols>
  <sheetData>
    <row r="1" spans="1:6" s="3" customFormat="1" ht="12.75" customHeight="1" x14ac:dyDescent="0.2">
      <c r="B1" s="1895" t="s">
        <v>2156</v>
      </c>
      <c r="C1" s="1895"/>
      <c r="D1" s="1895"/>
      <c r="E1" s="1895"/>
      <c r="F1" s="1410"/>
    </row>
    <row r="2" spans="1:6" s="1412" customFormat="1" ht="12.75" customHeight="1" x14ac:dyDescent="0.2">
      <c r="A2" s="1411"/>
      <c r="B2" s="1636" t="s">
        <v>78</v>
      </c>
      <c r="C2" s="1636"/>
      <c r="D2" s="1636"/>
      <c r="E2" s="1636"/>
    </row>
    <row r="3" spans="1:6" s="1412" customFormat="1" ht="12.75" customHeight="1" x14ac:dyDescent="0.2">
      <c r="A3" s="1411"/>
      <c r="B3" s="1636" t="s">
        <v>1339</v>
      </c>
      <c r="C3" s="1636"/>
      <c r="D3" s="1636"/>
      <c r="E3" s="1636"/>
    </row>
    <row r="4" spans="1:6" s="3" customFormat="1" x14ac:dyDescent="0.2">
      <c r="A4" s="1636" t="s">
        <v>1668</v>
      </c>
      <c r="B4" s="1636"/>
      <c r="C4" s="1636"/>
      <c r="D4" s="1636"/>
      <c r="E4" s="1636"/>
    </row>
    <row r="5" spans="1:6" s="1412" customFormat="1" ht="12.75" customHeight="1" x14ac:dyDescent="0.2">
      <c r="A5" s="1389"/>
      <c r="B5" s="1636" t="s">
        <v>1360</v>
      </c>
      <c r="C5" s="1636"/>
      <c r="D5" s="1636"/>
      <c r="E5" s="1636"/>
    </row>
    <row r="6" spans="1:6" s="3" customFormat="1" ht="13.5" x14ac:dyDescent="0.25">
      <c r="A6" s="1896"/>
      <c r="B6" s="1896"/>
      <c r="C6" s="1897"/>
      <c r="D6" s="1897"/>
      <c r="E6" s="1897"/>
    </row>
    <row r="7" spans="1:6" s="3" customFormat="1" ht="13.5" x14ac:dyDescent="0.25">
      <c r="A7" s="1413"/>
      <c r="B7" s="1894"/>
      <c r="C7" s="1414" t="s">
        <v>57</v>
      </c>
      <c r="D7" s="1414" t="s">
        <v>58</v>
      </c>
      <c r="E7" s="1414" t="s">
        <v>60</v>
      </c>
    </row>
    <row r="8" spans="1:6" s="1417" customFormat="1" ht="27" x14ac:dyDescent="0.2">
      <c r="A8" s="1415" t="s">
        <v>1669</v>
      </c>
      <c r="B8" s="1894"/>
      <c r="C8" s="1416" t="s">
        <v>86</v>
      </c>
      <c r="D8" s="1416" t="s">
        <v>1670</v>
      </c>
      <c r="E8" s="1416" t="s">
        <v>1671</v>
      </c>
    </row>
    <row r="9" spans="1:6" s="1417" customFormat="1" ht="13.5" x14ac:dyDescent="0.2">
      <c r="A9" s="1418"/>
      <c r="B9" s="1418"/>
      <c r="C9" s="1419"/>
      <c r="D9" s="1419"/>
      <c r="E9" s="1419"/>
    </row>
    <row r="10" spans="1:6" s="1417" customFormat="1" ht="13.5" x14ac:dyDescent="0.2">
      <c r="A10" s="1418"/>
      <c r="B10" s="1420" t="s">
        <v>514</v>
      </c>
      <c r="C10" s="1421" t="s">
        <v>1672</v>
      </c>
      <c r="D10" s="1419"/>
      <c r="E10" s="1419"/>
    </row>
    <row r="11" spans="1:6" s="1417" customFormat="1" ht="13.5" x14ac:dyDescent="0.2">
      <c r="A11" s="1418"/>
      <c r="B11" s="1420"/>
      <c r="C11" s="1422" t="s">
        <v>1673</v>
      </c>
      <c r="D11" s="1419"/>
      <c r="E11" s="1419"/>
    </row>
    <row r="12" spans="1:6" s="3" customFormat="1" x14ac:dyDescent="0.2">
      <c r="A12" s="3">
        <v>12111</v>
      </c>
      <c r="B12" s="1420" t="s">
        <v>522</v>
      </c>
      <c r="C12" s="3" t="s">
        <v>1674</v>
      </c>
      <c r="D12" s="259">
        <v>332492420</v>
      </c>
      <c r="E12" s="1423"/>
    </row>
    <row r="13" spans="1:6" s="3" customFormat="1" x14ac:dyDescent="0.2">
      <c r="A13" s="3">
        <v>12121</v>
      </c>
      <c r="B13" s="1420" t="s">
        <v>523</v>
      </c>
      <c r="C13" s="3" t="s">
        <v>1675</v>
      </c>
      <c r="D13" s="259">
        <v>7513516053</v>
      </c>
      <c r="E13" s="1423"/>
    </row>
    <row r="14" spans="1:6" s="3" customFormat="1" x14ac:dyDescent="0.2">
      <c r="A14" s="3">
        <v>121311</v>
      </c>
      <c r="B14" s="1420" t="s">
        <v>524</v>
      </c>
      <c r="C14" s="3" t="s">
        <v>1676</v>
      </c>
      <c r="D14" s="259">
        <v>17640844</v>
      </c>
      <c r="E14" s="1423"/>
    </row>
    <row r="15" spans="1:6" s="3" customFormat="1" x14ac:dyDescent="0.2">
      <c r="A15" s="3">
        <v>121491</v>
      </c>
      <c r="B15" s="1420" t="s">
        <v>525</v>
      </c>
      <c r="C15" s="3" t="s">
        <v>1677</v>
      </c>
      <c r="D15" s="259">
        <v>2370123662</v>
      </c>
      <c r="E15" s="1423"/>
    </row>
    <row r="16" spans="1:6" s="3" customFormat="1" x14ac:dyDescent="0.2">
      <c r="A16" s="3">
        <v>121321</v>
      </c>
      <c r="B16" s="1420" t="s">
        <v>526</v>
      </c>
      <c r="C16" s="3" t="s">
        <v>1678</v>
      </c>
      <c r="D16" s="259">
        <v>2640000</v>
      </c>
      <c r="E16" s="1423"/>
    </row>
    <row r="17" spans="1:8" s="3" customFormat="1" x14ac:dyDescent="0.2">
      <c r="B17" s="1420" t="s">
        <v>527</v>
      </c>
      <c r="C17" s="3" t="s">
        <v>1679</v>
      </c>
      <c r="D17" s="259">
        <v>303240</v>
      </c>
      <c r="E17" s="1423"/>
    </row>
    <row r="18" spans="1:8" s="899" customFormat="1" x14ac:dyDescent="0.2">
      <c r="B18" s="1420"/>
      <c r="C18" s="1424" t="s">
        <v>1680</v>
      </c>
      <c r="D18" s="1425"/>
      <c r="E18" s="1423"/>
    </row>
    <row r="19" spans="1:8" s="899" customFormat="1" x14ac:dyDescent="0.2">
      <c r="B19" s="1420" t="s">
        <v>528</v>
      </c>
      <c r="C19" s="3" t="s">
        <v>1675</v>
      </c>
      <c r="D19" s="260">
        <v>1024831200</v>
      </c>
      <c r="E19" s="1423"/>
    </row>
    <row r="20" spans="1:8" s="899" customFormat="1" x14ac:dyDescent="0.2">
      <c r="B20" s="1420" t="s">
        <v>529</v>
      </c>
      <c r="C20" s="3" t="s">
        <v>1677</v>
      </c>
      <c r="D20" s="260">
        <v>983637602</v>
      </c>
      <c r="E20" s="1423"/>
    </row>
    <row r="21" spans="1:8" s="1417" customFormat="1" ht="13.5" x14ac:dyDescent="0.2">
      <c r="A21" s="1418"/>
      <c r="B21" s="1420" t="s">
        <v>571</v>
      </c>
      <c r="C21" s="1426" t="s">
        <v>1681</v>
      </c>
      <c r="D21" s="1427">
        <f>D12+D13+D14+D15+D16+D17+D19+D20</f>
        <v>12245185021</v>
      </c>
      <c r="E21" s="1427"/>
    </row>
    <row r="22" spans="1:8" s="1417" customFormat="1" ht="13.5" x14ac:dyDescent="0.2">
      <c r="A22" s="1418"/>
      <c r="B22" s="1420" t="s">
        <v>572</v>
      </c>
      <c r="C22" s="1426" t="s">
        <v>1682</v>
      </c>
      <c r="D22" s="1427">
        <v>12884545675</v>
      </c>
      <c r="E22" s="1428"/>
    </row>
    <row r="23" spans="1:8" s="1417" customFormat="1" ht="13.5" x14ac:dyDescent="0.2">
      <c r="A23" s="1418"/>
      <c r="B23" s="1420" t="s">
        <v>573</v>
      </c>
      <c r="C23" s="1426" t="s">
        <v>1683</v>
      </c>
      <c r="D23" s="1427">
        <f>D21-D22</f>
        <v>-639360654</v>
      </c>
      <c r="E23" s="1429"/>
    </row>
    <row r="24" spans="1:8" s="1433" customFormat="1" x14ac:dyDescent="0.2">
      <c r="A24" s="1420"/>
      <c r="B24" s="1420"/>
      <c r="C24" s="1430"/>
      <c r="D24" s="1431"/>
      <c r="E24" s="1432"/>
    </row>
    <row r="25" spans="1:8" s="1436" customFormat="1" x14ac:dyDescent="0.2">
      <c r="A25" s="1434"/>
      <c r="B25" s="1420" t="s">
        <v>574</v>
      </c>
      <c r="C25" s="3" t="s">
        <v>1684</v>
      </c>
      <c r="D25" s="259">
        <v>2662324</v>
      </c>
      <c r="E25" s="259"/>
      <c r="F25" s="1435"/>
      <c r="G25" s="1435"/>
    </row>
    <row r="26" spans="1:8" s="1436" customFormat="1" x14ac:dyDescent="0.2">
      <c r="A26" s="1434"/>
      <c r="B26" s="1420" t="s">
        <v>575</v>
      </c>
      <c r="C26" s="3" t="s">
        <v>1685</v>
      </c>
      <c r="D26" s="259">
        <v>1648884810</v>
      </c>
      <c r="E26" s="259"/>
    </row>
    <row r="27" spans="1:8" s="3" customFormat="1" x14ac:dyDescent="0.2">
      <c r="A27" s="3">
        <v>12112</v>
      </c>
      <c r="B27" s="1420" t="s">
        <v>576</v>
      </c>
      <c r="C27" s="3" t="s">
        <v>1686</v>
      </c>
      <c r="D27" s="259">
        <v>2016305450</v>
      </c>
      <c r="E27" s="259"/>
      <c r="G27" s="259"/>
    </row>
    <row r="28" spans="1:8" s="3" customFormat="1" x14ac:dyDescent="0.2">
      <c r="A28" s="3">
        <v>12122</v>
      </c>
      <c r="B28" s="1420" t="s">
        <v>577</v>
      </c>
      <c r="C28" s="3" t="s">
        <v>1687</v>
      </c>
      <c r="D28" s="259">
        <v>649380665</v>
      </c>
      <c r="E28" s="259"/>
      <c r="F28" s="259"/>
    </row>
    <row r="29" spans="1:8" s="3" customFormat="1" x14ac:dyDescent="0.2">
      <c r="A29" s="3">
        <v>121312</v>
      </c>
      <c r="B29" s="1420" t="s">
        <v>578</v>
      </c>
      <c r="C29" s="3" t="s">
        <v>1688</v>
      </c>
      <c r="D29" s="259">
        <v>17431074</v>
      </c>
      <c r="E29" s="259"/>
      <c r="F29" s="259"/>
    </row>
    <row r="30" spans="1:8" s="3" customFormat="1" x14ac:dyDescent="0.2">
      <c r="A30" s="3">
        <v>121492</v>
      </c>
      <c r="B30" s="1420" t="s">
        <v>580</v>
      </c>
      <c r="C30" s="1437" t="s">
        <v>1689</v>
      </c>
      <c r="D30" s="1438">
        <f>SUM(D25:D29)</f>
        <v>4334664323</v>
      </c>
      <c r="E30" s="1438"/>
      <c r="F30" s="259"/>
      <c r="H30" s="259"/>
    </row>
    <row r="31" spans="1:8" s="3" customFormat="1" x14ac:dyDescent="0.2">
      <c r="A31" s="3">
        <v>12152</v>
      </c>
      <c r="B31" s="1420" t="s">
        <v>581</v>
      </c>
      <c r="C31" s="3" t="s">
        <v>1690</v>
      </c>
      <c r="D31" s="259">
        <v>400310131</v>
      </c>
      <c r="E31" s="1438"/>
      <c r="F31" s="1423"/>
      <c r="H31" s="259"/>
    </row>
    <row r="32" spans="1:8" s="1437" customFormat="1" x14ac:dyDescent="0.2">
      <c r="B32" s="1420" t="s">
        <v>582</v>
      </c>
      <c r="C32" s="1437" t="s">
        <v>1691</v>
      </c>
      <c r="D32" s="1438">
        <f>D31</f>
        <v>400310131</v>
      </c>
      <c r="E32" s="1438"/>
    </row>
    <row r="33" spans="1:6" s="3" customFormat="1" x14ac:dyDescent="0.2">
      <c r="A33" s="3">
        <v>16122</v>
      </c>
      <c r="B33" s="1420" t="s">
        <v>583</v>
      </c>
      <c r="C33" s="141" t="s">
        <v>1692</v>
      </c>
      <c r="D33" s="261">
        <f>D30+D32</f>
        <v>4734974454</v>
      </c>
      <c r="E33" s="261"/>
      <c r="F33" s="259"/>
    </row>
    <row r="34" spans="1:6" s="1437" customFormat="1" x14ac:dyDescent="0.2">
      <c r="B34" s="1420" t="s">
        <v>584</v>
      </c>
      <c r="C34" s="1426" t="s">
        <v>1682</v>
      </c>
      <c r="D34" s="1427">
        <v>4317718964</v>
      </c>
      <c r="E34" s="1428"/>
    </row>
    <row r="35" spans="1:6" s="1439" customFormat="1" ht="13.5" x14ac:dyDescent="0.25">
      <c r="B35" s="1420" t="s">
        <v>585</v>
      </c>
      <c r="C35" s="1426" t="s">
        <v>1683</v>
      </c>
      <c r="D35" s="1427">
        <f>D33-D34</f>
        <v>417255490</v>
      </c>
      <c r="E35" s="1428"/>
      <c r="F35" s="1440"/>
    </row>
    <row r="36" spans="1:6" s="3" customFormat="1" x14ac:dyDescent="0.2">
      <c r="A36" s="899"/>
      <c r="B36" s="1420"/>
      <c r="C36" s="1441"/>
      <c r="D36" s="1425"/>
      <c r="E36" s="1442"/>
    </row>
    <row r="37" spans="1:6" s="3" customFormat="1" x14ac:dyDescent="0.2">
      <c r="A37" s="3">
        <v>121131</v>
      </c>
      <c r="B37" s="1420" t="s">
        <v>586</v>
      </c>
      <c r="C37" s="3" t="s">
        <v>1693</v>
      </c>
      <c r="D37" s="259">
        <v>70547938</v>
      </c>
      <c r="E37" s="259"/>
    </row>
    <row r="38" spans="1:6" s="3" customFormat="1" x14ac:dyDescent="0.2">
      <c r="A38" s="3">
        <v>121231</v>
      </c>
      <c r="B38" s="1420" t="s">
        <v>587</v>
      </c>
      <c r="C38" s="3" t="s">
        <v>1694</v>
      </c>
      <c r="D38" s="259">
        <v>79536460</v>
      </c>
      <c r="E38" s="259"/>
    </row>
    <row r="39" spans="1:6" s="3" customFormat="1" x14ac:dyDescent="0.2">
      <c r="A39" s="3">
        <v>1213131</v>
      </c>
      <c r="B39" s="1420" t="s">
        <v>609</v>
      </c>
      <c r="C39" s="3" t="s">
        <v>1695</v>
      </c>
      <c r="D39" s="259">
        <v>59582723</v>
      </c>
      <c r="E39" s="259"/>
    </row>
    <row r="40" spans="1:6" s="3" customFormat="1" x14ac:dyDescent="0.2">
      <c r="B40" s="1420" t="s">
        <v>610</v>
      </c>
      <c r="C40" s="3" t="s">
        <v>1696</v>
      </c>
      <c r="D40" s="259">
        <v>48987982</v>
      </c>
      <c r="E40" s="259"/>
    </row>
    <row r="41" spans="1:6" s="3" customFormat="1" x14ac:dyDescent="0.2">
      <c r="A41" s="3">
        <v>121423</v>
      </c>
      <c r="B41" s="1420" t="s">
        <v>611</v>
      </c>
      <c r="C41" s="3" t="s">
        <v>1697</v>
      </c>
      <c r="D41" s="259">
        <v>210532</v>
      </c>
      <c r="E41" s="259"/>
    </row>
    <row r="42" spans="1:6" s="3" customFormat="1" x14ac:dyDescent="0.2">
      <c r="A42" s="3">
        <v>1213133</v>
      </c>
      <c r="B42" s="1420" t="s">
        <v>612</v>
      </c>
      <c r="C42" s="3" t="s">
        <v>1698</v>
      </c>
      <c r="D42" s="259">
        <v>18991114</v>
      </c>
      <c r="E42" s="259"/>
    </row>
    <row r="43" spans="1:6" s="3" customFormat="1" x14ac:dyDescent="0.2">
      <c r="A43" s="3">
        <v>1214933</v>
      </c>
      <c r="B43" s="1420" t="s">
        <v>613</v>
      </c>
      <c r="C43" s="3" t="s">
        <v>1699</v>
      </c>
      <c r="D43" s="259">
        <v>57513799</v>
      </c>
      <c r="E43" s="259"/>
    </row>
    <row r="44" spans="1:6" s="1437" customFormat="1" x14ac:dyDescent="0.2">
      <c r="B44" s="1420" t="s">
        <v>614</v>
      </c>
      <c r="C44" s="1437" t="s">
        <v>1700</v>
      </c>
      <c r="D44" s="1438">
        <f>SUM(D37:D43)</f>
        <v>335370548</v>
      </c>
      <c r="E44" s="1438"/>
      <c r="F44" s="1438"/>
    </row>
    <row r="45" spans="1:6" s="3" customFormat="1" x14ac:dyDescent="0.2">
      <c r="A45" s="3">
        <v>121132</v>
      </c>
      <c r="B45" s="1420" t="s">
        <v>615</v>
      </c>
      <c r="C45" s="3" t="s">
        <v>1701</v>
      </c>
      <c r="D45" s="259">
        <v>16104631</v>
      </c>
      <c r="E45" s="259"/>
    </row>
    <row r="46" spans="1:6" s="3" customFormat="1" x14ac:dyDescent="0.2">
      <c r="A46" s="3">
        <v>121311</v>
      </c>
      <c r="B46" s="1420" t="s">
        <v>616</v>
      </c>
      <c r="C46" s="3" t="s">
        <v>1702</v>
      </c>
      <c r="D46" s="259">
        <v>780304660</v>
      </c>
      <c r="E46" s="259"/>
    </row>
    <row r="47" spans="1:6" s="3" customFormat="1" x14ac:dyDescent="0.2">
      <c r="A47" s="3">
        <v>1213132</v>
      </c>
      <c r="B47" s="1420" t="s">
        <v>617</v>
      </c>
      <c r="C47" s="3" t="s">
        <v>1703</v>
      </c>
      <c r="D47" s="259">
        <v>622675807</v>
      </c>
      <c r="E47" s="259"/>
    </row>
    <row r="48" spans="1:6" s="3" customFormat="1" x14ac:dyDescent="0.2">
      <c r="A48" s="3">
        <v>1214932</v>
      </c>
      <c r="B48" s="1420" t="s">
        <v>671</v>
      </c>
      <c r="C48" s="3" t="s">
        <v>1704</v>
      </c>
      <c r="D48" s="259">
        <v>533682169</v>
      </c>
      <c r="E48" s="259"/>
    </row>
    <row r="49" spans="1:8" s="3" customFormat="1" x14ac:dyDescent="0.2">
      <c r="B49" s="1420" t="s">
        <v>672</v>
      </c>
      <c r="C49" s="3" t="s">
        <v>1705</v>
      </c>
      <c r="D49" s="259">
        <v>1511674</v>
      </c>
      <c r="E49" s="259"/>
    </row>
    <row r="50" spans="1:8" s="1437" customFormat="1" x14ac:dyDescent="0.2">
      <c r="B50" s="1420" t="s">
        <v>673</v>
      </c>
      <c r="C50" s="1437" t="s">
        <v>1706</v>
      </c>
      <c r="D50" s="1438">
        <f>SUM(D45:D49)</f>
        <v>1954278941</v>
      </c>
      <c r="E50" s="1438"/>
      <c r="F50" s="1438"/>
    </row>
    <row r="51" spans="1:8" s="1439" customFormat="1" ht="13.5" x14ac:dyDescent="0.25">
      <c r="B51" s="1420" t="s">
        <v>674</v>
      </c>
      <c r="C51" s="141" t="s">
        <v>1707</v>
      </c>
      <c r="D51" s="261">
        <f>D44+D50</f>
        <v>2289649489</v>
      </c>
      <c r="E51" s="261"/>
      <c r="F51" s="1440"/>
    </row>
    <row r="52" spans="1:8" s="1417" customFormat="1" ht="13.5" x14ac:dyDescent="0.2">
      <c r="A52" s="1418"/>
      <c r="B52" s="1420" t="s">
        <v>125</v>
      </c>
      <c r="C52" s="1426" t="s">
        <v>1682</v>
      </c>
      <c r="D52" s="1427">
        <v>2067544325</v>
      </c>
      <c r="E52" s="1428"/>
    </row>
    <row r="53" spans="1:8" s="1417" customFormat="1" ht="13.5" x14ac:dyDescent="0.2">
      <c r="A53" s="1418"/>
      <c r="B53" s="1420" t="s">
        <v>700</v>
      </c>
      <c r="C53" s="1426" t="s">
        <v>1683</v>
      </c>
      <c r="D53" s="1427">
        <f>D51-D52</f>
        <v>222105164</v>
      </c>
      <c r="E53" s="1428"/>
    </row>
    <row r="54" spans="1:8" s="1443" customFormat="1" ht="13.5" x14ac:dyDescent="0.25">
      <c r="C54" s="1441"/>
      <c r="D54" s="260"/>
      <c r="E54" s="365"/>
    </row>
    <row r="55" spans="1:8" s="1443" customFormat="1" ht="24" customHeight="1" x14ac:dyDescent="0.25">
      <c r="B55" s="1444" t="s">
        <v>701</v>
      </c>
      <c r="C55" s="1445" t="s">
        <v>1708</v>
      </c>
      <c r="D55" s="261">
        <f>D51+D33+D21</f>
        <v>19269808964</v>
      </c>
      <c r="E55" s="261">
        <v>17228033518</v>
      </c>
      <c r="F55" s="1439"/>
      <c r="G55" s="1440"/>
      <c r="H55" s="1439"/>
    </row>
    <row r="56" spans="1:8" s="1439" customFormat="1" ht="12" customHeight="1" x14ac:dyDescent="0.25">
      <c r="B56" s="1444" t="s">
        <v>128</v>
      </c>
      <c r="C56" s="1426" t="s">
        <v>1682</v>
      </c>
      <c r="D56" s="261">
        <f>D52+D34+D22</f>
        <v>19269808964</v>
      </c>
      <c r="E56" s="261"/>
    </row>
    <row r="57" spans="1:8" s="1439" customFormat="1" ht="12" customHeight="1" x14ac:dyDescent="0.25">
      <c r="B57" s="1444" t="s">
        <v>129</v>
      </c>
      <c r="C57" s="1426" t="s">
        <v>1683</v>
      </c>
      <c r="D57" s="261">
        <f>D55-D56</f>
        <v>0</v>
      </c>
      <c r="E57" s="261"/>
    </row>
    <row r="58" spans="1:8" s="1439" customFormat="1" ht="12" customHeight="1" x14ac:dyDescent="0.25">
      <c r="B58" s="1444"/>
      <c r="C58" s="1426"/>
      <c r="D58" s="261"/>
      <c r="E58" s="261"/>
    </row>
    <row r="59" spans="1:8" s="1439" customFormat="1" ht="13.5" x14ac:dyDescent="0.25">
      <c r="B59" s="1444" t="s">
        <v>130</v>
      </c>
      <c r="C59" s="1446" t="s">
        <v>716</v>
      </c>
      <c r="D59" s="1440"/>
      <c r="E59" s="1440"/>
    </row>
    <row r="60" spans="1:8" s="1439" customFormat="1" ht="13.5" x14ac:dyDescent="0.25">
      <c r="B60" s="1444" t="s">
        <v>133</v>
      </c>
      <c r="C60" s="3" t="s">
        <v>1709</v>
      </c>
      <c r="D60" s="259">
        <v>780000</v>
      </c>
      <c r="E60" s="259">
        <v>463077</v>
      </c>
    </row>
    <row r="61" spans="1:8" s="1439" customFormat="1" ht="13.5" x14ac:dyDescent="0.25">
      <c r="B61" s="1444" t="s">
        <v>136</v>
      </c>
      <c r="C61" s="3" t="s">
        <v>1710</v>
      </c>
      <c r="D61" s="259"/>
      <c r="E61" s="259"/>
    </row>
    <row r="62" spans="1:8" s="1443" customFormat="1" ht="13.5" x14ac:dyDescent="0.25">
      <c r="B62" s="1444"/>
      <c r="C62" s="3"/>
      <c r="D62" s="259"/>
      <c r="E62" s="259"/>
      <c r="F62" s="1439"/>
    </row>
    <row r="63" spans="1:8" s="3" customFormat="1" ht="24" customHeight="1" x14ac:dyDescent="0.2">
      <c r="B63" s="1444" t="s">
        <v>137</v>
      </c>
      <c r="C63" s="1445" t="s">
        <v>1711</v>
      </c>
      <c r="D63" s="262">
        <f>D55+D60</f>
        <v>19270588964</v>
      </c>
      <c r="E63" s="262">
        <f>E55+E60</f>
        <v>17228496595</v>
      </c>
    </row>
    <row r="64" spans="1:8" x14ac:dyDescent="0.2">
      <c r="B64" s="3"/>
      <c r="C64" s="3"/>
      <c r="D64" s="3"/>
      <c r="E64" s="3"/>
    </row>
    <row r="65" spans="2:5" x14ac:dyDescent="0.2">
      <c r="E65" s="1441"/>
    </row>
    <row r="66" spans="2:5" x14ac:dyDescent="0.2">
      <c r="E66" s="1441"/>
    </row>
    <row r="67" spans="2:5" ht="13.5" x14ac:dyDescent="0.25">
      <c r="C67" s="1447"/>
      <c r="D67" s="1448"/>
      <c r="E67" s="1448"/>
    </row>
    <row r="68" spans="2:5" x14ac:dyDescent="0.2">
      <c r="B68" s="1449"/>
      <c r="C68" s="1450"/>
      <c r="D68" s="1450"/>
      <c r="E68" s="1450"/>
    </row>
  </sheetData>
  <mergeCells count="7">
    <mergeCell ref="B7:B8"/>
    <mergeCell ref="B1:E1"/>
    <mergeCell ref="B2:E2"/>
    <mergeCell ref="B3:E3"/>
    <mergeCell ref="A4:E4"/>
    <mergeCell ref="B5:E5"/>
    <mergeCell ref="A6:E6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68"/>
  <sheetViews>
    <sheetView topLeftCell="B37" workbookViewId="0">
      <selection activeCell="H18" sqref="H18"/>
    </sheetView>
  </sheetViews>
  <sheetFormatPr defaultRowHeight="12.75" x14ac:dyDescent="0.2"/>
  <cols>
    <col min="1" max="1" width="13.140625" style="304" hidden="1" customWidth="1"/>
    <col min="2" max="2" width="5" style="304" bestFit="1" customWidth="1"/>
    <col min="3" max="3" width="57.7109375" style="304" bestFit="1" customWidth="1"/>
    <col min="4" max="4" width="15.5703125" style="304" customWidth="1"/>
    <col min="5" max="5" width="14.28515625" style="304" customWidth="1"/>
    <col min="6" max="6" width="15.140625" style="304" bestFit="1" customWidth="1"/>
    <col min="7" max="7" width="16.28515625" style="304" bestFit="1" customWidth="1"/>
    <col min="8" max="8" width="9.5703125" style="304" bestFit="1" customWidth="1"/>
    <col min="9" max="16384" width="9.140625" style="304"/>
  </cols>
  <sheetData>
    <row r="1" spans="1:6" s="3" customFormat="1" ht="12.75" customHeight="1" x14ac:dyDescent="0.2">
      <c r="B1" s="1898" t="s">
        <v>1359</v>
      </c>
      <c r="C1" s="1898"/>
      <c r="D1" s="1898"/>
      <c r="E1" s="1898"/>
      <c r="F1" s="1410"/>
    </row>
    <row r="2" spans="1:6" s="1412" customFormat="1" ht="12.75" customHeight="1" x14ac:dyDescent="0.2">
      <c r="A2" s="1411"/>
      <c r="B2" s="1636" t="s">
        <v>78</v>
      </c>
      <c r="C2" s="1636"/>
      <c r="D2" s="1636"/>
      <c r="E2" s="1636"/>
    </row>
    <row r="3" spans="1:6" s="1412" customFormat="1" ht="12.75" customHeight="1" x14ac:dyDescent="0.2">
      <c r="A3" s="1411"/>
      <c r="B3" s="1636" t="s">
        <v>1339</v>
      </c>
      <c r="C3" s="1636"/>
      <c r="D3" s="1636"/>
      <c r="E3" s="1636"/>
    </row>
    <row r="4" spans="1:6" s="3" customFormat="1" x14ac:dyDescent="0.2">
      <c r="A4" s="1636" t="s">
        <v>1668</v>
      </c>
      <c r="B4" s="1636"/>
      <c r="C4" s="1636"/>
      <c r="D4" s="1636"/>
      <c r="E4" s="1636"/>
    </row>
    <row r="5" spans="1:6" s="1412" customFormat="1" ht="12.75" customHeight="1" x14ac:dyDescent="0.2">
      <c r="A5" s="1389"/>
      <c r="B5" s="1636" t="s">
        <v>1360</v>
      </c>
      <c r="C5" s="1636"/>
      <c r="D5" s="1636"/>
      <c r="E5" s="1636"/>
    </row>
    <row r="6" spans="1:6" s="3" customFormat="1" ht="13.5" x14ac:dyDescent="0.25">
      <c r="A6" s="1896"/>
      <c r="B6" s="1896"/>
      <c r="C6" s="1897"/>
      <c r="D6" s="1897"/>
      <c r="E6" s="1897"/>
    </row>
    <row r="7" spans="1:6" s="3" customFormat="1" ht="13.5" x14ac:dyDescent="0.25">
      <c r="A7" s="1413"/>
      <c r="B7" s="1894"/>
      <c r="C7" s="1414" t="s">
        <v>57</v>
      </c>
      <c r="D7" s="1414" t="s">
        <v>58</v>
      </c>
      <c r="E7" s="1414" t="s">
        <v>60</v>
      </c>
    </row>
    <row r="8" spans="1:6" s="1417" customFormat="1" ht="27" x14ac:dyDescent="0.2">
      <c r="A8" s="1415" t="s">
        <v>1669</v>
      </c>
      <c r="B8" s="1894"/>
      <c r="C8" s="1416" t="s">
        <v>86</v>
      </c>
      <c r="D8" s="1416" t="s">
        <v>1670</v>
      </c>
      <c r="E8" s="1416" t="s">
        <v>1671</v>
      </c>
    </row>
    <row r="9" spans="1:6" s="1417" customFormat="1" ht="13.5" x14ac:dyDescent="0.2">
      <c r="A9" s="1418"/>
      <c r="B9" s="1418"/>
      <c r="C9" s="1419"/>
      <c r="D9" s="1419"/>
      <c r="E9" s="1419"/>
    </row>
    <row r="10" spans="1:6" s="1417" customFormat="1" ht="13.5" x14ac:dyDescent="0.2">
      <c r="A10" s="1418"/>
      <c r="B10" s="1420" t="s">
        <v>514</v>
      </c>
      <c r="C10" s="1421" t="s">
        <v>1672</v>
      </c>
      <c r="D10" s="1419"/>
      <c r="E10" s="1419"/>
    </row>
    <row r="11" spans="1:6" s="1417" customFormat="1" ht="13.5" x14ac:dyDescent="0.2">
      <c r="A11" s="1418"/>
      <c r="B11" s="1420"/>
      <c r="C11" s="1422" t="s">
        <v>1673</v>
      </c>
      <c r="D11" s="1419"/>
      <c r="E11" s="1419"/>
    </row>
    <row r="12" spans="1:6" s="3" customFormat="1" x14ac:dyDescent="0.2">
      <c r="A12" s="3">
        <v>12111</v>
      </c>
      <c r="B12" s="1420" t="s">
        <v>522</v>
      </c>
      <c r="C12" s="3" t="s">
        <v>1674</v>
      </c>
      <c r="D12" s="259">
        <v>332492420</v>
      </c>
      <c r="E12" s="1423"/>
    </row>
    <row r="13" spans="1:6" s="3" customFormat="1" x14ac:dyDescent="0.2">
      <c r="A13" s="3">
        <v>12121</v>
      </c>
      <c r="B13" s="1420" t="s">
        <v>523</v>
      </c>
      <c r="C13" s="3" t="s">
        <v>1675</v>
      </c>
      <c r="D13" s="259">
        <v>7513516053</v>
      </c>
      <c r="E13" s="1423"/>
    </row>
    <row r="14" spans="1:6" s="3" customFormat="1" x14ac:dyDescent="0.2">
      <c r="A14" s="3">
        <v>121311</v>
      </c>
      <c r="B14" s="1420" t="s">
        <v>524</v>
      </c>
      <c r="C14" s="3" t="s">
        <v>1676</v>
      </c>
      <c r="D14" s="259">
        <v>17640844</v>
      </c>
      <c r="E14" s="1423"/>
    </row>
    <row r="15" spans="1:6" s="3" customFormat="1" x14ac:dyDescent="0.2">
      <c r="A15" s="3">
        <v>121491</v>
      </c>
      <c r="B15" s="1420" t="s">
        <v>525</v>
      </c>
      <c r="C15" s="3" t="s">
        <v>1677</v>
      </c>
      <c r="D15" s="259">
        <v>2370123662</v>
      </c>
      <c r="E15" s="1423"/>
    </row>
    <row r="16" spans="1:6" s="3" customFormat="1" x14ac:dyDescent="0.2">
      <c r="A16" s="3">
        <v>121321</v>
      </c>
      <c r="B16" s="1420" t="s">
        <v>526</v>
      </c>
      <c r="C16" s="3" t="s">
        <v>1678</v>
      </c>
      <c r="D16" s="259">
        <v>2640000</v>
      </c>
      <c r="E16" s="1423"/>
    </row>
    <row r="17" spans="1:8" s="3" customFormat="1" x14ac:dyDescent="0.2">
      <c r="B17" s="1420" t="s">
        <v>527</v>
      </c>
      <c r="C17" s="3" t="s">
        <v>1679</v>
      </c>
      <c r="D17" s="259">
        <v>303240</v>
      </c>
      <c r="E17" s="1423"/>
    </row>
    <row r="18" spans="1:8" s="899" customFormat="1" x14ac:dyDescent="0.2">
      <c r="B18" s="1420"/>
      <c r="C18" s="1424" t="s">
        <v>1680</v>
      </c>
      <c r="D18" s="1425"/>
      <c r="E18" s="1423"/>
    </row>
    <row r="19" spans="1:8" s="899" customFormat="1" x14ac:dyDescent="0.2">
      <c r="B19" s="1420" t="s">
        <v>528</v>
      </c>
      <c r="C19" s="3" t="s">
        <v>1675</v>
      </c>
      <c r="D19" s="260">
        <v>1024831200</v>
      </c>
      <c r="E19" s="1423"/>
    </row>
    <row r="20" spans="1:8" s="899" customFormat="1" x14ac:dyDescent="0.2">
      <c r="B20" s="1420" t="s">
        <v>529</v>
      </c>
      <c r="C20" s="3" t="s">
        <v>1677</v>
      </c>
      <c r="D20" s="260">
        <v>983637602</v>
      </c>
      <c r="E20" s="1423"/>
    </row>
    <row r="21" spans="1:8" s="1417" customFormat="1" ht="13.5" x14ac:dyDescent="0.2">
      <c r="A21" s="1418"/>
      <c r="B21" s="1420" t="s">
        <v>571</v>
      </c>
      <c r="C21" s="1426" t="s">
        <v>1681</v>
      </c>
      <c r="D21" s="1427">
        <f>D12+D13+D14+D15+D16+D17+D19+D20</f>
        <v>12245185021</v>
      </c>
      <c r="E21" s="1427"/>
    </row>
    <row r="22" spans="1:8" s="1417" customFormat="1" ht="13.5" x14ac:dyDescent="0.2">
      <c r="A22" s="1418"/>
      <c r="B22" s="1420" t="s">
        <v>572</v>
      </c>
      <c r="C22" s="1426" t="s">
        <v>1682</v>
      </c>
      <c r="D22" s="1427">
        <v>12884545675</v>
      </c>
      <c r="E22" s="1428"/>
    </row>
    <row r="23" spans="1:8" s="1417" customFormat="1" ht="13.5" x14ac:dyDescent="0.2">
      <c r="A23" s="1418"/>
      <c r="B23" s="1420" t="s">
        <v>573</v>
      </c>
      <c r="C23" s="1426" t="s">
        <v>1683</v>
      </c>
      <c r="D23" s="1427">
        <f>D21-D22</f>
        <v>-639360654</v>
      </c>
      <c r="E23" s="1429"/>
    </row>
    <row r="24" spans="1:8" s="1433" customFormat="1" x14ac:dyDescent="0.2">
      <c r="A24" s="1420"/>
      <c r="B24" s="1420"/>
      <c r="C24" s="1430"/>
      <c r="D24" s="1431"/>
      <c r="E24" s="1432"/>
    </row>
    <row r="25" spans="1:8" s="1436" customFormat="1" x14ac:dyDescent="0.2">
      <c r="A25" s="1434"/>
      <c r="B25" s="1420" t="s">
        <v>574</v>
      </c>
      <c r="C25" s="3" t="s">
        <v>1684</v>
      </c>
      <c r="D25" s="259">
        <v>2662324</v>
      </c>
      <c r="E25" s="259"/>
      <c r="F25" s="1435"/>
      <c r="G25" s="1435"/>
    </row>
    <row r="26" spans="1:8" s="1436" customFormat="1" x14ac:dyDescent="0.2">
      <c r="A26" s="1434"/>
      <c r="B26" s="1420" t="s">
        <v>575</v>
      </c>
      <c r="C26" s="3" t="s">
        <v>1685</v>
      </c>
      <c r="D26" s="259">
        <v>1648884810</v>
      </c>
      <c r="E26" s="259"/>
    </row>
    <row r="27" spans="1:8" s="3" customFormat="1" x14ac:dyDescent="0.2">
      <c r="A27" s="3">
        <v>12112</v>
      </c>
      <c r="B27" s="1420" t="s">
        <v>576</v>
      </c>
      <c r="C27" s="3" t="s">
        <v>1686</v>
      </c>
      <c r="D27" s="259">
        <v>2016305450</v>
      </c>
      <c r="E27" s="259"/>
      <c r="G27" s="259"/>
    </row>
    <row r="28" spans="1:8" s="3" customFormat="1" x14ac:dyDescent="0.2">
      <c r="A28" s="3">
        <v>12122</v>
      </c>
      <c r="B28" s="1420" t="s">
        <v>577</v>
      </c>
      <c r="C28" s="3" t="s">
        <v>1687</v>
      </c>
      <c r="D28" s="259">
        <v>649380665</v>
      </c>
      <c r="E28" s="259"/>
      <c r="F28" s="259"/>
    </row>
    <row r="29" spans="1:8" s="3" customFormat="1" x14ac:dyDescent="0.2">
      <c r="A29" s="3">
        <v>121312</v>
      </c>
      <c r="B29" s="1420" t="s">
        <v>578</v>
      </c>
      <c r="C29" s="3" t="s">
        <v>1688</v>
      </c>
      <c r="D29" s="259">
        <v>17431074</v>
      </c>
      <c r="E29" s="259"/>
      <c r="F29" s="259"/>
    </row>
    <row r="30" spans="1:8" s="3" customFormat="1" x14ac:dyDescent="0.2">
      <c r="A30" s="3">
        <v>121492</v>
      </c>
      <c r="B30" s="1420" t="s">
        <v>580</v>
      </c>
      <c r="C30" s="1437" t="s">
        <v>1689</v>
      </c>
      <c r="D30" s="1438">
        <f>SUM(D25:D29)</f>
        <v>4334664323</v>
      </c>
      <c r="E30" s="1438"/>
      <c r="F30" s="259"/>
      <c r="H30" s="259"/>
    </row>
    <row r="31" spans="1:8" s="3" customFormat="1" x14ac:dyDescent="0.2">
      <c r="A31" s="3">
        <v>12152</v>
      </c>
      <c r="B31" s="1420" t="s">
        <v>581</v>
      </c>
      <c r="C31" s="3" t="s">
        <v>1690</v>
      </c>
      <c r="D31" s="259">
        <v>400310131</v>
      </c>
      <c r="E31" s="1438"/>
      <c r="F31" s="1423"/>
      <c r="H31" s="259"/>
    </row>
    <row r="32" spans="1:8" s="1437" customFormat="1" x14ac:dyDescent="0.2">
      <c r="B32" s="1420" t="s">
        <v>582</v>
      </c>
      <c r="C32" s="1437" t="s">
        <v>1691</v>
      </c>
      <c r="D32" s="1438">
        <f>D31</f>
        <v>400310131</v>
      </c>
      <c r="E32" s="1438"/>
    </row>
    <row r="33" spans="1:6" s="3" customFormat="1" x14ac:dyDescent="0.2">
      <c r="A33" s="3">
        <v>16122</v>
      </c>
      <c r="B33" s="1420" t="s">
        <v>583</v>
      </c>
      <c r="C33" s="141" t="s">
        <v>1692</v>
      </c>
      <c r="D33" s="261">
        <f>D30+D32</f>
        <v>4734974454</v>
      </c>
      <c r="E33" s="261"/>
      <c r="F33" s="259"/>
    </row>
    <row r="34" spans="1:6" s="1437" customFormat="1" x14ac:dyDescent="0.2">
      <c r="B34" s="1420" t="s">
        <v>584</v>
      </c>
      <c r="C34" s="1426" t="s">
        <v>1682</v>
      </c>
      <c r="D34" s="1427">
        <v>4317718964</v>
      </c>
      <c r="E34" s="1428"/>
    </row>
    <row r="35" spans="1:6" s="1439" customFormat="1" ht="13.5" x14ac:dyDescent="0.25">
      <c r="B35" s="1420" t="s">
        <v>585</v>
      </c>
      <c r="C35" s="1426" t="s">
        <v>1683</v>
      </c>
      <c r="D35" s="1427">
        <f>D33-D34</f>
        <v>417255490</v>
      </c>
      <c r="E35" s="1428"/>
      <c r="F35" s="1440"/>
    </row>
    <row r="36" spans="1:6" s="3" customFormat="1" x14ac:dyDescent="0.2">
      <c r="A36" s="899"/>
      <c r="B36" s="1420"/>
      <c r="C36" s="1441"/>
      <c r="D36" s="1425"/>
      <c r="E36" s="1442"/>
    </row>
    <row r="37" spans="1:6" s="3" customFormat="1" x14ac:dyDescent="0.2">
      <c r="A37" s="3">
        <v>121131</v>
      </c>
      <c r="B37" s="1420" t="s">
        <v>586</v>
      </c>
      <c r="C37" s="3" t="s">
        <v>1693</v>
      </c>
      <c r="D37" s="259">
        <v>70547938</v>
      </c>
      <c r="E37" s="259"/>
    </row>
    <row r="38" spans="1:6" s="3" customFormat="1" x14ac:dyDescent="0.2">
      <c r="A38" s="3">
        <v>121231</v>
      </c>
      <c r="B38" s="1420" t="s">
        <v>587</v>
      </c>
      <c r="C38" s="3" t="s">
        <v>1694</v>
      </c>
      <c r="D38" s="259">
        <v>79536460</v>
      </c>
      <c r="E38" s="259"/>
    </row>
    <row r="39" spans="1:6" s="3" customFormat="1" x14ac:dyDescent="0.2">
      <c r="A39" s="3">
        <v>1213131</v>
      </c>
      <c r="B39" s="1420" t="s">
        <v>609</v>
      </c>
      <c r="C39" s="3" t="s">
        <v>1695</v>
      </c>
      <c r="D39" s="259">
        <v>59582723</v>
      </c>
      <c r="E39" s="259"/>
    </row>
    <row r="40" spans="1:6" s="3" customFormat="1" x14ac:dyDescent="0.2">
      <c r="B40" s="1420" t="s">
        <v>610</v>
      </c>
      <c r="C40" s="3" t="s">
        <v>1696</v>
      </c>
      <c r="D40" s="259">
        <v>48987982</v>
      </c>
      <c r="E40" s="259"/>
    </row>
    <row r="41" spans="1:6" s="3" customFormat="1" x14ac:dyDescent="0.2">
      <c r="A41" s="3">
        <v>121423</v>
      </c>
      <c r="B41" s="1420" t="s">
        <v>611</v>
      </c>
      <c r="C41" s="3" t="s">
        <v>1697</v>
      </c>
      <c r="D41" s="259">
        <v>210532</v>
      </c>
      <c r="E41" s="259"/>
    </row>
    <row r="42" spans="1:6" s="3" customFormat="1" x14ac:dyDescent="0.2">
      <c r="A42" s="3">
        <v>1213133</v>
      </c>
      <c r="B42" s="1420" t="s">
        <v>612</v>
      </c>
      <c r="C42" s="3" t="s">
        <v>1698</v>
      </c>
      <c r="D42" s="259">
        <v>18991114</v>
      </c>
      <c r="E42" s="259"/>
    </row>
    <row r="43" spans="1:6" s="3" customFormat="1" x14ac:dyDescent="0.2">
      <c r="A43" s="3">
        <v>1214933</v>
      </c>
      <c r="B43" s="1420" t="s">
        <v>613</v>
      </c>
      <c r="C43" s="3" t="s">
        <v>1699</v>
      </c>
      <c r="D43" s="259">
        <v>57513799</v>
      </c>
      <c r="E43" s="259"/>
    </row>
    <row r="44" spans="1:6" s="1437" customFormat="1" x14ac:dyDescent="0.2">
      <c r="B44" s="1420" t="s">
        <v>614</v>
      </c>
      <c r="C44" s="1437" t="s">
        <v>1700</v>
      </c>
      <c r="D44" s="1438">
        <f>SUM(D37:D43)</f>
        <v>335370548</v>
      </c>
      <c r="E44" s="1438"/>
      <c r="F44" s="1438"/>
    </row>
    <row r="45" spans="1:6" s="3" customFormat="1" x14ac:dyDescent="0.2">
      <c r="A45" s="3">
        <v>121132</v>
      </c>
      <c r="B45" s="1420" t="s">
        <v>615</v>
      </c>
      <c r="C45" s="3" t="s">
        <v>1701</v>
      </c>
      <c r="D45" s="259">
        <v>16104631</v>
      </c>
      <c r="E45" s="259"/>
    </row>
    <row r="46" spans="1:6" s="3" customFormat="1" x14ac:dyDescent="0.2">
      <c r="A46" s="3">
        <v>121311</v>
      </c>
      <c r="B46" s="1420" t="s">
        <v>616</v>
      </c>
      <c r="C46" s="3" t="s">
        <v>1702</v>
      </c>
      <c r="D46" s="259">
        <v>780304660</v>
      </c>
      <c r="E46" s="259"/>
    </row>
    <row r="47" spans="1:6" s="3" customFormat="1" x14ac:dyDescent="0.2">
      <c r="A47" s="3">
        <v>1213132</v>
      </c>
      <c r="B47" s="1420" t="s">
        <v>617</v>
      </c>
      <c r="C47" s="3" t="s">
        <v>1703</v>
      </c>
      <c r="D47" s="259">
        <v>622675807</v>
      </c>
      <c r="E47" s="259"/>
    </row>
    <row r="48" spans="1:6" s="3" customFormat="1" x14ac:dyDescent="0.2">
      <c r="A48" s="3">
        <v>1214932</v>
      </c>
      <c r="B48" s="1420" t="s">
        <v>671</v>
      </c>
      <c r="C48" s="3" t="s">
        <v>1704</v>
      </c>
      <c r="D48" s="259">
        <v>533682169</v>
      </c>
      <c r="E48" s="259"/>
    </row>
    <row r="49" spans="1:8" s="3" customFormat="1" x14ac:dyDescent="0.2">
      <c r="B49" s="1420" t="s">
        <v>672</v>
      </c>
      <c r="C49" s="3" t="s">
        <v>1705</v>
      </c>
      <c r="D49" s="259">
        <v>1511674</v>
      </c>
      <c r="E49" s="259"/>
    </row>
    <row r="50" spans="1:8" s="1437" customFormat="1" x14ac:dyDescent="0.2">
      <c r="B50" s="1420" t="s">
        <v>673</v>
      </c>
      <c r="C50" s="1437" t="s">
        <v>1706</v>
      </c>
      <c r="D50" s="1438">
        <f>SUM(D45:D49)</f>
        <v>1954278941</v>
      </c>
      <c r="E50" s="1438"/>
      <c r="F50" s="1438"/>
    </row>
    <row r="51" spans="1:8" s="1439" customFormat="1" ht="13.5" x14ac:dyDescent="0.25">
      <c r="B51" s="1420" t="s">
        <v>674</v>
      </c>
      <c r="C51" s="141" t="s">
        <v>1707</v>
      </c>
      <c r="D51" s="261">
        <f>D44+D50</f>
        <v>2289649489</v>
      </c>
      <c r="E51" s="261"/>
      <c r="F51" s="1440"/>
    </row>
    <row r="52" spans="1:8" s="1417" customFormat="1" ht="13.5" x14ac:dyDescent="0.2">
      <c r="A52" s="1418"/>
      <c r="B52" s="1420" t="s">
        <v>125</v>
      </c>
      <c r="C52" s="1426" t="s">
        <v>1682</v>
      </c>
      <c r="D52" s="1427">
        <v>2067544325</v>
      </c>
      <c r="E52" s="1428"/>
    </row>
    <row r="53" spans="1:8" s="1417" customFormat="1" ht="13.5" x14ac:dyDescent="0.2">
      <c r="A53" s="1418"/>
      <c r="B53" s="1420" t="s">
        <v>700</v>
      </c>
      <c r="C53" s="1426" t="s">
        <v>1683</v>
      </c>
      <c r="D53" s="1427">
        <f>D51-D52</f>
        <v>222105164</v>
      </c>
      <c r="E53" s="1428"/>
    </row>
    <row r="54" spans="1:8" s="1443" customFormat="1" ht="13.5" x14ac:dyDescent="0.25">
      <c r="C54" s="1441"/>
      <c r="D54" s="260"/>
      <c r="E54" s="365"/>
    </row>
    <row r="55" spans="1:8" s="1443" customFormat="1" ht="24" customHeight="1" x14ac:dyDescent="0.25">
      <c r="B55" s="1444" t="s">
        <v>701</v>
      </c>
      <c r="C55" s="1445" t="s">
        <v>1708</v>
      </c>
      <c r="D55" s="261">
        <f>D51+D33+D21</f>
        <v>19269808964</v>
      </c>
      <c r="E55" s="261">
        <v>17228033518</v>
      </c>
      <c r="F55" s="1439"/>
      <c r="G55" s="1440"/>
      <c r="H55" s="1439"/>
    </row>
    <row r="56" spans="1:8" s="1439" customFormat="1" ht="12" customHeight="1" x14ac:dyDescent="0.25">
      <c r="B56" s="1444" t="s">
        <v>128</v>
      </c>
      <c r="C56" s="1426" t="s">
        <v>1682</v>
      </c>
      <c r="D56" s="261">
        <f>D52+D34+D22</f>
        <v>19269808964</v>
      </c>
      <c r="E56" s="261"/>
    </row>
    <row r="57" spans="1:8" s="1439" customFormat="1" ht="12" customHeight="1" x14ac:dyDescent="0.25">
      <c r="B57" s="1444" t="s">
        <v>129</v>
      </c>
      <c r="C57" s="1426" t="s">
        <v>1683</v>
      </c>
      <c r="D57" s="261">
        <f>D55-D56</f>
        <v>0</v>
      </c>
      <c r="E57" s="261"/>
    </row>
    <row r="58" spans="1:8" s="1439" customFormat="1" ht="12" customHeight="1" x14ac:dyDescent="0.25">
      <c r="B58" s="1444"/>
      <c r="C58" s="1426"/>
      <c r="D58" s="261"/>
      <c r="E58" s="261"/>
    </row>
    <row r="59" spans="1:8" s="1439" customFormat="1" ht="13.5" x14ac:dyDescent="0.25">
      <c r="B59" s="1444" t="s">
        <v>130</v>
      </c>
      <c r="C59" s="1446" t="s">
        <v>716</v>
      </c>
      <c r="D59" s="1440"/>
      <c r="E59" s="1440"/>
    </row>
    <row r="60" spans="1:8" s="1439" customFormat="1" ht="13.5" x14ac:dyDescent="0.25">
      <c r="B60" s="1444" t="s">
        <v>133</v>
      </c>
      <c r="C60" s="3" t="s">
        <v>1709</v>
      </c>
      <c r="D60" s="259">
        <v>780000</v>
      </c>
      <c r="E60" s="259">
        <v>463077</v>
      </c>
    </row>
    <row r="61" spans="1:8" s="1439" customFormat="1" ht="13.5" x14ac:dyDescent="0.25">
      <c r="B61" s="1444" t="s">
        <v>136</v>
      </c>
      <c r="C61" s="3" t="s">
        <v>1710</v>
      </c>
      <c r="D61" s="259"/>
      <c r="E61" s="259"/>
    </row>
    <row r="62" spans="1:8" s="1443" customFormat="1" ht="13.5" x14ac:dyDescent="0.25">
      <c r="B62" s="1444"/>
      <c r="C62" s="3"/>
      <c r="D62" s="259"/>
      <c r="E62" s="259"/>
      <c r="F62" s="1439"/>
    </row>
    <row r="63" spans="1:8" s="3" customFormat="1" ht="24" customHeight="1" x14ac:dyDescent="0.2">
      <c r="B63" s="1444" t="s">
        <v>137</v>
      </c>
      <c r="C63" s="1445" t="s">
        <v>1711</v>
      </c>
      <c r="D63" s="262">
        <f>D55+D60</f>
        <v>19270588964</v>
      </c>
      <c r="E63" s="262">
        <f>E55+E60</f>
        <v>17228496595</v>
      </c>
    </row>
    <row r="64" spans="1:8" x14ac:dyDescent="0.2">
      <c r="B64" s="3"/>
      <c r="C64" s="3"/>
      <c r="D64" s="3"/>
      <c r="E64" s="3"/>
    </row>
    <row r="65" spans="2:5" x14ac:dyDescent="0.2">
      <c r="E65" s="1441"/>
    </row>
    <row r="66" spans="2:5" x14ac:dyDescent="0.2">
      <c r="E66" s="1441"/>
    </row>
    <row r="67" spans="2:5" ht="13.5" x14ac:dyDescent="0.25">
      <c r="C67" s="1447"/>
      <c r="D67" s="1448"/>
      <c r="E67" s="1448"/>
    </row>
    <row r="68" spans="2:5" x14ac:dyDescent="0.2">
      <c r="B68" s="1449"/>
      <c r="C68" s="1450"/>
      <c r="D68" s="1450"/>
      <c r="E68" s="1450"/>
    </row>
  </sheetData>
  <mergeCells count="7">
    <mergeCell ref="B7:B8"/>
    <mergeCell ref="B1:E1"/>
    <mergeCell ref="B2:E2"/>
    <mergeCell ref="B3:E3"/>
    <mergeCell ref="A4:E4"/>
    <mergeCell ref="B5:E5"/>
    <mergeCell ref="A6:E6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V98"/>
  <sheetViews>
    <sheetView workbookViewId="0">
      <selection activeCell="J21" sqref="J21"/>
    </sheetView>
  </sheetViews>
  <sheetFormatPr defaultRowHeight="12.75" x14ac:dyDescent="0.2"/>
  <cols>
    <col min="1" max="1" width="5" style="3" bestFit="1" customWidth="1"/>
    <col min="2" max="2" width="11.140625" style="304" bestFit="1" customWidth="1"/>
    <col min="3" max="3" width="35.7109375" style="304" customWidth="1"/>
    <col min="4" max="4" width="17.42578125" style="304" customWidth="1"/>
    <col min="5" max="5" width="10" style="304" customWidth="1"/>
    <col min="6" max="6" width="9.140625" style="304" customWidth="1"/>
    <col min="7" max="16384" width="9.140625" style="304"/>
  </cols>
  <sheetData>
    <row r="1" spans="1:256" s="3" customFormat="1" x14ac:dyDescent="0.2">
      <c r="A1" s="1410"/>
      <c r="B1" s="1895" t="s">
        <v>2157</v>
      </c>
      <c r="C1" s="1895"/>
      <c r="D1" s="1895"/>
      <c r="E1" s="1895"/>
      <c r="F1" s="1895"/>
      <c r="G1" s="1410"/>
    </row>
    <row r="2" spans="1:256" s="3" customFormat="1" x14ac:dyDescent="0.2">
      <c r="A2" s="1636" t="s">
        <v>78</v>
      </c>
      <c r="B2" s="1636"/>
      <c r="C2" s="1636"/>
      <c r="D2" s="1636"/>
      <c r="E2" s="1636"/>
      <c r="F2" s="1636"/>
    </row>
    <row r="3" spans="1:256" s="3" customFormat="1" x14ac:dyDescent="0.2">
      <c r="A3" s="1636" t="s">
        <v>1339</v>
      </c>
      <c r="B3" s="1636"/>
      <c r="C3" s="1636"/>
      <c r="D3" s="1636"/>
      <c r="E3" s="1636"/>
      <c r="F3" s="1636"/>
    </row>
    <row r="4" spans="1:256" s="3" customFormat="1" x14ac:dyDescent="0.2">
      <c r="A4" s="1636" t="s">
        <v>1712</v>
      </c>
      <c r="B4" s="1636"/>
      <c r="C4" s="1636"/>
      <c r="D4" s="1636"/>
      <c r="E4" s="1636"/>
      <c r="F4" s="1636"/>
    </row>
    <row r="5" spans="1:256" s="3" customFormat="1" x14ac:dyDescent="0.2">
      <c r="A5" s="1636" t="s">
        <v>1360</v>
      </c>
      <c r="B5" s="1636"/>
      <c r="C5" s="1636"/>
      <c r="D5" s="1636"/>
      <c r="E5" s="1636"/>
      <c r="F5" s="1636"/>
    </row>
    <row r="6" spans="1:256" s="3" customFormat="1" x14ac:dyDescent="0.2">
      <c r="A6" s="1636" t="s">
        <v>1713</v>
      </c>
      <c r="B6" s="1636"/>
      <c r="C6" s="1636"/>
      <c r="D6" s="1636"/>
      <c r="E6" s="1636"/>
      <c r="F6" s="1636"/>
    </row>
    <row r="7" spans="1:256" s="3" customFormat="1" ht="15.75" customHeight="1" x14ac:dyDescent="0.2">
      <c r="A7" s="1877" t="s">
        <v>504</v>
      </c>
      <c r="B7" s="1414" t="s">
        <v>57</v>
      </c>
      <c r="C7" s="1414" t="s">
        <v>58</v>
      </c>
      <c r="D7" s="1414" t="s">
        <v>59</v>
      </c>
      <c r="E7" s="1414" t="s">
        <v>60</v>
      </c>
      <c r="F7" s="1414" t="s">
        <v>505</v>
      </c>
    </row>
    <row r="8" spans="1:256" s="1444" customFormat="1" ht="25.5" x14ac:dyDescent="0.2">
      <c r="A8" s="1900"/>
      <c r="B8" s="1390" t="s">
        <v>1714</v>
      </c>
      <c r="C8" s="1416" t="s">
        <v>86</v>
      </c>
      <c r="D8" s="1416" t="s">
        <v>1715</v>
      </c>
      <c r="E8" s="1390" t="s">
        <v>1716</v>
      </c>
      <c r="F8" s="1390" t="s">
        <v>1717</v>
      </c>
    </row>
    <row r="9" spans="1:256" s="1444" customFormat="1" x14ac:dyDescent="0.2">
      <c r="A9" s="1451" t="s">
        <v>514</v>
      </c>
      <c r="B9" s="1901" t="s">
        <v>1672</v>
      </c>
      <c r="C9" s="1901"/>
      <c r="D9" s="1452"/>
      <c r="E9" s="1434"/>
      <c r="F9" s="1434"/>
    </row>
    <row r="10" spans="1:256" s="1444" customFormat="1" x14ac:dyDescent="0.2">
      <c r="A10" s="1451" t="s">
        <v>522</v>
      </c>
      <c r="B10" s="1902" t="s">
        <v>1718</v>
      </c>
      <c r="C10" s="1902"/>
      <c r="D10" s="1453"/>
      <c r="E10" s="1453"/>
      <c r="F10" s="1453"/>
    </row>
    <row r="11" spans="1:256" s="3" customFormat="1" x14ac:dyDescent="0.2">
      <c r="A11" s="1451" t="s">
        <v>523</v>
      </c>
      <c r="B11" s="1454" t="s">
        <v>1719</v>
      </c>
      <c r="C11" s="3" t="s">
        <v>1720</v>
      </c>
      <c r="D11" s="3" t="s">
        <v>1721</v>
      </c>
      <c r="E11" s="259">
        <v>81</v>
      </c>
      <c r="F11" s="259">
        <f>E11</f>
        <v>81</v>
      </c>
    </row>
    <row r="12" spans="1:256" s="3" customFormat="1" x14ac:dyDescent="0.2">
      <c r="A12" s="1451" t="s">
        <v>524</v>
      </c>
      <c r="B12" s="1454" t="s">
        <v>1722</v>
      </c>
      <c r="C12" s="3" t="s">
        <v>1720</v>
      </c>
      <c r="D12" s="3" t="s">
        <v>1721</v>
      </c>
      <c r="E12" s="259">
        <v>3</v>
      </c>
      <c r="F12" s="259">
        <f>E12</f>
        <v>3</v>
      </c>
    </row>
    <row r="13" spans="1:256" s="3" customFormat="1" x14ac:dyDescent="0.2">
      <c r="A13" s="1451" t="s">
        <v>525</v>
      </c>
      <c r="B13" s="1454" t="s">
        <v>1723</v>
      </c>
      <c r="C13" s="3" t="s">
        <v>1720</v>
      </c>
      <c r="D13" s="3" t="s">
        <v>1721</v>
      </c>
      <c r="E13" s="259">
        <v>7</v>
      </c>
      <c r="F13" s="259">
        <f>E13</f>
        <v>7</v>
      </c>
    </row>
    <row r="14" spans="1:256" s="3" customFormat="1" x14ac:dyDescent="0.2">
      <c r="A14" s="1451" t="s">
        <v>526</v>
      </c>
      <c r="B14" s="1454" t="s">
        <v>1724</v>
      </c>
      <c r="C14" s="3" t="s">
        <v>1720</v>
      </c>
      <c r="D14" s="3" t="s">
        <v>1721</v>
      </c>
      <c r="E14" s="259">
        <v>33</v>
      </c>
      <c r="F14" s="259">
        <v>33</v>
      </c>
    </row>
    <row r="15" spans="1:256" s="3" customFormat="1" x14ac:dyDescent="0.2">
      <c r="A15" s="1451" t="s">
        <v>527</v>
      </c>
      <c r="B15" s="1454" t="s">
        <v>1725</v>
      </c>
      <c r="C15" s="3" t="s">
        <v>1720</v>
      </c>
      <c r="D15" s="3" t="s">
        <v>1721</v>
      </c>
      <c r="E15" s="259">
        <v>31</v>
      </c>
      <c r="F15" s="259">
        <v>31</v>
      </c>
    </row>
    <row r="16" spans="1:256" ht="13.5" x14ac:dyDescent="0.25">
      <c r="A16" s="1451" t="s">
        <v>528</v>
      </c>
      <c r="B16" s="1455" t="s">
        <v>1726</v>
      </c>
      <c r="C16" s="3" t="s">
        <v>1720</v>
      </c>
      <c r="D16" s="3" t="s">
        <v>1721</v>
      </c>
      <c r="E16" s="1456">
        <v>16726</v>
      </c>
      <c r="F16" s="259">
        <v>16726</v>
      </c>
      <c r="G16" s="1443"/>
      <c r="H16" s="1443"/>
      <c r="I16" s="1443"/>
      <c r="J16" s="1443"/>
      <c r="K16" s="1443"/>
      <c r="L16" s="1443"/>
      <c r="M16" s="1443"/>
      <c r="N16" s="1443"/>
      <c r="O16" s="1443"/>
      <c r="P16" s="1443"/>
      <c r="Q16" s="1443"/>
      <c r="R16" s="1443"/>
      <c r="S16" s="1443"/>
      <c r="T16" s="1443"/>
      <c r="U16" s="1443"/>
      <c r="V16" s="1443"/>
      <c r="W16" s="1443"/>
      <c r="X16" s="1443"/>
      <c r="Y16" s="1443"/>
      <c r="Z16" s="1443"/>
      <c r="AA16" s="1443"/>
      <c r="AB16" s="1443"/>
      <c r="AC16" s="1443"/>
      <c r="AD16" s="1443"/>
      <c r="AE16" s="1443"/>
      <c r="AF16" s="1443"/>
      <c r="AG16" s="1443"/>
      <c r="AH16" s="1443"/>
      <c r="AI16" s="1443"/>
      <c r="AJ16" s="1443"/>
      <c r="AK16" s="1443"/>
      <c r="AL16" s="1443"/>
      <c r="AM16" s="1443"/>
      <c r="AN16" s="1443"/>
      <c r="AO16" s="1443"/>
      <c r="AP16" s="1443"/>
      <c r="AQ16" s="1443"/>
      <c r="AR16" s="1443"/>
      <c r="AS16" s="1443"/>
      <c r="AT16" s="1443"/>
      <c r="AU16" s="1443"/>
      <c r="AV16" s="1443"/>
      <c r="AW16" s="1443"/>
      <c r="AX16" s="1443"/>
      <c r="AY16" s="1443"/>
      <c r="AZ16" s="1443"/>
      <c r="BA16" s="1443"/>
      <c r="BB16" s="1443"/>
      <c r="BC16" s="1443"/>
      <c r="BD16" s="1443"/>
      <c r="BE16" s="1443"/>
      <c r="BF16" s="1443"/>
      <c r="BG16" s="1443"/>
      <c r="BH16" s="1443"/>
      <c r="BI16" s="1443"/>
      <c r="BJ16" s="1443"/>
      <c r="BK16" s="1443"/>
      <c r="BL16" s="1443"/>
      <c r="BM16" s="1443"/>
      <c r="BN16" s="1443"/>
      <c r="BO16" s="1443"/>
      <c r="BP16" s="1443"/>
      <c r="BQ16" s="1443"/>
      <c r="BR16" s="1443"/>
      <c r="BS16" s="1443"/>
      <c r="BT16" s="1443"/>
      <c r="BU16" s="1443"/>
      <c r="BV16" s="1443"/>
      <c r="BW16" s="1443"/>
      <c r="BX16" s="1443"/>
      <c r="BY16" s="1443"/>
      <c r="BZ16" s="1443"/>
      <c r="CA16" s="1443"/>
      <c r="CB16" s="1443"/>
      <c r="CC16" s="1443"/>
      <c r="CD16" s="1443"/>
      <c r="CE16" s="1443"/>
      <c r="CF16" s="1443"/>
      <c r="CG16" s="1443"/>
      <c r="CH16" s="1443"/>
      <c r="CI16" s="1443"/>
      <c r="CJ16" s="1443"/>
      <c r="CK16" s="1443"/>
      <c r="CL16" s="1443"/>
      <c r="CM16" s="1443"/>
      <c r="CN16" s="1443"/>
      <c r="CO16" s="1443"/>
      <c r="CP16" s="1443"/>
      <c r="CQ16" s="1443"/>
      <c r="CR16" s="1443"/>
      <c r="CS16" s="1443"/>
      <c r="CT16" s="1443"/>
      <c r="CU16" s="1443"/>
      <c r="CV16" s="1443"/>
      <c r="CW16" s="1443"/>
      <c r="CX16" s="1443"/>
      <c r="CY16" s="1443"/>
      <c r="CZ16" s="1443"/>
      <c r="DA16" s="1443"/>
      <c r="DB16" s="1443"/>
      <c r="DC16" s="1443"/>
      <c r="DD16" s="1443"/>
      <c r="DE16" s="1443"/>
      <c r="DF16" s="1443"/>
      <c r="DG16" s="1443"/>
      <c r="DH16" s="1443"/>
      <c r="DI16" s="1443"/>
      <c r="DJ16" s="1443"/>
      <c r="DK16" s="1443"/>
      <c r="DL16" s="1443"/>
      <c r="DM16" s="1443"/>
      <c r="DN16" s="1443"/>
      <c r="DO16" s="1443"/>
      <c r="DP16" s="1443"/>
      <c r="DQ16" s="1443"/>
      <c r="DR16" s="1443"/>
      <c r="DS16" s="1443"/>
      <c r="DT16" s="1443"/>
      <c r="DU16" s="1443"/>
      <c r="DV16" s="1443"/>
      <c r="DW16" s="1443"/>
      <c r="DX16" s="1443"/>
      <c r="DY16" s="1443"/>
      <c r="DZ16" s="1443"/>
      <c r="EA16" s="1443"/>
      <c r="EB16" s="1443"/>
      <c r="EC16" s="1443"/>
      <c r="ED16" s="1443"/>
      <c r="EE16" s="1443"/>
      <c r="EF16" s="1443"/>
      <c r="EG16" s="1443"/>
      <c r="EH16" s="1443"/>
      <c r="EI16" s="1443"/>
      <c r="EJ16" s="1443"/>
      <c r="EK16" s="1443"/>
      <c r="EL16" s="1443"/>
      <c r="EM16" s="1443"/>
      <c r="EN16" s="1443"/>
      <c r="EO16" s="1443"/>
      <c r="EP16" s="1443"/>
      <c r="EQ16" s="1443"/>
      <c r="ER16" s="1443"/>
      <c r="ES16" s="1443"/>
      <c r="ET16" s="1443"/>
      <c r="EU16" s="1443"/>
      <c r="EV16" s="1443"/>
      <c r="EW16" s="1443"/>
      <c r="EX16" s="1443"/>
      <c r="EY16" s="1443"/>
      <c r="EZ16" s="1443"/>
      <c r="FA16" s="1443"/>
      <c r="FB16" s="1443"/>
      <c r="FC16" s="1443"/>
      <c r="FD16" s="1443"/>
      <c r="FE16" s="1443"/>
      <c r="FF16" s="1443"/>
      <c r="FG16" s="1443"/>
      <c r="FH16" s="1443"/>
      <c r="FI16" s="1443"/>
      <c r="FJ16" s="1443"/>
      <c r="FK16" s="1443"/>
      <c r="FL16" s="1443"/>
      <c r="FM16" s="1443"/>
      <c r="FN16" s="1443"/>
      <c r="FO16" s="1443"/>
      <c r="FP16" s="1443"/>
      <c r="FQ16" s="1443"/>
      <c r="FR16" s="1443"/>
      <c r="FS16" s="1443"/>
      <c r="FT16" s="1443"/>
      <c r="FU16" s="1443"/>
      <c r="FV16" s="1443"/>
      <c r="FW16" s="1443"/>
      <c r="FX16" s="1443"/>
      <c r="FY16" s="1443"/>
      <c r="FZ16" s="1443"/>
      <c r="GA16" s="1443"/>
      <c r="GB16" s="1443"/>
      <c r="GC16" s="1443"/>
      <c r="GD16" s="1443"/>
      <c r="GE16" s="1443"/>
      <c r="GF16" s="1443"/>
      <c r="GG16" s="1443"/>
      <c r="GH16" s="1443"/>
      <c r="GI16" s="1443"/>
      <c r="GJ16" s="1443"/>
      <c r="GK16" s="1443"/>
      <c r="GL16" s="1443"/>
      <c r="GM16" s="1443"/>
      <c r="GN16" s="1443"/>
      <c r="GO16" s="1443"/>
      <c r="GP16" s="1443"/>
      <c r="GQ16" s="1443"/>
      <c r="GR16" s="1443"/>
      <c r="GS16" s="1443"/>
      <c r="GT16" s="1443"/>
      <c r="GU16" s="1443"/>
      <c r="GV16" s="1443"/>
      <c r="GW16" s="1443"/>
      <c r="GX16" s="1443"/>
      <c r="GY16" s="1443"/>
      <c r="GZ16" s="1443"/>
      <c r="HA16" s="1443"/>
      <c r="HB16" s="1443"/>
      <c r="HC16" s="1443"/>
      <c r="HD16" s="1443"/>
      <c r="HE16" s="1443"/>
      <c r="HF16" s="1443"/>
      <c r="HG16" s="1443"/>
      <c r="HH16" s="1443"/>
      <c r="HI16" s="1443"/>
      <c r="HJ16" s="1443"/>
      <c r="HK16" s="1443"/>
      <c r="HL16" s="1443"/>
      <c r="HM16" s="1443"/>
      <c r="HN16" s="1443"/>
      <c r="HO16" s="1443"/>
      <c r="HP16" s="1443"/>
      <c r="HQ16" s="1443"/>
      <c r="HR16" s="1443"/>
      <c r="HS16" s="1443"/>
      <c r="HT16" s="1443"/>
      <c r="HU16" s="1443"/>
      <c r="HV16" s="1443"/>
      <c r="HW16" s="1443"/>
      <c r="HX16" s="1443"/>
      <c r="HY16" s="1443"/>
      <c r="HZ16" s="1443"/>
      <c r="IA16" s="1443"/>
      <c r="IB16" s="1443"/>
      <c r="IC16" s="1443"/>
      <c r="ID16" s="1443"/>
      <c r="IE16" s="1443"/>
      <c r="IF16" s="1443"/>
      <c r="IG16" s="1443"/>
      <c r="IH16" s="1443"/>
      <c r="II16" s="1443"/>
      <c r="IJ16" s="1443"/>
      <c r="IK16" s="1443"/>
      <c r="IL16" s="1443"/>
      <c r="IM16" s="1443"/>
      <c r="IN16" s="1443"/>
      <c r="IO16" s="1443"/>
      <c r="IP16" s="1443"/>
      <c r="IQ16" s="1443"/>
      <c r="IR16" s="1443"/>
      <c r="IS16" s="1443"/>
      <c r="IT16" s="1443"/>
      <c r="IU16" s="1443"/>
      <c r="IV16" s="1443"/>
    </row>
    <row r="17" spans="1:6" s="3" customFormat="1" x14ac:dyDescent="0.2">
      <c r="A17" s="1451" t="s">
        <v>529</v>
      </c>
      <c r="B17" s="1454" t="s">
        <v>1727</v>
      </c>
      <c r="C17" s="3" t="s">
        <v>1720</v>
      </c>
      <c r="D17" s="3" t="s">
        <v>1721</v>
      </c>
      <c r="E17" s="259">
        <v>45092</v>
      </c>
      <c r="F17" s="259">
        <v>45092</v>
      </c>
    </row>
    <row r="18" spans="1:6" s="3" customFormat="1" x14ac:dyDescent="0.2">
      <c r="A18" s="1451" t="s">
        <v>571</v>
      </c>
      <c r="B18" s="1454" t="s">
        <v>1728</v>
      </c>
      <c r="C18" s="3" t="s">
        <v>1720</v>
      </c>
      <c r="D18" s="3" t="s">
        <v>1721</v>
      </c>
      <c r="E18" s="259">
        <v>13</v>
      </c>
      <c r="F18" s="259">
        <f>E18</f>
        <v>13</v>
      </c>
    </row>
    <row r="19" spans="1:6" s="3" customFormat="1" x14ac:dyDescent="0.2">
      <c r="A19" s="1451" t="s">
        <v>572</v>
      </c>
      <c r="B19" s="1455" t="s">
        <v>1729</v>
      </c>
      <c r="C19" s="3" t="s">
        <v>1720</v>
      </c>
      <c r="D19" s="3" t="s">
        <v>1721</v>
      </c>
      <c r="E19" s="259">
        <v>17</v>
      </c>
      <c r="F19" s="259">
        <f>E19</f>
        <v>17</v>
      </c>
    </row>
    <row r="20" spans="1:6" s="3" customFormat="1" x14ac:dyDescent="0.2">
      <c r="A20" s="1451" t="s">
        <v>573</v>
      </c>
      <c r="B20" s="1455" t="s">
        <v>1730</v>
      </c>
      <c r="C20" s="3" t="s">
        <v>1720</v>
      </c>
      <c r="D20" s="3" t="s">
        <v>1721</v>
      </c>
      <c r="E20" s="259">
        <v>41</v>
      </c>
      <c r="F20" s="259">
        <f>E20</f>
        <v>41</v>
      </c>
    </row>
    <row r="21" spans="1:6" s="3" customFormat="1" x14ac:dyDescent="0.2">
      <c r="A21" s="1451" t="s">
        <v>574</v>
      </c>
      <c r="B21" s="1455" t="s">
        <v>1731</v>
      </c>
      <c r="C21" s="3" t="s">
        <v>1732</v>
      </c>
      <c r="D21" s="3" t="s">
        <v>1721</v>
      </c>
      <c r="E21" s="259">
        <v>20</v>
      </c>
      <c r="F21" s="259">
        <v>20</v>
      </c>
    </row>
    <row r="22" spans="1:6" s="3" customFormat="1" x14ac:dyDescent="0.2">
      <c r="A22" s="1451" t="s">
        <v>575</v>
      </c>
      <c r="B22" s="1454" t="s">
        <v>1733</v>
      </c>
      <c r="C22" s="3" t="s">
        <v>1720</v>
      </c>
      <c r="D22" s="3" t="s">
        <v>1721</v>
      </c>
      <c r="E22" s="259">
        <v>22</v>
      </c>
      <c r="F22" s="259">
        <f>E22</f>
        <v>22</v>
      </c>
    </row>
    <row r="23" spans="1:6" s="3" customFormat="1" x14ac:dyDescent="0.2">
      <c r="A23" s="1451" t="s">
        <v>576</v>
      </c>
      <c r="B23" s="1455" t="s">
        <v>1734</v>
      </c>
      <c r="C23" s="3" t="s">
        <v>1732</v>
      </c>
      <c r="D23" s="3" t="s">
        <v>1735</v>
      </c>
      <c r="E23" s="259">
        <v>191</v>
      </c>
      <c r="F23" s="259">
        <f>E23</f>
        <v>191</v>
      </c>
    </row>
    <row r="24" spans="1:6" s="3" customFormat="1" x14ac:dyDescent="0.2">
      <c r="A24" s="1451" t="s">
        <v>577</v>
      </c>
      <c r="B24" s="1455" t="s">
        <v>1736</v>
      </c>
      <c r="C24" s="3" t="s">
        <v>1737</v>
      </c>
      <c r="D24" s="3" t="s">
        <v>1721</v>
      </c>
      <c r="E24" s="259">
        <v>1200</v>
      </c>
      <c r="F24" s="259">
        <f>E24</f>
        <v>1200</v>
      </c>
    </row>
    <row r="25" spans="1:6" s="3" customFormat="1" x14ac:dyDescent="0.2">
      <c r="A25" s="1451" t="s">
        <v>578</v>
      </c>
      <c r="B25" s="1455" t="s">
        <v>1738</v>
      </c>
      <c r="C25" s="3" t="s">
        <v>1720</v>
      </c>
      <c r="D25" s="3" t="s">
        <v>1721</v>
      </c>
      <c r="E25" s="259">
        <v>43</v>
      </c>
      <c r="F25" s="259">
        <f>E25</f>
        <v>43</v>
      </c>
    </row>
    <row r="26" spans="1:6" s="3" customFormat="1" x14ac:dyDescent="0.2">
      <c r="A26" s="1451" t="s">
        <v>580</v>
      </c>
      <c r="B26" s="1455" t="s">
        <v>1739</v>
      </c>
      <c r="C26" s="3" t="s">
        <v>1720</v>
      </c>
      <c r="D26" s="3" t="s">
        <v>1721</v>
      </c>
      <c r="E26" s="259">
        <v>13</v>
      </c>
      <c r="F26" s="259">
        <v>13</v>
      </c>
    </row>
    <row r="27" spans="1:6" s="3" customFormat="1" x14ac:dyDescent="0.2">
      <c r="A27" s="1451" t="s">
        <v>581</v>
      </c>
      <c r="B27" s="1455" t="s">
        <v>1740</v>
      </c>
      <c r="C27" s="3" t="s">
        <v>1741</v>
      </c>
      <c r="D27" s="3" t="s">
        <v>1742</v>
      </c>
      <c r="E27" s="259">
        <v>1339</v>
      </c>
      <c r="F27" s="259">
        <f>E27</f>
        <v>1339</v>
      </c>
    </row>
    <row r="28" spans="1:6" s="3" customFormat="1" x14ac:dyDescent="0.2">
      <c r="A28" s="1451" t="s">
        <v>582</v>
      </c>
      <c r="B28" s="1455" t="s">
        <v>1743</v>
      </c>
      <c r="C28" s="3" t="s">
        <v>1744</v>
      </c>
      <c r="D28" s="3" t="s">
        <v>1745</v>
      </c>
      <c r="E28" s="259">
        <v>4945</v>
      </c>
      <c r="F28" s="259">
        <v>4231</v>
      </c>
    </row>
    <row r="29" spans="1:6" s="3" customFormat="1" x14ac:dyDescent="0.2">
      <c r="A29" s="1451" t="s">
        <v>583</v>
      </c>
      <c r="B29" s="1455" t="s">
        <v>1746</v>
      </c>
      <c r="C29" s="3" t="s">
        <v>1747</v>
      </c>
      <c r="D29" s="3" t="s">
        <v>1748</v>
      </c>
      <c r="E29" s="259">
        <v>4217</v>
      </c>
      <c r="F29" s="259">
        <v>3317</v>
      </c>
    </row>
    <row r="30" spans="1:6" s="3" customFormat="1" x14ac:dyDescent="0.2">
      <c r="A30" s="1451" t="s">
        <v>584</v>
      </c>
      <c r="B30" s="1455" t="s">
        <v>1749</v>
      </c>
      <c r="C30" s="3" t="s">
        <v>1750</v>
      </c>
      <c r="D30" s="3" t="s">
        <v>1748</v>
      </c>
      <c r="E30" s="259">
        <v>3220</v>
      </c>
      <c r="F30" s="259">
        <v>2534</v>
      </c>
    </row>
    <row r="31" spans="1:6" s="3" customFormat="1" x14ac:dyDescent="0.2">
      <c r="A31" s="1451" t="s">
        <v>585</v>
      </c>
      <c r="B31" s="1455" t="s">
        <v>1751</v>
      </c>
      <c r="C31" s="3" t="s">
        <v>1750</v>
      </c>
      <c r="D31" s="3" t="s">
        <v>1748</v>
      </c>
      <c r="E31" s="259">
        <v>9623</v>
      </c>
      <c r="F31" s="259">
        <v>7578</v>
      </c>
    </row>
    <row r="32" spans="1:6" s="3" customFormat="1" x14ac:dyDescent="0.2">
      <c r="A32" s="1451" t="s">
        <v>586</v>
      </c>
      <c r="B32" s="1455" t="s">
        <v>1752</v>
      </c>
      <c r="C32" s="3" t="s">
        <v>1753</v>
      </c>
      <c r="D32" s="3" t="s">
        <v>1754</v>
      </c>
      <c r="E32" s="259">
        <v>1663</v>
      </c>
      <c r="F32" s="259">
        <f t="shared" ref="F32:F52" si="0">E32</f>
        <v>1663</v>
      </c>
    </row>
    <row r="33" spans="1:256" s="3" customFormat="1" x14ac:dyDescent="0.2">
      <c r="A33" s="1451" t="s">
        <v>587</v>
      </c>
      <c r="B33" s="1455" t="s">
        <v>1755</v>
      </c>
      <c r="C33" s="3" t="s">
        <v>1753</v>
      </c>
      <c r="D33" s="3" t="s">
        <v>1756</v>
      </c>
      <c r="E33" s="259">
        <v>14882</v>
      </c>
      <c r="F33" s="259">
        <f t="shared" si="0"/>
        <v>14882</v>
      </c>
    </row>
    <row r="34" spans="1:256" s="3" customFormat="1" x14ac:dyDescent="0.2">
      <c r="A34" s="1451" t="s">
        <v>609</v>
      </c>
      <c r="B34" s="1454" t="s">
        <v>1757</v>
      </c>
      <c r="C34" s="3" t="s">
        <v>1758</v>
      </c>
      <c r="D34" s="3" t="s">
        <v>1759</v>
      </c>
      <c r="E34" s="259">
        <v>41855</v>
      </c>
      <c r="F34" s="259">
        <v>34457</v>
      </c>
    </row>
    <row r="35" spans="1:256" s="3" customFormat="1" x14ac:dyDescent="0.2">
      <c r="A35" s="1451" t="s">
        <v>610</v>
      </c>
      <c r="B35" s="1454" t="s">
        <v>1757</v>
      </c>
      <c r="C35" s="1457" t="s">
        <v>1760</v>
      </c>
      <c r="D35" s="3" t="s">
        <v>1759</v>
      </c>
      <c r="E35" s="259">
        <v>8424</v>
      </c>
      <c r="F35" s="259">
        <v>8424</v>
      </c>
      <c r="G35" s="1437"/>
      <c r="H35" s="1437"/>
      <c r="I35" s="1437"/>
      <c r="J35" s="1437"/>
      <c r="K35" s="1437"/>
      <c r="L35" s="1437"/>
      <c r="M35" s="1437"/>
      <c r="N35" s="1437"/>
      <c r="O35" s="1437"/>
      <c r="P35" s="1437"/>
      <c r="Q35" s="1437"/>
      <c r="R35" s="1437"/>
      <c r="S35" s="1437"/>
      <c r="T35" s="1437"/>
      <c r="U35" s="1437"/>
      <c r="V35" s="1437"/>
      <c r="W35" s="1437"/>
      <c r="X35" s="1437"/>
      <c r="Y35" s="1437"/>
      <c r="Z35" s="1437"/>
      <c r="AA35" s="1437"/>
      <c r="AB35" s="1437"/>
      <c r="AC35" s="1437"/>
      <c r="AD35" s="1437"/>
      <c r="AE35" s="1437"/>
      <c r="AF35" s="1437"/>
      <c r="AG35" s="1437"/>
      <c r="AH35" s="1437"/>
      <c r="AI35" s="1437"/>
      <c r="AJ35" s="1437"/>
      <c r="AK35" s="1437"/>
      <c r="AL35" s="1437"/>
      <c r="AM35" s="1437"/>
      <c r="AN35" s="1437"/>
      <c r="AO35" s="1437"/>
      <c r="AP35" s="1437"/>
      <c r="AQ35" s="1437"/>
      <c r="AR35" s="1437"/>
      <c r="AS35" s="1437"/>
      <c r="AT35" s="1437"/>
      <c r="AU35" s="1437"/>
      <c r="AV35" s="1437"/>
      <c r="AW35" s="1437"/>
      <c r="AX35" s="1437"/>
      <c r="AY35" s="1437"/>
      <c r="AZ35" s="1437"/>
      <c r="BA35" s="1437"/>
      <c r="BB35" s="1437"/>
      <c r="BC35" s="1437"/>
      <c r="BD35" s="1437"/>
      <c r="BE35" s="1437"/>
      <c r="BF35" s="1437"/>
      <c r="BG35" s="1437"/>
      <c r="BH35" s="1437"/>
      <c r="BI35" s="1437"/>
      <c r="BJ35" s="1437"/>
      <c r="BK35" s="1437"/>
      <c r="BL35" s="1437"/>
      <c r="BM35" s="1437"/>
      <c r="BN35" s="1437"/>
      <c r="BO35" s="1437"/>
      <c r="BP35" s="1437"/>
      <c r="BQ35" s="1437"/>
      <c r="BR35" s="1437"/>
      <c r="BS35" s="1437"/>
      <c r="BT35" s="1437"/>
      <c r="BU35" s="1437"/>
      <c r="BV35" s="1437"/>
      <c r="BW35" s="1437"/>
      <c r="BX35" s="1437"/>
      <c r="BY35" s="1437"/>
      <c r="BZ35" s="1437"/>
      <c r="CA35" s="1437"/>
      <c r="CB35" s="1437"/>
      <c r="CC35" s="1437"/>
      <c r="CD35" s="1437"/>
      <c r="CE35" s="1437"/>
      <c r="CF35" s="1437"/>
      <c r="CG35" s="1437"/>
      <c r="CH35" s="1437"/>
      <c r="CI35" s="1437"/>
      <c r="CJ35" s="1437"/>
      <c r="CK35" s="1437"/>
      <c r="CL35" s="1437"/>
      <c r="CM35" s="1437"/>
      <c r="CN35" s="1437"/>
      <c r="CO35" s="1437"/>
      <c r="CP35" s="1437"/>
      <c r="CQ35" s="1437"/>
      <c r="CR35" s="1437"/>
      <c r="CS35" s="1437"/>
      <c r="CT35" s="1437"/>
      <c r="CU35" s="1437"/>
      <c r="CV35" s="1437"/>
      <c r="CW35" s="1437"/>
      <c r="CX35" s="1437"/>
      <c r="CY35" s="1437"/>
      <c r="CZ35" s="1437"/>
      <c r="DA35" s="1437"/>
      <c r="DB35" s="1437"/>
      <c r="DC35" s="1437"/>
      <c r="DD35" s="1437"/>
      <c r="DE35" s="1437"/>
      <c r="DF35" s="1437"/>
      <c r="DG35" s="1437"/>
      <c r="DH35" s="1437"/>
      <c r="DI35" s="1437"/>
      <c r="DJ35" s="1437"/>
      <c r="DK35" s="1437"/>
      <c r="DL35" s="1437"/>
      <c r="DM35" s="1437"/>
      <c r="DN35" s="1437"/>
      <c r="DO35" s="1437"/>
      <c r="DP35" s="1437"/>
      <c r="DQ35" s="1437"/>
      <c r="DR35" s="1437"/>
      <c r="DS35" s="1437"/>
      <c r="DT35" s="1437"/>
      <c r="DU35" s="1437"/>
      <c r="DV35" s="1437"/>
      <c r="DW35" s="1437"/>
      <c r="DX35" s="1437"/>
      <c r="DY35" s="1437"/>
      <c r="DZ35" s="1437"/>
      <c r="EA35" s="1437"/>
      <c r="EB35" s="1437"/>
      <c r="EC35" s="1437"/>
      <c r="ED35" s="1437"/>
      <c r="EE35" s="1437"/>
      <c r="EF35" s="1437"/>
      <c r="EG35" s="1437"/>
      <c r="EH35" s="1437"/>
      <c r="EI35" s="1437"/>
      <c r="EJ35" s="1437"/>
      <c r="EK35" s="1437"/>
      <c r="EL35" s="1437"/>
      <c r="EM35" s="1437"/>
      <c r="EN35" s="1437"/>
      <c r="EO35" s="1437"/>
      <c r="EP35" s="1437"/>
      <c r="EQ35" s="1437"/>
      <c r="ER35" s="1437"/>
      <c r="ES35" s="1437"/>
      <c r="ET35" s="1437"/>
      <c r="EU35" s="1437"/>
      <c r="EV35" s="1437"/>
      <c r="EW35" s="1437"/>
      <c r="EX35" s="1437"/>
      <c r="EY35" s="1437"/>
      <c r="EZ35" s="1437"/>
      <c r="FA35" s="1437"/>
      <c r="FB35" s="1437"/>
      <c r="FC35" s="1437"/>
      <c r="FD35" s="1437"/>
      <c r="FE35" s="1437"/>
      <c r="FF35" s="1437"/>
      <c r="FG35" s="1437"/>
      <c r="FH35" s="1437"/>
      <c r="FI35" s="1437"/>
      <c r="FJ35" s="1437"/>
      <c r="FK35" s="1437"/>
      <c r="FL35" s="1437"/>
      <c r="FM35" s="1437"/>
      <c r="FN35" s="1437"/>
      <c r="FO35" s="1437"/>
      <c r="FP35" s="1437"/>
      <c r="FQ35" s="1437"/>
      <c r="FR35" s="1437"/>
      <c r="FS35" s="1437"/>
      <c r="FT35" s="1437"/>
      <c r="FU35" s="1437"/>
      <c r="FV35" s="1437"/>
      <c r="FW35" s="1437"/>
      <c r="FX35" s="1437"/>
      <c r="FY35" s="1437"/>
      <c r="FZ35" s="1437"/>
      <c r="GA35" s="1437"/>
      <c r="GB35" s="1437"/>
      <c r="GC35" s="1437"/>
      <c r="GD35" s="1437"/>
      <c r="GE35" s="1437"/>
      <c r="GF35" s="1437"/>
      <c r="GG35" s="1437"/>
      <c r="GH35" s="1437"/>
      <c r="GI35" s="1437"/>
      <c r="GJ35" s="1437"/>
      <c r="GK35" s="1437"/>
      <c r="GL35" s="1437"/>
      <c r="GM35" s="1437"/>
      <c r="GN35" s="1437"/>
      <c r="GO35" s="1437"/>
      <c r="GP35" s="1437"/>
      <c r="GQ35" s="1437"/>
      <c r="GR35" s="1437"/>
      <c r="GS35" s="1437"/>
      <c r="GT35" s="1437"/>
      <c r="GU35" s="1437"/>
      <c r="GV35" s="1437"/>
      <c r="GW35" s="1437"/>
      <c r="GX35" s="1437"/>
      <c r="GY35" s="1437"/>
      <c r="GZ35" s="1437"/>
      <c r="HA35" s="1437"/>
      <c r="HB35" s="1437"/>
      <c r="HC35" s="1437"/>
      <c r="HD35" s="1437"/>
      <c r="HE35" s="1437"/>
      <c r="HF35" s="1437"/>
      <c r="HG35" s="1437"/>
      <c r="HH35" s="1437"/>
      <c r="HI35" s="1437"/>
      <c r="HJ35" s="1437"/>
      <c r="HK35" s="1437"/>
      <c r="HL35" s="1437"/>
      <c r="HM35" s="1437"/>
      <c r="HN35" s="1437"/>
      <c r="HO35" s="1437"/>
      <c r="HP35" s="1437"/>
      <c r="HQ35" s="1437"/>
      <c r="HR35" s="1437"/>
      <c r="HS35" s="1437"/>
      <c r="HT35" s="1437"/>
      <c r="HU35" s="1437"/>
      <c r="HV35" s="1437"/>
      <c r="HW35" s="1437"/>
      <c r="HX35" s="1437"/>
      <c r="HY35" s="1437"/>
      <c r="HZ35" s="1437"/>
      <c r="IA35" s="1437"/>
      <c r="IB35" s="1437"/>
      <c r="IC35" s="1437"/>
      <c r="ID35" s="1437"/>
      <c r="IE35" s="1437"/>
      <c r="IF35" s="1437"/>
      <c r="IG35" s="1437"/>
      <c r="IH35" s="1437"/>
      <c r="II35" s="1437"/>
      <c r="IJ35" s="1437"/>
      <c r="IK35" s="1437"/>
      <c r="IL35" s="1437"/>
      <c r="IM35" s="1437"/>
      <c r="IN35" s="1437"/>
      <c r="IO35" s="1437"/>
      <c r="IP35" s="1437"/>
      <c r="IQ35" s="1437"/>
      <c r="IR35" s="1437"/>
      <c r="IS35" s="1437"/>
      <c r="IT35" s="1437"/>
      <c r="IU35" s="1437"/>
      <c r="IV35" s="1437"/>
    </row>
    <row r="36" spans="1:256" s="3" customFormat="1" x14ac:dyDescent="0.2">
      <c r="A36" s="1451" t="s">
        <v>611</v>
      </c>
      <c r="B36" s="1455" t="s">
        <v>1761</v>
      </c>
      <c r="C36" s="3" t="s">
        <v>1753</v>
      </c>
      <c r="D36" s="3" t="s">
        <v>1762</v>
      </c>
      <c r="E36" s="259">
        <v>583</v>
      </c>
      <c r="F36" s="259">
        <f t="shared" si="0"/>
        <v>583</v>
      </c>
    </row>
    <row r="37" spans="1:256" s="3" customFormat="1" x14ac:dyDescent="0.2">
      <c r="A37" s="1451" t="s">
        <v>612</v>
      </c>
      <c r="B37" s="1455" t="s">
        <v>1763</v>
      </c>
      <c r="C37" s="3" t="s">
        <v>1753</v>
      </c>
      <c r="D37" s="3" t="s">
        <v>1762</v>
      </c>
      <c r="E37" s="259">
        <v>583</v>
      </c>
      <c r="F37" s="259">
        <f t="shared" si="0"/>
        <v>583</v>
      </c>
    </row>
    <row r="38" spans="1:256" s="3" customFormat="1" x14ac:dyDescent="0.2">
      <c r="A38" s="1451" t="s">
        <v>613</v>
      </c>
      <c r="B38" s="1455" t="s">
        <v>1764</v>
      </c>
      <c r="C38" s="3" t="s">
        <v>1753</v>
      </c>
      <c r="D38" s="3" t="s">
        <v>1765</v>
      </c>
      <c r="E38" s="259">
        <v>657</v>
      </c>
      <c r="F38" s="259">
        <f t="shared" si="0"/>
        <v>657</v>
      </c>
    </row>
    <row r="39" spans="1:256" s="3" customFormat="1" x14ac:dyDescent="0.2">
      <c r="A39" s="1451" t="s">
        <v>614</v>
      </c>
      <c r="B39" s="1455" t="s">
        <v>1766</v>
      </c>
      <c r="C39" s="3" t="s">
        <v>1767</v>
      </c>
      <c r="D39" s="3" t="s">
        <v>1768</v>
      </c>
      <c r="E39" s="259">
        <v>151</v>
      </c>
      <c r="F39" s="259">
        <f t="shared" si="0"/>
        <v>151</v>
      </c>
    </row>
    <row r="40" spans="1:256" s="3" customFormat="1" x14ac:dyDescent="0.2">
      <c r="A40" s="1451" t="s">
        <v>615</v>
      </c>
      <c r="B40" s="1455" t="s">
        <v>1769</v>
      </c>
      <c r="C40" s="3" t="s">
        <v>1753</v>
      </c>
      <c r="D40" s="3" t="s">
        <v>1765</v>
      </c>
      <c r="E40" s="259">
        <v>632</v>
      </c>
      <c r="F40" s="259">
        <f t="shared" si="0"/>
        <v>632</v>
      </c>
    </row>
    <row r="41" spans="1:256" s="3" customFormat="1" x14ac:dyDescent="0.2">
      <c r="A41" s="1451" t="s">
        <v>616</v>
      </c>
      <c r="B41" s="1455" t="s">
        <v>1770</v>
      </c>
      <c r="C41" s="3" t="s">
        <v>1753</v>
      </c>
      <c r="D41" s="3" t="s">
        <v>1765</v>
      </c>
      <c r="E41" s="259">
        <v>632</v>
      </c>
      <c r="F41" s="259">
        <f t="shared" si="0"/>
        <v>632</v>
      </c>
    </row>
    <row r="42" spans="1:256" s="3" customFormat="1" x14ac:dyDescent="0.2">
      <c r="A42" s="1451" t="s">
        <v>617</v>
      </c>
      <c r="B42" s="1455" t="s">
        <v>1771</v>
      </c>
      <c r="C42" s="3" t="s">
        <v>1753</v>
      </c>
      <c r="D42" s="3" t="s">
        <v>1765</v>
      </c>
      <c r="E42" s="259">
        <v>657</v>
      </c>
      <c r="F42" s="259">
        <f t="shared" si="0"/>
        <v>657</v>
      </c>
    </row>
    <row r="43" spans="1:256" s="3" customFormat="1" x14ac:dyDescent="0.2">
      <c r="A43" s="1451" t="s">
        <v>671</v>
      </c>
      <c r="B43" s="1455" t="s">
        <v>1772</v>
      </c>
      <c r="C43" s="3" t="s">
        <v>1753</v>
      </c>
      <c r="D43" s="3" t="s">
        <v>1765</v>
      </c>
      <c r="E43" s="259">
        <v>632</v>
      </c>
      <c r="F43" s="259">
        <f t="shared" si="0"/>
        <v>632</v>
      </c>
    </row>
    <row r="44" spans="1:256" s="3" customFormat="1" x14ac:dyDescent="0.2">
      <c r="A44" s="1451" t="s">
        <v>672</v>
      </c>
      <c r="B44" s="1455" t="s">
        <v>1773</v>
      </c>
      <c r="C44" s="3" t="s">
        <v>1753</v>
      </c>
      <c r="D44" s="3" t="s">
        <v>1765</v>
      </c>
      <c r="E44" s="259">
        <v>632</v>
      </c>
      <c r="F44" s="259">
        <f t="shared" si="0"/>
        <v>632</v>
      </c>
    </row>
    <row r="45" spans="1:256" s="3" customFormat="1" x14ac:dyDescent="0.2">
      <c r="A45" s="1451" t="s">
        <v>673</v>
      </c>
      <c r="B45" s="1455" t="s">
        <v>1774</v>
      </c>
      <c r="C45" s="3" t="s">
        <v>1775</v>
      </c>
      <c r="D45" s="3" t="s">
        <v>1721</v>
      </c>
      <c r="E45" s="259">
        <v>1</v>
      </c>
      <c r="F45" s="259">
        <f t="shared" si="0"/>
        <v>1</v>
      </c>
    </row>
    <row r="46" spans="1:256" s="3" customFormat="1" x14ac:dyDescent="0.2">
      <c r="A46" s="1451" t="s">
        <v>674</v>
      </c>
      <c r="B46" s="1455" t="s">
        <v>1776</v>
      </c>
      <c r="C46" s="3" t="s">
        <v>1753</v>
      </c>
      <c r="D46" s="3" t="s">
        <v>1777</v>
      </c>
      <c r="E46" s="259">
        <v>173</v>
      </c>
      <c r="F46" s="259">
        <f t="shared" si="0"/>
        <v>173</v>
      </c>
    </row>
    <row r="47" spans="1:256" s="3" customFormat="1" x14ac:dyDescent="0.2">
      <c r="A47" s="1451" t="s">
        <v>125</v>
      </c>
      <c r="B47" s="1455" t="s">
        <v>1778</v>
      </c>
      <c r="C47" s="3" t="s">
        <v>1753</v>
      </c>
      <c r="D47" s="3" t="s">
        <v>1779</v>
      </c>
      <c r="E47" s="259">
        <v>24005</v>
      </c>
      <c r="F47" s="259">
        <v>23555</v>
      </c>
    </row>
    <row r="48" spans="1:256" s="3" customFormat="1" x14ac:dyDescent="0.2">
      <c r="A48" s="1451" t="s">
        <v>700</v>
      </c>
      <c r="B48" s="1455" t="s">
        <v>1780</v>
      </c>
      <c r="C48" s="3" t="s">
        <v>1753</v>
      </c>
      <c r="D48" s="3" t="s">
        <v>1781</v>
      </c>
      <c r="E48" s="259">
        <v>22637</v>
      </c>
      <c r="F48" s="259">
        <f t="shared" si="0"/>
        <v>22637</v>
      </c>
    </row>
    <row r="49" spans="1:256" s="3" customFormat="1" x14ac:dyDescent="0.2">
      <c r="A49" s="1451" t="s">
        <v>701</v>
      </c>
      <c r="B49" s="1455" t="s">
        <v>1782</v>
      </c>
      <c r="C49" s="3" t="s">
        <v>1753</v>
      </c>
      <c r="D49" s="3" t="s">
        <v>1783</v>
      </c>
      <c r="E49" s="259">
        <v>3862</v>
      </c>
      <c r="F49" s="259">
        <f t="shared" si="0"/>
        <v>3862</v>
      </c>
    </row>
    <row r="50" spans="1:256" s="3" customFormat="1" x14ac:dyDescent="0.2">
      <c r="A50" s="1451" t="s">
        <v>128</v>
      </c>
      <c r="B50" s="1455" t="s">
        <v>1784</v>
      </c>
      <c r="C50" s="3" t="s">
        <v>1753</v>
      </c>
      <c r="D50" s="3" t="s">
        <v>1785</v>
      </c>
      <c r="E50" s="259">
        <v>1577</v>
      </c>
      <c r="F50" s="259">
        <f t="shared" si="0"/>
        <v>1577</v>
      </c>
    </row>
    <row r="51" spans="1:256" s="3" customFormat="1" x14ac:dyDescent="0.2">
      <c r="A51" s="1451" t="s">
        <v>129</v>
      </c>
      <c r="B51" s="1455" t="s">
        <v>1786</v>
      </c>
      <c r="C51" s="3" t="s">
        <v>1753</v>
      </c>
      <c r="D51" s="3" t="s">
        <v>1787</v>
      </c>
      <c r="E51" s="259">
        <v>1296</v>
      </c>
      <c r="F51" s="259">
        <f t="shared" si="0"/>
        <v>1296</v>
      </c>
    </row>
    <row r="52" spans="1:256" s="3" customFormat="1" x14ac:dyDescent="0.2">
      <c r="A52" s="1451" t="s">
        <v>130</v>
      </c>
      <c r="B52" s="1455" t="s">
        <v>1788</v>
      </c>
      <c r="C52" s="3" t="s">
        <v>1753</v>
      </c>
      <c r="D52" s="3" t="s">
        <v>1787</v>
      </c>
      <c r="E52" s="259">
        <v>6912</v>
      </c>
      <c r="F52" s="259">
        <f t="shared" si="0"/>
        <v>6912</v>
      </c>
    </row>
    <row r="53" spans="1:256" s="3" customFormat="1" x14ac:dyDescent="0.2">
      <c r="A53" s="1451" t="s">
        <v>133</v>
      </c>
      <c r="B53" s="1455" t="s">
        <v>1789</v>
      </c>
      <c r="C53" s="3" t="s">
        <v>1790</v>
      </c>
      <c r="D53" s="3" t="s">
        <v>1791</v>
      </c>
      <c r="E53" s="1456">
        <v>8166</v>
      </c>
      <c r="F53" s="259">
        <v>3517</v>
      </c>
    </row>
    <row r="54" spans="1:256" s="3" customFormat="1" x14ac:dyDescent="0.2">
      <c r="A54" s="1451" t="s">
        <v>136</v>
      </c>
      <c r="B54" s="1454" t="s">
        <v>1792</v>
      </c>
      <c r="C54" s="3" t="s">
        <v>1793</v>
      </c>
      <c r="E54" s="1456">
        <v>26531</v>
      </c>
      <c r="F54" s="259">
        <v>17771</v>
      </c>
      <c r="G54" s="304"/>
    </row>
    <row r="55" spans="1:256" s="1439" customFormat="1" ht="13.5" x14ac:dyDescent="0.25">
      <c r="A55" s="1451" t="s">
        <v>137</v>
      </c>
      <c r="B55" s="1455" t="s">
        <v>1794</v>
      </c>
      <c r="C55" s="3" t="s">
        <v>1795</v>
      </c>
      <c r="D55" s="3" t="s">
        <v>1796</v>
      </c>
      <c r="E55" s="1456">
        <v>5337</v>
      </c>
      <c r="F55" s="259">
        <v>2883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  <c r="IV55" s="3"/>
    </row>
    <row r="56" spans="1:256" s="3" customFormat="1" x14ac:dyDescent="0.2">
      <c r="A56" s="1451" t="s">
        <v>138</v>
      </c>
      <c r="B56" s="1458"/>
      <c r="C56" s="3" t="s">
        <v>1797</v>
      </c>
      <c r="D56" s="3" t="s">
        <v>1756</v>
      </c>
      <c r="E56" s="1456">
        <v>1570</v>
      </c>
      <c r="F56" s="259">
        <v>1145</v>
      </c>
      <c r="G56" s="304"/>
      <c r="I56" s="259"/>
    </row>
    <row r="57" spans="1:256" s="3" customFormat="1" x14ac:dyDescent="0.2">
      <c r="A57" s="1451" t="s">
        <v>139</v>
      </c>
      <c r="B57" s="1458"/>
      <c r="C57" s="3" t="s">
        <v>1798</v>
      </c>
      <c r="D57" s="3" t="s">
        <v>1756</v>
      </c>
      <c r="E57" s="1456">
        <v>368</v>
      </c>
      <c r="F57" s="259">
        <v>321</v>
      </c>
      <c r="G57" s="304"/>
    </row>
    <row r="58" spans="1:256" s="1443" customFormat="1" ht="15" customHeight="1" x14ac:dyDescent="0.25">
      <c r="A58" s="1451" t="s">
        <v>142</v>
      </c>
      <c r="B58" s="1458"/>
      <c r="C58" s="3" t="s">
        <v>1799</v>
      </c>
      <c r="D58" s="3"/>
      <c r="E58" s="1456">
        <v>10440</v>
      </c>
      <c r="F58" s="259">
        <v>9327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  <c r="IV58" s="3"/>
    </row>
    <row r="59" spans="1:256" s="3" customFormat="1" ht="13.5" x14ac:dyDescent="0.25">
      <c r="A59" s="1451" t="s">
        <v>145</v>
      </c>
      <c r="B59" s="1458"/>
      <c r="C59" s="3" t="s">
        <v>1800</v>
      </c>
      <c r="E59" s="1456">
        <v>212</v>
      </c>
      <c r="F59" s="259">
        <v>174</v>
      </c>
      <c r="G59" s="1459"/>
      <c r="H59" s="1439"/>
      <c r="I59" s="1439"/>
      <c r="J59" s="1439"/>
      <c r="K59" s="1439"/>
      <c r="L59" s="1439"/>
      <c r="M59" s="1439"/>
      <c r="N59" s="1439"/>
      <c r="O59" s="1439"/>
      <c r="P59" s="1439"/>
      <c r="Q59" s="1439"/>
      <c r="R59" s="1439"/>
      <c r="S59" s="1439"/>
      <c r="T59" s="1439"/>
      <c r="U59" s="1439"/>
      <c r="V59" s="1439"/>
      <c r="W59" s="1439"/>
      <c r="X59" s="1439"/>
      <c r="Y59" s="1439"/>
      <c r="Z59" s="1439"/>
      <c r="AA59" s="1439"/>
      <c r="AB59" s="1439"/>
      <c r="AC59" s="1439"/>
      <c r="AD59" s="1439"/>
      <c r="AE59" s="1439"/>
      <c r="AF59" s="1439"/>
      <c r="AG59" s="1439"/>
      <c r="AH59" s="1439"/>
      <c r="AI59" s="1439"/>
      <c r="AJ59" s="1439"/>
      <c r="AK59" s="1439"/>
      <c r="AL59" s="1439"/>
      <c r="AM59" s="1439"/>
      <c r="AN59" s="1439"/>
      <c r="AO59" s="1439"/>
      <c r="AP59" s="1439"/>
      <c r="AQ59" s="1439"/>
      <c r="AR59" s="1439"/>
      <c r="AS59" s="1439"/>
      <c r="AT59" s="1439"/>
      <c r="AU59" s="1439"/>
      <c r="AV59" s="1439"/>
      <c r="AW59" s="1439"/>
      <c r="AX59" s="1439"/>
      <c r="AY59" s="1439"/>
      <c r="AZ59" s="1439"/>
      <c r="BA59" s="1439"/>
      <c r="BB59" s="1439"/>
      <c r="BC59" s="1439"/>
      <c r="BD59" s="1439"/>
      <c r="BE59" s="1439"/>
      <c r="BF59" s="1439"/>
      <c r="BG59" s="1439"/>
      <c r="BH59" s="1439"/>
      <c r="BI59" s="1439"/>
      <c r="BJ59" s="1439"/>
      <c r="BK59" s="1439"/>
      <c r="BL59" s="1439"/>
      <c r="BM59" s="1439"/>
      <c r="BN59" s="1439"/>
      <c r="BO59" s="1439"/>
      <c r="BP59" s="1439"/>
      <c r="BQ59" s="1439"/>
      <c r="BR59" s="1439"/>
      <c r="BS59" s="1439"/>
      <c r="BT59" s="1439"/>
      <c r="BU59" s="1439"/>
      <c r="BV59" s="1439"/>
      <c r="BW59" s="1439"/>
      <c r="BX59" s="1439"/>
      <c r="BY59" s="1439"/>
      <c r="BZ59" s="1439"/>
      <c r="CA59" s="1439"/>
      <c r="CB59" s="1439"/>
      <c r="CC59" s="1439"/>
      <c r="CD59" s="1439"/>
      <c r="CE59" s="1439"/>
      <c r="CF59" s="1439"/>
      <c r="CG59" s="1439"/>
      <c r="CH59" s="1439"/>
      <c r="CI59" s="1439"/>
      <c r="CJ59" s="1439"/>
      <c r="CK59" s="1439"/>
      <c r="CL59" s="1439"/>
      <c r="CM59" s="1439"/>
      <c r="CN59" s="1439"/>
      <c r="CO59" s="1439"/>
      <c r="CP59" s="1439"/>
      <c r="CQ59" s="1439"/>
      <c r="CR59" s="1439"/>
      <c r="CS59" s="1439"/>
      <c r="CT59" s="1439"/>
      <c r="CU59" s="1439"/>
      <c r="CV59" s="1439"/>
      <c r="CW59" s="1439"/>
      <c r="CX59" s="1439"/>
      <c r="CY59" s="1439"/>
      <c r="CZ59" s="1439"/>
      <c r="DA59" s="1439"/>
      <c r="DB59" s="1439"/>
      <c r="DC59" s="1439"/>
      <c r="DD59" s="1439"/>
      <c r="DE59" s="1439"/>
      <c r="DF59" s="1439"/>
      <c r="DG59" s="1439"/>
      <c r="DH59" s="1439"/>
      <c r="DI59" s="1439"/>
      <c r="DJ59" s="1439"/>
      <c r="DK59" s="1439"/>
      <c r="DL59" s="1439"/>
      <c r="DM59" s="1439"/>
      <c r="DN59" s="1439"/>
      <c r="DO59" s="1439"/>
      <c r="DP59" s="1439"/>
      <c r="DQ59" s="1439"/>
      <c r="DR59" s="1439"/>
      <c r="DS59" s="1439"/>
      <c r="DT59" s="1439"/>
      <c r="DU59" s="1439"/>
      <c r="DV59" s="1439"/>
      <c r="DW59" s="1439"/>
      <c r="DX59" s="1439"/>
      <c r="DY59" s="1439"/>
      <c r="DZ59" s="1439"/>
      <c r="EA59" s="1439"/>
      <c r="EB59" s="1439"/>
      <c r="EC59" s="1439"/>
      <c r="ED59" s="1439"/>
      <c r="EE59" s="1439"/>
      <c r="EF59" s="1439"/>
      <c r="EG59" s="1439"/>
      <c r="EH59" s="1439"/>
      <c r="EI59" s="1439"/>
      <c r="EJ59" s="1439"/>
      <c r="EK59" s="1439"/>
      <c r="EL59" s="1439"/>
      <c r="EM59" s="1439"/>
      <c r="EN59" s="1439"/>
      <c r="EO59" s="1439"/>
      <c r="EP59" s="1439"/>
      <c r="EQ59" s="1439"/>
      <c r="ER59" s="1439"/>
      <c r="ES59" s="1439"/>
      <c r="ET59" s="1439"/>
      <c r="EU59" s="1439"/>
      <c r="EV59" s="1439"/>
      <c r="EW59" s="1439"/>
      <c r="EX59" s="1439"/>
      <c r="EY59" s="1439"/>
      <c r="EZ59" s="1439"/>
      <c r="FA59" s="1439"/>
      <c r="FB59" s="1439"/>
      <c r="FC59" s="1439"/>
      <c r="FD59" s="1439"/>
      <c r="FE59" s="1439"/>
      <c r="FF59" s="1439"/>
      <c r="FG59" s="1439"/>
      <c r="FH59" s="1439"/>
      <c r="FI59" s="1439"/>
      <c r="FJ59" s="1439"/>
      <c r="FK59" s="1439"/>
      <c r="FL59" s="1439"/>
      <c r="FM59" s="1439"/>
      <c r="FN59" s="1439"/>
      <c r="FO59" s="1439"/>
      <c r="FP59" s="1439"/>
      <c r="FQ59" s="1439"/>
      <c r="FR59" s="1439"/>
      <c r="FS59" s="1439"/>
      <c r="FT59" s="1439"/>
      <c r="FU59" s="1439"/>
      <c r="FV59" s="1439"/>
      <c r="FW59" s="1439"/>
      <c r="FX59" s="1439"/>
      <c r="FY59" s="1439"/>
      <c r="FZ59" s="1439"/>
      <c r="GA59" s="1439"/>
      <c r="GB59" s="1439"/>
      <c r="GC59" s="1439"/>
      <c r="GD59" s="1439"/>
      <c r="GE59" s="1439"/>
      <c r="GF59" s="1439"/>
      <c r="GG59" s="1439"/>
      <c r="GH59" s="1439"/>
      <c r="GI59" s="1439"/>
      <c r="GJ59" s="1439"/>
      <c r="GK59" s="1439"/>
      <c r="GL59" s="1439"/>
      <c r="GM59" s="1439"/>
      <c r="GN59" s="1439"/>
      <c r="GO59" s="1439"/>
      <c r="GP59" s="1439"/>
      <c r="GQ59" s="1439"/>
      <c r="GR59" s="1439"/>
      <c r="GS59" s="1439"/>
      <c r="GT59" s="1439"/>
      <c r="GU59" s="1439"/>
      <c r="GV59" s="1439"/>
      <c r="GW59" s="1439"/>
      <c r="GX59" s="1439"/>
      <c r="GY59" s="1439"/>
      <c r="GZ59" s="1439"/>
      <c r="HA59" s="1439"/>
      <c r="HB59" s="1439"/>
      <c r="HC59" s="1439"/>
      <c r="HD59" s="1439"/>
      <c r="HE59" s="1439"/>
      <c r="HF59" s="1439"/>
      <c r="HG59" s="1439"/>
      <c r="HH59" s="1439"/>
      <c r="HI59" s="1439"/>
      <c r="HJ59" s="1439"/>
      <c r="HK59" s="1439"/>
      <c r="HL59" s="1439"/>
      <c r="HM59" s="1439"/>
      <c r="HN59" s="1439"/>
      <c r="HO59" s="1439"/>
      <c r="HP59" s="1439"/>
      <c r="HQ59" s="1439"/>
      <c r="HR59" s="1439"/>
      <c r="HS59" s="1439"/>
      <c r="HT59" s="1439"/>
      <c r="HU59" s="1439"/>
      <c r="HV59" s="1439"/>
      <c r="HW59" s="1439"/>
      <c r="HX59" s="1439"/>
      <c r="HY59" s="1439"/>
      <c r="HZ59" s="1439"/>
      <c r="IA59" s="1439"/>
      <c r="IB59" s="1439"/>
      <c r="IC59" s="1439"/>
      <c r="ID59" s="1439"/>
      <c r="IE59" s="1439"/>
      <c r="IF59" s="1439"/>
      <c r="IG59" s="1439"/>
      <c r="IH59" s="1439"/>
      <c r="II59" s="1439"/>
      <c r="IJ59" s="1439"/>
      <c r="IK59" s="1439"/>
      <c r="IL59" s="1439"/>
      <c r="IM59" s="1439"/>
      <c r="IN59" s="1439"/>
      <c r="IO59" s="1439"/>
      <c r="IP59" s="1439"/>
      <c r="IQ59" s="1439"/>
      <c r="IR59" s="1439"/>
      <c r="IS59" s="1439"/>
      <c r="IT59" s="1439"/>
      <c r="IU59" s="1439"/>
      <c r="IV59" s="1439"/>
    </row>
    <row r="60" spans="1:256" s="3" customFormat="1" ht="13.5" x14ac:dyDescent="0.25">
      <c r="A60" s="1451" t="s">
        <v>148</v>
      </c>
      <c r="B60" s="1458"/>
      <c r="C60" s="3" t="s">
        <v>1801</v>
      </c>
      <c r="E60" s="1456">
        <v>3190</v>
      </c>
      <c r="F60" s="259">
        <v>2999</v>
      </c>
      <c r="H60" s="1439"/>
      <c r="I60" s="1439"/>
      <c r="J60" s="1439"/>
      <c r="K60" s="1439"/>
      <c r="L60" s="1439"/>
      <c r="M60" s="1439"/>
      <c r="N60" s="1439"/>
      <c r="O60" s="1439"/>
      <c r="P60" s="1439"/>
      <c r="Q60" s="1439"/>
      <c r="R60" s="1439"/>
      <c r="S60" s="1439"/>
      <c r="T60" s="1439"/>
      <c r="U60" s="1439"/>
      <c r="V60" s="1439"/>
      <c r="W60" s="1439"/>
      <c r="X60" s="1439"/>
      <c r="Y60" s="1439"/>
      <c r="Z60" s="1439"/>
      <c r="AA60" s="1439"/>
      <c r="AB60" s="1439"/>
      <c r="AC60" s="1439"/>
      <c r="AD60" s="1439"/>
      <c r="AE60" s="1439"/>
      <c r="AF60" s="1439"/>
      <c r="AG60" s="1439"/>
      <c r="AH60" s="1439"/>
      <c r="AI60" s="1439"/>
      <c r="AJ60" s="1439"/>
      <c r="AK60" s="1439"/>
      <c r="AL60" s="1439"/>
      <c r="AM60" s="1439"/>
      <c r="AN60" s="1439"/>
      <c r="AO60" s="1439"/>
      <c r="AP60" s="1439"/>
      <c r="AQ60" s="1439"/>
      <c r="AR60" s="1439"/>
      <c r="AS60" s="1439"/>
      <c r="AT60" s="1439"/>
      <c r="AU60" s="1439"/>
      <c r="AV60" s="1439"/>
      <c r="AW60" s="1439"/>
      <c r="AX60" s="1439"/>
      <c r="AY60" s="1439"/>
      <c r="AZ60" s="1439"/>
      <c r="BA60" s="1439"/>
      <c r="BB60" s="1439"/>
      <c r="BC60" s="1439"/>
      <c r="BD60" s="1439"/>
      <c r="BE60" s="1439"/>
      <c r="BF60" s="1439"/>
      <c r="BG60" s="1439"/>
      <c r="BH60" s="1439"/>
      <c r="BI60" s="1439"/>
      <c r="BJ60" s="1439"/>
      <c r="BK60" s="1439"/>
      <c r="BL60" s="1439"/>
      <c r="BM60" s="1439"/>
      <c r="BN60" s="1439"/>
      <c r="BO60" s="1439"/>
      <c r="BP60" s="1439"/>
      <c r="BQ60" s="1439"/>
      <c r="BR60" s="1439"/>
      <c r="BS60" s="1439"/>
      <c r="BT60" s="1439"/>
      <c r="BU60" s="1439"/>
      <c r="BV60" s="1439"/>
      <c r="BW60" s="1439"/>
      <c r="BX60" s="1439"/>
      <c r="BY60" s="1439"/>
      <c r="BZ60" s="1439"/>
      <c r="CA60" s="1439"/>
      <c r="CB60" s="1439"/>
      <c r="CC60" s="1439"/>
      <c r="CD60" s="1439"/>
      <c r="CE60" s="1439"/>
      <c r="CF60" s="1439"/>
      <c r="CG60" s="1439"/>
      <c r="CH60" s="1439"/>
      <c r="CI60" s="1439"/>
      <c r="CJ60" s="1439"/>
      <c r="CK60" s="1439"/>
      <c r="CL60" s="1439"/>
      <c r="CM60" s="1439"/>
      <c r="CN60" s="1439"/>
      <c r="CO60" s="1439"/>
      <c r="CP60" s="1439"/>
      <c r="CQ60" s="1439"/>
      <c r="CR60" s="1439"/>
      <c r="CS60" s="1439"/>
      <c r="CT60" s="1439"/>
      <c r="CU60" s="1439"/>
      <c r="CV60" s="1439"/>
      <c r="CW60" s="1439"/>
      <c r="CX60" s="1439"/>
      <c r="CY60" s="1439"/>
      <c r="CZ60" s="1439"/>
      <c r="DA60" s="1439"/>
      <c r="DB60" s="1439"/>
      <c r="DC60" s="1439"/>
      <c r="DD60" s="1439"/>
      <c r="DE60" s="1439"/>
      <c r="DF60" s="1439"/>
      <c r="DG60" s="1439"/>
      <c r="DH60" s="1439"/>
      <c r="DI60" s="1439"/>
      <c r="DJ60" s="1439"/>
      <c r="DK60" s="1439"/>
      <c r="DL60" s="1439"/>
      <c r="DM60" s="1439"/>
      <c r="DN60" s="1439"/>
      <c r="DO60" s="1439"/>
      <c r="DP60" s="1439"/>
      <c r="DQ60" s="1439"/>
      <c r="DR60" s="1439"/>
      <c r="DS60" s="1439"/>
      <c r="DT60" s="1439"/>
      <c r="DU60" s="1439"/>
      <c r="DV60" s="1439"/>
      <c r="DW60" s="1439"/>
      <c r="DX60" s="1439"/>
      <c r="DY60" s="1439"/>
      <c r="DZ60" s="1439"/>
      <c r="EA60" s="1439"/>
      <c r="EB60" s="1439"/>
      <c r="EC60" s="1439"/>
      <c r="ED60" s="1439"/>
      <c r="EE60" s="1439"/>
      <c r="EF60" s="1439"/>
      <c r="EG60" s="1439"/>
      <c r="EH60" s="1439"/>
      <c r="EI60" s="1439"/>
      <c r="EJ60" s="1439"/>
      <c r="EK60" s="1439"/>
      <c r="EL60" s="1439"/>
      <c r="EM60" s="1439"/>
      <c r="EN60" s="1439"/>
      <c r="EO60" s="1439"/>
      <c r="EP60" s="1439"/>
      <c r="EQ60" s="1439"/>
      <c r="ER60" s="1439"/>
      <c r="ES60" s="1439"/>
      <c r="ET60" s="1439"/>
      <c r="EU60" s="1439"/>
      <c r="EV60" s="1439"/>
      <c r="EW60" s="1439"/>
      <c r="EX60" s="1439"/>
      <c r="EY60" s="1439"/>
      <c r="EZ60" s="1439"/>
      <c r="FA60" s="1439"/>
      <c r="FB60" s="1439"/>
      <c r="FC60" s="1439"/>
      <c r="FD60" s="1439"/>
      <c r="FE60" s="1439"/>
      <c r="FF60" s="1439"/>
      <c r="FG60" s="1439"/>
      <c r="FH60" s="1439"/>
      <c r="FI60" s="1439"/>
      <c r="FJ60" s="1439"/>
      <c r="FK60" s="1439"/>
      <c r="FL60" s="1439"/>
      <c r="FM60" s="1439"/>
      <c r="FN60" s="1439"/>
      <c r="FO60" s="1439"/>
      <c r="FP60" s="1439"/>
      <c r="FQ60" s="1439"/>
      <c r="FR60" s="1439"/>
      <c r="FS60" s="1439"/>
      <c r="FT60" s="1439"/>
      <c r="FU60" s="1439"/>
      <c r="FV60" s="1439"/>
      <c r="FW60" s="1439"/>
      <c r="FX60" s="1439"/>
      <c r="FY60" s="1439"/>
      <c r="FZ60" s="1439"/>
      <c r="GA60" s="1439"/>
      <c r="GB60" s="1439"/>
      <c r="GC60" s="1439"/>
      <c r="GD60" s="1439"/>
      <c r="GE60" s="1439"/>
      <c r="GF60" s="1439"/>
      <c r="GG60" s="1439"/>
      <c r="GH60" s="1439"/>
      <c r="GI60" s="1439"/>
      <c r="GJ60" s="1439"/>
      <c r="GK60" s="1439"/>
      <c r="GL60" s="1439"/>
      <c r="GM60" s="1439"/>
      <c r="GN60" s="1439"/>
      <c r="GO60" s="1439"/>
      <c r="GP60" s="1439"/>
      <c r="GQ60" s="1439"/>
      <c r="GR60" s="1439"/>
      <c r="GS60" s="1439"/>
      <c r="GT60" s="1439"/>
      <c r="GU60" s="1439"/>
      <c r="GV60" s="1439"/>
      <c r="GW60" s="1439"/>
      <c r="GX60" s="1439"/>
      <c r="GY60" s="1439"/>
      <c r="GZ60" s="1439"/>
      <c r="HA60" s="1439"/>
      <c r="HB60" s="1439"/>
      <c r="HC60" s="1439"/>
      <c r="HD60" s="1439"/>
      <c r="HE60" s="1439"/>
      <c r="HF60" s="1439"/>
      <c r="HG60" s="1439"/>
      <c r="HH60" s="1439"/>
      <c r="HI60" s="1439"/>
      <c r="HJ60" s="1439"/>
      <c r="HK60" s="1439"/>
      <c r="HL60" s="1439"/>
      <c r="HM60" s="1439"/>
      <c r="HN60" s="1439"/>
      <c r="HO60" s="1439"/>
      <c r="HP60" s="1439"/>
      <c r="HQ60" s="1439"/>
      <c r="HR60" s="1439"/>
      <c r="HS60" s="1439"/>
      <c r="HT60" s="1439"/>
      <c r="HU60" s="1439"/>
      <c r="HV60" s="1439"/>
      <c r="HW60" s="1439"/>
      <c r="HX60" s="1439"/>
      <c r="HY60" s="1439"/>
      <c r="HZ60" s="1439"/>
      <c r="IA60" s="1439"/>
      <c r="IB60" s="1439"/>
      <c r="IC60" s="1439"/>
      <c r="ID60" s="1439"/>
      <c r="IE60" s="1439"/>
      <c r="IF60" s="1439"/>
      <c r="IG60" s="1439"/>
      <c r="IH60" s="1439"/>
      <c r="II60" s="1439"/>
      <c r="IJ60" s="1439"/>
      <c r="IK60" s="1439"/>
      <c r="IL60" s="1439"/>
      <c r="IM60" s="1439"/>
      <c r="IN60" s="1439"/>
      <c r="IO60" s="1439"/>
      <c r="IP60" s="1439"/>
      <c r="IQ60" s="1439"/>
      <c r="IR60" s="1439"/>
      <c r="IS60" s="1439"/>
      <c r="IT60" s="1439"/>
      <c r="IU60" s="1439"/>
      <c r="IV60" s="1439"/>
    </row>
    <row r="61" spans="1:256" s="3" customFormat="1" ht="13.5" x14ac:dyDescent="0.25">
      <c r="A61" s="1451" t="s">
        <v>149</v>
      </c>
      <c r="B61" s="1458"/>
      <c r="C61" s="3" t="s">
        <v>1802</v>
      </c>
      <c r="E61" s="1456">
        <v>7038</v>
      </c>
      <c r="F61" s="259">
        <v>6617</v>
      </c>
      <c r="H61" s="1439"/>
      <c r="I61" s="1439"/>
      <c r="J61" s="1439"/>
      <c r="K61" s="1439"/>
      <c r="L61" s="1439"/>
      <c r="M61" s="1439"/>
      <c r="N61" s="1439"/>
      <c r="O61" s="1439"/>
      <c r="P61" s="1439"/>
      <c r="Q61" s="1439"/>
      <c r="R61" s="1439"/>
      <c r="S61" s="1439"/>
      <c r="T61" s="1439"/>
      <c r="U61" s="1439"/>
      <c r="V61" s="1439"/>
      <c r="W61" s="1439"/>
      <c r="X61" s="1439"/>
      <c r="Y61" s="1439"/>
      <c r="Z61" s="1439"/>
      <c r="AA61" s="1439"/>
      <c r="AB61" s="1439"/>
      <c r="AC61" s="1439"/>
      <c r="AD61" s="1439"/>
      <c r="AE61" s="1439"/>
      <c r="AF61" s="1439"/>
      <c r="AG61" s="1439"/>
      <c r="AH61" s="1439"/>
      <c r="AI61" s="1439"/>
      <c r="AJ61" s="1439"/>
      <c r="AK61" s="1439"/>
      <c r="AL61" s="1439"/>
      <c r="AM61" s="1439"/>
      <c r="AN61" s="1439"/>
      <c r="AO61" s="1439"/>
      <c r="AP61" s="1439"/>
      <c r="AQ61" s="1439"/>
      <c r="AR61" s="1439"/>
      <c r="AS61" s="1439"/>
      <c r="AT61" s="1439"/>
      <c r="AU61" s="1439"/>
      <c r="AV61" s="1439"/>
      <c r="AW61" s="1439"/>
      <c r="AX61" s="1439"/>
      <c r="AY61" s="1439"/>
      <c r="AZ61" s="1439"/>
      <c r="BA61" s="1439"/>
      <c r="BB61" s="1439"/>
      <c r="BC61" s="1439"/>
      <c r="BD61" s="1439"/>
      <c r="BE61" s="1439"/>
      <c r="BF61" s="1439"/>
      <c r="BG61" s="1439"/>
      <c r="BH61" s="1439"/>
      <c r="BI61" s="1439"/>
      <c r="BJ61" s="1439"/>
      <c r="BK61" s="1439"/>
      <c r="BL61" s="1439"/>
      <c r="BM61" s="1439"/>
      <c r="BN61" s="1439"/>
      <c r="BO61" s="1439"/>
      <c r="BP61" s="1439"/>
      <c r="BQ61" s="1439"/>
      <c r="BR61" s="1439"/>
      <c r="BS61" s="1439"/>
      <c r="BT61" s="1439"/>
      <c r="BU61" s="1439"/>
      <c r="BV61" s="1439"/>
      <c r="BW61" s="1439"/>
      <c r="BX61" s="1439"/>
      <c r="BY61" s="1439"/>
      <c r="BZ61" s="1439"/>
      <c r="CA61" s="1439"/>
      <c r="CB61" s="1439"/>
      <c r="CC61" s="1439"/>
      <c r="CD61" s="1439"/>
      <c r="CE61" s="1439"/>
      <c r="CF61" s="1439"/>
      <c r="CG61" s="1439"/>
      <c r="CH61" s="1439"/>
      <c r="CI61" s="1439"/>
      <c r="CJ61" s="1439"/>
      <c r="CK61" s="1439"/>
      <c r="CL61" s="1439"/>
      <c r="CM61" s="1439"/>
      <c r="CN61" s="1439"/>
      <c r="CO61" s="1439"/>
      <c r="CP61" s="1439"/>
      <c r="CQ61" s="1439"/>
      <c r="CR61" s="1439"/>
      <c r="CS61" s="1439"/>
      <c r="CT61" s="1439"/>
      <c r="CU61" s="1439"/>
      <c r="CV61" s="1439"/>
      <c r="CW61" s="1439"/>
      <c r="CX61" s="1439"/>
      <c r="CY61" s="1439"/>
      <c r="CZ61" s="1439"/>
      <c r="DA61" s="1439"/>
      <c r="DB61" s="1439"/>
      <c r="DC61" s="1439"/>
      <c r="DD61" s="1439"/>
      <c r="DE61" s="1439"/>
      <c r="DF61" s="1439"/>
      <c r="DG61" s="1439"/>
      <c r="DH61" s="1439"/>
      <c r="DI61" s="1439"/>
      <c r="DJ61" s="1439"/>
      <c r="DK61" s="1439"/>
      <c r="DL61" s="1439"/>
      <c r="DM61" s="1439"/>
      <c r="DN61" s="1439"/>
      <c r="DO61" s="1439"/>
      <c r="DP61" s="1439"/>
      <c r="DQ61" s="1439"/>
      <c r="DR61" s="1439"/>
      <c r="DS61" s="1439"/>
      <c r="DT61" s="1439"/>
      <c r="DU61" s="1439"/>
      <c r="DV61" s="1439"/>
      <c r="DW61" s="1439"/>
      <c r="DX61" s="1439"/>
      <c r="DY61" s="1439"/>
      <c r="DZ61" s="1439"/>
      <c r="EA61" s="1439"/>
      <c r="EB61" s="1439"/>
      <c r="EC61" s="1439"/>
      <c r="ED61" s="1439"/>
      <c r="EE61" s="1439"/>
      <c r="EF61" s="1439"/>
      <c r="EG61" s="1439"/>
      <c r="EH61" s="1439"/>
      <c r="EI61" s="1439"/>
      <c r="EJ61" s="1439"/>
      <c r="EK61" s="1439"/>
      <c r="EL61" s="1439"/>
      <c r="EM61" s="1439"/>
      <c r="EN61" s="1439"/>
      <c r="EO61" s="1439"/>
      <c r="EP61" s="1439"/>
      <c r="EQ61" s="1439"/>
      <c r="ER61" s="1439"/>
      <c r="ES61" s="1439"/>
      <c r="ET61" s="1439"/>
      <c r="EU61" s="1439"/>
      <c r="EV61" s="1439"/>
      <c r="EW61" s="1439"/>
      <c r="EX61" s="1439"/>
      <c r="EY61" s="1439"/>
      <c r="EZ61" s="1439"/>
      <c r="FA61" s="1439"/>
      <c r="FB61" s="1439"/>
      <c r="FC61" s="1439"/>
      <c r="FD61" s="1439"/>
      <c r="FE61" s="1439"/>
      <c r="FF61" s="1439"/>
      <c r="FG61" s="1439"/>
      <c r="FH61" s="1439"/>
      <c r="FI61" s="1439"/>
      <c r="FJ61" s="1439"/>
      <c r="FK61" s="1439"/>
      <c r="FL61" s="1439"/>
      <c r="FM61" s="1439"/>
      <c r="FN61" s="1439"/>
      <c r="FO61" s="1439"/>
      <c r="FP61" s="1439"/>
      <c r="FQ61" s="1439"/>
      <c r="FR61" s="1439"/>
      <c r="FS61" s="1439"/>
      <c r="FT61" s="1439"/>
      <c r="FU61" s="1439"/>
      <c r="FV61" s="1439"/>
      <c r="FW61" s="1439"/>
      <c r="FX61" s="1439"/>
      <c r="FY61" s="1439"/>
      <c r="FZ61" s="1439"/>
      <c r="GA61" s="1439"/>
      <c r="GB61" s="1439"/>
      <c r="GC61" s="1439"/>
      <c r="GD61" s="1439"/>
      <c r="GE61" s="1439"/>
      <c r="GF61" s="1439"/>
      <c r="GG61" s="1439"/>
      <c r="GH61" s="1439"/>
      <c r="GI61" s="1439"/>
      <c r="GJ61" s="1439"/>
      <c r="GK61" s="1439"/>
      <c r="GL61" s="1439"/>
      <c r="GM61" s="1439"/>
      <c r="GN61" s="1439"/>
      <c r="GO61" s="1439"/>
      <c r="GP61" s="1439"/>
      <c r="GQ61" s="1439"/>
      <c r="GR61" s="1439"/>
      <c r="GS61" s="1439"/>
      <c r="GT61" s="1439"/>
      <c r="GU61" s="1439"/>
      <c r="GV61" s="1439"/>
      <c r="GW61" s="1439"/>
      <c r="GX61" s="1439"/>
      <c r="GY61" s="1439"/>
      <c r="GZ61" s="1439"/>
      <c r="HA61" s="1439"/>
      <c r="HB61" s="1439"/>
      <c r="HC61" s="1439"/>
      <c r="HD61" s="1439"/>
      <c r="HE61" s="1439"/>
      <c r="HF61" s="1439"/>
      <c r="HG61" s="1439"/>
      <c r="HH61" s="1439"/>
      <c r="HI61" s="1439"/>
      <c r="HJ61" s="1439"/>
      <c r="HK61" s="1439"/>
      <c r="HL61" s="1439"/>
      <c r="HM61" s="1439"/>
      <c r="HN61" s="1439"/>
      <c r="HO61" s="1439"/>
      <c r="HP61" s="1439"/>
      <c r="HQ61" s="1439"/>
      <c r="HR61" s="1439"/>
      <c r="HS61" s="1439"/>
      <c r="HT61" s="1439"/>
      <c r="HU61" s="1439"/>
      <c r="HV61" s="1439"/>
      <c r="HW61" s="1439"/>
      <c r="HX61" s="1439"/>
      <c r="HY61" s="1439"/>
      <c r="HZ61" s="1439"/>
      <c r="IA61" s="1439"/>
      <c r="IB61" s="1439"/>
      <c r="IC61" s="1439"/>
      <c r="ID61" s="1439"/>
      <c r="IE61" s="1439"/>
      <c r="IF61" s="1439"/>
      <c r="IG61" s="1439"/>
      <c r="IH61" s="1439"/>
      <c r="II61" s="1439"/>
      <c r="IJ61" s="1439"/>
      <c r="IK61" s="1439"/>
      <c r="IL61" s="1439"/>
      <c r="IM61" s="1439"/>
      <c r="IN61" s="1439"/>
      <c r="IO61" s="1439"/>
      <c r="IP61" s="1439"/>
      <c r="IQ61" s="1439"/>
      <c r="IR61" s="1439"/>
      <c r="IS61" s="1439"/>
      <c r="IT61" s="1439"/>
      <c r="IU61" s="1439"/>
      <c r="IV61" s="1439"/>
    </row>
    <row r="62" spans="1:256" s="3" customFormat="1" ht="13.5" x14ac:dyDescent="0.25">
      <c r="A62" s="1451" t="s">
        <v>152</v>
      </c>
      <c r="B62" s="1460"/>
      <c r="C62" s="3" t="s">
        <v>1803</v>
      </c>
      <c r="E62" s="1456">
        <v>11546</v>
      </c>
      <c r="F62" s="259">
        <v>10261</v>
      </c>
      <c r="H62" s="1443"/>
      <c r="I62" s="1443"/>
      <c r="J62" s="1443"/>
      <c r="K62" s="1443"/>
      <c r="L62" s="1443"/>
      <c r="M62" s="1443"/>
      <c r="N62" s="1443"/>
      <c r="O62" s="1443"/>
      <c r="P62" s="1443"/>
      <c r="Q62" s="1443"/>
      <c r="R62" s="1443"/>
      <c r="S62" s="1443"/>
      <c r="T62" s="1443"/>
      <c r="U62" s="1443"/>
      <c r="V62" s="1443"/>
      <c r="W62" s="1443"/>
      <c r="X62" s="1443"/>
      <c r="Y62" s="1443"/>
      <c r="Z62" s="1443"/>
      <c r="AA62" s="1443"/>
      <c r="AB62" s="1443"/>
      <c r="AC62" s="1443"/>
      <c r="AD62" s="1443"/>
      <c r="AE62" s="1443"/>
      <c r="AF62" s="1443"/>
      <c r="AG62" s="1443"/>
      <c r="AH62" s="1443"/>
      <c r="AI62" s="1443"/>
      <c r="AJ62" s="1443"/>
      <c r="AK62" s="1443"/>
      <c r="AL62" s="1443"/>
      <c r="AM62" s="1443"/>
      <c r="AN62" s="1443"/>
      <c r="AO62" s="1443"/>
      <c r="AP62" s="1443"/>
      <c r="AQ62" s="1443"/>
      <c r="AR62" s="1443"/>
      <c r="AS62" s="1443"/>
      <c r="AT62" s="1443"/>
      <c r="AU62" s="1443"/>
      <c r="AV62" s="1443"/>
      <c r="AW62" s="1443"/>
      <c r="AX62" s="1443"/>
      <c r="AY62" s="1443"/>
      <c r="AZ62" s="1443"/>
      <c r="BA62" s="1443"/>
      <c r="BB62" s="1443"/>
      <c r="BC62" s="1443"/>
      <c r="BD62" s="1443"/>
      <c r="BE62" s="1443"/>
      <c r="BF62" s="1443"/>
      <c r="BG62" s="1443"/>
      <c r="BH62" s="1443"/>
      <c r="BI62" s="1443"/>
      <c r="BJ62" s="1443"/>
      <c r="BK62" s="1443"/>
      <c r="BL62" s="1443"/>
      <c r="BM62" s="1443"/>
      <c r="BN62" s="1443"/>
      <c r="BO62" s="1443"/>
      <c r="BP62" s="1443"/>
      <c r="BQ62" s="1443"/>
      <c r="BR62" s="1443"/>
      <c r="BS62" s="1443"/>
      <c r="BT62" s="1443"/>
      <c r="BU62" s="1443"/>
      <c r="BV62" s="1443"/>
      <c r="BW62" s="1443"/>
      <c r="BX62" s="1443"/>
      <c r="BY62" s="1443"/>
      <c r="BZ62" s="1443"/>
      <c r="CA62" s="1443"/>
      <c r="CB62" s="1443"/>
      <c r="CC62" s="1443"/>
      <c r="CD62" s="1443"/>
      <c r="CE62" s="1443"/>
      <c r="CF62" s="1443"/>
      <c r="CG62" s="1443"/>
      <c r="CH62" s="1443"/>
      <c r="CI62" s="1443"/>
      <c r="CJ62" s="1443"/>
      <c r="CK62" s="1443"/>
      <c r="CL62" s="1443"/>
      <c r="CM62" s="1443"/>
      <c r="CN62" s="1443"/>
      <c r="CO62" s="1443"/>
      <c r="CP62" s="1443"/>
      <c r="CQ62" s="1443"/>
      <c r="CR62" s="1443"/>
      <c r="CS62" s="1443"/>
      <c r="CT62" s="1443"/>
      <c r="CU62" s="1443"/>
      <c r="CV62" s="1443"/>
      <c r="CW62" s="1443"/>
      <c r="CX62" s="1443"/>
      <c r="CY62" s="1443"/>
      <c r="CZ62" s="1443"/>
      <c r="DA62" s="1443"/>
      <c r="DB62" s="1443"/>
      <c r="DC62" s="1443"/>
      <c r="DD62" s="1443"/>
      <c r="DE62" s="1443"/>
      <c r="DF62" s="1443"/>
      <c r="DG62" s="1443"/>
      <c r="DH62" s="1443"/>
      <c r="DI62" s="1443"/>
      <c r="DJ62" s="1443"/>
      <c r="DK62" s="1443"/>
      <c r="DL62" s="1443"/>
      <c r="DM62" s="1443"/>
      <c r="DN62" s="1443"/>
      <c r="DO62" s="1443"/>
      <c r="DP62" s="1443"/>
      <c r="DQ62" s="1443"/>
      <c r="DR62" s="1443"/>
      <c r="DS62" s="1443"/>
      <c r="DT62" s="1443"/>
      <c r="DU62" s="1443"/>
      <c r="DV62" s="1443"/>
      <c r="DW62" s="1443"/>
      <c r="DX62" s="1443"/>
      <c r="DY62" s="1443"/>
      <c r="DZ62" s="1443"/>
      <c r="EA62" s="1443"/>
      <c r="EB62" s="1443"/>
      <c r="EC62" s="1443"/>
      <c r="ED62" s="1443"/>
      <c r="EE62" s="1443"/>
      <c r="EF62" s="1443"/>
      <c r="EG62" s="1443"/>
      <c r="EH62" s="1443"/>
      <c r="EI62" s="1443"/>
      <c r="EJ62" s="1443"/>
      <c r="EK62" s="1443"/>
      <c r="EL62" s="1443"/>
      <c r="EM62" s="1443"/>
      <c r="EN62" s="1443"/>
      <c r="EO62" s="1443"/>
      <c r="EP62" s="1443"/>
      <c r="EQ62" s="1443"/>
      <c r="ER62" s="1443"/>
      <c r="ES62" s="1443"/>
      <c r="ET62" s="1443"/>
      <c r="EU62" s="1443"/>
      <c r="EV62" s="1443"/>
      <c r="EW62" s="1443"/>
      <c r="EX62" s="1443"/>
      <c r="EY62" s="1443"/>
      <c r="EZ62" s="1443"/>
      <c r="FA62" s="1443"/>
      <c r="FB62" s="1443"/>
      <c r="FC62" s="1443"/>
      <c r="FD62" s="1443"/>
      <c r="FE62" s="1443"/>
      <c r="FF62" s="1443"/>
      <c r="FG62" s="1443"/>
      <c r="FH62" s="1443"/>
      <c r="FI62" s="1443"/>
      <c r="FJ62" s="1443"/>
      <c r="FK62" s="1443"/>
      <c r="FL62" s="1443"/>
      <c r="FM62" s="1443"/>
      <c r="FN62" s="1443"/>
      <c r="FO62" s="1443"/>
      <c r="FP62" s="1443"/>
      <c r="FQ62" s="1443"/>
      <c r="FR62" s="1443"/>
      <c r="FS62" s="1443"/>
      <c r="FT62" s="1443"/>
      <c r="FU62" s="1443"/>
      <c r="FV62" s="1443"/>
      <c r="FW62" s="1443"/>
      <c r="FX62" s="1443"/>
      <c r="FY62" s="1443"/>
      <c r="FZ62" s="1443"/>
      <c r="GA62" s="1443"/>
      <c r="GB62" s="1443"/>
      <c r="GC62" s="1443"/>
      <c r="GD62" s="1443"/>
      <c r="GE62" s="1443"/>
      <c r="GF62" s="1443"/>
      <c r="GG62" s="1443"/>
      <c r="GH62" s="1443"/>
      <c r="GI62" s="1443"/>
      <c r="GJ62" s="1443"/>
      <c r="GK62" s="1443"/>
      <c r="GL62" s="1443"/>
      <c r="GM62" s="1443"/>
      <c r="GN62" s="1443"/>
      <c r="GO62" s="1443"/>
      <c r="GP62" s="1443"/>
      <c r="GQ62" s="1443"/>
      <c r="GR62" s="1443"/>
      <c r="GS62" s="1443"/>
      <c r="GT62" s="1443"/>
      <c r="GU62" s="1443"/>
      <c r="GV62" s="1443"/>
      <c r="GW62" s="1443"/>
      <c r="GX62" s="1443"/>
      <c r="GY62" s="1443"/>
      <c r="GZ62" s="1443"/>
      <c r="HA62" s="1443"/>
      <c r="HB62" s="1443"/>
      <c r="HC62" s="1443"/>
      <c r="HD62" s="1443"/>
      <c r="HE62" s="1443"/>
      <c r="HF62" s="1443"/>
      <c r="HG62" s="1443"/>
      <c r="HH62" s="1443"/>
      <c r="HI62" s="1443"/>
      <c r="HJ62" s="1443"/>
      <c r="HK62" s="1443"/>
      <c r="HL62" s="1443"/>
      <c r="HM62" s="1443"/>
      <c r="HN62" s="1443"/>
      <c r="HO62" s="1443"/>
      <c r="HP62" s="1443"/>
      <c r="HQ62" s="1443"/>
      <c r="HR62" s="1443"/>
      <c r="HS62" s="1443"/>
      <c r="HT62" s="1443"/>
      <c r="HU62" s="1443"/>
      <c r="HV62" s="1443"/>
      <c r="HW62" s="1443"/>
      <c r="HX62" s="1443"/>
      <c r="HY62" s="1443"/>
      <c r="HZ62" s="1443"/>
      <c r="IA62" s="1443"/>
      <c r="IB62" s="1443"/>
      <c r="IC62" s="1443"/>
      <c r="ID62" s="1443"/>
      <c r="IE62" s="1443"/>
      <c r="IF62" s="1443"/>
      <c r="IG62" s="1443"/>
      <c r="IH62" s="1443"/>
      <c r="II62" s="1443"/>
      <c r="IJ62" s="1443"/>
      <c r="IK62" s="1443"/>
      <c r="IL62" s="1443"/>
      <c r="IM62" s="1443"/>
      <c r="IN62" s="1443"/>
      <c r="IO62" s="1443"/>
      <c r="IP62" s="1443"/>
      <c r="IQ62" s="1443"/>
      <c r="IR62" s="1443"/>
      <c r="IS62" s="1443"/>
      <c r="IT62" s="1443"/>
      <c r="IU62" s="1443"/>
      <c r="IV62" s="1443"/>
    </row>
    <row r="63" spans="1:256" ht="13.5" x14ac:dyDescent="0.25">
      <c r="A63" s="1451" t="s">
        <v>153</v>
      </c>
      <c r="B63" s="1455"/>
      <c r="C63" s="3" t="s">
        <v>1804</v>
      </c>
      <c r="D63" s="3"/>
      <c r="E63" s="1456">
        <v>2108</v>
      </c>
      <c r="F63" s="259">
        <v>1982</v>
      </c>
      <c r="G63" s="1443"/>
      <c r="H63" s="1443"/>
      <c r="I63" s="1443"/>
      <c r="J63" s="1443"/>
      <c r="K63" s="1443"/>
      <c r="L63" s="1443"/>
      <c r="M63" s="1443"/>
      <c r="N63" s="1443"/>
      <c r="O63" s="1443"/>
      <c r="P63" s="1443"/>
      <c r="Q63" s="1443"/>
      <c r="R63" s="1443"/>
      <c r="S63" s="1443"/>
      <c r="T63" s="1443"/>
      <c r="U63" s="1443"/>
      <c r="V63" s="1443"/>
      <c r="W63" s="1443"/>
      <c r="X63" s="1443"/>
      <c r="Y63" s="1443"/>
      <c r="Z63" s="1443"/>
      <c r="AA63" s="1443"/>
      <c r="AB63" s="1443"/>
      <c r="AC63" s="1443"/>
      <c r="AD63" s="1443"/>
      <c r="AE63" s="1443"/>
      <c r="AF63" s="1443"/>
      <c r="AG63" s="1443"/>
      <c r="AH63" s="1443"/>
      <c r="AI63" s="1443"/>
      <c r="AJ63" s="1443"/>
      <c r="AK63" s="1443"/>
      <c r="AL63" s="1443"/>
      <c r="AM63" s="1443"/>
      <c r="AN63" s="1443"/>
      <c r="AO63" s="1443"/>
      <c r="AP63" s="1443"/>
      <c r="AQ63" s="1443"/>
      <c r="AR63" s="1443"/>
      <c r="AS63" s="1443"/>
      <c r="AT63" s="1443"/>
      <c r="AU63" s="1443"/>
      <c r="AV63" s="1443"/>
      <c r="AW63" s="1443"/>
      <c r="AX63" s="1443"/>
      <c r="AY63" s="1443"/>
      <c r="AZ63" s="1443"/>
      <c r="BA63" s="1443"/>
      <c r="BB63" s="1443"/>
      <c r="BC63" s="1443"/>
      <c r="BD63" s="1443"/>
      <c r="BE63" s="1443"/>
      <c r="BF63" s="1443"/>
      <c r="BG63" s="1443"/>
      <c r="BH63" s="1443"/>
      <c r="BI63" s="1443"/>
      <c r="BJ63" s="1443"/>
      <c r="BK63" s="1443"/>
      <c r="BL63" s="1443"/>
      <c r="BM63" s="1443"/>
      <c r="BN63" s="1443"/>
      <c r="BO63" s="1443"/>
      <c r="BP63" s="1443"/>
      <c r="BQ63" s="1443"/>
      <c r="BR63" s="1443"/>
      <c r="BS63" s="1443"/>
      <c r="BT63" s="1443"/>
      <c r="BU63" s="1443"/>
      <c r="BV63" s="1443"/>
      <c r="BW63" s="1443"/>
      <c r="BX63" s="1443"/>
      <c r="BY63" s="1443"/>
      <c r="BZ63" s="1443"/>
      <c r="CA63" s="1443"/>
      <c r="CB63" s="1443"/>
      <c r="CC63" s="1443"/>
      <c r="CD63" s="1443"/>
      <c r="CE63" s="1443"/>
      <c r="CF63" s="1443"/>
      <c r="CG63" s="1443"/>
      <c r="CH63" s="1443"/>
      <c r="CI63" s="1443"/>
      <c r="CJ63" s="1443"/>
      <c r="CK63" s="1443"/>
      <c r="CL63" s="1443"/>
      <c r="CM63" s="1443"/>
      <c r="CN63" s="1443"/>
      <c r="CO63" s="1443"/>
      <c r="CP63" s="1443"/>
      <c r="CQ63" s="1443"/>
      <c r="CR63" s="1443"/>
      <c r="CS63" s="1443"/>
      <c r="CT63" s="1443"/>
      <c r="CU63" s="1443"/>
      <c r="CV63" s="1443"/>
      <c r="CW63" s="1443"/>
      <c r="CX63" s="1443"/>
      <c r="CY63" s="1443"/>
      <c r="CZ63" s="1443"/>
      <c r="DA63" s="1443"/>
      <c r="DB63" s="1443"/>
      <c r="DC63" s="1443"/>
      <c r="DD63" s="1443"/>
      <c r="DE63" s="1443"/>
      <c r="DF63" s="1443"/>
      <c r="DG63" s="1443"/>
      <c r="DH63" s="1443"/>
      <c r="DI63" s="1443"/>
      <c r="DJ63" s="1443"/>
      <c r="DK63" s="1443"/>
      <c r="DL63" s="1443"/>
      <c r="DM63" s="1443"/>
      <c r="DN63" s="1443"/>
      <c r="DO63" s="1443"/>
      <c r="DP63" s="1443"/>
      <c r="DQ63" s="1443"/>
      <c r="DR63" s="1443"/>
      <c r="DS63" s="1443"/>
      <c r="DT63" s="1443"/>
      <c r="DU63" s="1443"/>
      <c r="DV63" s="1443"/>
      <c r="DW63" s="1443"/>
      <c r="DX63" s="1443"/>
      <c r="DY63" s="1443"/>
      <c r="DZ63" s="1443"/>
      <c r="EA63" s="1443"/>
      <c r="EB63" s="1443"/>
      <c r="EC63" s="1443"/>
      <c r="ED63" s="1443"/>
      <c r="EE63" s="1443"/>
      <c r="EF63" s="1443"/>
      <c r="EG63" s="1443"/>
      <c r="EH63" s="1443"/>
      <c r="EI63" s="1443"/>
      <c r="EJ63" s="1443"/>
      <c r="EK63" s="1443"/>
      <c r="EL63" s="1443"/>
      <c r="EM63" s="1443"/>
      <c r="EN63" s="1443"/>
      <c r="EO63" s="1443"/>
      <c r="EP63" s="1443"/>
      <c r="EQ63" s="1443"/>
      <c r="ER63" s="1443"/>
      <c r="ES63" s="1443"/>
      <c r="ET63" s="1443"/>
      <c r="EU63" s="1443"/>
      <c r="EV63" s="1443"/>
      <c r="EW63" s="1443"/>
      <c r="EX63" s="1443"/>
      <c r="EY63" s="1443"/>
      <c r="EZ63" s="1443"/>
      <c r="FA63" s="1443"/>
      <c r="FB63" s="1443"/>
      <c r="FC63" s="1443"/>
      <c r="FD63" s="1443"/>
      <c r="FE63" s="1443"/>
      <c r="FF63" s="1443"/>
      <c r="FG63" s="1443"/>
      <c r="FH63" s="1443"/>
      <c r="FI63" s="1443"/>
      <c r="FJ63" s="1443"/>
      <c r="FK63" s="1443"/>
      <c r="FL63" s="1443"/>
      <c r="FM63" s="1443"/>
      <c r="FN63" s="1443"/>
      <c r="FO63" s="1443"/>
      <c r="FP63" s="1443"/>
      <c r="FQ63" s="1443"/>
      <c r="FR63" s="1443"/>
      <c r="FS63" s="1443"/>
      <c r="FT63" s="1443"/>
      <c r="FU63" s="1443"/>
      <c r="FV63" s="1443"/>
      <c r="FW63" s="1443"/>
      <c r="FX63" s="1443"/>
      <c r="FY63" s="1443"/>
      <c r="FZ63" s="1443"/>
      <c r="GA63" s="1443"/>
      <c r="GB63" s="1443"/>
      <c r="GC63" s="1443"/>
      <c r="GD63" s="1443"/>
      <c r="GE63" s="1443"/>
      <c r="GF63" s="1443"/>
      <c r="GG63" s="1443"/>
      <c r="GH63" s="1443"/>
      <c r="GI63" s="1443"/>
      <c r="GJ63" s="1443"/>
      <c r="GK63" s="1443"/>
      <c r="GL63" s="1443"/>
      <c r="GM63" s="1443"/>
      <c r="GN63" s="1443"/>
      <c r="GO63" s="1443"/>
      <c r="GP63" s="1443"/>
      <c r="GQ63" s="1443"/>
      <c r="GR63" s="1443"/>
      <c r="GS63" s="1443"/>
      <c r="GT63" s="1443"/>
      <c r="GU63" s="1443"/>
      <c r="GV63" s="1443"/>
      <c r="GW63" s="1443"/>
      <c r="GX63" s="1443"/>
      <c r="GY63" s="1443"/>
      <c r="GZ63" s="1443"/>
      <c r="HA63" s="1443"/>
      <c r="HB63" s="1443"/>
      <c r="HC63" s="1443"/>
      <c r="HD63" s="1443"/>
      <c r="HE63" s="1443"/>
      <c r="HF63" s="1443"/>
      <c r="HG63" s="1443"/>
      <c r="HH63" s="1443"/>
      <c r="HI63" s="1443"/>
      <c r="HJ63" s="1443"/>
      <c r="HK63" s="1443"/>
      <c r="HL63" s="1443"/>
      <c r="HM63" s="1443"/>
      <c r="HN63" s="1443"/>
      <c r="HO63" s="1443"/>
      <c r="HP63" s="1443"/>
      <c r="HQ63" s="1443"/>
      <c r="HR63" s="1443"/>
      <c r="HS63" s="1443"/>
      <c r="HT63" s="1443"/>
      <c r="HU63" s="1443"/>
      <c r="HV63" s="1443"/>
      <c r="HW63" s="1443"/>
      <c r="HX63" s="1443"/>
      <c r="HY63" s="1443"/>
      <c r="HZ63" s="1443"/>
      <c r="IA63" s="1443"/>
      <c r="IB63" s="1443"/>
      <c r="IC63" s="1443"/>
      <c r="ID63" s="1443"/>
      <c r="IE63" s="1443"/>
      <c r="IF63" s="1443"/>
      <c r="IG63" s="1443"/>
      <c r="IH63" s="1443"/>
      <c r="II63" s="1443"/>
      <c r="IJ63" s="1443"/>
      <c r="IK63" s="1443"/>
      <c r="IL63" s="1443"/>
      <c r="IM63" s="1443"/>
      <c r="IN63" s="1443"/>
      <c r="IO63" s="1443"/>
      <c r="IP63" s="1443"/>
      <c r="IQ63" s="1443"/>
      <c r="IR63" s="1443"/>
      <c r="IS63" s="1443"/>
      <c r="IT63" s="1443"/>
      <c r="IU63" s="1443"/>
      <c r="IV63" s="1443"/>
    </row>
    <row r="64" spans="1:256" ht="13.5" x14ac:dyDescent="0.25">
      <c r="A64" s="1451" t="s">
        <v>154</v>
      </c>
      <c r="B64" s="1455"/>
      <c r="C64" s="3" t="s">
        <v>1805</v>
      </c>
      <c r="D64" s="3"/>
      <c r="E64" s="1456">
        <v>39541</v>
      </c>
      <c r="F64" s="259">
        <v>36625</v>
      </c>
      <c r="G64" s="1443"/>
      <c r="H64" s="1443"/>
      <c r="I64" s="1443"/>
      <c r="J64" s="1443"/>
      <c r="K64" s="1443"/>
      <c r="L64" s="1443"/>
      <c r="M64" s="1443"/>
      <c r="N64" s="1443"/>
      <c r="O64" s="1443"/>
      <c r="P64" s="1443"/>
      <c r="Q64" s="1443"/>
      <c r="R64" s="1443"/>
      <c r="S64" s="1443"/>
      <c r="T64" s="1443"/>
      <c r="U64" s="1443"/>
      <c r="V64" s="1443"/>
      <c r="W64" s="1443"/>
      <c r="X64" s="1443"/>
      <c r="Y64" s="1443"/>
      <c r="Z64" s="1443"/>
      <c r="AA64" s="1443"/>
      <c r="AB64" s="1443"/>
      <c r="AC64" s="1443"/>
      <c r="AD64" s="1443"/>
      <c r="AE64" s="1443"/>
      <c r="AF64" s="1443"/>
      <c r="AG64" s="1443"/>
      <c r="AH64" s="1443"/>
      <c r="AI64" s="1443"/>
      <c r="AJ64" s="1443"/>
      <c r="AK64" s="1443"/>
      <c r="AL64" s="1443"/>
      <c r="AM64" s="1443"/>
      <c r="AN64" s="1443"/>
      <c r="AO64" s="1443"/>
      <c r="AP64" s="1443"/>
      <c r="AQ64" s="1443"/>
      <c r="AR64" s="1443"/>
      <c r="AS64" s="1443"/>
      <c r="AT64" s="1443"/>
      <c r="AU64" s="1443"/>
      <c r="AV64" s="1443"/>
      <c r="AW64" s="1443"/>
      <c r="AX64" s="1443"/>
      <c r="AY64" s="1443"/>
      <c r="AZ64" s="1443"/>
      <c r="BA64" s="1443"/>
      <c r="BB64" s="1443"/>
      <c r="BC64" s="1443"/>
      <c r="BD64" s="1443"/>
      <c r="BE64" s="1443"/>
      <c r="BF64" s="1443"/>
      <c r="BG64" s="1443"/>
      <c r="BH64" s="1443"/>
      <c r="BI64" s="1443"/>
      <c r="BJ64" s="1443"/>
      <c r="BK64" s="1443"/>
      <c r="BL64" s="1443"/>
      <c r="BM64" s="1443"/>
      <c r="BN64" s="1443"/>
      <c r="BO64" s="1443"/>
      <c r="BP64" s="1443"/>
      <c r="BQ64" s="1443"/>
      <c r="BR64" s="1443"/>
      <c r="BS64" s="1443"/>
      <c r="BT64" s="1443"/>
      <c r="BU64" s="1443"/>
      <c r="BV64" s="1443"/>
      <c r="BW64" s="1443"/>
      <c r="BX64" s="1443"/>
      <c r="BY64" s="1443"/>
      <c r="BZ64" s="1443"/>
      <c r="CA64" s="1443"/>
      <c r="CB64" s="1443"/>
      <c r="CC64" s="1443"/>
      <c r="CD64" s="1443"/>
      <c r="CE64" s="1443"/>
      <c r="CF64" s="1443"/>
      <c r="CG64" s="1443"/>
      <c r="CH64" s="1443"/>
      <c r="CI64" s="1443"/>
      <c r="CJ64" s="1443"/>
      <c r="CK64" s="1443"/>
      <c r="CL64" s="1443"/>
      <c r="CM64" s="1443"/>
      <c r="CN64" s="1443"/>
      <c r="CO64" s="1443"/>
      <c r="CP64" s="1443"/>
      <c r="CQ64" s="1443"/>
      <c r="CR64" s="1443"/>
      <c r="CS64" s="1443"/>
      <c r="CT64" s="1443"/>
      <c r="CU64" s="1443"/>
      <c r="CV64" s="1443"/>
      <c r="CW64" s="1443"/>
      <c r="CX64" s="1443"/>
      <c r="CY64" s="1443"/>
      <c r="CZ64" s="1443"/>
      <c r="DA64" s="1443"/>
      <c r="DB64" s="1443"/>
      <c r="DC64" s="1443"/>
      <c r="DD64" s="1443"/>
      <c r="DE64" s="1443"/>
      <c r="DF64" s="1443"/>
      <c r="DG64" s="1443"/>
      <c r="DH64" s="1443"/>
      <c r="DI64" s="1443"/>
      <c r="DJ64" s="1443"/>
      <c r="DK64" s="1443"/>
      <c r="DL64" s="1443"/>
      <c r="DM64" s="1443"/>
      <c r="DN64" s="1443"/>
      <c r="DO64" s="1443"/>
      <c r="DP64" s="1443"/>
      <c r="DQ64" s="1443"/>
      <c r="DR64" s="1443"/>
      <c r="DS64" s="1443"/>
      <c r="DT64" s="1443"/>
      <c r="DU64" s="1443"/>
      <c r="DV64" s="1443"/>
      <c r="DW64" s="1443"/>
      <c r="DX64" s="1443"/>
      <c r="DY64" s="1443"/>
      <c r="DZ64" s="1443"/>
      <c r="EA64" s="1443"/>
      <c r="EB64" s="1443"/>
      <c r="EC64" s="1443"/>
      <c r="ED64" s="1443"/>
      <c r="EE64" s="1443"/>
      <c r="EF64" s="1443"/>
      <c r="EG64" s="1443"/>
      <c r="EH64" s="1443"/>
      <c r="EI64" s="1443"/>
      <c r="EJ64" s="1443"/>
      <c r="EK64" s="1443"/>
      <c r="EL64" s="1443"/>
      <c r="EM64" s="1443"/>
      <c r="EN64" s="1443"/>
      <c r="EO64" s="1443"/>
      <c r="EP64" s="1443"/>
      <c r="EQ64" s="1443"/>
      <c r="ER64" s="1443"/>
      <c r="ES64" s="1443"/>
      <c r="ET64" s="1443"/>
      <c r="EU64" s="1443"/>
      <c r="EV64" s="1443"/>
      <c r="EW64" s="1443"/>
      <c r="EX64" s="1443"/>
      <c r="EY64" s="1443"/>
      <c r="EZ64" s="1443"/>
      <c r="FA64" s="1443"/>
      <c r="FB64" s="1443"/>
      <c r="FC64" s="1443"/>
      <c r="FD64" s="1443"/>
      <c r="FE64" s="1443"/>
      <c r="FF64" s="1443"/>
      <c r="FG64" s="1443"/>
      <c r="FH64" s="1443"/>
      <c r="FI64" s="1443"/>
      <c r="FJ64" s="1443"/>
      <c r="FK64" s="1443"/>
      <c r="FL64" s="1443"/>
      <c r="FM64" s="1443"/>
      <c r="FN64" s="1443"/>
      <c r="FO64" s="1443"/>
      <c r="FP64" s="1443"/>
      <c r="FQ64" s="1443"/>
      <c r="FR64" s="1443"/>
      <c r="FS64" s="1443"/>
      <c r="FT64" s="1443"/>
      <c r="FU64" s="1443"/>
      <c r="FV64" s="1443"/>
      <c r="FW64" s="1443"/>
      <c r="FX64" s="1443"/>
      <c r="FY64" s="1443"/>
      <c r="FZ64" s="1443"/>
      <c r="GA64" s="1443"/>
      <c r="GB64" s="1443"/>
      <c r="GC64" s="1443"/>
      <c r="GD64" s="1443"/>
      <c r="GE64" s="1443"/>
      <c r="GF64" s="1443"/>
      <c r="GG64" s="1443"/>
      <c r="GH64" s="1443"/>
      <c r="GI64" s="1443"/>
      <c r="GJ64" s="1443"/>
      <c r="GK64" s="1443"/>
      <c r="GL64" s="1443"/>
      <c r="GM64" s="1443"/>
      <c r="GN64" s="1443"/>
      <c r="GO64" s="1443"/>
      <c r="GP64" s="1443"/>
      <c r="GQ64" s="1443"/>
      <c r="GR64" s="1443"/>
      <c r="GS64" s="1443"/>
      <c r="GT64" s="1443"/>
      <c r="GU64" s="1443"/>
      <c r="GV64" s="1443"/>
      <c r="GW64" s="1443"/>
      <c r="GX64" s="1443"/>
      <c r="GY64" s="1443"/>
      <c r="GZ64" s="1443"/>
      <c r="HA64" s="1443"/>
      <c r="HB64" s="1443"/>
      <c r="HC64" s="1443"/>
      <c r="HD64" s="1443"/>
      <c r="HE64" s="1443"/>
      <c r="HF64" s="1443"/>
      <c r="HG64" s="1443"/>
      <c r="HH64" s="1443"/>
      <c r="HI64" s="1443"/>
      <c r="HJ64" s="1443"/>
      <c r="HK64" s="1443"/>
      <c r="HL64" s="1443"/>
      <c r="HM64" s="1443"/>
      <c r="HN64" s="1443"/>
      <c r="HO64" s="1443"/>
      <c r="HP64" s="1443"/>
      <c r="HQ64" s="1443"/>
      <c r="HR64" s="1443"/>
      <c r="HS64" s="1443"/>
      <c r="HT64" s="1443"/>
      <c r="HU64" s="1443"/>
      <c r="HV64" s="1443"/>
      <c r="HW64" s="1443"/>
      <c r="HX64" s="1443"/>
      <c r="HY64" s="1443"/>
      <c r="HZ64" s="1443"/>
      <c r="IA64" s="1443"/>
      <c r="IB64" s="1443"/>
      <c r="IC64" s="1443"/>
      <c r="ID64" s="1443"/>
      <c r="IE64" s="1443"/>
      <c r="IF64" s="1443"/>
      <c r="IG64" s="1443"/>
      <c r="IH64" s="1443"/>
      <c r="II64" s="1443"/>
      <c r="IJ64" s="1443"/>
      <c r="IK64" s="1443"/>
      <c r="IL64" s="1443"/>
      <c r="IM64" s="1443"/>
      <c r="IN64" s="1443"/>
      <c r="IO64" s="1443"/>
      <c r="IP64" s="1443"/>
      <c r="IQ64" s="1443"/>
      <c r="IR64" s="1443"/>
      <c r="IS64" s="1443"/>
      <c r="IT64" s="1443"/>
      <c r="IU64" s="1443"/>
      <c r="IV64" s="1443"/>
    </row>
    <row r="65" spans="1:256" s="3" customFormat="1" ht="13.5" x14ac:dyDescent="0.25">
      <c r="A65" s="1451" t="s">
        <v>155</v>
      </c>
      <c r="B65" s="1899" t="s">
        <v>1806</v>
      </c>
      <c r="C65" s="1899"/>
      <c r="D65" s="1461"/>
      <c r="E65" s="1462">
        <f>SUM(E11:E64)</f>
        <v>335370</v>
      </c>
      <c r="F65" s="1462">
        <f>SUM(F11:F64)</f>
        <v>300752</v>
      </c>
    </row>
    <row r="66" spans="1:256" x14ac:dyDescent="0.2">
      <c r="A66" s="1451" t="s">
        <v>156</v>
      </c>
      <c r="B66" s="1903" t="s">
        <v>1706</v>
      </c>
      <c r="C66" s="1903"/>
      <c r="D66" s="1412"/>
      <c r="E66" s="1412"/>
      <c r="F66" s="1412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  <c r="IV66" s="3"/>
    </row>
    <row r="67" spans="1:256" x14ac:dyDescent="0.2">
      <c r="A67" s="1451" t="s">
        <v>158</v>
      </c>
      <c r="B67" s="1455" t="s">
        <v>1807</v>
      </c>
      <c r="C67" s="3" t="s">
        <v>1808</v>
      </c>
      <c r="D67" s="3" t="s">
        <v>1754</v>
      </c>
      <c r="E67" s="259">
        <v>64028</v>
      </c>
      <c r="F67" s="259">
        <v>42976</v>
      </c>
      <c r="G67" s="3"/>
      <c r="H67" s="3"/>
      <c r="I67" s="3"/>
      <c r="J67" s="141"/>
      <c r="K67" s="3"/>
      <c r="L67" s="141"/>
      <c r="M67" s="3"/>
      <c r="N67" s="141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  <c r="IV67" s="3"/>
    </row>
    <row r="68" spans="1:256" s="1444" customFormat="1" ht="13.5" x14ac:dyDescent="0.25">
      <c r="A68" s="1451" t="s">
        <v>161</v>
      </c>
      <c r="B68" s="1455" t="s">
        <v>1809</v>
      </c>
      <c r="C68" s="3" t="s">
        <v>1810</v>
      </c>
      <c r="D68" s="3" t="s">
        <v>1811</v>
      </c>
      <c r="E68" s="259">
        <v>42012</v>
      </c>
      <c r="F68" s="259">
        <v>30326</v>
      </c>
      <c r="G68" s="1443"/>
      <c r="H68" s="3"/>
      <c r="I68" s="3"/>
      <c r="J68" s="141"/>
      <c r="K68" s="3"/>
      <c r="L68" s="3"/>
      <c r="M68" s="1439"/>
      <c r="N68" s="1443"/>
      <c r="O68" s="1443"/>
      <c r="P68" s="1443"/>
      <c r="Q68" s="1443"/>
      <c r="R68" s="1443"/>
      <c r="S68" s="1443"/>
      <c r="T68" s="1443"/>
      <c r="U68" s="1443"/>
      <c r="V68" s="1443"/>
      <c r="W68" s="1443"/>
      <c r="X68" s="1443"/>
      <c r="Y68" s="1443"/>
      <c r="Z68" s="1443"/>
      <c r="AA68" s="1443"/>
      <c r="AB68" s="1443"/>
      <c r="AC68" s="1443"/>
      <c r="AD68" s="1443"/>
      <c r="AE68" s="1443"/>
      <c r="AF68" s="1443"/>
      <c r="AG68" s="1443"/>
      <c r="AH68" s="1443"/>
      <c r="AI68" s="1443"/>
      <c r="AJ68" s="1443"/>
      <c r="AK68" s="1443"/>
      <c r="AL68" s="1443"/>
      <c r="AM68" s="1443"/>
      <c r="AN68" s="1443"/>
      <c r="AO68" s="1443"/>
      <c r="AP68" s="1443"/>
      <c r="AQ68" s="1443"/>
      <c r="AR68" s="1443"/>
      <c r="AS68" s="1443"/>
      <c r="AT68" s="1443"/>
      <c r="AU68" s="1443"/>
      <c r="AV68" s="1443"/>
      <c r="AW68" s="1443"/>
      <c r="AX68" s="1443"/>
      <c r="AY68" s="1443"/>
      <c r="AZ68" s="1443"/>
      <c r="BA68" s="1443"/>
      <c r="BB68" s="1443"/>
      <c r="BC68" s="1443"/>
      <c r="BD68" s="1443"/>
      <c r="BE68" s="1443"/>
      <c r="BF68" s="1443"/>
      <c r="BG68" s="1443"/>
      <c r="BH68" s="1443"/>
      <c r="BI68" s="1443"/>
      <c r="BJ68" s="1443"/>
      <c r="BK68" s="1443"/>
      <c r="BL68" s="1443"/>
      <c r="BM68" s="1443"/>
      <c r="BN68" s="1443"/>
      <c r="BO68" s="1443"/>
      <c r="BP68" s="1443"/>
      <c r="BQ68" s="1443"/>
      <c r="BR68" s="1443"/>
      <c r="BS68" s="1443"/>
      <c r="BT68" s="1443"/>
      <c r="BU68" s="1443"/>
      <c r="BV68" s="1443"/>
      <c r="BW68" s="1443"/>
      <c r="BX68" s="1443"/>
      <c r="BY68" s="1443"/>
      <c r="BZ68" s="1443"/>
      <c r="CA68" s="1443"/>
      <c r="CB68" s="1443"/>
      <c r="CC68" s="1443"/>
      <c r="CD68" s="1443"/>
      <c r="CE68" s="1443"/>
      <c r="CF68" s="1443"/>
      <c r="CG68" s="1443"/>
      <c r="CH68" s="1443"/>
      <c r="CI68" s="1443"/>
      <c r="CJ68" s="1443"/>
      <c r="CK68" s="1443"/>
      <c r="CL68" s="1443"/>
      <c r="CM68" s="1443"/>
      <c r="CN68" s="1443"/>
      <c r="CO68" s="1443"/>
      <c r="CP68" s="1443"/>
      <c r="CQ68" s="1443"/>
      <c r="CR68" s="1443"/>
      <c r="CS68" s="1443"/>
      <c r="CT68" s="1443"/>
      <c r="CU68" s="1443"/>
      <c r="CV68" s="1443"/>
      <c r="CW68" s="1443"/>
      <c r="CX68" s="1443"/>
      <c r="CY68" s="1443"/>
      <c r="CZ68" s="1443"/>
      <c r="DA68" s="1443"/>
      <c r="DB68" s="1443"/>
      <c r="DC68" s="1443"/>
      <c r="DD68" s="1443"/>
      <c r="DE68" s="1443"/>
      <c r="DF68" s="1443"/>
      <c r="DG68" s="1443"/>
      <c r="DH68" s="1443"/>
      <c r="DI68" s="1443"/>
      <c r="DJ68" s="1443"/>
      <c r="DK68" s="1443"/>
      <c r="DL68" s="1443"/>
      <c r="DM68" s="1443"/>
      <c r="DN68" s="1443"/>
      <c r="DO68" s="1443"/>
      <c r="DP68" s="1443"/>
      <c r="DQ68" s="1443"/>
      <c r="DR68" s="1443"/>
      <c r="DS68" s="1443"/>
      <c r="DT68" s="1443"/>
      <c r="DU68" s="1443"/>
      <c r="DV68" s="1443"/>
      <c r="DW68" s="1443"/>
      <c r="DX68" s="1443"/>
      <c r="DY68" s="1443"/>
      <c r="DZ68" s="1443"/>
      <c r="EA68" s="1443"/>
      <c r="EB68" s="1443"/>
      <c r="EC68" s="1443"/>
      <c r="ED68" s="1443"/>
      <c r="EE68" s="1443"/>
      <c r="EF68" s="1443"/>
      <c r="EG68" s="1443"/>
      <c r="EH68" s="1443"/>
      <c r="EI68" s="1443"/>
      <c r="EJ68" s="1443"/>
      <c r="EK68" s="1443"/>
      <c r="EL68" s="1443"/>
      <c r="EM68" s="1443"/>
      <c r="EN68" s="1443"/>
      <c r="EO68" s="1443"/>
      <c r="EP68" s="1443"/>
      <c r="EQ68" s="1443"/>
      <c r="ER68" s="1443"/>
      <c r="ES68" s="1443"/>
      <c r="ET68" s="1443"/>
      <c r="EU68" s="1443"/>
      <c r="EV68" s="1443"/>
      <c r="EW68" s="1443"/>
      <c r="EX68" s="1443"/>
      <c r="EY68" s="1443"/>
      <c r="EZ68" s="1443"/>
      <c r="FA68" s="1443"/>
      <c r="FB68" s="1443"/>
      <c r="FC68" s="1443"/>
      <c r="FD68" s="1443"/>
      <c r="FE68" s="1443"/>
      <c r="FF68" s="1443"/>
      <c r="FG68" s="1443"/>
      <c r="FH68" s="1443"/>
      <c r="FI68" s="1443"/>
      <c r="FJ68" s="1443"/>
      <c r="FK68" s="1443"/>
      <c r="FL68" s="1443"/>
      <c r="FM68" s="1443"/>
      <c r="FN68" s="1443"/>
      <c r="FO68" s="1443"/>
      <c r="FP68" s="1443"/>
      <c r="FQ68" s="1443"/>
      <c r="FR68" s="1443"/>
      <c r="FS68" s="1443"/>
      <c r="FT68" s="1443"/>
      <c r="FU68" s="1443"/>
      <c r="FV68" s="1443"/>
      <c r="FW68" s="1443"/>
      <c r="FX68" s="1443"/>
      <c r="FY68" s="1443"/>
      <c r="FZ68" s="1443"/>
      <c r="GA68" s="1443"/>
      <c r="GB68" s="1443"/>
      <c r="GC68" s="1443"/>
      <c r="GD68" s="1443"/>
      <c r="GE68" s="1443"/>
      <c r="GF68" s="1443"/>
      <c r="GG68" s="1443"/>
      <c r="GH68" s="1443"/>
      <c r="GI68" s="1443"/>
      <c r="GJ68" s="1443"/>
      <c r="GK68" s="1443"/>
      <c r="GL68" s="1443"/>
      <c r="GM68" s="1443"/>
      <c r="GN68" s="1443"/>
      <c r="GO68" s="1443"/>
      <c r="GP68" s="1443"/>
      <c r="GQ68" s="1443"/>
      <c r="GR68" s="1443"/>
      <c r="GS68" s="1443"/>
      <c r="GT68" s="1443"/>
      <c r="GU68" s="1443"/>
      <c r="GV68" s="1443"/>
      <c r="GW68" s="1443"/>
      <c r="GX68" s="1443"/>
      <c r="GY68" s="1443"/>
      <c r="GZ68" s="1443"/>
      <c r="HA68" s="1443"/>
      <c r="HB68" s="1443"/>
      <c r="HC68" s="1443"/>
      <c r="HD68" s="1443"/>
      <c r="HE68" s="1443"/>
      <c r="HF68" s="1443"/>
      <c r="HG68" s="1443"/>
      <c r="HH68" s="1443"/>
      <c r="HI68" s="1443"/>
      <c r="HJ68" s="1443"/>
      <c r="HK68" s="1443"/>
      <c r="HL68" s="1443"/>
      <c r="HM68" s="1443"/>
      <c r="HN68" s="1443"/>
      <c r="HO68" s="1443"/>
      <c r="HP68" s="1443"/>
      <c r="HQ68" s="1443"/>
      <c r="HR68" s="1443"/>
      <c r="HS68" s="1443"/>
      <c r="HT68" s="1443"/>
      <c r="HU68" s="1443"/>
      <c r="HV68" s="1443"/>
      <c r="HW68" s="1443"/>
      <c r="HX68" s="1443"/>
      <c r="HY68" s="1443"/>
      <c r="HZ68" s="1443"/>
      <c r="IA68" s="1443"/>
      <c r="IB68" s="1443"/>
      <c r="IC68" s="1443"/>
      <c r="ID68" s="1443"/>
      <c r="IE68" s="1443"/>
      <c r="IF68" s="1443"/>
      <c r="IG68" s="1443"/>
      <c r="IH68" s="1443"/>
      <c r="II68" s="1443"/>
      <c r="IJ68" s="1443"/>
      <c r="IK68" s="1443"/>
      <c r="IL68" s="1443"/>
      <c r="IM68" s="1443"/>
      <c r="IN68" s="1443"/>
      <c r="IO68" s="1443"/>
      <c r="IP68" s="1443"/>
      <c r="IQ68" s="1443"/>
      <c r="IR68" s="1443"/>
      <c r="IS68" s="1443"/>
      <c r="IT68" s="1443"/>
      <c r="IU68" s="1443"/>
      <c r="IV68" s="1443"/>
    </row>
    <row r="69" spans="1:256" x14ac:dyDescent="0.2">
      <c r="A69" s="1451" t="s">
        <v>163</v>
      </c>
      <c r="B69" s="1455" t="s">
        <v>1812</v>
      </c>
      <c r="C69" s="3" t="s">
        <v>1813</v>
      </c>
      <c r="D69" s="3" t="s">
        <v>1814</v>
      </c>
      <c r="E69" s="259">
        <v>15114</v>
      </c>
      <c r="F69" s="259">
        <v>12364</v>
      </c>
      <c r="G69" s="3"/>
      <c r="H69" s="3"/>
      <c r="I69" s="3"/>
      <c r="J69" s="141"/>
      <c r="K69" s="3"/>
      <c r="L69" s="141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  <c r="IV69" s="3"/>
    </row>
    <row r="70" spans="1:256" x14ac:dyDescent="0.2">
      <c r="A70" s="1451" t="s">
        <v>164</v>
      </c>
      <c r="B70" s="1455" t="s">
        <v>1815</v>
      </c>
      <c r="C70" s="3" t="s">
        <v>1816</v>
      </c>
      <c r="D70" s="3" t="s">
        <v>1817</v>
      </c>
      <c r="E70" s="259">
        <v>4000</v>
      </c>
      <c r="F70" s="259">
        <v>3771</v>
      </c>
      <c r="H70" s="3"/>
      <c r="I70" s="3"/>
      <c r="J70" s="141"/>
      <c r="K70" s="3"/>
      <c r="L70" s="3"/>
      <c r="M70" s="3"/>
    </row>
    <row r="71" spans="1:256" s="1444" customFormat="1" ht="13.5" x14ac:dyDescent="0.25">
      <c r="A71" s="1451" t="s">
        <v>165</v>
      </c>
      <c r="B71" s="1455" t="s">
        <v>1818</v>
      </c>
      <c r="C71" s="3" t="s">
        <v>1819</v>
      </c>
      <c r="D71" s="3" t="s">
        <v>1820</v>
      </c>
      <c r="E71" s="259">
        <v>20081</v>
      </c>
      <c r="F71" s="259">
        <v>18726</v>
      </c>
      <c r="G71" s="1443"/>
      <c r="H71" s="3"/>
      <c r="I71" s="3"/>
      <c r="J71" s="141"/>
      <c r="K71" s="3"/>
      <c r="L71" s="3"/>
      <c r="M71" s="1439"/>
      <c r="N71" s="1443"/>
      <c r="O71" s="1443"/>
      <c r="P71" s="1443"/>
      <c r="Q71" s="1443"/>
      <c r="R71" s="1443"/>
      <c r="S71" s="1443"/>
      <c r="T71" s="1443"/>
      <c r="U71" s="1443"/>
      <c r="V71" s="1443"/>
      <c r="W71" s="1443"/>
      <c r="X71" s="1443"/>
      <c r="Y71" s="1443"/>
      <c r="Z71" s="1443"/>
      <c r="AA71" s="1443"/>
      <c r="AB71" s="1443"/>
      <c r="AC71" s="1443"/>
      <c r="AD71" s="1443"/>
      <c r="AE71" s="1443"/>
      <c r="AF71" s="1443"/>
      <c r="AG71" s="1443"/>
      <c r="AH71" s="1443"/>
      <c r="AI71" s="1443"/>
      <c r="AJ71" s="1443"/>
      <c r="AK71" s="1443"/>
      <c r="AL71" s="1443"/>
      <c r="AM71" s="1443"/>
      <c r="AN71" s="1443"/>
      <c r="AO71" s="1443"/>
      <c r="AP71" s="1443"/>
      <c r="AQ71" s="1443"/>
      <c r="AR71" s="1443"/>
      <c r="AS71" s="1443"/>
      <c r="AT71" s="1443"/>
      <c r="AU71" s="1443"/>
      <c r="AV71" s="1443"/>
      <c r="AW71" s="1443"/>
      <c r="AX71" s="1443"/>
      <c r="AY71" s="1443"/>
      <c r="AZ71" s="1443"/>
      <c r="BA71" s="1443"/>
      <c r="BB71" s="1443"/>
      <c r="BC71" s="1443"/>
      <c r="BD71" s="1443"/>
      <c r="BE71" s="1443"/>
      <c r="BF71" s="1443"/>
      <c r="BG71" s="1443"/>
      <c r="BH71" s="1443"/>
      <c r="BI71" s="1443"/>
      <c r="BJ71" s="1443"/>
      <c r="BK71" s="1443"/>
      <c r="BL71" s="1443"/>
      <c r="BM71" s="1443"/>
      <c r="BN71" s="1443"/>
      <c r="BO71" s="1443"/>
      <c r="BP71" s="1443"/>
      <c r="BQ71" s="1443"/>
      <c r="BR71" s="1443"/>
      <c r="BS71" s="1443"/>
      <c r="BT71" s="1443"/>
      <c r="BU71" s="1443"/>
      <c r="BV71" s="1443"/>
      <c r="BW71" s="1443"/>
      <c r="BX71" s="1443"/>
      <c r="BY71" s="1443"/>
      <c r="BZ71" s="1443"/>
      <c r="CA71" s="1443"/>
      <c r="CB71" s="1443"/>
      <c r="CC71" s="1443"/>
      <c r="CD71" s="1443"/>
      <c r="CE71" s="1443"/>
      <c r="CF71" s="1443"/>
      <c r="CG71" s="1443"/>
      <c r="CH71" s="1443"/>
      <c r="CI71" s="1443"/>
      <c r="CJ71" s="1443"/>
      <c r="CK71" s="1443"/>
      <c r="CL71" s="1443"/>
      <c r="CM71" s="1443"/>
      <c r="CN71" s="1443"/>
      <c r="CO71" s="1443"/>
      <c r="CP71" s="1443"/>
      <c r="CQ71" s="1443"/>
      <c r="CR71" s="1443"/>
      <c r="CS71" s="1443"/>
      <c r="CT71" s="1443"/>
      <c r="CU71" s="1443"/>
      <c r="CV71" s="1443"/>
      <c r="CW71" s="1443"/>
      <c r="CX71" s="1443"/>
      <c r="CY71" s="1443"/>
      <c r="CZ71" s="1443"/>
      <c r="DA71" s="1443"/>
      <c r="DB71" s="1443"/>
      <c r="DC71" s="1443"/>
      <c r="DD71" s="1443"/>
      <c r="DE71" s="1443"/>
      <c r="DF71" s="1443"/>
      <c r="DG71" s="1443"/>
      <c r="DH71" s="1443"/>
      <c r="DI71" s="1443"/>
      <c r="DJ71" s="1443"/>
      <c r="DK71" s="1443"/>
      <c r="DL71" s="1443"/>
      <c r="DM71" s="1443"/>
      <c r="DN71" s="1443"/>
      <c r="DO71" s="1443"/>
      <c r="DP71" s="1443"/>
      <c r="DQ71" s="1443"/>
      <c r="DR71" s="1443"/>
      <c r="DS71" s="1443"/>
      <c r="DT71" s="1443"/>
      <c r="DU71" s="1443"/>
      <c r="DV71" s="1443"/>
      <c r="DW71" s="1443"/>
      <c r="DX71" s="1443"/>
      <c r="DY71" s="1443"/>
      <c r="DZ71" s="1443"/>
      <c r="EA71" s="1443"/>
      <c r="EB71" s="1443"/>
      <c r="EC71" s="1443"/>
      <c r="ED71" s="1443"/>
      <c r="EE71" s="1443"/>
      <c r="EF71" s="1443"/>
      <c r="EG71" s="1443"/>
      <c r="EH71" s="1443"/>
      <c r="EI71" s="1443"/>
      <c r="EJ71" s="1443"/>
      <c r="EK71" s="1443"/>
      <c r="EL71" s="1443"/>
      <c r="EM71" s="1443"/>
      <c r="EN71" s="1443"/>
      <c r="EO71" s="1443"/>
      <c r="EP71" s="1443"/>
      <c r="EQ71" s="1443"/>
      <c r="ER71" s="1443"/>
      <c r="ES71" s="1443"/>
      <c r="ET71" s="1443"/>
      <c r="EU71" s="1443"/>
      <c r="EV71" s="1443"/>
      <c r="EW71" s="1443"/>
      <c r="EX71" s="1443"/>
      <c r="EY71" s="1443"/>
      <c r="EZ71" s="1443"/>
      <c r="FA71" s="1443"/>
      <c r="FB71" s="1443"/>
      <c r="FC71" s="1443"/>
      <c r="FD71" s="1443"/>
      <c r="FE71" s="1443"/>
      <c r="FF71" s="1443"/>
      <c r="FG71" s="1443"/>
      <c r="FH71" s="1443"/>
      <c r="FI71" s="1443"/>
      <c r="FJ71" s="1443"/>
      <c r="FK71" s="1443"/>
      <c r="FL71" s="1443"/>
      <c r="FM71" s="1443"/>
      <c r="FN71" s="1443"/>
      <c r="FO71" s="1443"/>
      <c r="FP71" s="1443"/>
      <c r="FQ71" s="1443"/>
      <c r="FR71" s="1443"/>
      <c r="FS71" s="1443"/>
      <c r="FT71" s="1443"/>
      <c r="FU71" s="1443"/>
      <c r="FV71" s="1443"/>
      <c r="FW71" s="1443"/>
      <c r="FX71" s="1443"/>
      <c r="FY71" s="1443"/>
      <c r="FZ71" s="1443"/>
      <c r="GA71" s="1443"/>
      <c r="GB71" s="1443"/>
      <c r="GC71" s="1443"/>
      <c r="GD71" s="1443"/>
      <c r="GE71" s="1443"/>
      <c r="GF71" s="1443"/>
      <c r="GG71" s="1443"/>
      <c r="GH71" s="1443"/>
      <c r="GI71" s="1443"/>
      <c r="GJ71" s="1443"/>
      <c r="GK71" s="1443"/>
      <c r="GL71" s="1443"/>
      <c r="GM71" s="1443"/>
      <c r="GN71" s="1443"/>
      <c r="GO71" s="1443"/>
      <c r="GP71" s="1443"/>
      <c r="GQ71" s="1443"/>
      <c r="GR71" s="1443"/>
      <c r="GS71" s="1443"/>
      <c r="GT71" s="1443"/>
      <c r="GU71" s="1443"/>
      <c r="GV71" s="1443"/>
      <c r="GW71" s="1443"/>
      <c r="GX71" s="1443"/>
      <c r="GY71" s="1443"/>
      <c r="GZ71" s="1443"/>
      <c r="HA71" s="1443"/>
      <c r="HB71" s="1443"/>
      <c r="HC71" s="1443"/>
      <c r="HD71" s="1443"/>
      <c r="HE71" s="1443"/>
      <c r="HF71" s="1443"/>
      <c r="HG71" s="1443"/>
      <c r="HH71" s="1443"/>
      <c r="HI71" s="1443"/>
      <c r="HJ71" s="1443"/>
      <c r="HK71" s="1443"/>
      <c r="HL71" s="1443"/>
      <c r="HM71" s="1443"/>
      <c r="HN71" s="1443"/>
      <c r="HO71" s="1443"/>
      <c r="HP71" s="1443"/>
      <c r="HQ71" s="1443"/>
      <c r="HR71" s="1443"/>
      <c r="HS71" s="1443"/>
      <c r="HT71" s="1443"/>
      <c r="HU71" s="1443"/>
      <c r="HV71" s="1443"/>
      <c r="HW71" s="1443"/>
      <c r="HX71" s="1443"/>
      <c r="HY71" s="1443"/>
      <c r="HZ71" s="1443"/>
      <c r="IA71" s="1443"/>
      <c r="IB71" s="1443"/>
      <c r="IC71" s="1443"/>
      <c r="ID71" s="1443"/>
      <c r="IE71" s="1443"/>
      <c r="IF71" s="1443"/>
      <c r="IG71" s="1443"/>
      <c r="IH71" s="1443"/>
      <c r="II71" s="1443"/>
      <c r="IJ71" s="1443"/>
      <c r="IK71" s="1443"/>
      <c r="IL71" s="1443"/>
      <c r="IM71" s="1443"/>
      <c r="IN71" s="1443"/>
      <c r="IO71" s="1443"/>
      <c r="IP71" s="1443"/>
      <c r="IQ71" s="1443"/>
      <c r="IR71" s="1443"/>
      <c r="IS71" s="1443"/>
      <c r="IT71" s="1443"/>
      <c r="IU71" s="1443"/>
      <c r="IV71" s="1443"/>
    </row>
    <row r="72" spans="1:256" x14ac:dyDescent="0.2">
      <c r="A72" s="1451" t="s">
        <v>1277</v>
      </c>
      <c r="B72" s="1455" t="s">
        <v>1821</v>
      </c>
      <c r="C72" s="3" t="s">
        <v>1753</v>
      </c>
      <c r="D72" s="3" t="s">
        <v>1822</v>
      </c>
      <c r="E72" s="259">
        <v>54783</v>
      </c>
      <c r="F72" s="259">
        <v>54536</v>
      </c>
      <c r="G72" s="3"/>
      <c r="H72" s="3"/>
      <c r="I72" s="3"/>
      <c r="J72" s="141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  <c r="IV72" s="3"/>
    </row>
    <row r="73" spans="1:256" x14ac:dyDescent="0.2">
      <c r="A73" s="1451" t="s">
        <v>1278</v>
      </c>
      <c r="B73" s="1455" t="s">
        <v>1823</v>
      </c>
      <c r="C73" s="3" t="s">
        <v>1824</v>
      </c>
      <c r="D73" s="3" t="s">
        <v>1825</v>
      </c>
      <c r="E73" s="259">
        <v>56351</v>
      </c>
      <c r="F73" s="259">
        <v>52526</v>
      </c>
      <c r="H73" s="3"/>
      <c r="I73" s="3"/>
      <c r="J73" s="141"/>
      <c r="K73" s="3"/>
      <c r="L73" s="141"/>
      <c r="M73" s="3"/>
      <c r="N73" s="3"/>
      <c r="O73" s="3"/>
      <c r="P73" s="3"/>
    </row>
    <row r="74" spans="1:256" x14ac:dyDescent="0.2">
      <c r="A74" s="1451" t="s">
        <v>1279</v>
      </c>
      <c r="B74" s="1455" t="s">
        <v>1826</v>
      </c>
      <c r="C74" s="3" t="s">
        <v>1827</v>
      </c>
      <c r="D74" s="3" t="s">
        <v>1828</v>
      </c>
      <c r="E74" s="259">
        <v>87305</v>
      </c>
      <c r="F74" s="259">
        <v>85923</v>
      </c>
      <c r="H74" s="3"/>
      <c r="I74" s="3"/>
      <c r="J74" s="3"/>
      <c r="K74" s="3"/>
      <c r="L74" s="3"/>
      <c r="M74" s="3"/>
    </row>
    <row r="75" spans="1:256" x14ac:dyDescent="0.2">
      <c r="A75" s="1451" t="s">
        <v>1280</v>
      </c>
      <c r="B75" s="1455" t="s">
        <v>1829</v>
      </c>
      <c r="C75" s="3" t="s">
        <v>1753</v>
      </c>
      <c r="D75" s="3" t="s">
        <v>1830</v>
      </c>
      <c r="E75" s="259">
        <v>84052</v>
      </c>
      <c r="F75" s="259">
        <v>82645</v>
      </c>
      <c r="H75" s="3"/>
      <c r="I75" s="3"/>
      <c r="J75" s="141"/>
      <c r="K75" s="3"/>
      <c r="L75" s="3"/>
      <c r="M75" s="3"/>
    </row>
    <row r="76" spans="1:256" x14ac:dyDescent="0.2">
      <c r="A76" s="1451" t="s">
        <v>1287</v>
      </c>
      <c r="B76" s="1455" t="s">
        <v>1831</v>
      </c>
      <c r="C76" s="3" t="s">
        <v>1832</v>
      </c>
      <c r="D76" s="3" t="s">
        <v>1833</v>
      </c>
      <c r="E76" s="259">
        <v>5905</v>
      </c>
      <c r="F76" s="259">
        <v>5905</v>
      </c>
      <c r="H76" s="3"/>
      <c r="I76" s="3"/>
      <c r="J76" s="3"/>
      <c r="K76" s="3"/>
      <c r="L76" s="3"/>
      <c r="M76" s="3"/>
    </row>
    <row r="77" spans="1:256" s="1443" customFormat="1" ht="13.5" x14ac:dyDescent="0.25">
      <c r="A77" s="1451" t="s">
        <v>1288</v>
      </c>
      <c r="B77" s="1455" t="s">
        <v>1834</v>
      </c>
      <c r="C77" s="3" t="s">
        <v>1775</v>
      </c>
      <c r="D77" s="3" t="s">
        <v>1835</v>
      </c>
      <c r="E77" s="259">
        <v>871</v>
      </c>
      <c r="F77" s="259">
        <v>871</v>
      </c>
      <c r="G77" s="304"/>
      <c r="H77" s="3"/>
      <c r="I77" s="3"/>
      <c r="J77" s="3"/>
      <c r="K77" s="3"/>
      <c r="L77" s="3"/>
      <c r="M77" s="3"/>
      <c r="N77" s="304"/>
      <c r="O77" s="304"/>
      <c r="P77" s="304"/>
      <c r="Q77" s="304"/>
      <c r="R77" s="304"/>
      <c r="S77" s="304"/>
      <c r="T77" s="304"/>
      <c r="U77" s="304"/>
      <c r="V77" s="304"/>
      <c r="W77" s="304"/>
      <c r="X77" s="304"/>
      <c r="Y77" s="304"/>
      <c r="Z77" s="304"/>
      <c r="AA77" s="304"/>
      <c r="AB77" s="304"/>
      <c r="AC77" s="304"/>
      <c r="AD77" s="304"/>
      <c r="AE77" s="304"/>
      <c r="AF77" s="304"/>
      <c r="AG77" s="304"/>
      <c r="AH77" s="304"/>
      <c r="AI77" s="304"/>
      <c r="AJ77" s="304"/>
      <c r="AK77" s="304"/>
      <c r="AL77" s="304"/>
      <c r="AM77" s="304"/>
      <c r="AN77" s="304"/>
      <c r="AO77" s="304"/>
      <c r="AP77" s="304"/>
      <c r="AQ77" s="304"/>
      <c r="AR77" s="304"/>
      <c r="AS77" s="304"/>
      <c r="AT77" s="304"/>
      <c r="AU77" s="304"/>
      <c r="AV77" s="304"/>
      <c r="AW77" s="304"/>
      <c r="AX77" s="304"/>
      <c r="AY77" s="304"/>
      <c r="AZ77" s="304"/>
      <c r="BA77" s="304"/>
      <c r="BB77" s="304"/>
      <c r="BC77" s="304"/>
      <c r="BD77" s="304"/>
      <c r="BE77" s="304"/>
      <c r="BF77" s="304"/>
      <c r="BG77" s="304"/>
      <c r="BH77" s="304"/>
      <c r="BI77" s="304"/>
      <c r="BJ77" s="304"/>
      <c r="BK77" s="304"/>
      <c r="BL77" s="304"/>
      <c r="BM77" s="304"/>
      <c r="BN77" s="304"/>
      <c r="BO77" s="304"/>
      <c r="BP77" s="304"/>
      <c r="BQ77" s="304"/>
      <c r="BR77" s="304"/>
      <c r="BS77" s="304"/>
      <c r="BT77" s="304"/>
      <c r="BU77" s="304"/>
      <c r="BV77" s="304"/>
      <c r="BW77" s="304"/>
      <c r="BX77" s="304"/>
      <c r="BY77" s="304"/>
      <c r="BZ77" s="304"/>
      <c r="CA77" s="304"/>
      <c r="CB77" s="304"/>
      <c r="CC77" s="304"/>
      <c r="CD77" s="304"/>
      <c r="CE77" s="304"/>
      <c r="CF77" s="304"/>
      <c r="CG77" s="304"/>
      <c r="CH77" s="304"/>
      <c r="CI77" s="304"/>
      <c r="CJ77" s="304"/>
      <c r="CK77" s="304"/>
      <c r="CL77" s="304"/>
      <c r="CM77" s="304"/>
      <c r="CN77" s="304"/>
      <c r="CO77" s="304"/>
      <c r="CP77" s="304"/>
      <c r="CQ77" s="304"/>
      <c r="CR77" s="304"/>
      <c r="CS77" s="304"/>
      <c r="CT77" s="304"/>
      <c r="CU77" s="304"/>
      <c r="CV77" s="304"/>
      <c r="CW77" s="304"/>
      <c r="CX77" s="304"/>
      <c r="CY77" s="304"/>
      <c r="CZ77" s="304"/>
      <c r="DA77" s="304"/>
      <c r="DB77" s="304"/>
      <c r="DC77" s="304"/>
      <c r="DD77" s="304"/>
      <c r="DE77" s="304"/>
      <c r="DF77" s="304"/>
      <c r="DG77" s="304"/>
      <c r="DH77" s="304"/>
      <c r="DI77" s="304"/>
      <c r="DJ77" s="304"/>
      <c r="DK77" s="304"/>
      <c r="DL77" s="304"/>
      <c r="DM77" s="304"/>
      <c r="DN77" s="304"/>
      <c r="DO77" s="304"/>
      <c r="DP77" s="304"/>
      <c r="DQ77" s="304"/>
      <c r="DR77" s="304"/>
      <c r="DS77" s="304"/>
      <c r="DT77" s="304"/>
      <c r="DU77" s="304"/>
      <c r="DV77" s="304"/>
      <c r="DW77" s="304"/>
      <c r="DX77" s="304"/>
      <c r="DY77" s="304"/>
      <c r="DZ77" s="304"/>
      <c r="EA77" s="304"/>
      <c r="EB77" s="304"/>
      <c r="EC77" s="304"/>
      <c r="ED77" s="304"/>
      <c r="EE77" s="304"/>
      <c r="EF77" s="304"/>
      <c r="EG77" s="304"/>
      <c r="EH77" s="304"/>
      <c r="EI77" s="304"/>
      <c r="EJ77" s="304"/>
      <c r="EK77" s="304"/>
      <c r="EL77" s="304"/>
      <c r="EM77" s="304"/>
      <c r="EN77" s="304"/>
      <c r="EO77" s="304"/>
      <c r="EP77" s="304"/>
      <c r="EQ77" s="304"/>
      <c r="ER77" s="304"/>
      <c r="ES77" s="304"/>
      <c r="ET77" s="304"/>
      <c r="EU77" s="304"/>
      <c r="EV77" s="304"/>
      <c r="EW77" s="304"/>
      <c r="EX77" s="304"/>
      <c r="EY77" s="304"/>
      <c r="EZ77" s="304"/>
      <c r="FA77" s="304"/>
      <c r="FB77" s="304"/>
      <c r="FC77" s="304"/>
      <c r="FD77" s="304"/>
      <c r="FE77" s="304"/>
      <c r="FF77" s="304"/>
      <c r="FG77" s="304"/>
      <c r="FH77" s="304"/>
      <c r="FI77" s="304"/>
      <c r="FJ77" s="304"/>
      <c r="FK77" s="304"/>
      <c r="FL77" s="304"/>
      <c r="FM77" s="304"/>
      <c r="FN77" s="304"/>
      <c r="FO77" s="304"/>
      <c r="FP77" s="304"/>
      <c r="FQ77" s="304"/>
      <c r="FR77" s="304"/>
      <c r="FS77" s="304"/>
      <c r="FT77" s="304"/>
      <c r="FU77" s="304"/>
      <c r="FV77" s="304"/>
      <c r="FW77" s="304"/>
      <c r="FX77" s="304"/>
      <c r="FY77" s="304"/>
      <c r="FZ77" s="304"/>
      <c r="GA77" s="304"/>
      <c r="GB77" s="304"/>
      <c r="GC77" s="304"/>
      <c r="GD77" s="304"/>
      <c r="GE77" s="304"/>
      <c r="GF77" s="304"/>
      <c r="GG77" s="304"/>
      <c r="GH77" s="304"/>
      <c r="GI77" s="304"/>
      <c r="GJ77" s="304"/>
      <c r="GK77" s="304"/>
      <c r="GL77" s="304"/>
      <c r="GM77" s="304"/>
      <c r="GN77" s="304"/>
      <c r="GO77" s="304"/>
      <c r="GP77" s="304"/>
      <c r="GQ77" s="304"/>
      <c r="GR77" s="304"/>
      <c r="GS77" s="304"/>
      <c r="GT77" s="304"/>
      <c r="GU77" s="304"/>
      <c r="GV77" s="304"/>
      <c r="GW77" s="304"/>
      <c r="GX77" s="304"/>
      <c r="GY77" s="304"/>
      <c r="GZ77" s="304"/>
      <c r="HA77" s="304"/>
      <c r="HB77" s="304"/>
      <c r="HC77" s="304"/>
      <c r="HD77" s="304"/>
      <c r="HE77" s="304"/>
      <c r="HF77" s="304"/>
      <c r="HG77" s="304"/>
      <c r="HH77" s="304"/>
      <c r="HI77" s="304"/>
      <c r="HJ77" s="304"/>
      <c r="HK77" s="304"/>
      <c r="HL77" s="304"/>
      <c r="HM77" s="304"/>
      <c r="HN77" s="304"/>
      <c r="HO77" s="304"/>
      <c r="HP77" s="304"/>
      <c r="HQ77" s="304"/>
      <c r="HR77" s="304"/>
      <c r="HS77" s="304"/>
      <c r="HT77" s="304"/>
      <c r="HU77" s="304"/>
      <c r="HV77" s="304"/>
      <c r="HW77" s="304"/>
      <c r="HX77" s="304"/>
      <c r="HY77" s="304"/>
      <c r="HZ77" s="304"/>
      <c r="IA77" s="304"/>
      <c r="IB77" s="304"/>
      <c r="IC77" s="304"/>
      <c r="ID77" s="304"/>
      <c r="IE77" s="304"/>
      <c r="IF77" s="304"/>
      <c r="IG77" s="304"/>
      <c r="IH77" s="304"/>
      <c r="II77" s="304"/>
      <c r="IJ77" s="304"/>
      <c r="IK77" s="304"/>
      <c r="IL77" s="304"/>
      <c r="IM77" s="304"/>
      <c r="IN77" s="304"/>
      <c r="IO77" s="304"/>
      <c r="IP77" s="304"/>
      <c r="IQ77" s="304"/>
      <c r="IR77" s="304"/>
      <c r="IS77" s="304"/>
      <c r="IT77" s="304"/>
      <c r="IU77" s="304"/>
      <c r="IV77" s="304"/>
    </row>
    <row r="78" spans="1:256" x14ac:dyDescent="0.2">
      <c r="A78" s="1451" t="s">
        <v>1289</v>
      </c>
      <c r="B78" s="1455" t="s">
        <v>1836</v>
      </c>
      <c r="C78" s="3" t="s">
        <v>1753</v>
      </c>
      <c r="D78" s="3" t="s">
        <v>1822</v>
      </c>
      <c r="E78" s="259">
        <v>412340</v>
      </c>
      <c r="F78" s="259">
        <v>401028</v>
      </c>
    </row>
    <row r="79" spans="1:256" x14ac:dyDescent="0.2">
      <c r="A79" s="1451" t="s">
        <v>1290</v>
      </c>
      <c r="B79" s="1455" t="s">
        <v>1837</v>
      </c>
      <c r="C79" s="3" t="s">
        <v>1753</v>
      </c>
      <c r="D79" s="3" t="s">
        <v>1822</v>
      </c>
      <c r="E79" s="259">
        <v>150336</v>
      </c>
      <c r="F79" s="259">
        <v>150336</v>
      </c>
    </row>
    <row r="80" spans="1:256" x14ac:dyDescent="0.2">
      <c r="A80" s="1451" t="s">
        <v>1291</v>
      </c>
      <c r="B80" s="1455" t="s">
        <v>1838</v>
      </c>
      <c r="C80" s="3" t="s">
        <v>1839</v>
      </c>
      <c r="D80" s="3" t="s">
        <v>1840</v>
      </c>
      <c r="E80" s="259">
        <v>188675</v>
      </c>
      <c r="F80" s="259">
        <v>177554</v>
      </c>
      <c r="G80" s="3"/>
    </row>
    <row r="81" spans="1:256" x14ac:dyDescent="0.2">
      <c r="A81" s="1451" t="s">
        <v>1292</v>
      </c>
      <c r="B81" s="1455" t="s">
        <v>1841</v>
      </c>
      <c r="C81" s="3" t="s">
        <v>1842</v>
      </c>
      <c r="D81" s="3" t="s">
        <v>1754</v>
      </c>
      <c r="E81" s="259">
        <v>194299</v>
      </c>
      <c r="F81" s="259">
        <v>171105</v>
      </c>
    </row>
    <row r="82" spans="1:256" x14ac:dyDescent="0.2">
      <c r="A82" s="1451" t="s">
        <v>1293</v>
      </c>
      <c r="B82" s="1455" t="s">
        <v>1843</v>
      </c>
      <c r="C82" s="3" t="s">
        <v>1844</v>
      </c>
      <c r="D82" s="3" t="s">
        <v>1845</v>
      </c>
      <c r="E82" s="259">
        <v>101558</v>
      </c>
      <c r="F82" s="259">
        <v>98006</v>
      </c>
    </row>
    <row r="83" spans="1:256" x14ac:dyDescent="0.2">
      <c r="A83" s="1451" t="s">
        <v>1294</v>
      </c>
      <c r="B83" s="1455" t="s">
        <v>1846</v>
      </c>
      <c r="C83" s="3" t="s">
        <v>1847</v>
      </c>
      <c r="D83" s="3" t="s">
        <v>1845</v>
      </c>
      <c r="E83" s="259">
        <v>23195</v>
      </c>
      <c r="F83" s="259">
        <v>22165</v>
      </c>
    </row>
    <row r="84" spans="1:256" x14ac:dyDescent="0.2">
      <c r="A84" s="1451" t="s">
        <v>1295</v>
      </c>
      <c r="B84" s="1455" t="s">
        <v>1848</v>
      </c>
      <c r="C84" s="3" t="s">
        <v>1849</v>
      </c>
      <c r="D84" s="3" t="s">
        <v>1850</v>
      </c>
      <c r="E84" s="259">
        <v>14309</v>
      </c>
      <c r="F84" s="259">
        <v>12445</v>
      </c>
    </row>
    <row r="85" spans="1:256" x14ac:dyDescent="0.2">
      <c r="A85" s="1451" t="s">
        <v>1296</v>
      </c>
      <c r="B85" s="1455" t="s">
        <v>1851</v>
      </c>
      <c r="C85" s="3" t="s">
        <v>1852</v>
      </c>
      <c r="D85" s="3" t="s">
        <v>1853</v>
      </c>
      <c r="E85" s="259">
        <v>345444</v>
      </c>
      <c r="F85" s="259">
        <v>295364</v>
      </c>
    </row>
    <row r="86" spans="1:256" s="1444" customFormat="1" x14ac:dyDescent="0.2">
      <c r="A86" s="1451" t="s">
        <v>1297</v>
      </c>
      <c r="B86" s="1455" t="s">
        <v>1854</v>
      </c>
      <c r="C86" s="3" t="s">
        <v>1855</v>
      </c>
      <c r="D86" s="3" t="s">
        <v>1856</v>
      </c>
      <c r="E86" s="259">
        <v>89621</v>
      </c>
      <c r="F86" s="260">
        <v>65347</v>
      </c>
      <c r="G86" s="304"/>
      <c r="H86" s="3"/>
      <c r="I86" s="3"/>
      <c r="J86" s="141"/>
      <c r="K86" s="3"/>
      <c r="L86" s="3"/>
      <c r="M86" s="3"/>
      <c r="N86" s="304"/>
      <c r="O86" s="304"/>
      <c r="P86" s="304"/>
      <c r="Q86" s="304"/>
      <c r="R86" s="304"/>
      <c r="S86" s="304"/>
      <c r="T86" s="304"/>
      <c r="U86" s="304"/>
      <c r="V86" s="304"/>
      <c r="W86" s="304"/>
      <c r="X86" s="304"/>
      <c r="Y86" s="304"/>
      <c r="Z86" s="304"/>
      <c r="AA86" s="304"/>
      <c r="AB86" s="304"/>
      <c r="AC86" s="304"/>
      <c r="AD86" s="304"/>
      <c r="AE86" s="304"/>
      <c r="AF86" s="304"/>
      <c r="AG86" s="304"/>
      <c r="AH86" s="304"/>
      <c r="AI86" s="304"/>
      <c r="AJ86" s="304"/>
      <c r="AK86" s="304"/>
      <c r="AL86" s="304"/>
      <c r="AM86" s="304"/>
      <c r="AN86" s="304"/>
      <c r="AO86" s="304"/>
      <c r="AP86" s="304"/>
      <c r="AQ86" s="304"/>
      <c r="AR86" s="304"/>
      <c r="AS86" s="304"/>
      <c r="AT86" s="304"/>
      <c r="AU86" s="304"/>
      <c r="AV86" s="304"/>
      <c r="AW86" s="304"/>
      <c r="AX86" s="304"/>
      <c r="AY86" s="304"/>
      <c r="AZ86" s="304"/>
      <c r="BA86" s="304"/>
      <c r="BB86" s="304"/>
      <c r="BC86" s="304"/>
      <c r="BD86" s="304"/>
      <c r="BE86" s="304"/>
      <c r="BF86" s="304"/>
      <c r="BG86" s="304"/>
      <c r="BH86" s="304"/>
      <c r="BI86" s="304"/>
      <c r="BJ86" s="304"/>
      <c r="BK86" s="304"/>
      <c r="BL86" s="304"/>
      <c r="BM86" s="304"/>
      <c r="BN86" s="304"/>
      <c r="BO86" s="304"/>
      <c r="BP86" s="304"/>
      <c r="BQ86" s="304"/>
      <c r="BR86" s="304"/>
      <c r="BS86" s="304"/>
      <c r="BT86" s="304"/>
      <c r="BU86" s="304"/>
      <c r="BV86" s="304"/>
      <c r="BW86" s="304"/>
      <c r="BX86" s="304"/>
      <c r="BY86" s="304"/>
      <c r="BZ86" s="304"/>
      <c r="CA86" s="304"/>
      <c r="CB86" s="304"/>
      <c r="CC86" s="304"/>
      <c r="CD86" s="304"/>
      <c r="CE86" s="304"/>
      <c r="CF86" s="304"/>
      <c r="CG86" s="304"/>
      <c r="CH86" s="304"/>
      <c r="CI86" s="304"/>
      <c r="CJ86" s="304"/>
      <c r="CK86" s="304"/>
      <c r="CL86" s="304"/>
      <c r="CM86" s="304"/>
      <c r="CN86" s="304"/>
      <c r="CO86" s="304"/>
      <c r="CP86" s="304"/>
      <c r="CQ86" s="304"/>
      <c r="CR86" s="304"/>
      <c r="CS86" s="304"/>
      <c r="CT86" s="304"/>
      <c r="CU86" s="304"/>
      <c r="CV86" s="304"/>
      <c r="CW86" s="304"/>
      <c r="CX86" s="304"/>
      <c r="CY86" s="304"/>
      <c r="CZ86" s="304"/>
      <c r="DA86" s="304"/>
      <c r="DB86" s="304"/>
      <c r="DC86" s="304"/>
      <c r="DD86" s="304"/>
      <c r="DE86" s="304"/>
      <c r="DF86" s="304"/>
      <c r="DG86" s="304"/>
      <c r="DH86" s="304"/>
      <c r="DI86" s="304"/>
      <c r="DJ86" s="304"/>
      <c r="DK86" s="304"/>
      <c r="DL86" s="304"/>
      <c r="DM86" s="304"/>
      <c r="DN86" s="304"/>
      <c r="DO86" s="304"/>
      <c r="DP86" s="304"/>
      <c r="DQ86" s="304"/>
      <c r="DR86" s="304"/>
      <c r="DS86" s="304"/>
      <c r="DT86" s="304"/>
      <c r="DU86" s="304"/>
      <c r="DV86" s="304"/>
      <c r="DW86" s="304"/>
      <c r="DX86" s="304"/>
      <c r="DY86" s="304"/>
      <c r="DZ86" s="304"/>
      <c r="EA86" s="304"/>
      <c r="EB86" s="304"/>
      <c r="EC86" s="304"/>
      <c r="ED86" s="304"/>
      <c r="EE86" s="304"/>
      <c r="EF86" s="304"/>
      <c r="EG86" s="304"/>
      <c r="EH86" s="304"/>
      <c r="EI86" s="304"/>
      <c r="EJ86" s="304"/>
      <c r="EK86" s="304"/>
      <c r="EL86" s="304"/>
      <c r="EM86" s="304"/>
      <c r="EN86" s="304"/>
      <c r="EO86" s="304"/>
      <c r="EP86" s="304"/>
      <c r="EQ86" s="304"/>
      <c r="ER86" s="304"/>
      <c r="ES86" s="304"/>
      <c r="ET86" s="304"/>
      <c r="EU86" s="304"/>
      <c r="EV86" s="304"/>
      <c r="EW86" s="304"/>
      <c r="EX86" s="304"/>
      <c r="EY86" s="304"/>
      <c r="EZ86" s="304"/>
      <c r="FA86" s="304"/>
      <c r="FB86" s="304"/>
      <c r="FC86" s="304"/>
      <c r="FD86" s="304"/>
      <c r="FE86" s="304"/>
      <c r="FF86" s="304"/>
      <c r="FG86" s="304"/>
      <c r="FH86" s="304"/>
      <c r="FI86" s="304"/>
      <c r="FJ86" s="304"/>
      <c r="FK86" s="304"/>
      <c r="FL86" s="304"/>
      <c r="FM86" s="304"/>
      <c r="FN86" s="304"/>
      <c r="FO86" s="304"/>
      <c r="FP86" s="304"/>
      <c r="FQ86" s="304"/>
      <c r="FR86" s="304"/>
      <c r="FS86" s="304"/>
      <c r="FT86" s="304"/>
      <c r="FU86" s="304"/>
      <c r="FV86" s="304"/>
      <c r="FW86" s="304"/>
      <c r="FX86" s="304"/>
      <c r="FY86" s="304"/>
      <c r="FZ86" s="304"/>
      <c r="GA86" s="304"/>
      <c r="GB86" s="304"/>
      <c r="GC86" s="304"/>
      <c r="GD86" s="304"/>
      <c r="GE86" s="304"/>
      <c r="GF86" s="304"/>
      <c r="GG86" s="304"/>
      <c r="GH86" s="304"/>
      <c r="GI86" s="304"/>
      <c r="GJ86" s="304"/>
      <c r="GK86" s="304"/>
      <c r="GL86" s="304"/>
      <c r="GM86" s="304"/>
      <c r="GN86" s="304"/>
      <c r="GO86" s="304"/>
      <c r="GP86" s="304"/>
      <c r="GQ86" s="304"/>
      <c r="GR86" s="304"/>
      <c r="GS86" s="304"/>
      <c r="GT86" s="304"/>
      <c r="GU86" s="304"/>
      <c r="GV86" s="304"/>
      <c r="GW86" s="304"/>
      <c r="GX86" s="304"/>
      <c r="GY86" s="304"/>
      <c r="GZ86" s="304"/>
      <c r="HA86" s="304"/>
      <c r="HB86" s="304"/>
      <c r="HC86" s="304"/>
      <c r="HD86" s="304"/>
      <c r="HE86" s="304"/>
      <c r="HF86" s="304"/>
      <c r="HG86" s="304"/>
      <c r="HH86" s="304"/>
      <c r="HI86" s="304"/>
      <c r="HJ86" s="304"/>
      <c r="HK86" s="304"/>
      <c r="HL86" s="304"/>
      <c r="HM86" s="304"/>
      <c r="HN86" s="304"/>
      <c r="HO86" s="304"/>
      <c r="HP86" s="304"/>
      <c r="HQ86" s="304"/>
      <c r="HR86" s="304"/>
      <c r="HS86" s="304"/>
      <c r="HT86" s="304"/>
      <c r="HU86" s="304"/>
      <c r="HV86" s="304"/>
      <c r="HW86" s="304"/>
      <c r="HX86" s="304"/>
      <c r="HY86" s="304"/>
      <c r="HZ86" s="304"/>
      <c r="IA86" s="304"/>
      <c r="IB86" s="304"/>
      <c r="IC86" s="304"/>
      <c r="ID86" s="304"/>
      <c r="IE86" s="304"/>
      <c r="IF86" s="304"/>
      <c r="IG86" s="304"/>
      <c r="IH86" s="304"/>
      <c r="II86" s="304"/>
      <c r="IJ86" s="304"/>
      <c r="IK86" s="304"/>
      <c r="IL86" s="304"/>
      <c r="IM86" s="304"/>
      <c r="IN86" s="304"/>
      <c r="IO86" s="304"/>
      <c r="IP86" s="304"/>
      <c r="IQ86" s="304"/>
      <c r="IR86" s="304"/>
      <c r="IS86" s="304"/>
      <c r="IT86" s="304"/>
      <c r="IU86" s="304"/>
      <c r="IV86" s="304"/>
    </row>
    <row r="87" spans="1:256" s="3" customFormat="1" ht="13.5" x14ac:dyDescent="0.25">
      <c r="A87" s="1451" t="s">
        <v>1504</v>
      </c>
      <c r="B87" s="1899" t="s">
        <v>1857</v>
      </c>
      <c r="C87" s="1899"/>
      <c r="D87" s="1463"/>
      <c r="E87" s="1462">
        <f>SUM(E67:E86)</f>
        <v>1954279</v>
      </c>
      <c r="F87" s="1462">
        <f>SUM(F67:F86)</f>
        <v>1783919</v>
      </c>
      <c r="G87" s="304"/>
      <c r="N87" s="304"/>
      <c r="O87" s="304"/>
      <c r="P87" s="304"/>
      <c r="Q87" s="304"/>
      <c r="R87" s="304"/>
      <c r="S87" s="304"/>
      <c r="T87" s="304"/>
      <c r="U87" s="304"/>
      <c r="V87" s="304"/>
      <c r="W87" s="304"/>
      <c r="X87" s="304"/>
      <c r="Y87" s="304"/>
      <c r="Z87" s="304"/>
      <c r="AA87" s="304"/>
      <c r="AB87" s="304"/>
      <c r="AC87" s="304"/>
      <c r="AD87" s="304"/>
      <c r="AE87" s="304"/>
      <c r="AF87" s="304"/>
      <c r="AG87" s="304"/>
      <c r="AH87" s="304"/>
      <c r="AI87" s="304"/>
      <c r="AJ87" s="304"/>
      <c r="AK87" s="304"/>
      <c r="AL87" s="304"/>
      <c r="AM87" s="304"/>
      <c r="AN87" s="304"/>
      <c r="AO87" s="304"/>
      <c r="AP87" s="304"/>
      <c r="AQ87" s="304"/>
      <c r="AR87" s="304"/>
      <c r="AS87" s="304"/>
      <c r="AT87" s="304"/>
      <c r="AU87" s="304"/>
      <c r="AV87" s="304"/>
      <c r="AW87" s="304"/>
      <c r="AX87" s="304"/>
      <c r="AY87" s="304"/>
      <c r="AZ87" s="304"/>
      <c r="BA87" s="304"/>
      <c r="BB87" s="304"/>
      <c r="BC87" s="304"/>
      <c r="BD87" s="304"/>
      <c r="BE87" s="304"/>
      <c r="BF87" s="304"/>
      <c r="BG87" s="304"/>
      <c r="BH87" s="304"/>
      <c r="BI87" s="304"/>
      <c r="BJ87" s="304"/>
      <c r="BK87" s="304"/>
      <c r="BL87" s="304"/>
      <c r="BM87" s="304"/>
      <c r="BN87" s="304"/>
      <c r="BO87" s="304"/>
      <c r="BP87" s="304"/>
      <c r="BQ87" s="304"/>
      <c r="BR87" s="304"/>
      <c r="BS87" s="304"/>
      <c r="BT87" s="304"/>
      <c r="BU87" s="304"/>
      <c r="BV87" s="304"/>
      <c r="BW87" s="304"/>
      <c r="BX87" s="304"/>
      <c r="BY87" s="304"/>
      <c r="BZ87" s="304"/>
      <c r="CA87" s="304"/>
      <c r="CB87" s="304"/>
      <c r="CC87" s="304"/>
      <c r="CD87" s="304"/>
      <c r="CE87" s="304"/>
      <c r="CF87" s="304"/>
      <c r="CG87" s="304"/>
      <c r="CH87" s="304"/>
      <c r="CI87" s="304"/>
      <c r="CJ87" s="304"/>
      <c r="CK87" s="304"/>
      <c r="CL87" s="304"/>
      <c r="CM87" s="304"/>
      <c r="CN87" s="304"/>
      <c r="CO87" s="304"/>
      <c r="CP87" s="304"/>
      <c r="CQ87" s="304"/>
      <c r="CR87" s="304"/>
      <c r="CS87" s="304"/>
      <c r="CT87" s="304"/>
      <c r="CU87" s="304"/>
      <c r="CV87" s="304"/>
      <c r="CW87" s="304"/>
      <c r="CX87" s="304"/>
      <c r="CY87" s="304"/>
      <c r="CZ87" s="304"/>
      <c r="DA87" s="304"/>
      <c r="DB87" s="304"/>
      <c r="DC87" s="304"/>
      <c r="DD87" s="304"/>
      <c r="DE87" s="304"/>
      <c r="DF87" s="304"/>
      <c r="DG87" s="304"/>
      <c r="DH87" s="304"/>
      <c r="DI87" s="304"/>
      <c r="DJ87" s="304"/>
      <c r="DK87" s="304"/>
      <c r="DL87" s="304"/>
      <c r="DM87" s="304"/>
      <c r="DN87" s="304"/>
      <c r="DO87" s="304"/>
      <c r="DP87" s="304"/>
      <c r="DQ87" s="304"/>
      <c r="DR87" s="304"/>
      <c r="DS87" s="304"/>
      <c r="DT87" s="304"/>
      <c r="DU87" s="304"/>
      <c r="DV87" s="304"/>
      <c r="DW87" s="304"/>
      <c r="DX87" s="304"/>
      <c r="DY87" s="304"/>
      <c r="DZ87" s="304"/>
      <c r="EA87" s="304"/>
      <c r="EB87" s="304"/>
      <c r="EC87" s="304"/>
      <c r="ED87" s="304"/>
      <c r="EE87" s="304"/>
      <c r="EF87" s="304"/>
      <c r="EG87" s="304"/>
      <c r="EH87" s="304"/>
      <c r="EI87" s="304"/>
      <c r="EJ87" s="304"/>
      <c r="EK87" s="304"/>
      <c r="EL87" s="304"/>
      <c r="EM87" s="304"/>
      <c r="EN87" s="304"/>
      <c r="EO87" s="304"/>
      <c r="EP87" s="304"/>
      <c r="EQ87" s="304"/>
      <c r="ER87" s="304"/>
      <c r="ES87" s="304"/>
      <c r="ET87" s="304"/>
      <c r="EU87" s="304"/>
      <c r="EV87" s="304"/>
      <c r="EW87" s="304"/>
      <c r="EX87" s="304"/>
      <c r="EY87" s="304"/>
      <c r="EZ87" s="304"/>
      <c r="FA87" s="304"/>
      <c r="FB87" s="304"/>
      <c r="FC87" s="304"/>
      <c r="FD87" s="304"/>
      <c r="FE87" s="304"/>
      <c r="FF87" s="304"/>
      <c r="FG87" s="304"/>
      <c r="FH87" s="304"/>
      <c r="FI87" s="304"/>
      <c r="FJ87" s="304"/>
      <c r="FK87" s="304"/>
      <c r="FL87" s="304"/>
      <c r="FM87" s="304"/>
      <c r="FN87" s="304"/>
      <c r="FO87" s="304"/>
      <c r="FP87" s="304"/>
      <c r="FQ87" s="304"/>
      <c r="FR87" s="304"/>
      <c r="FS87" s="304"/>
      <c r="FT87" s="304"/>
      <c r="FU87" s="304"/>
      <c r="FV87" s="304"/>
      <c r="FW87" s="304"/>
      <c r="FX87" s="304"/>
      <c r="FY87" s="304"/>
      <c r="FZ87" s="304"/>
      <c r="GA87" s="304"/>
      <c r="GB87" s="304"/>
      <c r="GC87" s="304"/>
      <c r="GD87" s="304"/>
      <c r="GE87" s="304"/>
      <c r="GF87" s="304"/>
      <c r="GG87" s="304"/>
      <c r="GH87" s="304"/>
      <c r="GI87" s="304"/>
      <c r="GJ87" s="304"/>
      <c r="GK87" s="304"/>
      <c r="GL87" s="304"/>
      <c r="GM87" s="304"/>
      <c r="GN87" s="304"/>
      <c r="GO87" s="304"/>
      <c r="GP87" s="304"/>
      <c r="GQ87" s="304"/>
      <c r="GR87" s="304"/>
      <c r="GS87" s="304"/>
      <c r="GT87" s="304"/>
      <c r="GU87" s="304"/>
      <c r="GV87" s="304"/>
      <c r="GW87" s="304"/>
      <c r="GX87" s="304"/>
      <c r="GY87" s="304"/>
      <c r="GZ87" s="304"/>
      <c r="HA87" s="304"/>
      <c r="HB87" s="304"/>
      <c r="HC87" s="304"/>
      <c r="HD87" s="304"/>
      <c r="HE87" s="304"/>
      <c r="HF87" s="304"/>
      <c r="HG87" s="304"/>
      <c r="HH87" s="304"/>
      <c r="HI87" s="304"/>
      <c r="HJ87" s="304"/>
      <c r="HK87" s="304"/>
      <c r="HL87" s="304"/>
      <c r="HM87" s="304"/>
      <c r="HN87" s="304"/>
      <c r="HO87" s="304"/>
      <c r="HP87" s="304"/>
      <c r="HQ87" s="304"/>
      <c r="HR87" s="304"/>
      <c r="HS87" s="304"/>
      <c r="HT87" s="304"/>
      <c r="HU87" s="304"/>
      <c r="HV87" s="304"/>
      <c r="HW87" s="304"/>
      <c r="HX87" s="304"/>
      <c r="HY87" s="304"/>
      <c r="HZ87" s="304"/>
      <c r="IA87" s="304"/>
      <c r="IB87" s="304"/>
      <c r="IC87" s="304"/>
      <c r="ID87" s="304"/>
      <c r="IE87" s="304"/>
      <c r="IF87" s="304"/>
      <c r="IG87" s="304"/>
      <c r="IH87" s="304"/>
      <c r="II87" s="304"/>
      <c r="IJ87" s="304"/>
      <c r="IK87" s="304"/>
      <c r="IL87" s="304"/>
      <c r="IM87" s="304"/>
      <c r="IN87" s="304"/>
      <c r="IO87" s="304"/>
      <c r="IP87" s="304"/>
      <c r="IQ87" s="304"/>
      <c r="IR87" s="304"/>
      <c r="IS87" s="304"/>
      <c r="IT87" s="304"/>
      <c r="IU87" s="304"/>
      <c r="IV87" s="304"/>
    </row>
    <row r="88" spans="1:256" s="3" customFormat="1" ht="13.5" x14ac:dyDescent="0.25">
      <c r="A88" s="1451"/>
      <c r="B88" s="1464"/>
      <c r="C88" s="304"/>
      <c r="D88" s="304"/>
      <c r="E88" s="259"/>
      <c r="F88" s="1440"/>
      <c r="G88" s="1439"/>
      <c r="H88" s="1465"/>
      <c r="I88" s="1465"/>
      <c r="J88" s="1465"/>
      <c r="K88" s="1465"/>
      <c r="L88" s="1439"/>
      <c r="M88" s="1439"/>
      <c r="N88" s="1439"/>
      <c r="O88" s="1439"/>
      <c r="P88" s="1439"/>
      <c r="Q88" s="1439"/>
      <c r="R88" s="1439"/>
      <c r="S88" s="1439"/>
      <c r="T88" s="1439"/>
      <c r="U88" s="1439"/>
      <c r="V88" s="1439"/>
      <c r="W88" s="1439"/>
      <c r="X88" s="1439"/>
      <c r="Y88" s="1439"/>
      <c r="Z88" s="1439"/>
      <c r="AA88" s="1439"/>
      <c r="AB88" s="1439"/>
      <c r="AC88" s="1439"/>
      <c r="AD88" s="1439"/>
      <c r="AE88" s="1439"/>
      <c r="AF88" s="1439"/>
      <c r="AG88" s="1439"/>
      <c r="AH88" s="1439"/>
      <c r="AI88" s="1439"/>
      <c r="AJ88" s="1439"/>
      <c r="AK88" s="1439"/>
      <c r="AL88" s="1439"/>
      <c r="AM88" s="1439"/>
      <c r="AN88" s="1439"/>
      <c r="AO88" s="1439"/>
      <c r="AP88" s="1439"/>
      <c r="AQ88" s="1439"/>
      <c r="AR88" s="1439"/>
      <c r="AS88" s="1439"/>
      <c r="AT88" s="1439"/>
      <c r="AU88" s="1439"/>
      <c r="AV88" s="1439"/>
      <c r="AW88" s="1439"/>
      <c r="AX88" s="1439"/>
      <c r="AY88" s="1439"/>
      <c r="AZ88" s="1439"/>
      <c r="BA88" s="1439"/>
      <c r="BB88" s="1439"/>
      <c r="BC88" s="1439"/>
      <c r="BD88" s="1439"/>
      <c r="BE88" s="1439"/>
      <c r="BF88" s="1439"/>
      <c r="BG88" s="1439"/>
      <c r="BH88" s="1439"/>
      <c r="BI88" s="1439"/>
      <c r="BJ88" s="1439"/>
      <c r="BK88" s="1439"/>
      <c r="BL88" s="1439"/>
      <c r="BM88" s="1439"/>
      <c r="BN88" s="1439"/>
      <c r="BO88" s="1439"/>
      <c r="BP88" s="1439"/>
      <c r="BQ88" s="1439"/>
      <c r="BR88" s="1439"/>
      <c r="BS88" s="1439"/>
      <c r="BT88" s="1439"/>
      <c r="BU88" s="1439"/>
      <c r="BV88" s="1439"/>
      <c r="BW88" s="1439"/>
      <c r="BX88" s="1439"/>
      <c r="BY88" s="1439"/>
      <c r="BZ88" s="1439"/>
      <c r="CA88" s="1439"/>
      <c r="CB88" s="1439"/>
      <c r="CC88" s="1439"/>
      <c r="CD88" s="1439"/>
      <c r="CE88" s="1439"/>
      <c r="CF88" s="1439"/>
      <c r="CG88" s="1439"/>
      <c r="CH88" s="1439"/>
      <c r="CI88" s="1439"/>
      <c r="CJ88" s="1439"/>
      <c r="CK88" s="1439"/>
      <c r="CL88" s="1439"/>
      <c r="CM88" s="1439"/>
      <c r="CN88" s="1439"/>
      <c r="CO88" s="1439"/>
      <c r="CP88" s="1439"/>
      <c r="CQ88" s="1439"/>
      <c r="CR88" s="1439"/>
      <c r="CS88" s="1439"/>
      <c r="CT88" s="1439"/>
      <c r="CU88" s="1439"/>
      <c r="CV88" s="1439"/>
      <c r="CW88" s="1439"/>
      <c r="CX88" s="1439"/>
      <c r="CY88" s="1439"/>
      <c r="CZ88" s="1439"/>
      <c r="DA88" s="1439"/>
      <c r="DB88" s="1439"/>
      <c r="DC88" s="1439"/>
      <c r="DD88" s="1439"/>
      <c r="DE88" s="1439"/>
      <c r="DF88" s="1439"/>
      <c r="DG88" s="1439"/>
      <c r="DH88" s="1439"/>
      <c r="DI88" s="1439"/>
      <c r="DJ88" s="1439"/>
      <c r="DK88" s="1439"/>
      <c r="DL88" s="1439"/>
      <c r="DM88" s="1439"/>
      <c r="DN88" s="1439"/>
      <c r="DO88" s="1439"/>
      <c r="DP88" s="1439"/>
      <c r="DQ88" s="1439"/>
      <c r="DR88" s="1439"/>
      <c r="DS88" s="1439"/>
      <c r="DT88" s="1439"/>
      <c r="DU88" s="1439"/>
      <c r="DV88" s="1439"/>
      <c r="DW88" s="1439"/>
      <c r="DX88" s="1439"/>
      <c r="DY88" s="1439"/>
      <c r="DZ88" s="1439"/>
      <c r="EA88" s="1439"/>
      <c r="EB88" s="1439"/>
      <c r="EC88" s="1439"/>
      <c r="ED88" s="1439"/>
      <c r="EE88" s="1439"/>
      <c r="EF88" s="1439"/>
      <c r="EG88" s="1439"/>
      <c r="EH88" s="1439"/>
      <c r="EI88" s="1439"/>
      <c r="EJ88" s="1439"/>
      <c r="EK88" s="1439"/>
      <c r="EL88" s="1439"/>
      <c r="EM88" s="1439"/>
      <c r="EN88" s="1439"/>
      <c r="EO88" s="1439"/>
      <c r="EP88" s="1439"/>
      <c r="EQ88" s="1439"/>
      <c r="ER88" s="1439"/>
      <c r="ES88" s="1439"/>
      <c r="ET88" s="1439"/>
      <c r="EU88" s="1439"/>
      <c r="EV88" s="1439"/>
      <c r="EW88" s="1439"/>
      <c r="EX88" s="1439"/>
      <c r="EY88" s="1439"/>
      <c r="EZ88" s="1439"/>
      <c r="FA88" s="1439"/>
      <c r="FB88" s="1439"/>
      <c r="FC88" s="1439"/>
      <c r="FD88" s="1439"/>
      <c r="FE88" s="1439"/>
      <c r="FF88" s="1439"/>
      <c r="FG88" s="1439"/>
      <c r="FH88" s="1439"/>
      <c r="FI88" s="1439"/>
      <c r="FJ88" s="1439"/>
      <c r="FK88" s="1439"/>
      <c r="FL88" s="1439"/>
      <c r="FM88" s="1439"/>
      <c r="FN88" s="1439"/>
      <c r="FO88" s="1439"/>
      <c r="FP88" s="1439"/>
      <c r="FQ88" s="1439"/>
      <c r="FR88" s="1439"/>
      <c r="FS88" s="1439"/>
      <c r="FT88" s="1439"/>
      <c r="FU88" s="1439"/>
      <c r="FV88" s="1439"/>
      <c r="FW88" s="1439"/>
      <c r="FX88" s="1439"/>
      <c r="FY88" s="1439"/>
      <c r="FZ88" s="1439"/>
      <c r="GA88" s="1439"/>
      <c r="GB88" s="1439"/>
      <c r="GC88" s="1439"/>
      <c r="GD88" s="1439"/>
      <c r="GE88" s="1439"/>
      <c r="GF88" s="1439"/>
      <c r="GG88" s="1439"/>
      <c r="GH88" s="1439"/>
      <c r="GI88" s="1439"/>
      <c r="GJ88" s="1439"/>
      <c r="GK88" s="1439"/>
      <c r="GL88" s="1439"/>
      <c r="GM88" s="1439"/>
      <c r="GN88" s="1439"/>
      <c r="GO88" s="1439"/>
      <c r="GP88" s="1439"/>
      <c r="GQ88" s="1439"/>
      <c r="GR88" s="1439"/>
      <c r="GS88" s="1439"/>
      <c r="GT88" s="1439"/>
      <c r="GU88" s="1439"/>
      <c r="GV88" s="1439"/>
      <c r="GW88" s="1439"/>
      <c r="GX88" s="1439"/>
      <c r="GY88" s="1439"/>
      <c r="GZ88" s="1439"/>
      <c r="HA88" s="1439"/>
      <c r="HB88" s="1439"/>
      <c r="HC88" s="1439"/>
      <c r="HD88" s="1439"/>
      <c r="HE88" s="1439"/>
      <c r="HF88" s="1439"/>
      <c r="HG88" s="1439"/>
      <c r="HH88" s="1439"/>
      <c r="HI88" s="1439"/>
      <c r="HJ88" s="1439"/>
      <c r="HK88" s="1439"/>
      <c r="HL88" s="1439"/>
      <c r="HM88" s="1439"/>
      <c r="HN88" s="1439"/>
      <c r="HO88" s="1439"/>
      <c r="HP88" s="1439"/>
      <c r="HQ88" s="1439"/>
      <c r="HR88" s="1439"/>
      <c r="HS88" s="1439"/>
      <c r="HT88" s="1439"/>
      <c r="HU88" s="1439"/>
      <c r="HV88" s="1439"/>
      <c r="HW88" s="1439"/>
      <c r="HX88" s="1439"/>
      <c r="HY88" s="1439"/>
      <c r="HZ88" s="1439"/>
      <c r="IA88" s="1439"/>
      <c r="IB88" s="1439"/>
      <c r="IC88" s="1439"/>
      <c r="ID88" s="1439"/>
      <c r="IE88" s="1439"/>
      <c r="IF88" s="1439"/>
      <c r="IG88" s="1439"/>
      <c r="IH88" s="1439"/>
      <c r="II88" s="1439"/>
      <c r="IJ88" s="1439"/>
      <c r="IK88" s="1439"/>
      <c r="IL88" s="1439"/>
      <c r="IM88" s="1439"/>
      <c r="IN88" s="1439"/>
      <c r="IO88" s="1439"/>
      <c r="IP88" s="1439"/>
      <c r="IQ88" s="1439"/>
      <c r="IR88" s="1439"/>
      <c r="IS88" s="1439"/>
      <c r="IT88" s="1439"/>
      <c r="IU88" s="1439"/>
      <c r="IV88" s="1439"/>
    </row>
    <row r="89" spans="1:256" s="3" customFormat="1" x14ac:dyDescent="0.2">
      <c r="A89" s="1451" t="s">
        <v>1506</v>
      </c>
      <c r="B89" s="1903" t="s">
        <v>1858</v>
      </c>
      <c r="C89" s="1903"/>
      <c r="D89" s="1903"/>
      <c r="E89" s="261">
        <f>E65+E87</f>
        <v>2289649</v>
      </c>
      <c r="F89" s="261">
        <f>F65+F87</f>
        <v>2084671</v>
      </c>
      <c r="G89" s="1444"/>
      <c r="H89" s="1466"/>
      <c r="I89" s="1011"/>
      <c r="J89" s="1011"/>
      <c r="K89" s="1011"/>
      <c r="L89" s="1444"/>
      <c r="M89" s="1444"/>
      <c r="N89" s="1444"/>
      <c r="O89" s="1444"/>
      <c r="P89" s="1444"/>
      <c r="Q89" s="1444"/>
      <c r="R89" s="1444"/>
      <c r="S89" s="1444"/>
      <c r="T89" s="1444"/>
      <c r="U89" s="1444"/>
      <c r="V89" s="1444"/>
      <c r="W89" s="1444"/>
      <c r="X89" s="1444"/>
      <c r="Y89" s="1444"/>
      <c r="Z89" s="1444"/>
      <c r="AA89" s="1444"/>
      <c r="AB89" s="1444"/>
      <c r="AC89" s="1444"/>
      <c r="AD89" s="1444"/>
      <c r="AE89" s="1444"/>
      <c r="AF89" s="1444"/>
      <c r="AG89" s="1444"/>
      <c r="AH89" s="1444"/>
      <c r="AI89" s="1444"/>
      <c r="AJ89" s="1444"/>
      <c r="AK89" s="1444"/>
      <c r="AL89" s="1444"/>
      <c r="AM89" s="1444"/>
      <c r="AN89" s="1444"/>
      <c r="AO89" s="1444"/>
      <c r="AP89" s="1444"/>
      <c r="AQ89" s="1444"/>
      <c r="AR89" s="1444"/>
      <c r="AS89" s="1444"/>
      <c r="AT89" s="1444"/>
      <c r="AU89" s="1444"/>
      <c r="AV89" s="1444"/>
      <c r="AW89" s="1444"/>
      <c r="AX89" s="1444"/>
      <c r="AY89" s="1444"/>
      <c r="AZ89" s="1444"/>
      <c r="BA89" s="1444"/>
      <c r="BB89" s="1444"/>
      <c r="BC89" s="1444"/>
      <c r="BD89" s="1444"/>
      <c r="BE89" s="1444"/>
      <c r="BF89" s="1444"/>
      <c r="BG89" s="1444"/>
      <c r="BH89" s="1444"/>
      <c r="BI89" s="1444"/>
      <c r="BJ89" s="1444"/>
      <c r="BK89" s="1444"/>
      <c r="BL89" s="1444"/>
      <c r="BM89" s="1444"/>
      <c r="BN89" s="1444"/>
      <c r="BO89" s="1444"/>
      <c r="BP89" s="1444"/>
      <c r="BQ89" s="1444"/>
      <c r="BR89" s="1444"/>
      <c r="BS89" s="1444"/>
      <c r="BT89" s="1444"/>
      <c r="BU89" s="1444"/>
      <c r="BV89" s="1444"/>
      <c r="BW89" s="1444"/>
      <c r="BX89" s="1444"/>
      <c r="BY89" s="1444"/>
      <c r="BZ89" s="1444"/>
      <c r="CA89" s="1444"/>
      <c r="CB89" s="1444"/>
      <c r="CC89" s="1444"/>
      <c r="CD89" s="1444"/>
      <c r="CE89" s="1444"/>
      <c r="CF89" s="1444"/>
      <c r="CG89" s="1444"/>
      <c r="CH89" s="1444"/>
      <c r="CI89" s="1444"/>
      <c r="CJ89" s="1444"/>
      <c r="CK89" s="1444"/>
      <c r="CL89" s="1444"/>
      <c r="CM89" s="1444"/>
      <c r="CN89" s="1444"/>
      <c r="CO89" s="1444"/>
      <c r="CP89" s="1444"/>
      <c r="CQ89" s="1444"/>
      <c r="CR89" s="1444"/>
      <c r="CS89" s="1444"/>
      <c r="CT89" s="1444"/>
      <c r="CU89" s="1444"/>
      <c r="CV89" s="1444"/>
      <c r="CW89" s="1444"/>
      <c r="CX89" s="1444"/>
      <c r="CY89" s="1444"/>
      <c r="CZ89" s="1444"/>
      <c r="DA89" s="1444"/>
      <c r="DB89" s="1444"/>
      <c r="DC89" s="1444"/>
      <c r="DD89" s="1444"/>
      <c r="DE89" s="1444"/>
      <c r="DF89" s="1444"/>
      <c r="DG89" s="1444"/>
      <c r="DH89" s="1444"/>
      <c r="DI89" s="1444"/>
      <c r="DJ89" s="1444"/>
      <c r="DK89" s="1444"/>
      <c r="DL89" s="1444"/>
      <c r="DM89" s="1444"/>
      <c r="DN89" s="1444"/>
      <c r="DO89" s="1444"/>
      <c r="DP89" s="1444"/>
      <c r="DQ89" s="1444"/>
      <c r="DR89" s="1444"/>
      <c r="DS89" s="1444"/>
      <c r="DT89" s="1444"/>
      <c r="DU89" s="1444"/>
      <c r="DV89" s="1444"/>
      <c r="DW89" s="1444"/>
      <c r="DX89" s="1444"/>
      <c r="DY89" s="1444"/>
      <c r="DZ89" s="1444"/>
      <c r="EA89" s="1444"/>
      <c r="EB89" s="1444"/>
      <c r="EC89" s="1444"/>
      <c r="ED89" s="1444"/>
      <c r="EE89" s="1444"/>
      <c r="EF89" s="1444"/>
      <c r="EG89" s="1444"/>
      <c r="EH89" s="1444"/>
      <c r="EI89" s="1444"/>
      <c r="EJ89" s="1444"/>
      <c r="EK89" s="1444"/>
      <c r="EL89" s="1444"/>
      <c r="EM89" s="1444"/>
      <c r="EN89" s="1444"/>
      <c r="EO89" s="1444"/>
      <c r="EP89" s="1444"/>
      <c r="EQ89" s="1444"/>
      <c r="ER89" s="1444"/>
      <c r="ES89" s="1444"/>
      <c r="ET89" s="1444"/>
      <c r="EU89" s="1444"/>
      <c r="EV89" s="1444"/>
      <c r="EW89" s="1444"/>
      <c r="EX89" s="1444"/>
      <c r="EY89" s="1444"/>
      <c r="EZ89" s="1444"/>
      <c r="FA89" s="1444"/>
      <c r="FB89" s="1444"/>
      <c r="FC89" s="1444"/>
      <c r="FD89" s="1444"/>
      <c r="FE89" s="1444"/>
      <c r="FF89" s="1444"/>
      <c r="FG89" s="1444"/>
      <c r="FH89" s="1444"/>
      <c r="FI89" s="1444"/>
      <c r="FJ89" s="1444"/>
      <c r="FK89" s="1444"/>
      <c r="FL89" s="1444"/>
      <c r="FM89" s="1444"/>
      <c r="FN89" s="1444"/>
      <c r="FO89" s="1444"/>
      <c r="FP89" s="1444"/>
      <c r="FQ89" s="1444"/>
      <c r="FR89" s="1444"/>
      <c r="FS89" s="1444"/>
      <c r="FT89" s="1444"/>
      <c r="FU89" s="1444"/>
      <c r="FV89" s="1444"/>
      <c r="FW89" s="1444"/>
      <c r="FX89" s="1444"/>
      <c r="FY89" s="1444"/>
      <c r="FZ89" s="1444"/>
      <c r="GA89" s="1444"/>
      <c r="GB89" s="1444"/>
      <c r="GC89" s="1444"/>
      <c r="GD89" s="1444"/>
      <c r="GE89" s="1444"/>
      <c r="GF89" s="1444"/>
      <c r="GG89" s="1444"/>
      <c r="GH89" s="1444"/>
      <c r="GI89" s="1444"/>
      <c r="GJ89" s="1444"/>
      <c r="GK89" s="1444"/>
      <c r="GL89" s="1444"/>
      <c r="GM89" s="1444"/>
      <c r="GN89" s="1444"/>
      <c r="GO89" s="1444"/>
      <c r="GP89" s="1444"/>
      <c r="GQ89" s="1444"/>
      <c r="GR89" s="1444"/>
      <c r="GS89" s="1444"/>
      <c r="GT89" s="1444"/>
      <c r="GU89" s="1444"/>
      <c r="GV89" s="1444"/>
      <c r="GW89" s="1444"/>
      <c r="GX89" s="1444"/>
      <c r="GY89" s="1444"/>
      <c r="GZ89" s="1444"/>
      <c r="HA89" s="1444"/>
      <c r="HB89" s="1444"/>
      <c r="HC89" s="1444"/>
      <c r="HD89" s="1444"/>
      <c r="HE89" s="1444"/>
      <c r="HF89" s="1444"/>
      <c r="HG89" s="1444"/>
      <c r="HH89" s="1444"/>
      <c r="HI89" s="1444"/>
      <c r="HJ89" s="1444"/>
      <c r="HK89" s="1444"/>
      <c r="HL89" s="1444"/>
      <c r="HM89" s="1444"/>
      <c r="HN89" s="1444"/>
      <c r="HO89" s="1444"/>
      <c r="HP89" s="1444"/>
      <c r="HQ89" s="1444"/>
      <c r="HR89" s="1444"/>
      <c r="HS89" s="1444"/>
      <c r="HT89" s="1444"/>
      <c r="HU89" s="1444"/>
      <c r="HV89" s="1444"/>
      <c r="HW89" s="1444"/>
      <c r="HX89" s="1444"/>
      <c r="HY89" s="1444"/>
      <c r="HZ89" s="1444"/>
      <c r="IA89" s="1444"/>
      <c r="IB89" s="1444"/>
      <c r="IC89" s="1444"/>
      <c r="ID89" s="1444"/>
      <c r="IE89" s="1444"/>
      <c r="IF89" s="1444"/>
      <c r="IG89" s="1444"/>
      <c r="IH89" s="1444"/>
      <c r="II89" s="1444"/>
      <c r="IJ89" s="1444"/>
      <c r="IK89" s="1444"/>
      <c r="IL89" s="1444"/>
      <c r="IM89" s="1444"/>
      <c r="IN89" s="1444"/>
      <c r="IO89" s="1444"/>
      <c r="IP89" s="1444"/>
      <c r="IQ89" s="1444"/>
      <c r="IR89" s="1444"/>
      <c r="IS89" s="1444"/>
      <c r="IT89" s="1444"/>
      <c r="IU89" s="1444"/>
      <c r="IV89" s="1444"/>
    </row>
    <row r="90" spans="1:256" s="3" customFormat="1" x14ac:dyDescent="0.2">
      <c r="A90" s="1451" t="s">
        <v>1508</v>
      </c>
      <c r="B90" s="1904" t="s">
        <v>1859</v>
      </c>
      <c r="C90" s="1904"/>
      <c r="D90" s="1904"/>
      <c r="E90" s="1467">
        <v>2067544</v>
      </c>
      <c r="F90" s="1467"/>
      <c r="G90" s="1444"/>
      <c r="H90" s="1466"/>
      <c r="I90" s="1011"/>
      <c r="J90" s="1011"/>
      <c r="K90" s="1011"/>
      <c r="L90" s="1444"/>
      <c r="M90" s="1444"/>
      <c r="N90" s="1444"/>
      <c r="O90" s="1444"/>
      <c r="P90" s="1444"/>
      <c r="Q90" s="1444"/>
      <c r="R90" s="1444"/>
      <c r="S90" s="1444"/>
      <c r="T90" s="1444"/>
      <c r="U90" s="1444"/>
      <c r="V90" s="1444"/>
      <c r="W90" s="1444"/>
      <c r="X90" s="1444"/>
      <c r="Y90" s="1444"/>
      <c r="Z90" s="1444"/>
      <c r="AA90" s="1444"/>
      <c r="AB90" s="1444"/>
      <c r="AC90" s="1444"/>
      <c r="AD90" s="1444"/>
      <c r="AE90" s="1444"/>
      <c r="AF90" s="1444"/>
      <c r="AG90" s="1444"/>
      <c r="AH90" s="1444"/>
      <c r="AI90" s="1444"/>
      <c r="AJ90" s="1444"/>
      <c r="AK90" s="1444"/>
      <c r="AL90" s="1444"/>
      <c r="AM90" s="1444"/>
      <c r="AN90" s="1444"/>
      <c r="AO90" s="1444"/>
      <c r="AP90" s="1444"/>
      <c r="AQ90" s="1444"/>
      <c r="AR90" s="1444"/>
      <c r="AS90" s="1444"/>
      <c r="AT90" s="1444"/>
      <c r="AU90" s="1444"/>
      <c r="AV90" s="1444"/>
      <c r="AW90" s="1444"/>
      <c r="AX90" s="1444"/>
      <c r="AY90" s="1444"/>
      <c r="AZ90" s="1444"/>
      <c r="BA90" s="1444"/>
      <c r="BB90" s="1444"/>
      <c r="BC90" s="1444"/>
      <c r="BD90" s="1444"/>
      <c r="BE90" s="1444"/>
      <c r="BF90" s="1444"/>
      <c r="BG90" s="1444"/>
      <c r="BH90" s="1444"/>
      <c r="BI90" s="1444"/>
      <c r="BJ90" s="1444"/>
      <c r="BK90" s="1444"/>
      <c r="BL90" s="1444"/>
      <c r="BM90" s="1444"/>
      <c r="BN90" s="1444"/>
      <c r="BO90" s="1444"/>
      <c r="BP90" s="1444"/>
      <c r="BQ90" s="1444"/>
      <c r="BR90" s="1444"/>
      <c r="BS90" s="1444"/>
      <c r="BT90" s="1444"/>
      <c r="BU90" s="1444"/>
      <c r="BV90" s="1444"/>
      <c r="BW90" s="1444"/>
      <c r="BX90" s="1444"/>
      <c r="BY90" s="1444"/>
      <c r="BZ90" s="1444"/>
      <c r="CA90" s="1444"/>
      <c r="CB90" s="1444"/>
      <c r="CC90" s="1444"/>
      <c r="CD90" s="1444"/>
      <c r="CE90" s="1444"/>
      <c r="CF90" s="1444"/>
      <c r="CG90" s="1444"/>
      <c r="CH90" s="1444"/>
      <c r="CI90" s="1444"/>
      <c r="CJ90" s="1444"/>
      <c r="CK90" s="1444"/>
      <c r="CL90" s="1444"/>
      <c r="CM90" s="1444"/>
      <c r="CN90" s="1444"/>
      <c r="CO90" s="1444"/>
      <c r="CP90" s="1444"/>
      <c r="CQ90" s="1444"/>
      <c r="CR90" s="1444"/>
      <c r="CS90" s="1444"/>
      <c r="CT90" s="1444"/>
      <c r="CU90" s="1444"/>
      <c r="CV90" s="1444"/>
      <c r="CW90" s="1444"/>
      <c r="CX90" s="1444"/>
      <c r="CY90" s="1444"/>
      <c r="CZ90" s="1444"/>
      <c r="DA90" s="1444"/>
      <c r="DB90" s="1444"/>
      <c r="DC90" s="1444"/>
      <c r="DD90" s="1444"/>
      <c r="DE90" s="1444"/>
      <c r="DF90" s="1444"/>
      <c r="DG90" s="1444"/>
      <c r="DH90" s="1444"/>
      <c r="DI90" s="1444"/>
      <c r="DJ90" s="1444"/>
      <c r="DK90" s="1444"/>
      <c r="DL90" s="1444"/>
      <c r="DM90" s="1444"/>
      <c r="DN90" s="1444"/>
      <c r="DO90" s="1444"/>
      <c r="DP90" s="1444"/>
      <c r="DQ90" s="1444"/>
      <c r="DR90" s="1444"/>
      <c r="DS90" s="1444"/>
      <c r="DT90" s="1444"/>
      <c r="DU90" s="1444"/>
      <c r="DV90" s="1444"/>
      <c r="DW90" s="1444"/>
      <c r="DX90" s="1444"/>
      <c r="DY90" s="1444"/>
      <c r="DZ90" s="1444"/>
      <c r="EA90" s="1444"/>
      <c r="EB90" s="1444"/>
      <c r="EC90" s="1444"/>
      <c r="ED90" s="1444"/>
      <c r="EE90" s="1444"/>
      <c r="EF90" s="1444"/>
      <c r="EG90" s="1444"/>
      <c r="EH90" s="1444"/>
      <c r="EI90" s="1444"/>
      <c r="EJ90" s="1444"/>
      <c r="EK90" s="1444"/>
      <c r="EL90" s="1444"/>
      <c r="EM90" s="1444"/>
      <c r="EN90" s="1444"/>
      <c r="EO90" s="1444"/>
      <c r="EP90" s="1444"/>
      <c r="EQ90" s="1444"/>
      <c r="ER90" s="1444"/>
      <c r="ES90" s="1444"/>
      <c r="ET90" s="1444"/>
      <c r="EU90" s="1444"/>
      <c r="EV90" s="1444"/>
      <c r="EW90" s="1444"/>
      <c r="EX90" s="1444"/>
      <c r="EY90" s="1444"/>
      <c r="EZ90" s="1444"/>
      <c r="FA90" s="1444"/>
      <c r="FB90" s="1444"/>
      <c r="FC90" s="1444"/>
      <c r="FD90" s="1444"/>
      <c r="FE90" s="1444"/>
      <c r="FF90" s="1444"/>
      <c r="FG90" s="1444"/>
      <c r="FH90" s="1444"/>
      <c r="FI90" s="1444"/>
      <c r="FJ90" s="1444"/>
      <c r="FK90" s="1444"/>
      <c r="FL90" s="1444"/>
      <c r="FM90" s="1444"/>
      <c r="FN90" s="1444"/>
      <c r="FO90" s="1444"/>
      <c r="FP90" s="1444"/>
      <c r="FQ90" s="1444"/>
      <c r="FR90" s="1444"/>
      <c r="FS90" s="1444"/>
      <c r="FT90" s="1444"/>
      <c r="FU90" s="1444"/>
      <c r="FV90" s="1444"/>
      <c r="FW90" s="1444"/>
      <c r="FX90" s="1444"/>
      <c r="FY90" s="1444"/>
      <c r="FZ90" s="1444"/>
      <c r="GA90" s="1444"/>
      <c r="GB90" s="1444"/>
      <c r="GC90" s="1444"/>
      <c r="GD90" s="1444"/>
      <c r="GE90" s="1444"/>
      <c r="GF90" s="1444"/>
      <c r="GG90" s="1444"/>
      <c r="GH90" s="1444"/>
      <c r="GI90" s="1444"/>
      <c r="GJ90" s="1444"/>
      <c r="GK90" s="1444"/>
      <c r="GL90" s="1444"/>
      <c r="GM90" s="1444"/>
      <c r="GN90" s="1444"/>
      <c r="GO90" s="1444"/>
      <c r="GP90" s="1444"/>
      <c r="GQ90" s="1444"/>
      <c r="GR90" s="1444"/>
      <c r="GS90" s="1444"/>
      <c r="GT90" s="1444"/>
      <c r="GU90" s="1444"/>
      <c r="GV90" s="1444"/>
      <c r="GW90" s="1444"/>
      <c r="GX90" s="1444"/>
      <c r="GY90" s="1444"/>
      <c r="GZ90" s="1444"/>
      <c r="HA90" s="1444"/>
      <c r="HB90" s="1444"/>
      <c r="HC90" s="1444"/>
      <c r="HD90" s="1444"/>
      <c r="HE90" s="1444"/>
      <c r="HF90" s="1444"/>
      <c r="HG90" s="1444"/>
      <c r="HH90" s="1444"/>
      <c r="HI90" s="1444"/>
      <c r="HJ90" s="1444"/>
      <c r="HK90" s="1444"/>
      <c r="HL90" s="1444"/>
      <c r="HM90" s="1444"/>
      <c r="HN90" s="1444"/>
      <c r="HO90" s="1444"/>
      <c r="HP90" s="1444"/>
      <c r="HQ90" s="1444"/>
      <c r="HR90" s="1444"/>
      <c r="HS90" s="1444"/>
      <c r="HT90" s="1444"/>
      <c r="HU90" s="1444"/>
      <c r="HV90" s="1444"/>
      <c r="HW90" s="1444"/>
      <c r="HX90" s="1444"/>
      <c r="HY90" s="1444"/>
      <c r="HZ90" s="1444"/>
      <c r="IA90" s="1444"/>
      <c r="IB90" s="1444"/>
      <c r="IC90" s="1444"/>
      <c r="ID90" s="1444"/>
      <c r="IE90" s="1444"/>
      <c r="IF90" s="1444"/>
      <c r="IG90" s="1444"/>
      <c r="IH90" s="1444"/>
      <c r="II90" s="1444"/>
      <c r="IJ90" s="1444"/>
      <c r="IK90" s="1444"/>
      <c r="IL90" s="1444"/>
      <c r="IM90" s="1444"/>
      <c r="IN90" s="1444"/>
      <c r="IO90" s="1444"/>
      <c r="IP90" s="1444"/>
      <c r="IQ90" s="1444"/>
      <c r="IR90" s="1444"/>
      <c r="IS90" s="1444"/>
      <c r="IT90" s="1444"/>
      <c r="IU90" s="1444"/>
      <c r="IV90" s="1444"/>
    </row>
    <row r="91" spans="1:256" s="3" customFormat="1" x14ac:dyDescent="0.2">
      <c r="A91" s="1451" t="s">
        <v>1510</v>
      </c>
      <c r="B91" s="1904" t="s">
        <v>1860</v>
      </c>
      <c r="C91" s="1904"/>
      <c r="D91" s="1904"/>
      <c r="E91" s="1467">
        <f>E89-E90</f>
        <v>222105</v>
      </c>
      <c r="F91" s="1467"/>
      <c r="G91" s="1444"/>
      <c r="H91" s="1444"/>
      <c r="I91" s="1444"/>
      <c r="J91" s="1444"/>
      <c r="K91" s="1444"/>
      <c r="L91" s="1444"/>
      <c r="M91" s="1444"/>
      <c r="N91" s="1444"/>
      <c r="O91" s="1444"/>
      <c r="P91" s="1444"/>
      <c r="Q91" s="1444"/>
      <c r="R91" s="1444"/>
      <c r="S91" s="1444"/>
      <c r="T91" s="1444"/>
      <c r="U91" s="1444"/>
      <c r="V91" s="1444"/>
      <c r="W91" s="1444"/>
      <c r="X91" s="1444"/>
      <c r="Y91" s="1444"/>
      <c r="Z91" s="1444"/>
      <c r="AA91" s="1444"/>
      <c r="AB91" s="1444"/>
      <c r="AC91" s="1444"/>
      <c r="AD91" s="1444"/>
      <c r="AE91" s="1444"/>
      <c r="AF91" s="1444"/>
      <c r="AG91" s="1444"/>
      <c r="AH91" s="1444"/>
      <c r="AI91" s="1444"/>
      <c r="AJ91" s="1444"/>
      <c r="AK91" s="1444"/>
      <c r="AL91" s="1444"/>
      <c r="AM91" s="1444"/>
      <c r="AN91" s="1444"/>
      <c r="AO91" s="1444"/>
      <c r="AP91" s="1444"/>
      <c r="AQ91" s="1444"/>
      <c r="AR91" s="1444"/>
      <c r="AS91" s="1444"/>
      <c r="AT91" s="1444"/>
      <c r="AU91" s="1444"/>
      <c r="AV91" s="1444"/>
      <c r="AW91" s="1444"/>
      <c r="AX91" s="1444"/>
      <c r="AY91" s="1444"/>
      <c r="AZ91" s="1444"/>
      <c r="BA91" s="1444"/>
      <c r="BB91" s="1444"/>
      <c r="BC91" s="1444"/>
      <c r="BD91" s="1444"/>
      <c r="BE91" s="1444"/>
      <c r="BF91" s="1444"/>
      <c r="BG91" s="1444"/>
      <c r="BH91" s="1444"/>
      <c r="BI91" s="1444"/>
      <c r="BJ91" s="1444"/>
      <c r="BK91" s="1444"/>
      <c r="BL91" s="1444"/>
      <c r="BM91" s="1444"/>
      <c r="BN91" s="1444"/>
      <c r="BO91" s="1444"/>
      <c r="BP91" s="1444"/>
      <c r="BQ91" s="1444"/>
      <c r="BR91" s="1444"/>
      <c r="BS91" s="1444"/>
      <c r="BT91" s="1444"/>
      <c r="BU91" s="1444"/>
      <c r="BV91" s="1444"/>
      <c r="BW91" s="1444"/>
      <c r="BX91" s="1444"/>
      <c r="BY91" s="1444"/>
      <c r="BZ91" s="1444"/>
      <c r="CA91" s="1444"/>
      <c r="CB91" s="1444"/>
      <c r="CC91" s="1444"/>
      <c r="CD91" s="1444"/>
      <c r="CE91" s="1444"/>
      <c r="CF91" s="1444"/>
      <c r="CG91" s="1444"/>
      <c r="CH91" s="1444"/>
      <c r="CI91" s="1444"/>
      <c r="CJ91" s="1444"/>
      <c r="CK91" s="1444"/>
      <c r="CL91" s="1444"/>
      <c r="CM91" s="1444"/>
      <c r="CN91" s="1444"/>
      <c r="CO91" s="1444"/>
      <c r="CP91" s="1444"/>
      <c r="CQ91" s="1444"/>
      <c r="CR91" s="1444"/>
      <c r="CS91" s="1444"/>
      <c r="CT91" s="1444"/>
      <c r="CU91" s="1444"/>
      <c r="CV91" s="1444"/>
      <c r="CW91" s="1444"/>
      <c r="CX91" s="1444"/>
      <c r="CY91" s="1444"/>
      <c r="CZ91" s="1444"/>
      <c r="DA91" s="1444"/>
      <c r="DB91" s="1444"/>
      <c r="DC91" s="1444"/>
      <c r="DD91" s="1444"/>
      <c r="DE91" s="1444"/>
      <c r="DF91" s="1444"/>
      <c r="DG91" s="1444"/>
      <c r="DH91" s="1444"/>
      <c r="DI91" s="1444"/>
      <c r="DJ91" s="1444"/>
      <c r="DK91" s="1444"/>
      <c r="DL91" s="1444"/>
      <c r="DM91" s="1444"/>
      <c r="DN91" s="1444"/>
      <c r="DO91" s="1444"/>
      <c r="DP91" s="1444"/>
      <c r="DQ91" s="1444"/>
      <c r="DR91" s="1444"/>
      <c r="DS91" s="1444"/>
      <c r="DT91" s="1444"/>
      <c r="DU91" s="1444"/>
      <c r="DV91" s="1444"/>
      <c r="DW91" s="1444"/>
      <c r="DX91" s="1444"/>
      <c r="DY91" s="1444"/>
      <c r="DZ91" s="1444"/>
      <c r="EA91" s="1444"/>
      <c r="EB91" s="1444"/>
      <c r="EC91" s="1444"/>
      <c r="ED91" s="1444"/>
      <c r="EE91" s="1444"/>
      <c r="EF91" s="1444"/>
      <c r="EG91" s="1444"/>
      <c r="EH91" s="1444"/>
      <c r="EI91" s="1444"/>
      <c r="EJ91" s="1444"/>
      <c r="EK91" s="1444"/>
      <c r="EL91" s="1444"/>
      <c r="EM91" s="1444"/>
      <c r="EN91" s="1444"/>
      <c r="EO91" s="1444"/>
      <c r="EP91" s="1444"/>
      <c r="EQ91" s="1444"/>
      <c r="ER91" s="1444"/>
      <c r="ES91" s="1444"/>
      <c r="ET91" s="1444"/>
      <c r="EU91" s="1444"/>
      <c r="EV91" s="1444"/>
      <c r="EW91" s="1444"/>
      <c r="EX91" s="1444"/>
      <c r="EY91" s="1444"/>
      <c r="EZ91" s="1444"/>
      <c r="FA91" s="1444"/>
      <c r="FB91" s="1444"/>
      <c r="FC91" s="1444"/>
      <c r="FD91" s="1444"/>
      <c r="FE91" s="1444"/>
      <c r="FF91" s="1444"/>
      <c r="FG91" s="1444"/>
      <c r="FH91" s="1444"/>
      <c r="FI91" s="1444"/>
      <c r="FJ91" s="1444"/>
      <c r="FK91" s="1444"/>
      <c r="FL91" s="1444"/>
      <c r="FM91" s="1444"/>
      <c r="FN91" s="1444"/>
      <c r="FO91" s="1444"/>
      <c r="FP91" s="1444"/>
      <c r="FQ91" s="1444"/>
      <c r="FR91" s="1444"/>
      <c r="FS91" s="1444"/>
      <c r="FT91" s="1444"/>
      <c r="FU91" s="1444"/>
      <c r="FV91" s="1444"/>
      <c r="FW91" s="1444"/>
      <c r="FX91" s="1444"/>
      <c r="FY91" s="1444"/>
      <c r="FZ91" s="1444"/>
      <c r="GA91" s="1444"/>
      <c r="GB91" s="1444"/>
      <c r="GC91" s="1444"/>
      <c r="GD91" s="1444"/>
      <c r="GE91" s="1444"/>
      <c r="GF91" s="1444"/>
      <c r="GG91" s="1444"/>
      <c r="GH91" s="1444"/>
      <c r="GI91" s="1444"/>
      <c r="GJ91" s="1444"/>
      <c r="GK91" s="1444"/>
      <c r="GL91" s="1444"/>
      <c r="GM91" s="1444"/>
      <c r="GN91" s="1444"/>
      <c r="GO91" s="1444"/>
      <c r="GP91" s="1444"/>
      <c r="GQ91" s="1444"/>
      <c r="GR91" s="1444"/>
      <c r="GS91" s="1444"/>
      <c r="GT91" s="1444"/>
      <c r="GU91" s="1444"/>
      <c r="GV91" s="1444"/>
      <c r="GW91" s="1444"/>
      <c r="GX91" s="1444"/>
      <c r="GY91" s="1444"/>
      <c r="GZ91" s="1444"/>
      <c r="HA91" s="1444"/>
      <c r="HB91" s="1444"/>
      <c r="HC91" s="1444"/>
      <c r="HD91" s="1444"/>
      <c r="HE91" s="1444"/>
      <c r="HF91" s="1444"/>
      <c r="HG91" s="1444"/>
      <c r="HH91" s="1444"/>
      <c r="HI91" s="1444"/>
      <c r="HJ91" s="1444"/>
      <c r="HK91" s="1444"/>
      <c r="HL91" s="1444"/>
      <c r="HM91" s="1444"/>
      <c r="HN91" s="1444"/>
      <c r="HO91" s="1444"/>
      <c r="HP91" s="1444"/>
      <c r="HQ91" s="1444"/>
      <c r="HR91" s="1444"/>
      <c r="HS91" s="1444"/>
      <c r="HT91" s="1444"/>
      <c r="HU91" s="1444"/>
      <c r="HV91" s="1444"/>
      <c r="HW91" s="1444"/>
      <c r="HX91" s="1444"/>
      <c r="HY91" s="1444"/>
      <c r="HZ91" s="1444"/>
      <c r="IA91" s="1444"/>
      <c r="IB91" s="1444"/>
      <c r="IC91" s="1444"/>
      <c r="ID91" s="1444"/>
      <c r="IE91" s="1444"/>
      <c r="IF91" s="1444"/>
      <c r="IG91" s="1444"/>
      <c r="IH91" s="1444"/>
      <c r="II91" s="1444"/>
      <c r="IJ91" s="1444"/>
      <c r="IK91" s="1444"/>
      <c r="IL91" s="1444"/>
      <c r="IM91" s="1444"/>
      <c r="IN91" s="1444"/>
      <c r="IO91" s="1444"/>
      <c r="IP91" s="1444"/>
      <c r="IQ91" s="1444"/>
      <c r="IR91" s="1444"/>
      <c r="IS91" s="1444"/>
      <c r="IT91" s="1444"/>
      <c r="IU91" s="1444"/>
      <c r="IV91" s="1444"/>
    </row>
    <row r="92" spans="1:256" s="3" customFormat="1" ht="15.75" customHeight="1" x14ac:dyDescent="0.2">
      <c r="A92" s="1451"/>
      <c r="B92" s="1468"/>
      <c r="C92" s="1468"/>
      <c r="D92" s="1468"/>
      <c r="E92" s="1469"/>
      <c r="F92" s="1469"/>
    </row>
    <row r="93" spans="1:256" s="3" customFormat="1" ht="13.5" x14ac:dyDescent="0.25">
      <c r="A93" s="1451" t="s">
        <v>1512</v>
      </c>
      <c r="B93" s="1470" t="s">
        <v>716</v>
      </c>
      <c r="C93" s="1463"/>
      <c r="D93" s="1439"/>
      <c r="E93" s="1440"/>
      <c r="F93" s="1440"/>
    </row>
    <row r="94" spans="1:256" s="3" customFormat="1" x14ac:dyDescent="0.2">
      <c r="A94" s="1451" t="s">
        <v>1514</v>
      </c>
      <c r="B94" s="1454">
        <v>1021</v>
      </c>
      <c r="C94" s="3" t="s">
        <v>1861</v>
      </c>
      <c r="D94" s="3" t="s">
        <v>1862</v>
      </c>
      <c r="E94" s="259">
        <v>780</v>
      </c>
      <c r="F94" s="259">
        <v>463</v>
      </c>
      <c r="G94" s="259"/>
    </row>
    <row r="95" spans="1:256" s="3" customFormat="1" ht="15.75" customHeight="1" x14ac:dyDescent="0.2">
      <c r="A95" s="1451" t="s">
        <v>1516</v>
      </c>
      <c r="B95" s="1905" t="s">
        <v>1863</v>
      </c>
      <c r="C95" s="1905"/>
      <c r="D95" s="1905"/>
      <c r="E95" s="261">
        <f>E94</f>
        <v>780</v>
      </c>
      <c r="F95" s="261">
        <f>F94</f>
        <v>463</v>
      </c>
    </row>
    <row r="96" spans="1:256" s="3" customFormat="1" ht="15.75" customHeight="1" x14ac:dyDescent="0.2">
      <c r="A96" s="1451"/>
      <c r="B96" s="1471"/>
      <c r="C96" s="1471"/>
      <c r="D96" s="1471"/>
      <c r="E96" s="261"/>
      <c r="F96" s="261"/>
    </row>
    <row r="97" spans="1:6" s="3" customFormat="1" x14ac:dyDescent="0.2">
      <c r="A97" s="1451" t="s">
        <v>1518</v>
      </c>
      <c r="B97" s="1905" t="s">
        <v>1864</v>
      </c>
      <c r="C97" s="1905"/>
      <c r="D97" s="1905"/>
      <c r="E97" s="261">
        <f>E89+E95</f>
        <v>2290429</v>
      </c>
      <c r="F97" s="261">
        <f>F89+F95</f>
        <v>2085134</v>
      </c>
    </row>
    <row r="98" spans="1:6" ht="11.25" customHeight="1" x14ac:dyDescent="0.2">
      <c r="E98" s="365"/>
      <c r="F98" s="365"/>
    </row>
  </sheetData>
  <mergeCells count="17">
    <mergeCell ref="B89:D89"/>
    <mergeCell ref="B90:D90"/>
    <mergeCell ref="B91:D91"/>
    <mergeCell ref="B95:D95"/>
    <mergeCell ref="B97:D97"/>
    <mergeCell ref="B87:C87"/>
    <mergeCell ref="B1:F1"/>
    <mergeCell ref="A2:F2"/>
    <mergeCell ref="A3:F3"/>
    <mergeCell ref="A4:F4"/>
    <mergeCell ref="A5:F5"/>
    <mergeCell ref="A6:F6"/>
    <mergeCell ref="A7:A8"/>
    <mergeCell ref="B9:C9"/>
    <mergeCell ref="B10:C10"/>
    <mergeCell ref="B65:C65"/>
    <mergeCell ref="B66:C66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136"/>
  <sheetViews>
    <sheetView workbookViewId="0">
      <selection activeCell="I33" sqref="I33"/>
    </sheetView>
  </sheetViews>
  <sheetFormatPr defaultRowHeight="12.75" x14ac:dyDescent="0.2"/>
  <cols>
    <col min="1" max="1" width="4" style="1297" bestFit="1" customWidth="1"/>
    <col min="2" max="2" width="13.28515625" style="1330" bestFit="1" customWidth="1"/>
    <col min="3" max="3" width="54.5703125" style="1330" bestFit="1" customWidth="1"/>
    <col min="4" max="4" width="11.42578125" style="1330" bestFit="1" customWidth="1"/>
    <col min="5" max="7" width="11.5703125" style="1330" bestFit="1" customWidth="1"/>
    <col min="8" max="8" width="11" style="1298" bestFit="1" customWidth="1"/>
    <col min="9" max="9" width="10.7109375" style="1297" bestFit="1" customWidth="1"/>
    <col min="10" max="10" width="11.42578125" style="1297" bestFit="1" customWidth="1"/>
    <col min="11" max="256" width="9.140625" style="1297"/>
    <col min="257" max="257" width="4" style="1297" bestFit="1" customWidth="1"/>
    <col min="258" max="258" width="13.28515625" style="1297" bestFit="1" customWidth="1"/>
    <col min="259" max="259" width="54.5703125" style="1297" bestFit="1" customWidth="1"/>
    <col min="260" max="260" width="11.42578125" style="1297" bestFit="1" customWidth="1"/>
    <col min="261" max="263" width="11.5703125" style="1297" bestFit="1" customWidth="1"/>
    <col min="264" max="264" width="11" style="1297" bestFit="1" customWidth="1"/>
    <col min="265" max="265" width="10.7109375" style="1297" bestFit="1" customWidth="1"/>
    <col min="266" max="266" width="11.42578125" style="1297" bestFit="1" customWidth="1"/>
    <col min="267" max="512" width="9.140625" style="1297"/>
    <col min="513" max="513" width="4" style="1297" bestFit="1" customWidth="1"/>
    <col min="514" max="514" width="13.28515625" style="1297" bestFit="1" customWidth="1"/>
    <col min="515" max="515" width="54.5703125" style="1297" bestFit="1" customWidth="1"/>
    <col min="516" max="516" width="11.42578125" style="1297" bestFit="1" customWidth="1"/>
    <col min="517" max="519" width="11.5703125" style="1297" bestFit="1" customWidth="1"/>
    <col min="520" max="520" width="11" style="1297" bestFit="1" customWidth="1"/>
    <col min="521" max="521" width="10.7109375" style="1297" bestFit="1" customWidth="1"/>
    <col min="522" max="522" width="11.42578125" style="1297" bestFit="1" customWidth="1"/>
    <col min="523" max="768" width="9.140625" style="1297"/>
    <col min="769" max="769" width="4" style="1297" bestFit="1" customWidth="1"/>
    <col min="770" max="770" width="13.28515625" style="1297" bestFit="1" customWidth="1"/>
    <col min="771" max="771" width="54.5703125" style="1297" bestFit="1" customWidth="1"/>
    <col min="772" max="772" width="11.42578125" style="1297" bestFit="1" customWidth="1"/>
    <col min="773" max="775" width="11.5703125" style="1297" bestFit="1" customWidth="1"/>
    <col min="776" max="776" width="11" style="1297" bestFit="1" customWidth="1"/>
    <col min="777" max="777" width="10.7109375" style="1297" bestFit="1" customWidth="1"/>
    <col min="778" max="778" width="11.42578125" style="1297" bestFit="1" customWidth="1"/>
    <col min="779" max="1024" width="9.140625" style="1297"/>
    <col min="1025" max="1025" width="4" style="1297" bestFit="1" customWidth="1"/>
    <col min="1026" max="1026" width="13.28515625" style="1297" bestFit="1" customWidth="1"/>
    <col min="1027" max="1027" width="54.5703125" style="1297" bestFit="1" customWidth="1"/>
    <col min="1028" max="1028" width="11.42578125" style="1297" bestFit="1" customWidth="1"/>
    <col min="1029" max="1031" width="11.5703125" style="1297" bestFit="1" customWidth="1"/>
    <col min="1032" max="1032" width="11" style="1297" bestFit="1" customWidth="1"/>
    <col min="1033" max="1033" width="10.7109375" style="1297" bestFit="1" customWidth="1"/>
    <col min="1034" max="1034" width="11.42578125" style="1297" bestFit="1" customWidth="1"/>
    <col min="1035" max="1280" width="9.140625" style="1297"/>
    <col min="1281" max="1281" width="4" style="1297" bestFit="1" customWidth="1"/>
    <col min="1282" max="1282" width="13.28515625" style="1297" bestFit="1" customWidth="1"/>
    <col min="1283" max="1283" width="54.5703125" style="1297" bestFit="1" customWidth="1"/>
    <col min="1284" max="1284" width="11.42578125" style="1297" bestFit="1" customWidth="1"/>
    <col min="1285" max="1287" width="11.5703125" style="1297" bestFit="1" customWidth="1"/>
    <col min="1288" max="1288" width="11" style="1297" bestFit="1" customWidth="1"/>
    <col min="1289" max="1289" width="10.7109375" style="1297" bestFit="1" customWidth="1"/>
    <col min="1290" max="1290" width="11.42578125" style="1297" bestFit="1" customWidth="1"/>
    <col min="1291" max="1536" width="9.140625" style="1297"/>
    <col min="1537" max="1537" width="4" style="1297" bestFit="1" customWidth="1"/>
    <col min="1538" max="1538" width="13.28515625" style="1297" bestFit="1" customWidth="1"/>
    <col min="1539" max="1539" width="54.5703125" style="1297" bestFit="1" customWidth="1"/>
    <col min="1540" max="1540" width="11.42578125" style="1297" bestFit="1" customWidth="1"/>
    <col min="1541" max="1543" width="11.5703125" style="1297" bestFit="1" customWidth="1"/>
    <col min="1544" max="1544" width="11" style="1297" bestFit="1" customWidth="1"/>
    <col min="1545" max="1545" width="10.7109375" style="1297" bestFit="1" customWidth="1"/>
    <col min="1546" max="1546" width="11.42578125" style="1297" bestFit="1" customWidth="1"/>
    <col min="1547" max="1792" width="9.140625" style="1297"/>
    <col min="1793" max="1793" width="4" style="1297" bestFit="1" customWidth="1"/>
    <col min="1794" max="1794" width="13.28515625" style="1297" bestFit="1" customWidth="1"/>
    <col min="1795" max="1795" width="54.5703125" style="1297" bestFit="1" customWidth="1"/>
    <col min="1796" max="1796" width="11.42578125" style="1297" bestFit="1" customWidth="1"/>
    <col min="1797" max="1799" width="11.5703125" style="1297" bestFit="1" customWidth="1"/>
    <col min="1800" max="1800" width="11" style="1297" bestFit="1" customWidth="1"/>
    <col min="1801" max="1801" width="10.7109375" style="1297" bestFit="1" customWidth="1"/>
    <col min="1802" max="1802" width="11.42578125" style="1297" bestFit="1" customWidth="1"/>
    <col min="1803" max="2048" width="9.140625" style="1297"/>
    <col min="2049" max="2049" width="4" style="1297" bestFit="1" customWidth="1"/>
    <col min="2050" max="2050" width="13.28515625" style="1297" bestFit="1" customWidth="1"/>
    <col min="2051" max="2051" width="54.5703125" style="1297" bestFit="1" customWidth="1"/>
    <col min="2052" max="2052" width="11.42578125" style="1297" bestFit="1" customWidth="1"/>
    <col min="2053" max="2055" width="11.5703125" style="1297" bestFit="1" customWidth="1"/>
    <col min="2056" max="2056" width="11" style="1297" bestFit="1" customWidth="1"/>
    <col min="2057" max="2057" width="10.7109375" style="1297" bestFit="1" customWidth="1"/>
    <col min="2058" max="2058" width="11.42578125" style="1297" bestFit="1" customWidth="1"/>
    <col min="2059" max="2304" width="9.140625" style="1297"/>
    <col min="2305" max="2305" width="4" style="1297" bestFit="1" customWidth="1"/>
    <col min="2306" max="2306" width="13.28515625" style="1297" bestFit="1" customWidth="1"/>
    <col min="2307" max="2307" width="54.5703125" style="1297" bestFit="1" customWidth="1"/>
    <col min="2308" max="2308" width="11.42578125" style="1297" bestFit="1" customWidth="1"/>
    <col min="2309" max="2311" width="11.5703125" style="1297" bestFit="1" customWidth="1"/>
    <col min="2312" max="2312" width="11" style="1297" bestFit="1" customWidth="1"/>
    <col min="2313" max="2313" width="10.7109375" style="1297" bestFit="1" customWidth="1"/>
    <col min="2314" max="2314" width="11.42578125" style="1297" bestFit="1" customWidth="1"/>
    <col min="2315" max="2560" width="9.140625" style="1297"/>
    <col min="2561" max="2561" width="4" style="1297" bestFit="1" customWidth="1"/>
    <col min="2562" max="2562" width="13.28515625" style="1297" bestFit="1" customWidth="1"/>
    <col min="2563" max="2563" width="54.5703125" style="1297" bestFit="1" customWidth="1"/>
    <col min="2564" max="2564" width="11.42578125" style="1297" bestFit="1" customWidth="1"/>
    <col min="2565" max="2567" width="11.5703125" style="1297" bestFit="1" customWidth="1"/>
    <col min="2568" max="2568" width="11" style="1297" bestFit="1" customWidth="1"/>
    <col min="2569" max="2569" width="10.7109375" style="1297" bestFit="1" customWidth="1"/>
    <col min="2570" max="2570" width="11.42578125" style="1297" bestFit="1" customWidth="1"/>
    <col min="2571" max="2816" width="9.140625" style="1297"/>
    <col min="2817" max="2817" width="4" style="1297" bestFit="1" customWidth="1"/>
    <col min="2818" max="2818" width="13.28515625" style="1297" bestFit="1" customWidth="1"/>
    <col min="2819" max="2819" width="54.5703125" style="1297" bestFit="1" customWidth="1"/>
    <col min="2820" max="2820" width="11.42578125" style="1297" bestFit="1" customWidth="1"/>
    <col min="2821" max="2823" width="11.5703125" style="1297" bestFit="1" customWidth="1"/>
    <col min="2824" max="2824" width="11" style="1297" bestFit="1" customWidth="1"/>
    <col min="2825" max="2825" width="10.7109375" style="1297" bestFit="1" customWidth="1"/>
    <col min="2826" max="2826" width="11.42578125" style="1297" bestFit="1" customWidth="1"/>
    <col min="2827" max="3072" width="9.140625" style="1297"/>
    <col min="3073" max="3073" width="4" style="1297" bestFit="1" customWidth="1"/>
    <col min="3074" max="3074" width="13.28515625" style="1297" bestFit="1" customWidth="1"/>
    <col min="3075" max="3075" width="54.5703125" style="1297" bestFit="1" customWidth="1"/>
    <col min="3076" max="3076" width="11.42578125" style="1297" bestFit="1" customWidth="1"/>
    <col min="3077" max="3079" width="11.5703125" style="1297" bestFit="1" customWidth="1"/>
    <col min="3080" max="3080" width="11" style="1297" bestFit="1" customWidth="1"/>
    <col min="3081" max="3081" width="10.7109375" style="1297" bestFit="1" customWidth="1"/>
    <col min="3082" max="3082" width="11.42578125" style="1297" bestFit="1" customWidth="1"/>
    <col min="3083" max="3328" width="9.140625" style="1297"/>
    <col min="3329" max="3329" width="4" style="1297" bestFit="1" customWidth="1"/>
    <col min="3330" max="3330" width="13.28515625" style="1297" bestFit="1" customWidth="1"/>
    <col min="3331" max="3331" width="54.5703125" style="1297" bestFit="1" customWidth="1"/>
    <col min="3332" max="3332" width="11.42578125" style="1297" bestFit="1" customWidth="1"/>
    <col min="3333" max="3335" width="11.5703125" style="1297" bestFit="1" customWidth="1"/>
    <col min="3336" max="3336" width="11" style="1297" bestFit="1" customWidth="1"/>
    <col min="3337" max="3337" width="10.7109375" style="1297" bestFit="1" customWidth="1"/>
    <col min="3338" max="3338" width="11.42578125" style="1297" bestFit="1" customWidth="1"/>
    <col min="3339" max="3584" width="9.140625" style="1297"/>
    <col min="3585" max="3585" width="4" style="1297" bestFit="1" customWidth="1"/>
    <col min="3586" max="3586" width="13.28515625" style="1297" bestFit="1" customWidth="1"/>
    <col min="3587" max="3587" width="54.5703125" style="1297" bestFit="1" customWidth="1"/>
    <col min="3588" max="3588" width="11.42578125" style="1297" bestFit="1" customWidth="1"/>
    <col min="3589" max="3591" width="11.5703125" style="1297" bestFit="1" customWidth="1"/>
    <col min="3592" max="3592" width="11" style="1297" bestFit="1" customWidth="1"/>
    <col min="3593" max="3593" width="10.7109375" style="1297" bestFit="1" customWidth="1"/>
    <col min="3594" max="3594" width="11.42578125" style="1297" bestFit="1" customWidth="1"/>
    <col min="3595" max="3840" width="9.140625" style="1297"/>
    <col min="3841" max="3841" width="4" style="1297" bestFit="1" customWidth="1"/>
    <col min="3842" max="3842" width="13.28515625" style="1297" bestFit="1" customWidth="1"/>
    <col min="3843" max="3843" width="54.5703125" style="1297" bestFit="1" customWidth="1"/>
    <col min="3844" max="3844" width="11.42578125" style="1297" bestFit="1" customWidth="1"/>
    <col min="3845" max="3847" width="11.5703125" style="1297" bestFit="1" customWidth="1"/>
    <col min="3848" max="3848" width="11" style="1297" bestFit="1" customWidth="1"/>
    <col min="3849" max="3849" width="10.7109375" style="1297" bestFit="1" customWidth="1"/>
    <col min="3850" max="3850" width="11.42578125" style="1297" bestFit="1" customWidth="1"/>
    <col min="3851" max="4096" width="9.140625" style="1297"/>
    <col min="4097" max="4097" width="4" style="1297" bestFit="1" customWidth="1"/>
    <col min="4098" max="4098" width="13.28515625" style="1297" bestFit="1" customWidth="1"/>
    <col min="4099" max="4099" width="54.5703125" style="1297" bestFit="1" customWidth="1"/>
    <col min="4100" max="4100" width="11.42578125" style="1297" bestFit="1" customWidth="1"/>
    <col min="4101" max="4103" width="11.5703125" style="1297" bestFit="1" customWidth="1"/>
    <col min="4104" max="4104" width="11" style="1297" bestFit="1" customWidth="1"/>
    <col min="4105" max="4105" width="10.7109375" style="1297" bestFit="1" customWidth="1"/>
    <col min="4106" max="4106" width="11.42578125" style="1297" bestFit="1" customWidth="1"/>
    <col min="4107" max="4352" width="9.140625" style="1297"/>
    <col min="4353" max="4353" width="4" style="1297" bestFit="1" customWidth="1"/>
    <col min="4354" max="4354" width="13.28515625" style="1297" bestFit="1" customWidth="1"/>
    <col min="4355" max="4355" width="54.5703125" style="1297" bestFit="1" customWidth="1"/>
    <col min="4356" max="4356" width="11.42578125" style="1297" bestFit="1" customWidth="1"/>
    <col min="4357" max="4359" width="11.5703125" style="1297" bestFit="1" customWidth="1"/>
    <col min="4360" max="4360" width="11" style="1297" bestFit="1" customWidth="1"/>
    <col min="4361" max="4361" width="10.7109375" style="1297" bestFit="1" customWidth="1"/>
    <col min="4362" max="4362" width="11.42578125" style="1297" bestFit="1" customWidth="1"/>
    <col min="4363" max="4608" width="9.140625" style="1297"/>
    <col min="4609" max="4609" width="4" style="1297" bestFit="1" customWidth="1"/>
    <col min="4610" max="4610" width="13.28515625" style="1297" bestFit="1" customWidth="1"/>
    <col min="4611" max="4611" width="54.5703125" style="1297" bestFit="1" customWidth="1"/>
    <col min="4612" max="4612" width="11.42578125" style="1297" bestFit="1" customWidth="1"/>
    <col min="4613" max="4615" width="11.5703125" style="1297" bestFit="1" customWidth="1"/>
    <col min="4616" max="4616" width="11" style="1297" bestFit="1" customWidth="1"/>
    <col min="4617" max="4617" width="10.7109375" style="1297" bestFit="1" customWidth="1"/>
    <col min="4618" max="4618" width="11.42578125" style="1297" bestFit="1" customWidth="1"/>
    <col min="4619" max="4864" width="9.140625" style="1297"/>
    <col min="4865" max="4865" width="4" style="1297" bestFit="1" customWidth="1"/>
    <col min="4866" max="4866" width="13.28515625" style="1297" bestFit="1" customWidth="1"/>
    <col min="4867" max="4867" width="54.5703125" style="1297" bestFit="1" customWidth="1"/>
    <col min="4868" max="4868" width="11.42578125" style="1297" bestFit="1" customWidth="1"/>
    <col min="4869" max="4871" width="11.5703125" style="1297" bestFit="1" customWidth="1"/>
    <col min="4872" max="4872" width="11" style="1297" bestFit="1" customWidth="1"/>
    <col min="4873" max="4873" width="10.7109375" style="1297" bestFit="1" customWidth="1"/>
    <col min="4874" max="4874" width="11.42578125" style="1297" bestFit="1" customWidth="1"/>
    <col min="4875" max="5120" width="9.140625" style="1297"/>
    <col min="5121" max="5121" width="4" style="1297" bestFit="1" customWidth="1"/>
    <col min="5122" max="5122" width="13.28515625" style="1297" bestFit="1" customWidth="1"/>
    <col min="5123" max="5123" width="54.5703125" style="1297" bestFit="1" customWidth="1"/>
    <col min="5124" max="5124" width="11.42578125" style="1297" bestFit="1" customWidth="1"/>
    <col min="5125" max="5127" width="11.5703125" style="1297" bestFit="1" customWidth="1"/>
    <col min="5128" max="5128" width="11" style="1297" bestFit="1" customWidth="1"/>
    <col min="5129" max="5129" width="10.7109375" style="1297" bestFit="1" customWidth="1"/>
    <col min="5130" max="5130" width="11.42578125" style="1297" bestFit="1" customWidth="1"/>
    <col min="5131" max="5376" width="9.140625" style="1297"/>
    <col min="5377" max="5377" width="4" style="1297" bestFit="1" customWidth="1"/>
    <col min="5378" max="5378" width="13.28515625" style="1297" bestFit="1" customWidth="1"/>
    <col min="5379" max="5379" width="54.5703125" style="1297" bestFit="1" customWidth="1"/>
    <col min="5380" max="5380" width="11.42578125" style="1297" bestFit="1" customWidth="1"/>
    <col min="5381" max="5383" width="11.5703125" style="1297" bestFit="1" customWidth="1"/>
    <col min="5384" max="5384" width="11" style="1297" bestFit="1" customWidth="1"/>
    <col min="5385" max="5385" width="10.7109375" style="1297" bestFit="1" customWidth="1"/>
    <col min="5386" max="5386" width="11.42578125" style="1297" bestFit="1" customWidth="1"/>
    <col min="5387" max="5632" width="9.140625" style="1297"/>
    <col min="5633" max="5633" width="4" style="1297" bestFit="1" customWidth="1"/>
    <col min="5634" max="5634" width="13.28515625" style="1297" bestFit="1" customWidth="1"/>
    <col min="5635" max="5635" width="54.5703125" style="1297" bestFit="1" customWidth="1"/>
    <col min="5636" max="5636" width="11.42578125" style="1297" bestFit="1" customWidth="1"/>
    <col min="5637" max="5639" width="11.5703125" style="1297" bestFit="1" customWidth="1"/>
    <col min="5640" max="5640" width="11" style="1297" bestFit="1" customWidth="1"/>
    <col min="5641" max="5641" width="10.7109375" style="1297" bestFit="1" customWidth="1"/>
    <col min="5642" max="5642" width="11.42578125" style="1297" bestFit="1" customWidth="1"/>
    <col min="5643" max="5888" width="9.140625" style="1297"/>
    <col min="5889" max="5889" width="4" style="1297" bestFit="1" customWidth="1"/>
    <col min="5890" max="5890" width="13.28515625" style="1297" bestFit="1" customWidth="1"/>
    <col min="5891" max="5891" width="54.5703125" style="1297" bestFit="1" customWidth="1"/>
    <col min="5892" max="5892" width="11.42578125" style="1297" bestFit="1" customWidth="1"/>
    <col min="5893" max="5895" width="11.5703125" style="1297" bestFit="1" customWidth="1"/>
    <col min="5896" max="5896" width="11" style="1297" bestFit="1" customWidth="1"/>
    <col min="5897" max="5897" width="10.7109375" style="1297" bestFit="1" customWidth="1"/>
    <col min="5898" max="5898" width="11.42578125" style="1297" bestFit="1" customWidth="1"/>
    <col min="5899" max="6144" width="9.140625" style="1297"/>
    <col min="6145" max="6145" width="4" style="1297" bestFit="1" customWidth="1"/>
    <col min="6146" max="6146" width="13.28515625" style="1297" bestFit="1" customWidth="1"/>
    <col min="6147" max="6147" width="54.5703125" style="1297" bestFit="1" customWidth="1"/>
    <col min="6148" max="6148" width="11.42578125" style="1297" bestFit="1" customWidth="1"/>
    <col min="6149" max="6151" width="11.5703125" style="1297" bestFit="1" customWidth="1"/>
    <col min="6152" max="6152" width="11" style="1297" bestFit="1" customWidth="1"/>
    <col min="6153" max="6153" width="10.7109375" style="1297" bestFit="1" customWidth="1"/>
    <col min="6154" max="6154" width="11.42578125" style="1297" bestFit="1" customWidth="1"/>
    <col min="6155" max="6400" width="9.140625" style="1297"/>
    <col min="6401" max="6401" width="4" style="1297" bestFit="1" customWidth="1"/>
    <col min="6402" max="6402" width="13.28515625" style="1297" bestFit="1" customWidth="1"/>
    <col min="6403" max="6403" width="54.5703125" style="1297" bestFit="1" customWidth="1"/>
    <col min="6404" max="6404" width="11.42578125" style="1297" bestFit="1" customWidth="1"/>
    <col min="6405" max="6407" width="11.5703125" style="1297" bestFit="1" customWidth="1"/>
    <col min="6408" max="6408" width="11" style="1297" bestFit="1" customWidth="1"/>
    <col min="6409" max="6409" width="10.7109375" style="1297" bestFit="1" customWidth="1"/>
    <col min="6410" max="6410" width="11.42578125" style="1297" bestFit="1" customWidth="1"/>
    <col min="6411" max="6656" width="9.140625" style="1297"/>
    <col min="6657" max="6657" width="4" style="1297" bestFit="1" customWidth="1"/>
    <col min="6658" max="6658" width="13.28515625" style="1297" bestFit="1" customWidth="1"/>
    <col min="6659" max="6659" width="54.5703125" style="1297" bestFit="1" customWidth="1"/>
    <col min="6660" max="6660" width="11.42578125" style="1297" bestFit="1" customWidth="1"/>
    <col min="6661" max="6663" width="11.5703125" style="1297" bestFit="1" customWidth="1"/>
    <col min="6664" max="6664" width="11" style="1297" bestFit="1" customWidth="1"/>
    <col min="6665" max="6665" width="10.7109375" style="1297" bestFit="1" customWidth="1"/>
    <col min="6666" max="6666" width="11.42578125" style="1297" bestFit="1" customWidth="1"/>
    <col min="6667" max="6912" width="9.140625" style="1297"/>
    <col min="6913" max="6913" width="4" style="1297" bestFit="1" customWidth="1"/>
    <col min="6914" max="6914" width="13.28515625" style="1297" bestFit="1" customWidth="1"/>
    <col min="6915" max="6915" width="54.5703125" style="1297" bestFit="1" customWidth="1"/>
    <col min="6916" max="6916" width="11.42578125" style="1297" bestFit="1" customWidth="1"/>
    <col min="6917" max="6919" width="11.5703125" style="1297" bestFit="1" customWidth="1"/>
    <col min="6920" max="6920" width="11" style="1297" bestFit="1" customWidth="1"/>
    <col min="6921" max="6921" width="10.7109375" style="1297" bestFit="1" customWidth="1"/>
    <col min="6922" max="6922" width="11.42578125" style="1297" bestFit="1" customWidth="1"/>
    <col min="6923" max="7168" width="9.140625" style="1297"/>
    <col min="7169" max="7169" width="4" style="1297" bestFit="1" customWidth="1"/>
    <col min="7170" max="7170" width="13.28515625" style="1297" bestFit="1" customWidth="1"/>
    <col min="7171" max="7171" width="54.5703125" style="1297" bestFit="1" customWidth="1"/>
    <col min="7172" max="7172" width="11.42578125" style="1297" bestFit="1" customWidth="1"/>
    <col min="7173" max="7175" width="11.5703125" style="1297" bestFit="1" customWidth="1"/>
    <col min="7176" max="7176" width="11" style="1297" bestFit="1" customWidth="1"/>
    <col min="7177" max="7177" width="10.7109375" style="1297" bestFit="1" customWidth="1"/>
    <col min="7178" max="7178" width="11.42578125" style="1297" bestFit="1" customWidth="1"/>
    <col min="7179" max="7424" width="9.140625" style="1297"/>
    <col min="7425" max="7425" width="4" style="1297" bestFit="1" customWidth="1"/>
    <col min="7426" max="7426" width="13.28515625" style="1297" bestFit="1" customWidth="1"/>
    <col min="7427" max="7427" width="54.5703125" style="1297" bestFit="1" customWidth="1"/>
    <col min="7428" max="7428" width="11.42578125" style="1297" bestFit="1" customWidth="1"/>
    <col min="7429" max="7431" width="11.5703125" style="1297" bestFit="1" customWidth="1"/>
    <col min="7432" max="7432" width="11" style="1297" bestFit="1" customWidth="1"/>
    <col min="7433" max="7433" width="10.7109375" style="1297" bestFit="1" customWidth="1"/>
    <col min="7434" max="7434" width="11.42578125" style="1297" bestFit="1" customWidth="1"/>
    <col min="7435" max="7680" width="9.140625" style="1297"/>
    <col min="7681" max="7681" width="4" style="1297" bestFit="1" customWidth="1"/>
    <col min="7682" max="7682" width="13.28515625" style="1297" bestFit="1" customWidth="1"/>
    <col min="7683" max="7683" width="54.5703125" style="1297" bestFit="1" customWidth="1"/>
    <col min="7684" max="7684" width="11.42578125" style="1297" bestFit="1" customWidth="1"/>
    <col min="7685" max="7687" width="11.5703125" style="1297" bestFit="1" customWidth="1"/>
    <col min="7688" max="7688" width="11" style="1297" bestFit="1" customWidth="1"/>
    <col min="7689" max="7689" width="10.7109375" style="1297" bestFit="1" customWidth="1"/>
    <col min="7690" max="7690" width="11.42578125" style="1297" bestFit="1" customWidth="1"/>
    <col min="7691" max="7936" width="9.140625" style="1297"/>
    <col min="7937" max="7937" width="4" style="1297" bestFit="1" customWidth="1"/>
    <col min="7938" max="7938" width="13.28515625" style="1297" bestFit="1" customWidth="1"/>
    <col min="7939" max="7939" width="54.5703125" style="1297" bestFit="1" customWidth="1"/>
    <col min="7940" max="7940" width="11.42578125" style="1297" bestFit="1" customWidth="1"/>
    <col min="7941" max="7943" width="11.5703125" style="1297" bestFit="1" customWidth="1"/>
    <col min="7944" max="7944" width="11" style="1297" bestFit="1" customWidth="1"/>
    <col min="7945" max="7945" width="10.7109375" style="1297" bestFit="1" customWidth="1"/>
    <col min="7946" max="7946" width="11.42578125" style="1297" bestFit="1" customWidth="1"/>
    <col min="7947" max="8192" width="9.140625" style="1297"/>
    <col min="8193" max="8193" width="4" style="1297" bestFit="1" customWidth="1"/>
    <col min="8194" max="8194" width="13.28515625" style="1297" bestFit="1" customWidth="1"/>
    <col min="8195" max="8195" width="54.5703125" style="1297" bestFit="1" customWidth="1"/>
    <col min="8196" max="8196" width="11.42578125" style="1297" bestFit="1" customWidth="1"/>
    <col min="8197" max="8199" width="11.5703125" style="1297" bestFit="1" customWidth="1"/>
    <col min="8200" max="8200" width="11" style="1297" bestFit="1" customWidth="1"/>
    <col min="8201" max="8201" width="10.7109375" style="1297" bestFit="1" customWidth="1"/>
    <col min="8202" max="8202" width="11.42578125" style="1297" bestFit="1" customWidth="1"/>
    <col min="8203" max="8448" width="9.140625" style="1297"/>
    <col min="8449" max="8449" width="4" style="1297" bestFit="1" customWidth="1"/>
    <col min="8450" max="8450" width="13.28515625" style="1297" bestFit="1" customWidth="1"/>
    <col min="8451" max="8451" width="54.5703125" style="1297" bestFit="1" customWidth="1"/>
    <col min="8452" max="8452" width="11.42578125" style="1297" bestFit="1" customWidth="1"/>
    <col min="8453" max="8455" width="11.5703125" style="1297" bestFit="1" customWidth="1"/>
    <col min="8456" max="8456" width="11" style="1297" bestFit="1" customWidth="1"/>
    <col min="8457" max="8457" width="10.7109375" style="1297" bestFit="1" customWidth="1"/>
    <col min="8458" max="8458" width="11.42578125" style="1297" bestFit="1" customWidth="1"/>
    <col min="8459" max="8704" width="9.140625" style="1297"/>
    <col min="8705" max="8705" width="4" style="1297" bestFit="1" customWidth="1"/>
    <col min="8706" max="8706" width="13.28515625" style="1297" bestFit="1" customWidth="1"/>
    <col min="8707" max="8707" width="54.5703125" style="1297" bestFit="1" customWidth="1"/>
    <col min="8708" max="8708" width="11.42578125" style="1297" bestFit="1" customWidth="1"/>
    <col min="8709" max="8711" width="11.5703125" style="1297" bestFit="1" customWidth="1"/>
    <col min="8712" max="8712" width="11" style="1297" bestFit="1" customWidth="1"/>
    <col min="8713" max="8713" width="10.7109375" style="1297" bestFit="1" customWidth="1"/>
    <col min="8714" max="8714" width="11.42578125" style="1297" bestFit="1" customWidth="1"/>
    <col min="8715" max="8960" width="9.140625" style="1297"/>
    <col min="8961" max="8961" width="4" style="1297" bestFit="1" customWidth="1"/>
    <col min="8962" max="8962" width="13.28515625" style="1297" bestFit="1" customWidth="1"/>
    <col min="8963" max="8963" width="54.5703125" style="1297" bestFit="1" customWidth="1"/>
    <col min="8964" max="8964" width="11.42578125" style="1297" bestFit="1" customWidth="1"/>
    <col min="8965" max="8967" width="11.5703125" style="1297" bestFit="1" customWidth="1"/>
    <col min="8968" max="8968" width="11" style="1297" bestFit="1" customWidth="1"/>
    <col min="8969" max="8969" width="10.7109375" style="1297" bestFit="1" customWidth="1"/>
    <col min="8970" max="8970" width="11.42578125" style="1297" bestFit="1" customWidth="1"/>
    <col min="8971" max="9216" width="9.140625" style="1297"/>
    <col min="9217" max="9217" width="4" style="1297" bestFit="1" customWidth="1"/>
    <col min="9218" max="9218" width="13.28515625" style="1297" bestFit="1" customWidth="1"/>
    <col min="9219" max="9219" width="54.5703125" style="1297" bestFit="1" customWidth="1"/>
    <col min="9220" max="9220" width="11.42578125" style="1297" bestFit="1" customWidth="1"/>
    <col min="9221" max="9223" width="11.5703125" style="1297" bestFit="1" customWidth="1"/>
    <col min="9224" max="9224" width="11" style="1297" bestFit="1" customWidth="1"/>
    <col min="9225" max="9225" width="10.7109375" style="1297" bestFit="1" customWidth="1"/>
    <col min="9226" max="9226" width="11.42578125" style="1297" bestFit="1" customWidth="1"/>
    <col min="9227" max="9472" width="9.140625" style="1297"/>
    <col min="9473" max="9473" width="4" style="1297" bestFit="1" customWidth="1"/>
    <col min="9474" max="9474" width="13.28515625" style="1297" bestFit="1" customWidth="1"/>
    <col min="9475" max="9475" width="54.5703125" style="1297" bestFit="1" customWidth="1"/>
    <col min="9476" max="9476" width="11.42578125" style="1297" bestFit="1" customWidth="1"/>
    <col min="9477" max="9479" width="11.5703125" style="1297" bestFit="1" customWidth="1"/>
    <col min="9480" max="9480" width="11" style="1297" bestFit="1" customWidth="1"/>
    <col min="9481" max="9481" width="10.7109375" style="1297" bestFit="1" customWidth="1"/>
    <col min="9482" max="9482" width="11.42578125" style="1297" bestFit="1" customWidth="1"/>
    <col min="9483" max="9728" width="9.140625" style="1297"/>
    <col min="9729" max="9729" width="4" style="1297" bestFit="1" customWidth="1"/>
    <col min="9730" max="9730" width="13.28515625" style="1297" bestFit="1" customWidth="1"/>
    <col min="9731" max="9731" width="54.5703125" style="1297" bestFit="1" customWidth="1"/>
    <col min="9732" max="9732" width="11.42578125" style="1297" bestFit="1" customWidth="1"/>
    <col min="9733" max="9735" width="11.5703125" style="1297" bestFit="1" customWidth="1"/>
    <col min="9736" max="9736" width="11" style="1297" bestFit="1" customWidth="1"/>
    <col min="9737" max="9737" width="10.7109375" style="1297" bestFit="1" customWidth="1"/>
    <col min="9738" max="9738" width="11.42578125" style="1297" bestFit="1" customWidth="1"/>
    <col min="9739" max="9984" width="9.140625" style="1297"/>
    <col min="9985" max="9985" width="4" style="1297" bestFit="1" customWidth="1"/>
    <col min="9986" max="9986" width="13.28515625" style="1297" bestFit="1" customWidth="1"/>
    <col min="9987" max="9987" width="54.5703125" style="1297" bestFit="1" customWidth="1"/>
    <col min="9988" max="9988" width="11.42578125" style="1297" bestFit="1" customWidth="1"/>
    <col min="9989" max="9991" width="11.5703125" style="1297" bestFit="1" customWidth="1"/>
    <col min="9992" max="9992" width="11" style="1297" bestFit="1" customWidth="1"/>
    <col min="9993" max="9993" width="10.7109375" style="1297" bestFit="1" customWidth="1"/>
    <col min="9994" max="9994" width="11.42578125" style="1297" bestFit="1" customWidth="1"/>
    <col min="9995" max="10240" width="9.140625" style="1297"/>
    <col min="10241" max="10241" width="4" style="1297" bestFit="1" customWidth="1"/>
    <col min="10242" max="10242" width="13.28515625" style="1297" bestFit="1" customWidth="1"/>
    <col min="10243" max="10243" width="54.5703125" style="1297" bestFit="1" customWidth="1"/>
    <col min="10244" max="10244" width="11.42578125" style="1297" bestFit="1" customWidth="1"/>
    <col min="10245" max="10247" width="11.5703125" style="1297" bestFit="1" customWidth="1"/>
    <col min="10248" max="10248" width="11" style="1297" bestFit="1" customWidth="1"/>
    <col min="10249" max="10249" width="10.7109375" style="1297" bestFit="1" customWidth="1"/>
    <col min="10250" max="10250" width="11.42578125" style="1297" bestFit="1" customWidth="1"/>
    <col min="10251" max="10496" width="9.140625" style="1297"/>
    <col min="10497" max="10497" width="4" style="1297" bestFit="1" customWidth="1"/>
    <col min="10498" max="10498" width="13.28515625" style="1297" bestFit="1" customWidth="1"/>
    <col min="10499" max="10499" width="54.5703125" style="1297" bestFit="1" customWidth="1"/>
    <col min="10500" max="10500" width="11.42578125" style="1297" bestFit="1" customWidth="1"/>
    <col min="10501" max="10503" width="11.5703125" style="1297" bestFit="1" customWidth="1"/>
    <col min="10504" max="10504" width="11" style="1297" bestFit="1" customWidth="1"/>
    <col min="10505" max="10505" width="10.7109375" style="1297" bestFit="1" customWidth="1"/>
    <col min="10506" max="10506" width="11.42578125" style="1297" bestFit="1" customWidth="1"/>
    <col min="10507" max="10752" width="9.140625" style="1297"/>
    <col min="10753" max="10753" width="4" style="1297" bestFit="1" customWidth="1"/>
    <col min="10754" max="10754" width="13.28515625" style="1297" bestFit="1" customWidth="1"/>
    <col min="10755" max="10755" width="54.5703125" style="1297" bestFit="1" customWidth="1"/>
    <col min="10756" max="10756" width="11.42578125" style="1297" bestFit="1" customWidth="1"/>
    <col min="10757" max="10759" width="11.5703125" style="1297" bestFit="1" customWidth="1"/>
    <col min="10760" max="10760" width="11" style="1297" bestFit="1" customWidth="1"/>
    <col min="10761" max="10761" width="10.7109375" style="1297" bestFit="1" customWidth="1"/>
    <col min="10762" max="10762" width="11.42578125" style="1297" bestFit="1" customWidth="1"/>
    <col min="10763" max="11008" width="9.140625" style="1297"/>
    <col min="11009" max="11009" width="4" style="1297" bestFit="1" customWidth="1"/>
    <col min="11010" max="11010" width="13.28515625" style="1297" bestFit="1" customWidth="1"/>
    <col min="11011" max="11011" width="54.5703125" style="1297" bestFit="1" customWidth="1"/>
    <col min="11012" max="11012" width="11.42578125" style="1297" bestFit="1" customWidth="1"/>
    <col min="11013" max="11015" width="11.5703125" style="1297" bestFit="1" customWidth="1"/>
    <col min="11016" max="11016" width="11" style="1297" bestFit="1" customWidth="1"/>
    <col min="11017" max="11017" width="10.7109375" style="1297" bestFit="1" customWidth="1"/>
    <col min="11018" max="11018" width="11.42578125" style="1297" bestFit="1" customWidth="1"/>
    <col min="11019" max="11264" width="9.140625" style="1297"/>
    <col min="11265" max="11265" width="4" style="1297" bestFit="1" customWidth="1"/>
    <col min="11266" max="11266" width="13.28515625" style="1297" bestFit="1" customWidth="1"/>
    <col min="11267" max="11267" width="54.5703125" style="1297" bestFit="1" customWidth="1"/>
    <col min="11268" max="11268" width="11.42578125" style="1297" bestFit="1" customWidth="1"/>
    <col min="11269" max="11271" width="11.5703125" style="1297" bestFit="1" customWidth="1"/>
    <col min="11272" max="11272" width="11" style="1297" bestFit="1" customWidth="1"/>
    <col min="11273" max="11273" width="10.7109375" style="1297" bestFit="1" customWidth="1"/>
    <col min="11274" max="11274" width="11.42578125" style="1297" bestFit="1" customWidth="1"/>
    <col min="11275" max="11520" width="9.140625" style="1297"/>
    <col min="11521" max="11521" width="4" style="1297" bestFit="1" customWidth="1"/>
    <col min="11522" max="11522" width="13.28515625" style="1297" bestFit="1" customWidth="1"/>
    <col min="11523" max="11523" width="54.5703125" style="1297" bestFit="1" customWidth="1"/>
    <col min="11524" max="11524" width="11.42578125" style="1297" bestFit="1" customWidth="1"/>
    <col min="11525" max="11527" width="11.5703125" style="1297" bestFit="1" customWidth="1"/>
    <col min="11528" max="11528" width="11" style="1297" bestFit="1" customWidth="1"/>
    <col min="11529" max="11529" width="10.7109375" style="1297" bestFit="1" customWidth="1"/>
    <col min="11530" max="11530" width="11.42578125" style="1297" bestFit="1" customWidth="1"/>
    <col min="11531" max="11776" width="9.140625" style="1297"/>
    <col min="11777" max="11777" width="4" style="1297" bestFit="1" customWidth="1"/>
    <col min="11778" max="11778" width="13.28515625" style="1297" bestFit="1" customWidth="1"/>
    <col min="11779" max="11779" width="54.5703125" style="1297" bestFit="1" customWidth="1"/>
    <col min="11780" max="11780" width="11.42578125" style="1297" bestFit="1" customWidth="1"/>
    <col min="11781" max="11783" width="11.5703125" style="1297" bestFit="1" customWidth="1"/>
    <col min="11784" max="11784" width="11" style="1297" bestFit="1" customWidth="1"/>
    <col min="11785" max="11785" width="10.7109375" style="1297" bestFit="1" customWidth="1"/>
    <col min="11786" max="11786" width="11.42578125" style="1297" bestFit="1" customWidth="1"/>
    <col min="11787" max="12032" width="9.140625" style="1297"/>
    <col min="12033" max="12033" width="4" style="1297" bestFit="1" customWidth="1"/>
    <col min="12034" max="12034" width="13.28515625" style="1297" bestFit="1" customWidth="1"/>
    <col min="12035" max="12035" width="54.5703125" style="1297" bestFit="1" customWidth="1"/>
    <col min="12036" max="12036" width="11.42578125" style="1297" bestFit="1" customWidth="1"/>
    <col min="12037" max="12039" width="11.5703125" style="1297" bestFit="1" customWidth="1"/>
    <col min="12040" max="12040" width="11" style="1297" bestFit="1" customWidth="1"/>
    <col min="12041" max="12041" width="10.7109375" style="1297" bestFit="1" customWidth="1"/>
    <col min="12042" max="12042" width="11.42578125" style="1297" bestFit="1" customWidth="1"/>
    <col min="12043" max="12288" width="9.140625" style="1297"/>
    <col min="12289" max="12289" width="4" style="1297" bestFit="1" customWidth="1"/>
    <col min="12290" max="12290" width="13.28515625" style="1297" bestFit="1" customWidth="1"/>
    <col min="12291" max="12291" width="54.5703125" style="1297" bestFit="1" customWidth="1"/>
    <col min="12292" max="12292" width="11.42578125" style="1297" bestFit="1" customWidth="1"/>
    <col min="12293" max="12295" width="11.5703125" style="1297" bestFit="1" customWidth="1"/>
    <col min="12296" max="12296" width="11" style="1297" bestFit="1" customWidth="1"/>
    <col min="12297" max="12297" width="10.7109375" style="1297" bestFit="1" customWidth="1"/>
    <col min="12298" max="12298" width="11.42578125" style="1297" bestFit="1" customWidth="1"/>
    <col min="12299" max="12544" width="9.140625" style="1297"/>
    <col min="12545" max="12545" width="4" style="1297" bestFit="1" customWidth="1"/>
    <col min="12546" max="12546" width="13.28515625" style="1297" bestFit="1" customWidth="1"/>
    <col min="12547" max="12547" width="54.5703125" style="1297" bestFit="1" customWidth="1"/>
    <col min="12548" max="12548" width="11.42578125" style="1297" bestFit="1" customWidth="1"/>
    <col min="12549" max="12551" width="11.5703125" style="1297" bestFit="1" customWidth="1"/>
    <col min="12552" max="12552" width="11" style="1297" bestFit="1" customWidth="1"/>
    <col min="12553" max="12553" width="10.7109375" style="1297" bestFit="1" customWidth="1"/>
    <col min="12554" max="12554" width="11.42578125" style="1297" bestFit="1" customWidth="1"/>
    <col min="12555" max="12800" width="9.140625" style="1297"/>
    <col min="12801" max="12801" width="4" style="1297" bestFit="1" customWidth="1"/>
    <col min="12802" max="12802" width="13.28515625" style="1297" bestFit="1" customWidth="1"/>
    <col min="12803" max="12803" width="54.5703125" style="1297" bestFit="1" customWidth="1"/>
    <col min="12804" max="12804" width="11.42578125" style="1297" bestFit="1" customWidth="1"/>
    <col min="12805" max="12807" width="11.5703125" style="1297" bestFit="1" customWidth="1"/>
    <col min="12808" max="12808" width="11" style="1297" bestFit="1" customWidth="1"/>
    <col min="12809" max="12809" width="10.7109375" style="1297" bestFit="1" customWidth="1"/>
    <col min="12810" max="12810" width="11.42578125" style="1297" bestFit="1" customWidth="1"/>
    <col min="12811" max="13056" width="9.140625" style="1297"/>
    <col min="13057" max="13057" width="4" style="1297" bestFit="1" customWidth="1"/>
    <col min="13058" max="13058" width="13.28515625" style="1297" bestFit="1" customWidth="1"/>
    <col min="13059" max="13059" width="54.5703125" style="1297" bestFit="1" customWidth="1"/>
    <col min="13060" max="13060" width="11.42578125" style="1297" bestFit="1" customWidth="1"/>
    <col min="13061" max="13063" width="11.5703125" style="1297" bestFit="1" customWidth="1"/>
    <col min="13064" max="13064" width="11" style="1297" bestFit="1" customWidth="1"/>
    <col min="13065" max="13065" width="10.7109375" style="1297" bestFit="1" customWidth="1"/>
    <col min="13066" max="13066" width="11.42578125" style="1297" bestFit="1" customWidth="1"/>
    <col min="13067" max="13312" width="9.140625" style="1297"/>
    <col min="13313" max="13313" width="4" style="1297" bestFit="1" customWidth="1"/>
    <col min="13314" max="13314" width="13.28515625" style="1297" bestFit="1" customWidth="1"/>
    <col min="13315" max="13315" width="54.5703125" style="1297" bestFit="1" customWidth="1"/>
    <col min="13316" max="13316" width="11.42578125" style="1297" bestFit="1" customWidth="1"/>
    <col min="13317" max="13319" width="11.5703125" style="1297" bestFit="1" customWidth="1"/>
    <col min="13320" max="13320" width="11" style="1297" bestFit="1" customWidth="1"/>
    <col min="13321" max="13321" width="10.7109375" style="1297" bestFit="1" customWidth="1"/>
    <col min="13322" max="13322" width="11.42578125" style="1297" bestFit="1" customWidth="1"/>
    <col min="13323" max="13568" width="9.140625" style="1297"/>
    <col min="13569" max="13569" width="4" style="1297" bestFit="1" customWidth="1"/>
    <col min="13570" max="13570" width="13.28515625" style="1297" bestFit="1" customWidth="1"/>
    <col min="13571" max="13571" width="54.5703125" style="1297" bestFit="1" customWidth="1"/>
    <col min="13572" max="13572" width="11.42578125" style="1297" bestFit="1" customWidth="1"/>
    <col min="13573" max="13575" width="11.5703125" style="1297" bestFit="1" customWidth="1"/>
    <col min="13576" max="13576" width="11" style="1297" bestFit="1" customWidth="1"/>
    <col min="13577" max="13577" width="10.7109375" style="1297" bestFit="1" customWidth="1"/>
    <col min="13578" max="13578" width="11.42578125" style="1297" bestFit="1" customWidth="1"/>
    <col min="13579" max="13824" width="9.140625" style="1297"/>
    <col min="13825" max="13825" width="4" style="1297" bestFit="1" customWidth="1"/>
    <col min="13826" max="13826" width="13.28515625" style="1297" bestFit="1" customWidth="1"/>
    <col min="13827" max="13827" width="54.5703125" style="1297" bestFit="1" customWidth="1"/>
    <col min="13828" max="13828" width="11.42578125" style="1297" bestFit="1" customWidth="1"/>
    <col min="13829" max="13831" width="11.5703125" style="1297" bestFit="1" customWidth="1"/>
    <col min="13832" max="13832" width="11" style="1297" bestFit="1" customWidth="1"/>
    <col min="13833" max="13833" width="10.7109375" style="1297" bestFit="1" customWidth="1"/>
    <col min="13834" max="13834" width="11.42578125" style="1297" bestFit="1" customWidth="1"/>
    <col min="13835" max="14080" width="9.140625" style="1297"/>
    <col min="14081" max="14081" width="4" style="1297" bestFit="1" customWidth="1"/>
    <col min="14082" max="14082" width="13.28515625" style="1297" bestFit="1" customWidth="1"/>
    <col min="14083" max="14083" width="54.5703125" style="1297" bestFit="1" customWidth="1"/>
    <col min="14084" max="14084" width="11.42578125" style="1297" bestFit="1" customWidth="1"/>
    <col min="14085" max="14087" width="11.5703125" style="1297" bestFit="1" customWidth="1"/>
    <col min="14088" max="14088" width="11" style="1297" bestFit="1" customWidth="1"/>
    <col min="14089" max="14089" width="10.7109375" style="1297" bestFit="1" customWidth="1"/>
    <col min="14090" max="14090" width="11.42578125" style="1297" bestFit="1" customWidth="1"/>
    <col min="14091" max="14336" width="9.140625" style="1297"/>
    <col min="14337" max="14337" width="4" style="1297" bestFit="1" customWidth="1"/>
    <col min="14338" max="14338" width="13.28515625" style="1297" bestFit="1" customWidth="1"/>
    <col min="14339" max="14339" width="54.5703125" style="1297" bestFit="1" customWidth="1"/>
    <col min="14340" max="14340" width="11.42578125" style="1297" bestFit="1" customWidth="1"/>
    <col min="14341" max="14343" width="11.5703125" style="1297" bestFit="1" customWidth="1"/>
    <col min="14344" max="14344" width="11" style="1297" bestFit="1" customWidth="1"/>
    <col min="14345" max="14345" width="10.7109375" style="1297" bestFit="1" customWidth="1"/>
    <col min="14346" max="14346" width="11.42578125" style="1297" bestFit="1" customWidth="1"/>
    <col min="14347" max="14592" width="9.140625" style="1297"/>
    <col min="14593" max="14593" width="4" style="1297" bestFit="1" customWidth="1"/>
    <col min="14594" max="14594" width="13.28515625" style="1297" bestFit="1" customWidth="1"/>
    <col min="14595" max="14595" width="54.5703125" style="1297" bestFit="1" customWidth="1"/>
    <col min="14596" max="14596" width="11.42578125" style="1297" bestFit="1" customWidth="1"/>
    <col min="14597" max="14599" width="11.5703125" style="1297" bestFit="1" customWidth="1"/>
    <col min="14600" max="14600" width="11" style="1297" bestFit="1" customWidth="1"/>
    <col min="14601" max="14601" width="10.7109375" style="1297" bestFit="1" customWidth="1"/>
    <col min="14602" max="14602" width="11.42578125" style="1297" bestFit="1" customWidth="1"/>
    <col min="14603" max="14848" width="9.140625" style="1297"/>
    <col min="14849" max="14849" width="4" style="1297" bestFit="1" customWidth="1"/>
    <col min="14850" max="14850" width="13.28515625" style="1297" bestFit="1" customWidth="1"/>
    <col min="14851" max="14851" width="54.5703125" style="1297" bestFit="1" customWidth="1"/>
    <col min="14852" max="14852" width="11.42578125" style="1297" bestFit="1" customWidth="1"/>
    <col min="14853" max="14855" width="11.5703125" style="1297" bestFit="1" customWidth="1"/>
    <col min="14856" max="14856" width="11" style="1297" bestFit="1" customWidth="1"/>
    <col min="14857" max="14857" width="10.7109375" style="1297" bestFit="1" customWidth="1"/>
    <col min="14858" max="14858" width="11.42578125" style="1297" bestFit="1" customWidth="1"/>
    <col min="14859" max="15104" width="9.140625" style="1297"/>
    <col min="15105" max="15105" width="4" style="1297" bestFit="1" customWidth="1"/>
    <col min="15106" max="15106" width="13.28515625" style="1297" bestFit="1" customWidth="1"/>
    <col min="15107" max="15107" width="54.5703125" style="1297" bestFit="1" customWidth="1"/>
    <col min="15108" max="15108" width="11.42578125" style="1297" bestFit="1" customWidth="1"/>
    <col min="15109" max="15111" width="11.5703125" style="1297" bestFit="1" customWidth="1"/>
    <col min="15112" max="15112" width="11" style="1297" bestFit="1" customWidth="1"/>
    <col min="15113" max="15113" width="10.7109375" style="1297" bestFit="1" customWidth="1"/>
    <col min="15114" max="15114" width="11.42578125" style="1297" bestFit="1" customWidth="1"/>
    <col min="15115" max="15360" width="9.140625" style="1297"/>
    <col min="15361" max="15361" width="4" style="1297" bestFit="1" customWidth="1"/>
    <col min="15362" max="15362" width="13.28515625" style="1297" bestFit="1" customWidth="1"/>
    <col min="15363" max="15363" width="54.5703125" style="1297" bestFit="1" customWidth="1"/>
    <col min="15364" max="15364" width="11.42578125" style="1297" bestFit="1" customWidth="1"/>
    <col min="15365" max="15367" width="11.5703125" style="1297" bestFit="1" customWidth="1"/>
    <col min="15368" max="15368" width="11" style="1297" bestFit="1" customWidth="1"/>
    <col min="15369" max="15369" width="10.7109375" style="1297" bestFit="1" customWidth="1"/>
    <col min="15370" max="15370" width="11.42578125" style="1297" bestFit="1" customWidth="1"/>
    <col min="15371" max="15616" width="9.140625" style="1297"/>
    <col min="15617" max="15617" width="4" style="1297" bestFit="1" customWidth="1"/>
    <col min="15618" max="15618" width="13.28515625" style="1297" bestFit="1" customWidth="1"/>
    <col min="15619" max="15619" width="54.5703125" style="1297" bestFit="1" customWidth="1"/>
    <col min="15620" max="15620" width="11.42578125" style="1297" bestFit="1" customWidth="1"/>
    <col min="15621" max="15623" width="11.5703125" style="1297" bestFit="1" customWidth="1"/>
    <col min="15624" max="15624" width="11" style="1297" bestFit="1" customWidth="1"/>
    <col min="15625" max="15625" width="10.7109375" style="1297" bestFit="1" customWidth="1"/>
    <col min="15626" max="15626" width="11.42578125" style="1297" bestFit="1" customWidth="1"/>
    <col min="15627" max="15872" width="9.140625" style="1297"/>
    <col min="15873" max="15873" width="4" style="1297" bestFit="1" customWidth="1"/>
    <col min="15874" max="15874" width="13.28515625" style="1297" bestFit="1" customWidth="1"/>
    <col min="15875" max="15875" width="54.5703125" style="1297" bestFit="1" customWidth="1"/>
    <col min="15876" max="15876" width="11.42578125" style="1297" bestFit="1" customWidth="1"/>
    <col min="15877" max="15879" width="11.5703125" style="1297" bestFit="1" customWidth="1"/>
    <col min="15880" max="15880" width="11" style="1297" bestFit="1" customWidth="1"/>
    <col min="15881" max="15881" width="10.7109375" style="1297" bestFit="1" customWidth="1"/>
    <col min="15882" max="15882" width="11.42578125" style="1297" bestFit="1" customWidth="1"/>
    <col min="15883" max="16128" width="9.140625" style="1297"/>
    <col min="16129" max="16129" width="4" style="1297" bestFit="1" customWidth="1"/>
    <col min="16130" max="16130" width="13.28515625" style="1297" bestFit="1" customWidth="1"/>
    <col min="16131" max="16131" width="54.5703125" style="1297" bestFit="1" customWidth="1"/>
    <col min="16132" max="16132" width="11.42578125" style="1297" bestFit="1" customWidth="1"/>
    <col min="16133" max="16135" width="11.5703125" style="1297" bestFit="1" customWidth="1"/>
    <col min="16136" max="16136" width="11" style="1297" bestFit="1" customWidth="1"/>
    <col min="16137" max="16137" width="10.7109375" style="1297" bestFit="1" customWidth="1"/>
    <col min="16138" max="16138" width="11.42578125" style="1297" bestFit="1" customWidth="1"/>
    <col min="16139" max="16384" width="9.140625" style="1297"/>
  </cols>
  <sheetData>
    <row r="1" spans="1:9" x14ac:dyDescent="0.2">
      <c r="B1" s="1297"/>
      <c r="C1" s="1297"/>
      <c r="D1" s="1909" t="s">
        <v>2158</v>
      </c>
      <c r="E1" s="1909"/>
      <c r="F1" s="1909"/>
      <c r="G1" s="1909"/>
    </row>
    <row r="2" spans="1:9" x14ac:dyDescent="0.2">
      <c r="B2" s="1910" t="s">
        <v>78</v>
      </c>
      <c r="C2" s="1910"/>
      <c r="D2" s="1910"/>
      <c r="E2" s="1910"/>
      <c r="F2" s="1910"/>
      <c r="G2" s="1910"/>
    </row>
    <row r="3" spans="1:9" x14ac:dyDescent="0.2">
      <c r="B3" s="1910" t="s">
        <v>1339</v>
      </c>
      <c r="C3" s="1910"/>
      <c r="D3" s="1910"/>
      <c r="E3" s="1910"/>
      <c r="F3" s="1910"/>
      <c r="G3" s="1910"/>
      <c r="H3" s="1299"/>
    </row>
    <row r="4" spans="1:9" x14ac:dyDescent="0.2">
      <c r="B4" s="1910" t="s">
        <v>1363</v>
      </c>
      <c r="C4" s="1910"/>
      <c r="D4" s="1910"/>
      <c r="E4" s="1910"/>
      <c r="F4" s="1910"/>
      <c r="G4" s="1910"/>
    </row>
    <row r="5" spans="1:9" x14ac:dyDescent="0.2">
      <c r="B5" s="1910" t="s">
        <v>1360</v>
      </c>
      <c r="C5" s="1910"/>
      <c r="D5" s="1910"/>
      <c r="E5" s="1910"/>
      <c r="F5" s="1910"/>
      <c r="G5" s="1910"/>
    </row>
    <row r="6" spans="1:9" x14ac:dyDescent="0.2">
      <c r="B6" s="1910" t="s">
        <v>1364</v>
      </c>
      <c r="C6" s="1910"/>
      <c r="D6" s="1910"/>
      <c r="E6" s="1910"/>
      <c r="F6" s="1910"/>
      <c r="G6" s="1910"/>
    </row>
    <row r="7" spans="1:9" x14ac:dyDescent="0.2">
      <c r="B7" s="1504"/>
      <c r="C7" s="1504"/>
      <c r="D7" s="1504"/>
      <c r="E7" s="1504"/>
      <c r="F7" s="1504"/>
      <c r="G7" s="1504"/>
    </row>
    <row r="8" spans="1:9" x14ac:dyDescent="0.2">
      <c r="A8" s="1906" t="s">
        <v>1365</v>
      </c>
      <c r="B8" s="1300" t="s">
        <v>57</v>
      </c>
      <c r="C8" s="1300" t="s">
        <v>58</v>
      </c>
      <c r="D8" s="1301" t="s">
        <v>59</v>
      </c>
      <c r="E8" s="1301" t="s">
        <v>60</v>
      </c>
      <c r="F8" s="1301" t="s">
        <v>505</v>
      </c>
      <c r="G8" s="1301" t="s">
        <v>506</v>
      </c>
    </row>
    <row r="9" spans="1:9" s="1504" customFormat="1" x14ac:dyDescent="0.2">
      <c r="A9" s="1907"/>
      <c r="B9" s="1302" t="s">
        <v>1366</v>
      </c>
      <c r="C9" s="1302" t="s">
        <v>86</v>
      </c>
      <c r="D9" s="1302" t="s">
        <v>1367</v>
      </c>
      <c r="E9" s="1302" t="s">
        <v>1368</v>
      </c>
      <c r="F9" s="1302" t="s">
        <v>1369</v>
      </c>
      <c r="G9" s="1303" t="s">
        <v>1370</v>
      </c>
      <c r="H9" s="1304"/>
    </row>
    <row r="10" spans="1:9" s="1504" customFormat="1" ht="12.75" customHeight="1" x14ac:dyDescent="0.2">
      <c r="A10" s="1305"/>
      <c r="B10" s="1306"/>
      <c r="C10" s="1306"/>
      <c r="D10" s="1306"/>
      <c r="E10" s="1306"/>
      <c r="F10" s="1306"/>
      <c r="G10" s="1306"/>
      <c r="H10" s="1304"/>
    </row>
    <row r="11" spans="1:9" s="1504" customFormat="1" ht="12.75" customHeight="1" x14ac:dyDescent="0.2">
      <c r="A11" s="1307" t="s">
        <v>514</v>
      </c>
      <c r="B11" s="1306"/>
      <c r="C11" s="1308" t="s">
        <v>1371</v>
      </c>
      <c r="D11" s="1306"/>
      <c r="E11" s="1306"/>
      <c r="F11" s="1306"/>
      <c r="G11" s="1306"/>
      <c r="H11" s="1304"/>
    </row>
    <row r="12" spans="1:9" s="1504" customFormat="1" ht="12.75" customHeight="1" x14ac:dyDescent="0.2">
      <c r="A12" s="1305"/>
      <c r="B12" s="1306"/>
      <c r="C12" s="1308"/>
      <c r="D12" s="1306"/>
      <c r="E12" s="1306"/>
      <c r="F12" s="1306"/>
      <c r="G12" s="1306"/>
      <c r="H12" s="1304"/>
    </row>
    <row r="13" spans="1:9" ht="12.75" customHeight="1" x14ac:dyDescent="0.2">
      <c r="A13" s="1307" t="s">
        <v>522</v>
      </c>
      <c r="B13" s="1309"/>
      <c r="C13" s="1310" t="s">
        <v>1372</v>
      </c>
      <c r="D13" s="1311"/>
      <c r="E13" s="1311"/>
      <c r="F13" s="1311"/>
      <c r="G13" s="1311"/>
      <c r="H13" s="1312"/>
    </row>
    <row r="14" spans="1:9" ht="12.75" customHeight="1" x14ac:dyDescent="0.2">
      <c r="A14" s="1307" t="s">
        <v>523</v>
      </c>
      <c r="B14" s="1908" t="s">
        <v>1373</v>
      </c>
      <c r="C14" s="1908"/>
      <c r="D14" s="1311"/>
      <c r="E14" s="1311"/>
      <c r="F14" s="1311"/>
      <c r="G14" s="1311"/>
      <c r="H14" s="1312"/>
    </row>
    <row r="15" spans="1:9" ht="12.75" customHeight="1" x14ac:dyDescent="0.2">
      <c r="A15" s="1307" t="s">
        <v>524</v>
      </c>
      <c r="B15" s="1313" t="s">
        <v>1374</v>
      </c>
      <c r="C15" s="1314" t="s">
        <v>1375</v>
      </c>
      <c r="D15" s="1297">
        <v>1517738</v>
      </c>
      <c r="E15" s="1297"/>
      <c r="F15" s="1297">
        <v>1517738</v>
      </c>
      <c r="G15" s="1297">
        <f t="shared" ref="G15:G71" si="0">D15+E15-F15</f>
        <v>0</v>
      </c>
      <c r="I15" s="1315"/>
    </row>
    <row r="16" spans="1:9" ht="12.75" customHeight="1" x14ac:dyDescent="0.2">
      <c r="A16" s="1307" t="s">
        <v>525</v>
      </c>
      <c r="B16" s="1313" t="s">
        <v>1376</v>
      </c>
      <c r="C16" s="1314" t="s">
        <v>1377</v>
      </c>
      <c r="D16" s="1297">
        <v>11750390</v>
      </c>
      <c r="E16" s="1297"/>
      <c r="F16" s="1297">
        <v>11750390</v>
      </c>
      <c r="G16" s="1297">
        <f t="shared" si="0"/>
        <v>0</v>
      </c>
      <c r="I16" s="1315"/>
    </row>
    <row r="17" spans="1:10" ht="12.75" customHeight="1" x14ac:dyDescent="0.2">
      <c r="A17" s="1307" t="s">
        <v>526</v>
      </c>
      <c r="B17" s="1313" t="s">
        <v>1378</v>
      </c>
      <c r="C17" s="1314" t="s">
        <v>1379</v>
      </c>
      <c r="D17" s="1297">
        <v>500000</v>
      </c>
      <c r="E17" s="1297"/>
      <c r="F17" s="1297">
        <v>500000</v>
      </c>
      <c r="G17" s="1297">
        <f t="shared" si="0"/>
        <v>0</v>
      </c>
      <c r="H17" s="1297"/>
    </row>
    <row r="18" spans="1:10" ht="12.75" customHeight="1" x14ac:dyDescent="0.2">
      <c r="A18" s="1307" t="s">
        <v>527</v>
      </c>
      <c r="B18" s="1313" t="s">
        <v>1380</v>
      </c>
      <c r="C18" s="1314" t="s">
        <v>1381</v>
      </c>
      <c r="D18" s="1297">
        <v>2497400</v>
      </c>
      <c r="E18" s="1297"/>
      <c r="F18" s="1297">
        <v>2497400</v>
      </c>
      <c r="G18" s="1297">
        <f t="shared" si="0"/>
        <v>0</v>
      </c>
      <c r="H18" s="1297"/>
    </row>
    <row r="19" spans="1:10" ht="12.75" customHeight="1" x14ac:dyDescent="0.2">
      <c r="A19" s="1307" t="s">
        <v>528</v>
      </c>
      <c r="B19" s="1313" t="s">
        <v>1382</v>
      </c>
      <c r="C19" s="1314" t="s">
        <v>1383</v>
      </c>
      <c r="D19" s="1297">
        <v>1828000</v>
      </c>
      <c r="E19" s="1297"/>
      <c r="F19" s="1297">
        <v>1828000</v>
      </c>
      <c r="G19" s="1297">
        <f t="shared" si="0"/>
        <v>0</v>
      </c>
      <c r="H19" s="1297"/>
    </row>
    <row r="20" spans="1:10" ht="12.75" customHeight="1" x14ac:dyDescent="0.2">
      <c r="A20" s="1307" t="s">
        <v>529</v>
      </c>
      <c r="B20" s="1313" t="s">
        <v>1384</v>
      </c>
      <c r="C20" s="1314" t="s">
        <v>1385</v>
      </c>
      <c r="D20" s="1297">
        <v>456000</v>
      </c>
      <c r="E20" s="1297"/>
      <c r="F20" s="1297">
        <v>456000</v>
      </c>
      <c r="G20" s="1297">
        <f t="shared" si="0"/>
        <v>0</v>
      </c>
      <c r="H20" s="1297"/>
    </row>
    <row r="21" spans="1:10" ht="12.75" customHeight="1" x14ac:dyDescent="0.2">
      <c r="A21" s="1307" t="s">
        <v>571</v>
      </c>
      <c r="B21" s="1313" t="s">
        <v>1386</v>
      </c>
      <c r="C21" s="1314" t="s">
        <v>1387</v>
      </c>
      <c r="D21" s="1297">
        <v>5019479</v>
      </c>
      <c r="E21" s="1297"/>
      <c r="F21" s="1297">
        <v>5019479</v>
      </c>
      <c r="G21" s="1297">
        <f t="shared" si="0"/>
        <v>0</v>
      </c>
    </row>
    <row r="22" spans="1:10" ht="12.75" customHeight="1" x14ac:dyDescent="0.2">
      <c r="A22" s="1307" t="s">
        <v>572</v>
      </c>
      <c r="B22" s="1313" t="s">
        <v>1388</v>
      </c>
      <c r="C22" s="1314" t="s">
        <v>1389</v>
      </c>
      <c r="D22" s="1297">
        <v>325370</v>
      </c>
      <c r="E22" s="1297"/>
      <c r="F22" s="1297">
        <v>325370</v>
      </c>
      <c r="G22" s="1297">
        <f t="shared" si="0"/>
        <v>0</v>
      </c>
      <c r="I22" s="1315"/>
      <c r="J22" s="1315"/>
    </row>
    <row r="23" spans="1:10" ht="12.75" customHeight="1" x14ac:dyDescent="0.2">
      <c r="A23" s="1307" t="s">
        <v>573</v>
      </c>
      <c r="B23" s="1313" t="s">
        <v>1390</v>
      </c>
      <c r="C23" s="1314" t="s">
        <v>1391</v>
      </c>
      <c r="D23" s="1297">
        <v>314600</v>
      </c>
      <c r="E23" s="1297"/>
      <c r="F23" s="1297">
        <v>314600</v>
      </c>
      <c r="G23" s="1297">
        <f t="shared" si="0"/>
        <v>0</v>
      </c>
    </row>
    <row r="24" spans="1:10" ht="12.75" customHeight="1" x14ac:dyDescent="0.2">
      <c r="A24" s="1307" t="s">
        <v>574</v>
      </c>
      <c r="B24" s="1313" t="s">
        <v>1392</v>
      </c>
      <c r="C24" s="1314" t="s">
        <v>1393</v>
      </c>
      <c r="D24" s="1297">
        <v>45000</v>
      </c>
      <c r="E24" s="1297"/>
      <c r="F24" s="1297">
        <v>45000</v>
      </c>
      <c r="G24" s="1297">
        <f t="shared" si="0"/>
        <v>0</v>
      </c>
    </row>
    <row r="25" spans="1:10" ht="12.75" customHeight="1" x14ac:dyDescent="0.2">
      <c r="A25" s="1307" t="s">
        <v>575</v>
      </c>
      <c r="B25" s="1313" t="s">
        <v>1394</v>
      </c>
      <c r="C25" s="1314" t="s">
        <v>1395</v>
      </c>
      <c r="D25" s="1297">
        <v>800000</v>
      </c>
      <c r="E25" s="1297"/>
      <c r="F25" s="1297">
        <v>800000</v>
      </c>
      <c r="G25" s="1297">
        <f t="shared" si="0"/>
        <v>0</v>
      </c>
      <c r="H25" s="1297"/>
    </row>
    <row r="26" spans="1:10" ht="12.75" customHeight="1" x14ac:dyDescent="0.2">
      <c r="A26" s="1307" t="s">
        <v>576</v>
      </c>
      <c r="B26" s="1313" t="s">
        <v>1396</v>
      </c>
      <c r="C26" s="1314" t="s">
        <v>1397</v>
      </c>
      <c r="D26" s="1297">
        <v>9527000</v>
      </c>
      <c r="E26" s="1297"/>
      <c r="F26" s="1297">
        <v>9527000</v>
      </c>
      <c r="G26" s="1297">
        <f t="shared" si="0"/>
        <v>0</v>
      </c>
      <c r="H26" s="1297"/>
    </row>
    <row r="27" spans="1:10" s="1316" customFormat="1" ht="12.75" customHeight="1" x14ac:dyDescent="0.2">
      <c r="A27" s="1307" t="s">
        <v>577</v>
      </c>
      <c r="B27" s="1313" t="s">
        <v>1398</v>
      </c>
      <c r="C27" s="1314" t="s">
        <v>1399</v>
      </c>
      <c r="D27" s="1298">
        <v>2522100</v>
      </c>
      <c r="E27" s="1297"/>
      <c r="F27" s="1298">
        <v>2522100</v>
      </c>
      <c r="G27" s="1297">
        <f t="shared" si="0"/>
        <v>0</v>
      </c>
      <c r="H27" s="1312"/>
    </row>
    <row r="28" spans="1:10" ht="12.75" customHeight="1" x14ac:dyDescent="0.2">
      <c r="A28" s="1307" t="s">
        <v>578</v>
      </c>
      <c r="B28" s="1313" t="s">
        <v>1400</v>
      </c>
      <c r="C28" s="1314" t="s">
        <v>1401</v>
      </c>
      <c r="D28" s="1298">
        <v>417000</v>
      </c>
      <c r="E28" s="1297"/>
      <c r="F28" s="1298">
        <v>417000</v>
      </c>
      <c r="G28" s="1297">
        <f t="shared" si="0"/>
        <v>0</v>
      </c>
    </row>
    <row r="29" spans="1:10" ht="12.75" customHeight="1" x14ac:dyDescent="0.2">
      <c r="A29" s="1307" t="s">
        <v>580</v>
      </c>
      <c r="B29" s="1313" t="s">
        <v>1402</v>
      </c>
      <c r="C29" s="1314" t="s">
        <v>1403</v>
      </c>
      <c r="D29" s="1297">
        <v>2012916</v>
      </c>
      <c r="E29" s="1297"/>
      <c r="F29" s="1297">
        <v>2012916</v>
      </c>
      <c r="G29" s="1297">
        <f t="shared" si="0"/>
        <v>0</v>
      </c>
      <c r="I29" s="1315"/>
    </row>
    <row r="30" spans="1:10" ht="12.75" customHeight="1" x14ac:dyDescent="0.2">
      <c r="A30" s="1307" t="s">
        <v>581</v>
      </c>
      <c r="B30" s="1313" t="s">
        <v>1404</v>
      </c>
      <c r="C30" s="1314" t="s">
        <v>1405</v>
      </c>
      <c r="D30" s="1297">
        <v>2725000</v>
      </c>
      <c r="E30" s="1297"/>
      <c r="F30" s="1297">
        <v>2725000</v>
      </c>
      <c r="G30" s="1297">
        <f t="shared" si="0"/>
        <v>0</v>
      </c>
      <c r="I30" s="1315"/>
    </row>
    <row r="31" spans="1:10" ht="12.75" customHeight="1" x14ac:dyDescent="0.2">
      <c r="A31" s="1307" t="s">
        <v>582</v>
      </c>
      <c r="B31" s="1313" t="s">
        <v>1406</v>
      </c>
      <c r="C31" s="1314" t="s">
        <v>1407</v>
      </c>
      <c r="D31" s="1297">
        <v>450000</v>
      </c>
      <c r="E31" s="1297"/>
      <c r="F31" s="1297">
        <v>450000</v>
      </c>
      <c r="G31" s="1297">
        <f t="shared" si="0"/>
        <v>0</v>
      </c>
      <c r="I31" s="1315"/>
    </row>
    <row r="32" spans="1:10" ht="12.75" customHeight="1" x14ac:dyDescent="0.2">
      <c r="A32" s="1307" t="s">
        <v>583</v>
      </c>
      <c r="B32" s="1313" t="s">
        <v>1408</v>
      </c>
      <c r="C32" s="1314" t="s">
        <v>1409</v>
      </c>
      <c r="D32" s="1297">
        <v>115000</v>
      </c>
      <c r="E32" s="1297"/>
      <c r="F32" s="1297">
        <v>115000</v>
      </c>
      <c r="G32" s="1297">
        <f t="shared" si="0"/>
        <v>0</v>
      </c>
      <c r="I32" s="1315"/>
    </row>
    <row r="33" spans="1:9" ht="12.75" customHeight="1" x14ac:dyDescent="0.2">
      <c r="A33" s="1307" t="s">
        <v>584</v>
      </c>
      <c r="B33" s="1313" t="s">
        <v>1410</v>
      </c>
      <c r="C33" s="1314" t="s">
        <v>1411</v>
      </c>
      <c r="D33" s="1297">
        <v>897100</v>
      </c>
      <c r="E33" s="1297"/>
      <c r="F33" s="1297">
        <v>897100</v>
      </c>
      <c r="G33" s="1297">
        <f t="shared" si="0"/>
        <v>0</v>
      </c>
      <c r="I33" s="1315"/>
    </row>
    <row r="34" spans="1:9" ht="12.75" customHeight="1" x14ac:dyDescent="0.2">
      <c r="A34" s="1307" t="s">
        <v>585</v>
      </c>
      <c r="B34" s="1313" t="s">
        <v>1412</v>
      </c>
      <c r="C34" s="1314" t="s">
        <v>1413</v>
      </c>
      <c r="D34" s="1297">
        <v>5036000</v>
      </c>
      <c r="E34" s="1297"/>
      <c r="F34" s="1297">
        <v>5036000</v>
      </c>
      <c r="G34" s="1297">
        <f t="shared" si="0"/>
        <v>0</v>
      </c>
      <c r="I34" s="1315"/>
    </row>
    <row r="35" spans="1:9" ht="12.75" customHeight="1" x14ac:dyDescent="0.2">
      <c r="A35" s="1307" t="s">
        <v>586</v>
      </c>
      <c r="B35" s="1313" t="s">
        <v>1414</v>
      </c>
      <c r="C35" s="1314" t="s">
        <v>1415</v>
      </c>
      <c r="D35" s="1297">
        <v>393600</v>
      </c>
      <c r="E35" s="1298"/>
      <c r="F35" s="1298">
        <v>393600</v>
      </c>
      <c r="G35" s="1297">
        <f t="shared" si="0"/>
        <v>0</v>
      </c>
      <c r="I35" s="1315"/>
    </row>
    <row r="36" spans="1:9" ht="12.75" customHeight="1" x14ac:dyDescent="0.25">
      <c r="A36" s="1307" t="s">
        <v>587</v>
      </c>
      <c r="B36" s="1313" t="s">
        <v>1416</v>
      </c>
      <c r="C36" s="1314" t="s">
        <v>1417</v>
      </c>
      <c r="D36" s="1298">
        <v>547000</v>
      </c>
      <c r="E36" s="1298"/>
      <c r="F36" s="1298">
        <v>547000</v>
      </c>
      <c r="G36" s="1297">
        <f t="shared" si="0"/>
        <v>0</v>
      </c>
      <c r="I36" s="1317"/>
    </row>
    <row r="37" spans="1:9" ht="12.75" customHeight="1" x14ac:dyDescent="0.2">
      <c r="A37" s="1307" t="s">
        <v>609</v>
      </c>
      <c r="B37" s="1313" t="s">
        <v>1418</v>
      </c>
      <c r="C37" s="1314" t="s">
        <v>1419</v>
      </c>
      <c r="D37" s="1298">
        <v>159374</v>
      </c>
      <c r="E37" s="1297"/>
      <c r="F37" s="1298">
        <v>159374</v>
      </c>
      <c r="G37" s="1297">
        <f t="shared" si="0"/>
        <v>0</v>
      </c>
      <c r="I37" s="1315"/>
    </row>
    <row r="38" spans="1:9" ht="12.75" customHeight="1" x14ac:dyDescent="0.2">
      <c r="A38" s="1307" t="s">
        <v>610</v>
      </c>
      <c r="B38" s="1313" t="s">
        <v>1420</v>
      </c>
      <c r="C38" s="1314" t="s">
        <v>1421</v>
      </c>
      <c r="D38" s="1298">
        <v>159374</v>
      </c>
      <c r="E38" s="1298"/>
      <c r="F38" s="1298">
        <v>159374</v>
      </c>
      <c r="G38" s="1297">
        <f t="shared" si="0"/>
        <v>0</v>
      </c>
      <c r="I38" s="1315"/>
    </row>
    <row r="39" spans="1:9" ht="12.75" customHeight="1" x14ac:dyDescent="0.2">
      <c r="A39" s="1307" t="s">
        <v>611</v>
      </c>
      <c r="B39" s="1313" t="s">
        <v>1422</v>
      </c>
      <c r="C39" s="1314" t="s">
        <v>1423</v>
      </c>
      <c r="D39" s="1298">
        <v>159373</v>
      </c>
      <c r="E39" s="1298"/>
      <c r="F39" s="1298">
        <v>159373</v>
      </c>
      <c r="G39" s="1297">
        <f t="shared" si="0"/>
        <v>0</v>
      </c>
      <c r="I39" s="1315"/>
    </row>
    <row r="40" spans="1:9" ht="12.75" customHeight="1" x14ac:dyDescent="0.2">
      <c r="A40" s="1307" t="s">
        <v>612</v>
      </c>
      <c r="B40" s="1313" t="s">
        <v>1424</v>
      </c>
      <c r="C40" s="1314" t="s">
        <v>1425</v>
      </c>
      <c r="D40" s="1298">
        <v>159374</v>
      </c>
      <c r="E40" s="1298"/>
      <c r="F40" s="1298">
        <v>159374</v>
      </c>
      <c r="G40" s="1297">
        <f t="shared" si="0"/>
        <v>0</v>
      </c>
      <c r="I40" s="1315"/>
    </row>
    <row r="41" spans="1:9" ht="12.75" customHeight="1" x14ac:dyDescent="0.2">
      <c r="A41" s="1307" t="s">
        <v>613</v>
      </c>
      <c r="B41" s="1313" t="s">
        <v>1426</v>
      </c>
      <c r="C41" s="1314" t="s">
        <v>1427</v>
      </c>
      <c r="D41" s="1298">
        <v>151654</v>
      </c>
      <c r="E41" s="1298"/>
      <c r="F41" s="1297">
        <v>151654</v>
      </c>
      <c r="G41" s="1297">
        <f t="shared" si="0"/>
        <v>0</v>
      </c>
      <c r="H41" s="1297"/>
    </row>
    <row r="42" spans="1:9" ht="12.75" customHeight="1" x14ac:dyDescent="0.2">
      <c r="A42" s="1307" t="s">
        <v>614</v>
      </c>
      <c r="B42" s="1313" t="s">
        <v>1428</v>
      </c>
      <c r="C42" s="1314" t="s">
        <v>1429</v>
      </c>
      <c r="D42" s="1298">
        <v>164279</v>
      </c>
      <c r="E42" s="1298"/>
      <c r="F42" s="1297">
        <v>164279</v>
      </c>
      <c r="G42" s="1297">
        <f t="shared" si="0"/>
        <v>0</v>
      </c>
      <c r="H42" s="1297"/>
    </row>
    <row r="43" spans="1:9" ht="12.75" customHeight="1" x14ac:dyDescent="0.2">
      <c r="A43" s="1307" t="s">
        <v>615</v>
      </c>
      <c r="B43" s="1313" t="s">
        <v>1430</v>
      </c>
      <c r="C43" s="1314" t="s">
        <v>1431</v>
      </c>
      <c r="D43" s="1298">
        <v>616944</v>
      </c>
      <c r="E43" s="1298"/>
      <c r="F43" s="1297">
        <v>616944</v>
      </c>
      <c r="G43" s="1297">
        <f t="shared" si="0"/>
        <v>0</v>
      </c>
      <c r="H43" s="1297"/>
    </row>
    <row r="44" spans="1:9" ht="12.75" customHeight="1" x14ac:dyDescent="0.2">
      <c r="A44" s="1307" t="s">
        <v>616</v>
      </c>
      <c r="B44" s="1313" t="s">
        <v>1432</v>
      </c>
      <c r="C44" s="1314" t="s">
        <v>1433</v>
      </c>
      <c r="D44" s="1298">
        <v>1031346</v>
      </c>
      <c r="E44" s="1298"/>
      <c r="F44" s="1297">
        <v>1031346</v>
      </c>
      <c r="G44" s="1297">
        <f t="shared" si="0"/>
        <v>0</v>
      </c>
      <c r="H44" s="1297"/>
    </row>
    <row r="45" spans="1:9" ht="12.75" customHeight="1" x14ac:dyDescent="0.2">
      <c r="A45" s="1307" t="s">
        <v>617</v>
      </c>
      <c r="B45" s="1313" t="s">
        <v>1434</v>
      </c>
      <c r="C45" s="1314" t="s">
        <v>1435</v>
      </c>
      <c r="D45" s="1298">
        <v>773789</v>
      </c>
      <c r="E45" s="1298"/>
      <c r="F45" s="1297">
        <v>773789</v>
      </c>
      <c r="G45" s="1297">
        <f t="shared" si="0"/>
        <v>0</v>
      </c>
      <c r="H45" s="1297"/>
    </row>
    <row r="46" spans="1:9" ht="12.75" customHeight="1" x14ac:dyDescent="0.2">
      <c r="A46" s="1307" t="s">
        <v>671</v>
      </c>
      <c r="B46" s="1313" t="s">
        <v>1436</v>
      </c>
      <c r="C46" s="1314" t="s">
        <v>1437</v>
      </c>
      <c r="D46" s="1298">
        <v>194005</v>
      </c>
      <c r="E46" s="1298"/>
      <c r="F46" s="1297">
        <v>194005</v>
      </c>
      <c r="G46" s="1297">
        <f t="shared" si="0"/>
        <v>0</v>
      </c>
      <c r="H46" s="1297"/>
    </row>
    <row r="47" spans="1:9" ht="12.75" customHeight="1" x14ac:dyDescent="0.2">
      <c r="A47" s="1307" t="s">
        <v>672</v>
      </c>
      <c r="B47" s="1313" t="s">
        <v>1438</v>
      </c>
      <c r="C47" s="1314" t="s">
        <v>1439</v>
      </c>
      <c r="D47" s="1298">
        <v>409194</v>
      </c>
      <c r="E47" s="1298"/>
      <c r="F47" s="1297">
        <v>409194</v>
      </c>
      <c r="G47" s="1297">
        <f t="shared" si="0"/>
        <v>0</v>
      </c>
      <c r="H47" s="1297"/>
    </row>
    <row r="48" spans="1:9" ht="12.75" customHeight="1" x14ac:dyDescent="0.2">
      <c r="A48" s="1307" t="s">
        <v>673</v>
      </c>
      <c r="B48" s="1313" t="s">
        <v>1440</v>
      </c>
      <c r="C48" s="1314" t="s">
        <v>1441</v>
      </c>
      <c r="D48" s="1298">
        <v>307600</v>
      </c>
      <c r="E48" s="1297"/>
      <c r="F48" s="1298">
        <v>307600</v>
      </c>
      <c r="G48" s="1297">
        <f t="shared" si="0"/>
        <v>0</v>
      </c>
      <c r="H48" s="1297"/>
    </row>
    <row r="49" spans="1:10" ht="12.75" customHeight="1" x14ac:dyDescent="0.2">
      <c r="A49" s="1307" t="s">
        <v>674</v>
      </c>
      <c r="B49" s="1313" t="s">
        <v>1442</v>
      </c>
      <c r="C49" s="1314" t="s">
        <v>1443</v>
      </c>
      <c r="D49" s="1297">
        <v>343000</v>
      </c>
      <c r="E49" s="1297"/>
      <c r="F49" s="1298">
        <v>343000</v>
      </c>
      <c r="G49" s="1297">
        <f t="shared" si="0"/>
        <v>0</v>
      </c>
      <c r="H49" s="1297"/>
    </row>
    <row r="50" spans="1:10" ht="12.75" customHeight="1" x14ac:dyDescent="0.2">
      <c r="A50" s="1307" t="s">
        <v>125</v>
      </c>
      <c r="B50" s="1313" t="s">
        <v>1444</v>
      </c>
      <c r="C50" s="1314" t="s">
        <v>1445</v>
      </c>
      <c r="D50" s="1297">
        <v>420000</v>
      </c>
      <c r="E50" s="1297"/>
      <c r="F50" s="1298">
        <v>420000</v>
      </c>
      <c r="G50" s="1297">
        <f t="shared" si="0"/>
        <v>0</v>
      </c>
      <c r="H50" s="1297"/>
    </row>
    <row r="51" spans="1:10" ht="12.75" customHeight="1" x14ac:dyDescent="0.2">
      <c r="A51" s="1307" t="s">
        <v>700</v>
      </c>
      <c r="B51" s="1313" t="s">
        <v>1446</v>
      </c>
      <c r="C51" s="1314" t="s">
        <v>1447</v>
      </c>
      <c r="D51" s="1297">
        <v>540000</v>
      </c>
      <c r="E51" s="1297"/>
      <c r="F51" s="1298">
        <v>540000</v>
      </c>
      <c r="G51" s="1297">
        <f t="shared" si="0"/>
        <v>0</v>
      </c>
      <c r="H51" s="1297"/>
    </row>
    <row r="52" spans="1:10" ht="12.75" customHeight="1" x14ac:dyDescent="0.2">
      <c r="A52" s="1307" t="s">
        <v>701</v>
      </c>
      <c r="B52" s="1313" t="s">
        <v>1448</v>
      </c>
      <c r="C52" s="1314" t="s">
        <v>1449</v>
      </c>
      <c r="D52" s="1297">
        <v>2180100</v>
      </c>
      <c r="E52" s="1297"/>
      <c r="F52" s="1298">
        <v>2180100</v>
      </c>
      <c r="G52" s="1297">
        <f t="shared" si="0"/>
        <v>0</v>
      </c>
      <c r="H52" s="1297"/>
    </row>
    <row r="53" spans="1:10" ht="12.75" customHeight="1" x14ac:dyDescent="0.2">
      <c r="A53" s="1307" t="s">
        <v>128</v>
      </c>
      <c r="B53" s="1313" t="s">
        <v>1450</v>
      </c>
      <c r="C53" s="1314" t="s">
        <v>1451</v>
      </c>
      <c r="D53" s="1297">
        <v>1728000</v>
      </c>
      <c r="E53" s="1297"/>
      <c r="F53" s="1298">
        <v>1728000</v>
      </c>
      <c r="G53" s="1297">
        <f t="shared" si="0"/>
        <v>0</v>
      </c>
      <c r="H53" s="1297"/>
    </row>
    <row r="54" spans="1:10" ht="12.75" customHeight="1" x14ac:dyDescent="0.2">
      <c r="A54" s="1307" t="s">
        <v>129</v>
      </c>
      <c r="B54" s="1313" t="s">
        <v>1452</v>
      </c>
      <c r="C54" s="1314" t="s">
        <v>1453</v>
      </c>
      <c r="D54" s="1297">
        <v>1270</v>
      </c>
      <c r="E54" s="1297"/>
      <c r="F54" s="1298">
        <v>1270</v>
      </c>
      <c r="G54" s="1297">
        <f t="shared" si="0"/>
        <v>0</v>
      </c>
      <c r="H54" s="1297"/>
    </row>
    <row r="55" spans="1:10" ht="12.75" customHeight="1" x14ac:dyDescent="0.2">
      <c r="A55" s="1307" t="s">
        <v>130</v>
      </c>
      <c r="B55" s="1313" t="s">
        <v>1454</v>
      </c>
      <c r="C55" s="1314" t="s">
        <v>1455</v>
      </c>
      <c r="D55" s="1297">
        <v>39756</v>
      </c>
      <c r="E55" s="1297"/>
      <c r="F55" s="1298">
        <v>39756</v>
      </c>
      <c r="G55" s="1297">
        <f t="shared" si="0"/>
        <v>0</v>
      </c>
      <c r="H55" s="1297"/>
    </row>
    <row r="56" spans="1:10" ht="12.75" customHeight="1" x14ac:dyDescent="0.2">
      <c r="A56" s="1307" t="s">
        <v>133</v>
      </c>
      <c r="B56" s="1313" t="s">
        <v>1456</v>
      </c>
      <c r="C56" s="1314" t="s">
        <v>1457</v>
      </c>
      <c r="D56" s="1297">
        <v>39756</v>
      </c>
      <c r="E56" s="1297"/>
      <c r="F56" s="1298">
        <v>39756</v>
      </c>
      <c r="G56" s="1297">
        <f t="shared" si="0"/>
        <v>0</v>
      </c>
      <c r="H56" s="1297"/>
    </row>
    <row r="57" spans="1:10" ht="12.75" customHeight="1" x14ac:dyDescent="0.2">
      <c r="A57" s="1307" t="s">
        <v>136</v>
      </c>
      <c r="B57" s="1313" t="s">
        <v>1458</v>
      </c>
      <c r="C57" s="1314" t="s">
        <v>1459</v>
      </c>
      <c r="D57" s="1297">
        <v>39756</v>
      </c>
      <c r="E57" s="1297"/>
      <c r="F57" s="1298">
        <v>39756</v>
      </c>
      <c r="G57" s="1297">
        <f t="shared" si="0"/>
        <v>0</v>
      </c>
      <c r="H57" s="1297"/>
    </row>
    <row r="58" spans="1:10" ht="12.75" customHeight="1" x14ac:dyDescent="0.2">
      <c r="A58" s="1307" t="s">
        <v>137</v>
      </c>
      <c r="B58" s="1313" t="s">
        <v>1460</v>
      </c>
      <c r="C58" s="1314" t="s">
        <v>1461</v>
      </c>
      <c r="D58" s="1297">
        <v>9756</v>
      </c>
      <c r="E58" s="1297"/>
      <c r="F58" s="1298">
        <v>9756</v>
      </c>
      <c r="G58" s="1297">
        <f t="shared" si="0"/>
        <v>0</v>
      </c>
      <c r="H58" s="1297"/>
    </row>
    <row r="59" spans="1:10" ht="12.75" customHeight="1" x14ac:dyDescent="0.2">
      <c r="A59" s="1307" t="s">
        <v>138</v>
      </c>
      <c r="B59" s="1313" t="s">
        <v>1462</v>
      </c>
      <c r="C59" s="1314" t="s">
        <v>1463</v>
      </c>
      <c r="D59" s="1297">
        <v>9756</v>
      </c>
      <c r="E59" s="1297"/>
      <c r="F59" s="1298">
        <v>9756</v>
      </c>
      <c r="G59" s="1297">
        <f t="shared" si="0"/>
        <v>0</v>
      </c>
      <c r="H59" s="1297"/>
    </row>
    <row r="60" spans="1:10" ht="12.75" customHeight="1" x14ac:dyDescent="0.2">
      <c r="A60" s="1307" t="s">
        <v>139</v>
      </c>
      <c r="B60" s="1313" t="s">
        <v>1464</v>
      </c>
      <c r="C60" s="1314" t="s">
        <v>1465</v>
      </c>
      <c r="D60" s="1297">
        <v>970028</v>
      </c>
      <c r="E60" s="1297"/>
      <c r="F60" s="1298">
        <v>970028</v>
      </c>
      <c r="G60" s="1297">
        <f t="shared" si="0"/>
        <v>0</v>
      </c>
      <c r="H60" s="1297"/>
    </row>
    <row r="61" spans="1:10" ht="12.75" customHeight="1" x14ac:dyDescent="0.2">
      <c r="A61" s="1307" t="s">
        <v>142</v>
      </c>
      <c r="B61" s="1313" t="s">
        <v>1466</v>
      </c>
      <c r="C61" s="1314" t="s">
        <v>1467</v>
      </c>
      <c r="D61" s="1297">
        <v>6600</v>
      </c>
      <c r="E61" s="1297"/>
      <c r="F61" s="1298">
        <v>6600</v>
      </c>
      <c r="G61" s="1297">
        <f t="shared" si="0"/>
        <v>0</v>
      </c>
      <c r="H61" s="1297"/>
    </row>
    <row r="62" spans="1:10" ht="12.75" customHeight="1" x14ac:dyDescent="0.2">
      <c r="A62" s="1307" t="s">
        <v>145</v>
      </c>
      <c r="B62" s="1313" t="s">
        <v>1468</v>
      </c>
      <c r="C62" s="1314" t="s">
        <v>1469</v>
      </c>
      <c r="D62" s="1297">
        <v>675000</v>
      </c>
      <c r="E62" s="1297"/>
      <c r="F62" s="1298">
        <v>675000</v>
      </c>
      <c r="G62" s="1297">
        <f t="shared" si="0"/>
        <v>0</v>
      </c>
      <c r="H62" s="1297"/>
    </row>
    <row r="63" spans="1:10" ht="12.75" customHeight="1" x14ac:dyDescent="0.2">
      <c r="A63" s="1307" t="s">
        <v>148</v>
      </c>
      <c r="B63" s="1313" t="s">
        <v>1470</v>
      </c>
      <c r="C63" s="1314" t="s">
        <v>1471</v>
      </c>
      <c r="D63" s="1297">
        <v>5028475</v>
      </c>
      <c r="E63" s="1297"/>
      <c r="F63" s="1298">
        <v>5028475</v>
      </c>
      <c r="G63" s="1297">
        <f t="shared" si="0"/>
        <v>0</v>
      </c>
      <c r="H63" s="1297"/>
    </row>
    <row r="64" spans="1:10" ht="12.75" customHeight="1" x14ac:dyDescent="0.2">
      <c r="A64" s="1307" t="s">
        <v>149</v>
      </c>
      <c r="B64" s="1313" t="s">
        <v>1382</v>
      </c>
      <c r="C64" s="1314" t="s">
        <v>1472</v>
      </c>
      <c r="D64" s="1297">
        <v>255000</v>
      </c>
      <c r="E64" s="1297"/>
      <c r="F64" s="1297">
        <v>255000</v>
      </c>
      <c r="G64" s="1297">
        <f t="shared" si="0"/>
        <v>0</v>
      </c>
      <c r="J64" s="1315"/>
    </row>
    <row r="65" spans="1:9" ht="12.75" customHeight="1" x14ac:dyDescent="0.2">
      <c r="A65" s="1307" t="s">
        <v>152</v>
      </c>
      <c r="B65" s="1313" t="s">
        <v>1390</v>
      </c>
      <c r="C65" s="1314" t="s">
        <v>1473</v>
      </c>
      <c r="D65" s="1297">
        <v>26500</v>
      </c>
      <c r="E65" s="1297"/>
      <c r="F65" s="1298"/>
      <c r="G65" s="1297">
        <f t="shared" si="0"/>
        <v>26500</v>
      </c>
      <c r="H65" s="1297"/>
    </row>
    <row r="66" spans="1:9" ht="12.75" customHeight="1" x14ac:dyDescent="0.2">
      <c r="A66" s="1307" t="s">
        <v>153</v>
      </c>
      <c r="B66" s="1313" t="s">
        <v>1474</v>
      </c>
      <c r="C66" s="1314" t="s">
        <v>1475</v>
      </c>
      <c r="D66" s="1297">
        <v>3709100</v>
      </c>
      <c r="E66" s="1297"/>
      <c r="F66" s="1298"/>
      <c r="G66" s="1297">
        <f t="shared" si="0"/>
        <v>3709100</v>
      </c>
      <c r="H66" s="1297"/>
    </row>
    <row r="67" spans="1:9" ht="12.75" customHeight="1" x14ac:dyDescent="0.2">
      <c r="A67" s="1307" t="s">
        <v>154</v>
      </c>
      <c r="B67" s="1313" t="s">
        <v>1476</v>
      </c>
      <c r="C67" s="1314" t="s">
        <v>1477</v>
      </c>
      <c r="D67" s="1297">
        <v>2477500</v>
      </c>
      <c r="E67" s="1297"/>
      <c r="F67" s="1297">
        <v>2477500</v>
      </c>
      <c r="G67" s="1297">
        <f t="shared" si="0"/>
        <v>0</v>
      </c>
    </row>
    <row r="68" spans="1:9" ht="12.75" customHeight="1" x14ac:dyDescent="0.2">
      <c r="A68" s="1307" t="s">
        <v>155</v>
      </c>
      <c r="B68" s="1313" t="s">
        <v>1404</v>
      </c>
      <c r="C68" s="1314" t="s">
        <v>1478</v>
      </c>
      <c r="D68" s="1297">
        <v>300000</v>
      </c>
      <c r="E68" s="1297"/>
      <c r="F68" s="1297">
        <v>300000</v>
      </c>
      <c r="G68" s="1297">
        <f t="shared" si="0"/>
        <v>0</v>
      </c>
    </row>
    <row r="69" spans="1:9" ht="12.75" customHeight="1" x14ac:dyDescent="0.2">
      <c r="A69" s="1307" t="s">
        <v>156</v>
      </c>
      <c r="B69" s="1313" t="s">
        <v>1380</v>
      </c>
      <c r="C69" s="1314" t="s">
        <v>1479</v>
      </c>
      <c r="D69" s="1297">
        <v>1028700</v>
      </c>
      <c r="E69" s="1297"/>
      <c r="F69" s="1297"/>
      <c r="G69" s="1297">
        <f t="shared" si="0"/>
        <v>1028700</v>
      </c>
      <c r="H69" s="1297"/>
    </row>
    <row r="70" spans="1:9" ht="12.75" customHeight="1" x14ac:dyDescent="0.2">
      <c r="A70" s="1307" t="s">
        <v>158</v>
      </c>
      <c r="B70" s="1313" t="s">
        <v>1480</v>
      </c>
      <c r="C70" s="1314" t="s">
        <v>1481</v>
      </c>
      <c r="D70" s="1297">
        <v>2057400</v>
      </c>
      <c r="E70" s="1297"/>
      <c r="F70" s="1298"/>
      <c r="G70" s="1297">
        <f t="shared" si="0"/>
        <v>2057400</v>
      </c>
      <c r="H70" s="1297"/>
    </row>
    <row r="71" spans="1:9" ht="12.75" customHeight="1" x14ac:dyDescent="0.2">
      <c r="A71" s="1307" t="s">
        <v>161</v>
      </c>
      <c r="B71" s="1313" t="s">
        <v>1394</v>
      </c>
      <c r="C71" s="1314" t="s">
        <v>1482</v>
      </c>
      <c r="D71" s="1297">
        <v>177800</v>
      </c>
      <c r="E71" s="1297"/>
      <c r="F71" s="1298">
        <v>177800</v>
      </c>
      <c r="G71" s="1297">
        <f t="shared" si="0"/>
        <v>0</v>
      </c>
      <c r="H71" s="1297"/>
    </row>
    <row r="72" spans="1:9" ht="12.75" customHeight="1" x14ac:dyDescent="0.2">
      <c r="A72" s="1307" t="s">
        <v>163</v>
      </c>
      <c r="B72" s="1313" t="s">
        <v>1400</v>
      </c>
      <c r="C72" s="1314" t="s">
        <v>1483</v>
      </c>
      <c r="D72" s="1297">
        <v>9250885</v>
      </c>
      <c r="E72" s="1297"/>
      <c r="F72" s="1298">
        <v>9250885</v>
      </c>
      <c r="G72" s="1297">
        <f>D72+E72-F72</f>
        <v>0</v>
      </c>
      <c r="H72" s="1297"/>
    </row>
    <row r="73" spans="1:9" ht="12.75" customHeight="1" x14ac:dyDescent="0.2">
      <c r="A73" s="1307" t="s">
        <v>164</v>
      </c>
      <c r="B73" s="1313" t="s">
        <v>1410</v>
      </c>
      <c r="C73" s="1314" t="s">
        <v>1484</v>
      </c>
      <c r="D73" s="1297">
        <v>177800</v>
      </c>
      <c r="E73" s="1297"/>
      <c r="F73" s="1298"/>
      <c r="G73" s="1297">
        <f t="shared" ref="G73:G80" si="1">D73+E73-F73</f>
        <v>177800</v>
      </c>
      <c r="H73" s="1297"/>
    </row>
    <row r="74" spans="1:9" ht="12.75" customHeight="1" x14ac:dyDescent="0.2">
      <c r="A74" s="1307" t="s">
        <v>165</v>
      </c>
      <c r="B74" s="1313" t="s">
        <v>1470</v>
      </c>
      <c r="C74" s="1314" t="s">
        <v>1485</v>
      </c>
      <c r="D74" s="1298">
        <v>1160050</v>
      </c>
      <c r="E74" s="1297"/>
      <c r="F74" s="1298">
        <v>1160050</v>
      </c>
      <c r="G74" s="1297">
        <f t="shared" si="1"/>
        <v>0</v>
      </c>
    </row>
    <row r="75" spans="1:9" ht="12.75" customHeight="1" x14ac:dyDescent="0.2">
      <c r="A75" s="1307" t="s">
        <v>1277</v>
      </c>
      <c r="B75" s="1313" t="s">
        <v>1378</v>
      </c>
      <c r="C75" s="1314" t="s">
        <v>1486</v>
      </c>
      <c r="D75" s="1297">
        <v>1380600</v>
      </c>
      <c r="E75" s="1297"/>
      <c r="F75" s="1298">
        <v>1380600</v>
      </c>
      <c r="G75" s="1297">
        <f t="shared" si="1"/>
        <v>0</v>
      </c>
      <c r="H75" s="1297"/>
    </row>
    <row r="76" spans="1:9" ht="12.75" customHeight="1" x14ac:dyDescent="0.2">
      <c r="A76" s="1307" t="s">
        <v>1278</v>
      </c>
      <c r="B76" s="1313" t="s">
        <v>1380</v>
      </c>
      <c r="C76" s="1314" t="s">
        <v>1487</v>
      </c>
      <c r="D76" s="1297">
        <v>1206500</v>
      </c>
      <c r="E76" s="1297"/>
      <c r="F76" s="1298">
        <v>1206500</v>
      </c>
      <c r="G76" s="1297">
        <f t="shared" si="1"/>
        <v>0</v>
      </c>
      <c r="H76" s="1297"/>
    </row>
    <row r="77" spans="1:9" ht="12.75" customHeight="1" x14ac:dyDescent="0.2">
      <c r="A77" s="1307" t="s">
        <v>1279</v>
      </c>
      <c r="B77" s="1313" t="s">
        <v>1386</v>
      </c>
      <c r="C77" s="1314" t="s">
        <v>1488</v>
      </c>
      <c r="D77" s="1297">
        <v>6023800</v>
      </c>
      <c r="E77" s="1297"/>
      <c r="F77" s="1298">
        <v>6023800</v>
      </c>
      <c r="G77" s="1297">
        <f t="shared" si="1"/>
        <v>0</v>
      </c>
      <c r="H77" s="1297"/>
    </row>
    <row r="78" spans="1:9" ht="12.75" customHeight="1" x14ac:dyDescent="0.2">
      <c r="A78" s="1307" t="s">
        <v>1280</v>
      </c>
      <c r="B78" s="1313" t="s">
        <v>1390</v>
      </c>
      <c r="C78" s="1314" t="s">
        <v>1489</v>
      </c>
      <c r="D78" s="1297">
        <v>1647600</v>
      </c>
      <c r="E78" s="1297"/>
      <c r="F78" s="1298">
        <v>1647600</v>
      </c>
      <c r="G78" s="1297">
        <f t="shared" si="1"/>
        <v>0</v>
      </c>
      <c r="H78" s="1297"/>
    </row>
    <row r="79" spans="1:9" ht="12.75" customHeight="1" x14ac:dyDescent="0.2">
      <c r="A79" s="1307" t="s">
        <v>1287</v>
      </c>
      <c r="B79" s="1313" t="s">
        <v>1392</v>
      </c>
      <c r="C79" s="1314" t="s">
        <v>1490</v>
      </c>
      <c r="D79" s="1297">
        <v>4318000</v>
      </c>
      <c r="E79" s="1297"/>
      <c r="F79" s="1298">
        <v>4318000</v>
      </c>
      <c r="G79" s="1297">
        <f t="shared" si="1"/>
        <v>0</v>
      </c>
      <c r="H79" s="1297"/>
    </row>
    <row r="80" spans="1:9" s="1316" customFormat="1" ht="12.75" customHeight="1" x14ac:dyDescent="0.2">
      <c r="A80" s="1307" t="s">
        <v>1288</v>
      </c>
      <c r="B80" s="1313" t="s">
        <v>1396</v>
      </c>
      <c r="C80" s="1314" t="s">
        <v>1491</v>
      </c>
      <c r="D80" s="1297">
        <v>635000</v>
      </c>
      <c r="E80" s="1297"/>
      <c r="F80" s="1297">
        <v>635000</v>
      </c>
      <c r="G80" s="1297">
        <f t="shared" si="1"/>
        <v>0</v>
      </c>
      <c r="H80" s="1312"/>
      <c r="I80" s="1315"/>
    </row>
    <row r="81" spans="1:9" ht="12.75" customHeight="1" x14ac:dyDescent="0.2">
      <c r="A81" s="1307" t="s">
        <v>1289</v>
      </c>
      <c r="B81" s="1313" t="s">
        <v>1492</v>
      </c>
      <c r="C81" s="1314" t="s">
        <v>1493</v>
      </c>
      <c r="D81" s="1297">
        <v>2451100</v>
      </c>
      <c r="E81" s="1297"/>
      <c r="F81" s="1298">
        <v>2451100</v>
      </c>
      <c r="G81" s="1297">
        <f>D81+E81-F81</f>
        <v>0</v>
      </c>
      <c r="H81" s="1297"/>
    </row>
    <row r="82" spans="1:9" ht="12.75" customHeight="1" x14ac:dyDescent="0.2">
      <c r="A82" s="1307" t="s">
        <v>1290</v>
      </c>
      <c r="B82" s="1313" t="s">
        <v>1494</v>
      </c>
      <c r="C82" s="1314" t="s">
        <v>1495</v>
      </c>
      <c r="D82" s="1297">
        <v>228600</v>
      </c>
      <c r="E82" s="1297"/>
      <c r="F82" s="1298">
        <v>228600</v>
      </c>
      <c r="G82" s="1297">
        <f>D82+E82-F82</f>
        <v>0</v>
      </c>
      <c r="H82" s="1297"/>
    </row>
    <row r="83" spans="1:9" ht="12.75" customHeight="1" x14ac:dyDescent="0.2">
      <c r="A83" s="1307" t="s">
        <v>1291</v>
      </c>
      <c r="B83" s="1313" t="s">
        <v>1496</v>
      </c>
      <c r="C83" s="1314" t="s">
        <v>1497</v>
      </c>
      <c r="D83" s="1297">
        <v>228600</v>
      </c>
      <c r="E83" s="1297"/>
      <c r="F83" s="1298">
        <v>228600</v>
      </c>
      <c r="G83" s="1297">
        <f>D83+E83-F83</f>
        <v>0</v>
      </c>
      <c r="H83" s="1297"/>
    </row>
    <row r="84" spans="1:9" ht="12.75" customHeight="1" x14ac:dyDescent="0.2">
      <c r="A84" s="1307" t="s">
        <v>1292</v>
      </c>
      <c r="B84" s="1313" t="s">
        <v>1402</v>
      </c>
      <c r="C84" s="1314" t="s">
        <v>1498</v>
      </c>
      <c r="D84" s="1297">
        <v>393700</v>
      </c>
      <c r="E84" s="1297"/>
      <c r="F84" s="1298">
        <v>393700</v>
      </c>
      <c r="G84" s="1297">
        <f>D84+E84-F84</f>
        <v>0</v>
      </c>
      <c r="H84" s="1297"/>
    </row>
    <row r="85" spans="1:9" ht="12.75" customHeight="1" x14ac:dyDescent="0.2">
      <c r="A85" s="1307" t="s">
        <v>1293</v>
      </c>
      <c r="B85" s="1313" t="s">
        <v>1404</v>
      </c>
      <c r="C85" s="1314" t="s">
        <v>1499</v>
      </c>
      <c r="D85" s="1297">
        <v>698500</v>
      </c>
      <c r="E85" s="1297"/>
      <c r="F85" s="1298">
        <v>698500</v>
      </c>
      <c r="G85" s="1297">
        <f>D85+E85-F85</f>
        <v>0</v>
      </c>
      <c r="H85" s="1297"/>
    </row>
    <row r="86" spans="1:9" s="1316" customFormat="1" ht="12.75" customHeight="1" x14ac:dyDescent="0.2">
      <c r="A86" s="1307" t="s">
        <v>1294</v>
      </c>
      <c r="B86" s="1313" t="s">
        <v>1470</v>
      </c>
      <c r="C86" s="1314" t="s">
        <v>1500</v>
      </c>
      <c r="D86" s="1297">
        <v>1300000</v>
      </c>
      <c r="E86" s="1297"/>
      <c r="F86" s="1297">
        <v>1300000</v>
      </c>
      <c r="G86" s="1297">
        <f t="shared" ref="G86:G89" si="2">D86+E86-F86</f>
        <v>0</v>
      </c>
      <c r="H86" s="1312"/>
      <c r="I86" s="1315"/>
    </row>
    <row r="87" spans="1:9" s="1316" customFormat="1" ht="12.75" customHeight="1" x14ac:dyDescent="0.2">
      <c r="A87" s="1307" t="s">
        <v>1295</v>
      </c>
      <c r="B87" s="1313" t="s">
        <v>1386</v>
      </c>
      <c r="C87" s="1314" t="s">
        <v>1501</v>
      </c>
      <c r="D87" s="1297">
        <v>1950000</v>
      </c>
      <c r="E87" s="1297"/>
      <c r="F87" s="1297">
        <v>1950000</v>
      </c>
      <c r="G87" s="1297">
        <f t="shared" si="2"/>
        <v>0</v>
      </c>
      <c r="H87" s="1312"/>
      <c r="I87" s="1315"/>
    </row>
    <row r="88" spans="1:9" s="1316" customFormat="1" ht="12.75" customHeight="1" x14ac:dyDescent="0.2">
      <c r="A88" s="1307" t="s">
        <v>1296</v>
      </c>
      <c r="B88" s="1313" t="s">
        <v>1390</v>
      </c>
      <c r="C88" s="1314" t="s">
        <v>1502</v>
      </c>
      <c r="D88" s="1297">
        <v>700000</v>
      </c>
      <c r="E88" s="1297"/>
      <c r="F88" s="1297"/>
      <c r="G88" s="1297">
        <f t="shared" si="2"/>
        <v>700000</v>
      </c>
      <c r="H88" s="1312"/>
      <c r="I88" s="1315"/>
    </row>
    <row r="89" spans="1:9" s="1316" customFormat="1" ht="12.75" customHeight="1" x14ac:dyDescent="0.2">
      <c r="A89" s="1307" t="s">
        <v>1297</v>
      </c>
      <c r="B89" s="1313" t="s">
        <v>1392</v>
      </c>
      <c r="C89" s="1314" t="s">
        <v>1503</v>
      </c>
      <c r="D89" s="1297">
        <v>1780000</v>
      </c>
      <c r="E89" s="1297"/>
      <c r="F89" s="1297">
        <v>1780000</v>
      </c>
      <c r="G89" s="1297">
        <f t="shared" si="2"/>
        <v>0</v>
      </c>
      <c r="H89" s="1312"/>
      <c r="I89" s="1315"/>
    </row>
    <row r="90" spans="1:9" s="1316" customFormat="1" ht="12.75" customHeight="1" x14ac:dyDescent="0.2">
      <c r="A90" s="1307" t="s">
        <v>1504</v>
      </c>
      <c r="B90" s="1313" t="s">
        <v>1376</v>
      </c>
      <c r="C90" s="1314" t="s">
        <v>1505</v>
      </c>
      <c r="D90" s="1297">
        <v>760000</v>
      </c>
      <c r="E90" s="1297"/>
      <c r="F90" s="1297">
        <v>760000</v>
      </c>
      <c r="G90" s="1297">
        <f>D90+E90-F90</f>
        <v>0</v>
      </c>
      <c r="H90" s="1312"/>
      <c r="I90" s="1315"/>
    </row>
    <row r="91" spans="1:9" s="1316" customFormat="1" ht="12.75" customHeight="1" x14ac:dyDescent="0.2">
      <c r="A91" s="1307" t="s">
        <v>1506</v>
      </c>
      <c r="B91" s="1313" t="s">
        <v>1384</v>
      </c>
      <c r="C91" s="1314" t="s">
        <v>1507</v>
      </c>
      <c r="D91" s="1297">
        <v>4250000</v>
      </c>
      <c r="E91" s="1297"/>
      <c r="F91" s="1297"/>
      <c r="G91" s="1297">
        <f>D91+E91-F91</f>
        <v>4250000</v>
      </c>
      <c r="H91" s="1312"/>
      <c r="I91" s="1315"/>
    </row>
    <row r="92" spans="1:9" s="1316" customFormat="1" ht="12.75" customHeight="1" x14ac:dyDescent="0.2">
      <c r="A92" s="1307" t="s">
        <v>1508</v>
      </c>
      <c r="B92" s="1313" t="s">
        <v>1376</v>
      </c>
      <c r="C92" s="1314" t="s">
        <v>1509</v>
      </c>
      <c r="D92" s="1297">
        <v>275590</v>
      </c>
      <c r="E92" s="1297"/>
      <c r="F92" s="1297"/>
      <c r="G92" s="1297">
        <f t="shared" ref="G92:G105" si="3">D92+E92-F92</f>
        <v>275590</v>
      </c>
      <c r="H92" s="1312"/>
      <c r="I92" s="1315"/>
    </row>
    <row r="93" spans="1:9" s="1316" customFormat="1" ht="12.75" customHeight="1" x14ac:dyDescent="0.2">
      <c r="A93" s="1307" t="s">
        <v>1510</v>
      </c>
      <c r="B93" s="1313" t="s">
        <v>1468</v>
      </c>
      <c r="C93" s="1314" t="s">
        <v>1511</v>
      </c>
      <c r="D93" s="1297">
        <v>17500000</v>
      </c>
      <c r="E93" s="1297"/>
      <c r="F93" s="1297"/>
      <c r="G93" s="1297">
        <f t="shared" si="3"/>
        <v>17500000</v>
      </c>
      <c r="H93" s="1312"/>
      <c r="I93" s="1315"/>
    </row>
    <row r="94" spans="1:9" s="1316" customFormat="1" ht="12.75" customHeight="1" x14ac:dyDescent="0.2">
      <c r="A94" s="1307" t="s">
        <v>1512</v>
      </c>
      <c r="B94" s="1313" t="s">
        <v>1470</v>
      </c>
      <c r="C94" s="1314" t="s">
        <v>1513</v>
      </c>
      <c r="D94" s="1297">
        <v>11000000</v>
      </c>
      <c r="E94" s="1297"/>
      <c r="F94" s="1297"/>
      <c r="G94" s="1297">
        <f t="shared" si="3"/>
        <v>11000000</v>
      </c>
      <c r="H94" s="1312"/>
      <c r="I94" s="1315"/>
    </row>
    <row r="95" spans="1:9" s="1316" customFormat="1" ht="12.75" customHeight="1" x14ac:dyDescent="0.2">
      <c r="A95" s="1307" t="s">
        <v>1514</v>
      </c>
      <c r="B95" s="1313" t="s">
        <v>1374</v>
      </c>
      <c r="C95" s="1314" t="s">
        <v>1515</v>
      </c>
      <c r="D95" s="1297">
        <v>1500000</v>
      </c>
      <c r="E95" s="1297"/>
      <c r="F95" s="1297"/>
      <c r="G95" s="1297">
        <f>D95+E95-F95</f>
        <v>1500000</v>
      </c>
      <c r="H95" s="1312"/>
      <c r="I95" s="1315"/>
    </row>
    <row r="96" spans="1:9" s="1316" customFormat="1" ht="12.75" customHeight="1" x14ac:dyDescent="0.2">
      <c r="A96" s="1307" t="s">
        <v>1516</v>
      </c>
      <c r="B96" s="1313" t="s">
        <v>1384</v>
      </c>
      <c r="C96" s="1314" t="s">
        <v>1517</v>
      </c>
      <c r="D96" s="1297">
        <v>2300000</v>
      </c>
      <c r="E96" s="1297"/>
      <c r="F96" s="1297"/>
      <c r="G96" s="1297">
        <f t="shared" si="3"/>
        <v>2300000</v>
      </c>
      <c r="H96" s="1312"/>
      <c r="I96" s="1315"/>
    </row>
    <row r="97" spans="1:9" s="1316" customFormat="1" ht="12.75" customHeight="1" x14ac:dyDescent="0.2">
      <c r="A97" s="1307" t="s">
        <v>1518</v>
      </c>
      <c r="B97" s="1313" t="s">
        <v>1386</v>
      </c>
      <c r="C97" s="1314" t="s">
        <v>1519</v>
      </c>
      <c r="D97" s="1297">
        <v>70000</v>
      </c>
      <c r="E97" s="1297">
        <v>1818400</v>
      </c>
      <c r="F97" s="1297">
        <v>1888400</v>
      </c>
      <c r="G97" s="1297">
        <f t="shared" si="3"/>
        <v>0</v>
      </c>
      <c r="H97" s="1312"/>
      <c r="I97" s="1315"/>
    </row>
    <row r="98" spans="1:9" s="1316" customFormat="1" ht="12.75" customHeight="1" x14ac:dyDescent="0.2">
      <c r="A98" s="1307" t="s">
        <v>1520</v>
      </c>
      <c r="B98" s="1313" t="s">
        <v>1388</v>
      </c>
      <c r="C98" s="1314" t="s">
        <v>1521</v>
      </c>
      <c r="D98" s="1297">
        <v>9840000</v>
      </c>
      <c r="E98" s="1297"/>
      <c r="F98" s="1297"/>
      <c r="G98" s="1297">
        <f t="shared" si="3"/>
        <v>9840000</v>
      </c>
      <c r="H98" s="1312"/>
      <c r="I98" s="1315"/>
    </row>
    <row r="99" spans="1:9" s="1316" customFormat="1" ht="12.75" customHeight="1" x14ac:dyDescent="0.2">
      <c r="A99" s="1307" t="s">
        <v>1522</v>
      </c>
      <c r="B99" s="1313" t="s">
        <v>1390</v>
      </c>
      <c r="C99" s="1314" t="s">
        <v>1523</v>
      </c>
      <c r="D99" s="1297">
        <v>3000000</v>
      </c>
      <c r="E99" s="1297"/>
      <c r="F99" s="1297"/>
      <c r="G99" s="1297">
        <f t="shared" si="3"/>
        <v>3000000</v>
      </c>
      <c r="H99" s="1312"/>
      <c r="I99" s="1315"/>
    </row>
    <row r="100" spans="1:9" s="1316" customFormat="1" ht="12.75" customHeight="1" x14ac:dyDescent="0.2">
      <c r="A100" s="1307" t="s">
        <v>1524</v>
      </c>
      <c r="B100" s="1313" t="s">
        <v>1392</v>
      </c>
      <c r="C100" s="1314" t="s">
        <v>1525</v>
      </c>
      <c r="D100" s="1297">
        <v>686000</v>
      </c>
      <c r="E100" s="1297"/>
      <c r="F100" s="1297"/>
      <c r="G100" s="1297">
        <f t="shared" si="3"/>
        <v>686000</v>
      </c>
      <c r="H100" s="1312"/>
      <c r="I100" s="1315"/>
    </row>
    <row r="101" spans="1:9" s="1316" customFormat="1" ht="12.75" customHeight="1" x14ac:dyDescent="0.2">
      <c r="A101" s="1307" t="s">
        <v>1526</v>
      </c>
      <c r="B101" s="1503" t="s">
        <v>1527</v>
      </c>
      <c r="C101" s="1314"/>
      <c r="D101" s="1297"/>
      <c r="E101" s="1297"/>
      <c r="F101" s="1297"/>
      <c r="G101" s="1297"/>
      <c r="H101" s="1312"/>
      <c r="I101" s="1315"/>
    </row>
    <row r="102" spans="1:9" s="1316" customFormat="1" ht="12.75" customHeight="1" x14ac:dyDescent="0.2">
      <c r="A102" s="1307" t="s">
        <v>1528</v>
      </c>
      <c r="B102" s="1313" t="s">
        <v>1468</v>
      </c>
      <c r="C102" s="1314" t="s">
        <v>1529</v>
      </c>
      <c r="D102" s="1297"/>
      <c r="E102" s="1297">
        <v>975000</v>
      </c>
      <c r="F102" s="1297"/>
      <c r="G102" s="1297">
        <f t="shared" si="3"/>
        <v>975000</v>
      </c>
      <c r="H102" s="1312"/>
      <c r="I102" s="1315"/>
    </row>
    <row r="103" spans="1:9" s="1316" customFormat="1" ht="12.75" customHeight="1" x14ac:dyDescent="0.2">
      <c r="A103" s="1307" t="s">
        <v>1530</v>
      </c>
      <c r="B103" s="1313" t="s">
        <v>1470</v>
      </c>
      <c r="C103" s="1314" t="s">
        <v>1531</v>
      </c>
      <c r="D103" s="1297"/>
      <c r="E103" s="1297">
        <v>1100000</v>
      </c>
      <c r="F103" s="1297"/>
      <c r="G103" s="1297">
        <f t="shared" si="3"/>
        <v>1100000</v>
      </c>
      <c r="H103" s="1312"/>
      <c r="I103" s="1315"/>
    </row>
    <row r="104" spans="1:9" s="1316" customFormat="1" ht="12.75" customHeight="1" x14ac:dyDescent="0.2">
      <c r="A104" s="1307" t="s">
        <v>1532</v>
      </c>
      <c r="B104" s="1313" t="s">
        <v>1374</v>
      </c>
      <c r="C104" s="1314" t="s">
        <v>1533</v>
      </c>
      <c r="D104" s="1297"/>
      <c r="E104" s="1297">
        <v>17500000</v>
      </c>
      <c r="F104" s="1297"/>
      <c r="G104" s="1297">
        <f t="shared" si="3"/>
        <v>17500000</v>
      </c>
      <c r="H104" s="1312"/>
      <c r="I104" s="1315"/>
    </row>
    <row r="105" spans="1:9" s="1316" customFormat="1" ht="12.75" customHeight="1" x14ac:dyDescent="0.2">
      <c r="A105" s="1307" t="s">
        <v>1534</v>
      </c>
      <c r="B105" s="1313" t="s">
        <v>1376</v>
      </c>
      <c r="C105" s="1314" t="s">
        <v>1535</v>
      </c>
      <c r="D105" s="1297"/>
      <c r="E105" s="1297">
        <v>7557000</v>
      </c>
      <c r="F105" s="1297"/>
      <c r="G105" s="1297">
        <f t="shared" si="3"/>
        <v>7557000</v>
      </c>
      <c r="H105" s="1312"/>
      <c r="I105" s="1315"/>
    </row>
    <row r="106" spans="1:9" ht="12.75" customHeight="1" x14ac:dyDescent="0.25">
      <c r="A106" s="1307" t="s">
        <v>1536</v>
      </c>
      <c r="B106" s="1318"/>
      <c r="C106" s="1319" t="s">
        <v>1537</v>
      </c>
      <c r="D106" s="1317">
        <f>SUM(D15:D104)</f>
        <v>162758577</v>
      </c>
      <c r="E106" s="1317">
        <f>SUM(E15:E105)</f>
        <v>28950400</v>
      </c>
      <c r="F106" s="1317">
        <f t="shared" ref="F106" si="4">SUM(F15:F104)</f>
        <v>106525887</v>
      </c>
      <c r="G106" s="1317">
        <f>SUM(G15:G105)</f>
        <v>85183090</v>
      </c>
    </row>
    <row r="107" spans="1:9" ht="12.75" customHeight="1" x14ac:dyDescent="0.2">
      <c r="A107" s="1307"/>
      <c r="B107" s="1313"/>
      <c r="C107" s="1314"/>
      <c r="D107" s="1297"/>
      <c r="E107" s="1297"/>
      <c r="F107" s="1297"/>
      <c r="G107" s="1297"/>
    </row>
    <row r="108" spans="1:9" ht="12.75" customHeight="1" x14ac:dyDescent="0.2">
      <c r="A108" s="1307" t="s">
        <v>1538</v>
      </c>
      <c r="B108" s="1313"/>
      <c r="C108" s="1310" t="s">
        <v>1539</v>
      </c>
      <c r="D108" s="1297"/>
      <c r="E108" s="1297"/>
      <c r="F108" s="1297"/>
      <c r="G108" s="1297"/>
    </row>
    <row r="109" spans="1:9" ht="12.75" customHeight="1" x14ac:dyDescent="0.2">
      <c r="A109" s="1307" t="s">
        <v>1540</v>
      </c>
      <c r="B109" s="1908" t="s">
        <v>1373</v>
      </c>
      <c r="C109" s="1908"/>
      <c r="D109" s="1297"/>
      <c r="E109" s="1297"/>
      <c r="F109" s="1297"/>
      <c r="G109" s="1297"/>
    </row>
    <row r="110" spans="1:9" ht="12.75" customHeight="1" x14ac:dyDescent="0.2">
      <c r="A110" s="1307" t="s">
        <v>1541</v>
      </c>
      <c r="B110" s="1313" t="s">
        <v>1542</v>
      </c>
      <c r="C110" s="1314" t="s">
        <v>1543</v>
      </c>
      <c r="D110" s="1297">
        <v>1925000</v>
      </c>
      <c r="E110" s="1297"/>
      <c r="F110" s="1297"/>
      <c r="G110" s="1297">
        <f t="shared" ref="G110" si="5">D110+E110-F110</f>
        <v>1925000</v>
      </c>
    </row>
    <row r="111" spans="1:9" ht="12.75" customHeight="1" x14ac:dyDescent="0.25">
      <c r="A111" s="1307" t="s">
        <v>1544</v>
      </c>
      <c r="B111" s="1313"/>
      <c r="C111" s="1319" t="s">
        <v>1545</v>
      </c>
      <c r="D111" s="1317">
        <f>SUM(D109:D110)</f>
        <v>1925000</v>
      </c>
      <c r="E111" s="1317">
        <f>SUM(E109:E110)</f>
        <v>0</v>
      </c>
      <c r="F111" s="1317">
        <f>SUM(F109:F110)</f>
        <v>0</v>
      </c>
      <c r="G111" s="1317">
        <f>SUM(G109:G110)</f>
        <v>1925000</v>
      </c>
    </row>
    <row r="112" spans="1:9" ht="12.75" customHeight="1" x14ac:dyDescent="0.25">
      <c r="A112" s="1307"/>
      <c r="B112" s="1313"/>
      <c r="C112" s="1319"/>
      <c r="D112" s="1317"/>
      <c r="E112" s="1317"/>
      <c r="F112" s="1317"/>
      <c r="G112" s="1317"/>
    </row>
    <row r="113" spans="1:9" ht="12.75" customHeight="1" x14ac:dyDescent="0.2">
      <c r="A113" s="1307" t="s">
        <v>1546</v>
      </c>
      <c r="B113" s="1313"/>
      <c r="C113" s="1310" t="s">
        <v>1547</v>
      </c>
      <c r="D113" s="1297"/>
      <c r="E113" s="1297"/>
      <c r="F113" s="1297"/>
      <c r="G113" s="1297"/>
    </row>
    <row r="114" spans="1:9" ht="12.75" customHeight="1" x14ac:dyDescent="0.2">
      <c r="A114" s="1307" t="s">
        <v>1548</v>
      </c>
      <c r="B114" s="1908" t="s">
        <v>1373</v>
      </c>
      <c r="C114" s="1908"/>
      <c r="D114" s="1311"/>
      <c r="E114" s="1311"/>
      <c r="F114" s="1311"/>
      <c r="G114" s="1311"/>
      <c r="H114" s="1312"/>
    </row>
    <row r="115" spans="1:9" ht="12.75" customHeight="1" x14ac:dyDescent="0.2">
      <c r="A115" s="1307" t="s">
        <v>1549</v>
      </c>
      <c r="B115" s="1313" t="s">
        <v>1550</v>
      </c>
      <c r="C115" s="1320" t="s">
        <v>1551</v>
      </c>
      <c r="D115" s="1311">
        <v>1009500</v>
      </c>
      <c r="E115" s="1311"/>
      <c r="F115" s="1311">
        <v>1009500</v>
      </c>
      <c r="G115" s="1297">
        <f t="shared" ref="G115:G116" si="6">D115+E115-F115</f>
        <v>0</v>
      </c>
      <c r="H115" s="1312"/>
    </row>
    <row r="116" spans="1:9" ht="12.75" customHeight="1" x14ac:dyDescent="0.2">
      <c r="A116" s="1307" t="s">
        <v>1552</v>
      </c>
      <c r="B116" s="1313" t="s">
        <v>1553</v>
      </c>
      <c r="C116" s="1320" t="s">
        <v>1554</v>
      </c>
      <c r="D116" s="1311">
        <v>350000</v>
      </c>
      <c r="E116" s="1311"/>
      <c r="F116" s="1311">
        <v>350000</v>
      </c>
      <c r="G116" s="1297">
        <f t="shared" si="6"/>
        <v>0</v>
      </c>
      <c r="H116" s="1312"/>
    </row>
    <row r="117" spans="1:9" ht="12.75" customHeight="1" x14ac:dyDescent="0.2">
      <c r="A117" s="1307" t="s">
        <v>1555</v>
      </c>
      <c r="B117" s="1313" t="s">
        <v>1556</v>
      </c>
      <c r="C117" s="1314" t="s">
        <v>1557</v>
      </c>
      <c r="D117" s="1297">
        <v>168500</v>
      </c>
      <c r="E117" s="1297"/>
      <c r="F117" s="1297">
        <v>168500</v>
      </c>
      <c r="G117" s="1297">
        <f>D117+E117-F117</f>
        <v>0</v>
      </c>
    </row>
    <row r="118" spans="1:9" ht="12.75" customHeight="1" x14ac:dyDescent="0.25">
      <c r="A118" s="1307" t="s">
        <v>1558</v>
      </c>
      <c r="B118" s="1313"/>
      <c r="C118" s="1319" t="s">
        <v>1559</v>
      </c>
      <c r="D118" s="1317">
        <f>SUM(D115:D117)</f>
        <v>1528000</v>
      </c>
      <c r="E118" s="1317">
        <f t="shared" ref="E118:G118" si="7">SUM(E115:E117)</f>
        <v>0</v>
      </c>
      <c r="F118" s="1317">
        <f t="shared" si="7"/>
        <v>1528000</v>
      </c>
      <c r="G118" s="1317">
        <f t="shared" si="7"/>
        <v>0</v>
      </c>
      <c r="H118" s="1316"/>
    </row>
    <row r="119" spans="1:9" ht="12.75" customHeight="1" x14ac:dyDescent="0.25">
      <c r="A119" s="1307"/>
      <c r="B119" s="1313"/>
      <c r="C119" s="1319"/>
      <c r="D119" s="1317"/>
      <c r="E119" s="1317"/>
      <c r="F119" s="1317"/>
      <c r="G119" s="1317"/>
      <c r="H119" s="1316"/>
    </row>
    <row r="120" spans="1:9" ht="12.75" customHeight="1" x14ac:dyDescent="0.25">
      <c r="A120" s="1307" t="s">
        <v>1560</v>
      </c>
      <c r="B120" s="1313"/>
      <c r="C120" s="1310" t="s">
        <v>1561</v>
      </c>
      <c r="D120" s="1317"/>
      <c r="E120" s="1317"/>
      <c r="F120" s="1317"/>
      <c r="G120" s="1317"/>
      <c r="H120" s="1316"/>
    </row>
    <row r="121" spans="1:9" ht="12.75" customHeight="1" x14ac:dyDescent="0.25">
      <c r="A121" s="1307" t="s">
        <v>1562</v>
      </c>
      <c r="B121" s="1321" t="s">
        <v>1527</v>
      </c>
      <c r="C121" s="1310"/>
      <c r="D121" s="1317"/>
      <c r="E121" s="1317"/>
      <c r="F121" s="1317"/>
      <c r="G121" s="1317"/>
      <c r="H121" s="1316"/>
    </row>
    <row r="122" spans="1:9" ht="12.75" customHeight="1" x14ac:dyDescent="0.25">
      <c r="A122" s="1307" t="s">
        <v>1563</v>
      </c>
      <c r="B122" s="1321"/>
      <c r="C122" s="1314" t="s">
        <v>1564</v>
      </c>
      <c r="D122" s="1317"/>
      <c r="E122" s="1297">
        <v>3000000</v>
      </c>
      <c r="F122" s="1317"/>
      <c r="G122" s="1297">
        <f>E122+F122</f>
        <v>3000000</v>
      </c>
      <c r="H122" s="1316"/>
    </row>
    <row r="123" spans="1:9" s="1316" customFormat="1" ht="12.75" customHeight="1" x14ac:dyDescent="0.25">
      <c r="A123" s="1307" t="s">
        <v>1565</v>
      </c>
      <c r="B123" s="1313"/>
      <c r="C123" s="1319" t="s">
        <v>1566</v>
      </c>
      <c r="D123" s="1317">
        <f>SUM(D122)</f>
        <v>0</v>
      </c>
      <c r="E123" s="1317">
        <f t="shared" ref="E123:G123" si="8">SUM(E122)</f>
        <v>3000000</v>
      </c>
      <c r="F123" s="1317">
        <f t="shared" si="8"/>
        <v>0</v>
      </c>
      <c r="G123" s="1317">
        <f t="shared" si="8"/>
        <v>3000000</v>
      </c>
      <c r="H123" s="1312"/>
      <c r="I123" s="1315"/>
    </row>
    <row r="124" spans="1:9" ht="12.75" customHeight="1" x14ac:dyDescent="0.25">
      <c r="A124" s="1307"/>
      <c r="B124" s="1313"/>
      <c r="C124" s="1319"/>
      <c r="D124" s="1317"/>
      <c r="E124" s="1317"/>
      <c r="F124" s="1317"/>
      <c r="G124" s="1317"/>
      <c r="H124" s="1316"/>
    </row>
    <row r="125" spans="1:9" ht="12.75" customHeight="1" x14ac:dyDescent="0.2">
      <c r="A125" s="1322" t="s">
        <v>1567</v>
      </c>
      <c r="B125" s="1323"/>
      <c r="C125" s="1324" t="s">
        <v>1568</v>
      </c>
      <c r="D125" s="1325">
        <f>D106+D111+D118+D123</f>
        <v>166211577</v>
      </c>
      <c r="E125" s="1325">
        <f>E106+E111+E118+E123</f>
        <v>31950400</v>
      </c>
      <c r="F125" s="1325">
        <f>F106+F111+F118+F123</f>
        <v>108053887</v>
      </c>
      <c r="G125" s="1325">
        <f>G106+G111+G118+G123</f>
        <v>90108090</v>
      </c>
    </row>
    <row r="126" spans="1:9" ht="12.75" customHeight="1" x14ac:dyDescent="0.2">
      <c r="A126" s="1322"/>
      <c r="B126" s="1314"/>
      <c r="C126" s="1314"/>
      <c r="D126" s="1297"/>
      <c r="E126" s="1297"/>
      <c r="F126" s="1297"/>
      <c r="G126" s="1297"/>
    </row>
    <row r="127" spans="1:9" x14ac:dyDescent="0.2">
      <c r="A127" s="1322" t="s">
        <v>1569</v>
      </c>
      <c r="B127" s="1314"/>
      <c r="C127" s="1326" t="s">
        <v>1570</v>
      </c>
      <c r="D127" s="1297"/>
      <c r="E127" s="1297"/>
      <c r="F127" s="1297"/>
      <c r="G127" s="1297"/>
    </row>
    <row r="128" spans="1:9" x14ac:dyDescent="0.2">
      <c r="A128" s="1322"/>
      <c r="B128" s="1314"/>
      <c r="C128" s="1326"/>
      <c r="D128" s="1297"/>
      <c r="E128" s="1297"/>
      <c r="F128" s="1297"/>
      <c r="G128" s="1297"/>
    </row>
    <row r="129" spans="1:10" x14ac:dyDescent="0.2">
      <c r="A129" s="1297" t="s">
        <v>1571</v>
      </c>
      <c r="B129" s="1297"/>
      <c r="C129" s="1327" t="s">
        <v>1572</v>
      </c>
      <c r="D129" s="1297"/>
      <c r="E129" s="1297"/>
      <c r="F129" s="1297"/>
      <c r="G129" s="1297"/>
    </row>
    <row r="130" spans="1:10" x14ac:dyDescent="0.2">
      <c r="A130" s="1297" t="s">
        <v>1573</v>
      </c>
      <c r="B130" s="1316" t="s">
        <v>1527</v>
      </c>
      <c r="C130" s="1297"/>
      <c r="D130" s="1297"/>
      <c r="E130" s="1297"/>
      <c r="F130" s="1297"/>
      <c r="G130" s="1297"/>
    </row>
    <row r="131" spans="1:10" x14ac:dyDescent="0.2">
      <c r="A131" s="1297" t="s">
        <v>1574</v>
      </c>
      <c r="B131" s="1298" t="s">
        <v>1575</v>
      </c>
      <c r="C131" s="1297" t="s">
        <v>1576</v>
      </c>
      <c r="D131" s="1297">
        <v>0</v>
      </c>
      <c r="E131" s="1297">
        <v>2726575</v>
      </c>
      <c r="F131" s="1297"/>
      <c r="G131" s="1297">
        <f>D131+E131-F131</f>
        <v>2726575</v>
      </c>
    </row>
    <row r="132" spans="1:10" ht="13.5" x14ac:dyDescent="0.25">
      <c r="A132" s="1297" t="s">
        <v>1577</v>
      </c>
      <c r="B132" s="1297"/>
      <c r="C132" s="1317" t="s">
        <v>1578</v>
      </c>
      <c r="D132" s="1317">
        <f>SUM(D131)</f>
        <v>0</v>
      </c>
      <c r="E132" s="1317">
        <f t="shared" ref="E132:G132" si="9">SUM(E131)</f>
        <v>2726575</v>
      </c>
      <c r="F132" s="1317">
        <f t="shared" si="9"/>
        <v>0</v>
      </c>
      <c r="G132" s="1317">
        <f t="shared" si="9"/>
        <v>2726575</v>
      </c>
    </row>
    <row r="133" spans="1:10" s="1298" customFormat="1" x14ac:dyDescent="0.2">
      <c r="A133" s="1297"/>
      <c r="B133" s="1297"/>
      <c r="C133" s="1297"/>
      <c r="D133" s="1297"/>
      <c r="E133" s="1325"/>
      <c r="F133" s="1325"/>
      <c r="G133" s="1325"/>
      <c r="I133" s="1297"/>
      <c r="J133" s="1297"/>
    </row>
    <row r="134" spans="1:10" s="1298" customFormat="1" x14ac:dyDescent="0.2">
      <c r="A134" s="1297" t="s">
        <v>1579</v>
      </c>
      <c r="B134" s="1297"/>
      <c r="C134" s="1325" t="s">
        <v>1580</v>
      </c>
      <c r="D134" s="1325">
        <f>D132</f>
        <v>0</v>
      </c>
      <c r="E134" s="1325">
        <f>E132</f>
        <v>2726575</v>
      </c>
      <c r="F134" s="1325">
        <f>F132</f>
        <v>0</v>
      </c>
      <c r="G134" s="1325">
        <f>G132</f>
        <v>2726575</v>
      </c>
      <c r="I134" s="1297"/>
      <c r="J134" s="1297"/>
    </row>
    <row r="135" spans="1:10" s="1298" customFormat="1" x14ac:dyDescent="0.2">
      <c r="A135" s="1297"/>
      <c r="B135" s="1328"/>
      <c r="C135" s="1328"/>
      <c r="D135" s="1328"/>
      <c r="E135" s="1329"/>
      <c r="F135" s="1329"/>
      <c r="G135" s="1329"/>
      <c r="I135" s="1297"/>
      <c r="J135" s="1297"/>
    </row>
    <row r="136" spans="1:10" s="1298" customFormat="1" x14ac:dyDescent="0.2">
      <c r="A136" s="1297"/>
      <c r="B136" s="1328"/>
      <c r="C136" s="1328"/>
      <c r="D136" s="1328"/>
      <c r="E136" s="1328"/>
      <c r="F136" s="1328"/>
      <c r="G136" s="1328"/>
      <c r="I136" s="1297"/>
      <c r="J136" s="1297"/>
    </row>
  </sheetData>
  <mergeCells count="10">
    <mergeCell ref="A8:A9"/>
    <mergeCell ref="B14:C14"/>
    <mergeCell ref="B109:C109"/>
    <mergeCell ref="B114:C114"/>
    <mergeCell ref="D1:G1"/>
    <mergeCell ref="B2:G2"/>
    <mergeCell ref="B3:G3"/>
    <mergeCell ref="B4:G4"/>
    <mergeCell ref="B5:G5"/>
    <mergeCell ref="B6:G6"/>
  </mergeCells>
  <hyperlinks>
    <hyperlink ref="B4" r:id="rId1" display="mailto:heviz_ph@t-online.hu"/>
  </hyperlinks>
  <pageMargins left="0.70866141732283472" right="0.70866141732283472" top="0.74803149606299213" bottom="0.74803149606299213" header="0.31496062992125984" footer="0.31496062992125984"/>
  <pageSetup paperSize="9" scale="75" orientation="portrait"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89"/>
  <sheetViews>
    <sheetView workbookViewId="0">
      <selection activeCell="L22" sqref="L22"/>
    </sheetView>
  </sheetViews>
  <sheetFormatPr defaultColWidth="4.85546875" defaultRowHeight="12.75" x14ac:dyDescent="0.2"/>
  <cols>
    <col min="1" max="1" width="3.85546875" style="3" bestFit="1" customWidth="1"/>
    <col min="2" max="2" width="64.140625" style="3" bestFit="1" customWidth="1"/>
    <col min="3" max="3" width="9.85546875" style="3" customWidth="1"/>
    <col min="4" max="4" width="13.5703125" style="3" customWidth="1"/>
    <col min="5" max="5" width="12.42578125" style="3" bestFit="1" customWidth="1"/>
    <col min="6" max="256" width="4.85546875" style="3"/>
    <col min="257" max="257" width="3.85546875" style="3" bestFit="1" customWidth="1"/>
    <col min="258" max="258" width="64.140625" style="3" bestFit="1" customWidth="1"/>
    <col min="259" max="259" width="9.85546875" style="3" customWidth="1"/>
    <col min="260" max="260" width="13.5703125" style="3" customWidth="1"/>
    <col min="261" max="261" width="12.42578125" style="3" bestFit="1" customWidth="1"/>
    <col min="262" max="512" width="4.85546875" style="3"/>
    <col min="513" max="513" width="3.85546875" style="3" bestFit="1" customWidth="1"/>
    <col min="514" max="514" width="64.140625" style="3" bestFit="1" customWidth="1"/>
    <col min="515" max="515" width="9.85546875" style="3" customWidth="1"/>
    <col min="516" max="516" width="13.5703125" style="3" customWidth="1"/>
    <col min="517" max="517" width="12.42578125" style="3" bestFit="1" customWidth="1"/>
    <col min="518" max="768" width="4.85546875" style="3"/>
    <col min="769" max="769" width="3.85546875" style="3" bestFit="1" customWidth="1"/>
    <col min="770" max="770" width="64.140625" style="3" bestFit="1" customWidth="1"/>
    <col min="771" max="771" width="9.85546875" style="3" customWidth="1"/>
    <col min="772" max="772" width="13.5703125" style="3" customWidth="1"/>
    <col min="773" max="773" width="12.42578125" style="3" bestFit="1" customWidth="1"/>
    <col min="774" max="1024" width="4.85546875" style="3"/>
    <col min="1025" max="1025" width="3.85546875" style="3" bestFit="1" customWidth="1"/>
    <col min="1026" max="1026" width="64.140625" style="3" bestFit="1" customWidth="1"/>
    <col min="1027" max="1027" width="9.85546875" style="3" customWidth="1"/>
    <col min="1028" max="1028" width="13.5703125" style="3" customWidth="1"/>
    <col min="1029" max="1029" width="12.42578125" style="3" bestFit="1" customWidth="1"/>
    <col min="1030" max="1280" width="4.85546875" style="3"/>
    <col min="1281" max="1281" width="3.85546875" style="3" bestFit="1" customWidth="1"/>
    <col min="1282" max="1282" width="64.140625" style="3" bestFit="1" customWidth="1"/>
    <col min="1283" max="1283" width="9.85546875" style="3" customWidth="1"/>
    <col min="1284" max="1284" width="13.5703125" style="3" customWidth="1"/>
    <col min="1285" max="1285" width="12.42578125" style="3" bestFit="1" customWidth="1"/>
    <col min="1286" max="1536" width="4.85546875" style="3"/>
    <col min="1537" max="1537" width="3.85546875" style="3" bestFit="1" customWidth="1"/>
    <col min="1538" max="1538" width="64.140625" style="3" bestFit="1" customWidth="1"/>
    <col min="1539" max="1539" width="9.85546875" style="3" customWidth="1"/>
    <col min="1540" max="1540" width="13.5703125" style="3" customWidth="1"/>
    <col min="1541" max="1541" width="12.42578125" style="3" bestFit="1" customWidth="1"/>
    <col min="1542" max="1792" width="4.85546875" style="3"/>
    <col min="1793" max="1793" width="3.85546875" style="3" bestFit="1" customWidth="1"/>
    <col min="1794" max="1794" width="64.140625" style="3" bestFit="1" customWidth="1"/>
    <col min="1795" max="1795" width="9.85546875" style="3" customWidth="1"/>
    <col min="1796" max="1796" width="13.5703125" style="3" customWidth="1"/>
    <col min="1797" max="1797" width="12.42578125" style="3" bestFit="1" customWidth="1"/>
    <col min="1798" max="2048" width="4.85546875" style="3"/>
    <col min="2049" max="2049" width="3.85546875" style="3" bestFit="1" customWidth="1"/>
    <col min="2050" max="2050" width="64.140625" style="3" bestFit="1" customWidth="1"/>
    <col min="2051" max="2051" width="9.85546875" style="3" customWidth="1"/>
    <col min="2052" max="2052" width="13.5703125" style="3" customWidth="1"/>
    <col min="2053" max="2053" width="12.42578125" style="3" bestFit="1" customWidth="1"/>
    <col min="2054" max="2304" width="4.85546875" style="3"/>
    <col min="2305" max="2305" width="3.85546875" style="3" bestFit="1" customWidth="1"/>
    <col min="2306" max="2306" width="64.140625" style="3" bestFit="1" customWidth="1"/>
    <col min="2307" max="2307" width="9.85546875" style="3" customWidth="1"/>
    <col min="2308" max="2308" width="13.5703125" style="3" customWidth="1"/>
    <col min="2309" max="2309" width="12.42578125" style="3" bestFit="1" customWidth="1"/>
    <col min="2310" max="2560" width="4.85546875" style="3"/>
    <col min="2561" max="2561" width="3.85546875" style="3" bestFit="1" customWidth="1"/>
    <col min="2562" max="2562" width="64.140625" style="3" bestFit="1" customWidth="1"/>
    <col min="2563" max="2563" width="9.85546875" style="3" customWidth="1"/>
    <col min="2564" max="2564" width="13.5703125" style="3" customWidth="1"/>
    <col min="2565" max="2565" width="12.42578125" style="3" bestFit="1" customWidth="1"/>
    <col min="2566" max="2816" width="4.85546875" style="3"/>
    <col min="2817" max="2817" width="3.85546875" style="3" bestFit="1" customWidth="1"/>
    <col min="2818" max="2818" width="64.140625" style="3" bestFit="1" customWidth="1"/>
    <col min="2819" max="2819" width="9.85546875" style="3" customWidth="1"/>
    <col min="2820" max="2820" width="13.5703125" style="3" customWidth="1"/>
    <col min="2821" max="2821" width="12.42578125" style="3" bestFit="1" customWidth="1"/>
    <col min="2822" max="3072" width="4.85546875" style="3"/>
    <col min="3073" max="3073" width="3.85546875" style="3" bestFit="1" customWidth="1"/>
    <col min="3074" max="3074" width="64.140625" style="3" bestFit="1" customWidth="1"/>
    <col min="3075" max="3075" width="9.85546875" style="3" customWidth="1"/>
    <col min="3076" max="3076" width="13.5703125" style="3" customWidth="1"/>
    <col min="3077" max="3077" width="12.42578125" style="3" bestFit="1" customWidth="1"/>
    <col min="3078" max="3328" width="4.85546875" style="3"/>
    <col min="3329" max="3329" width="3.85546875" style="3" bestFit="1" customWidth="1"/>
    <col min="3330" max="3330" width="64.140625" style="3" bestFit="1" customWidth="1"/>
    <col min="3331" max="3331" width="9.85546875" style="3" customWidth="1"/>
    <col min="3332" max="3332" width="13.5703125" style="3" customWidth="1"/>
    <col min="3333" max="3333" width="12.42578125" style="3" bestFit="1" customWidth="1"/>
    <col min="3334" max="3584" width="4.85546875" style="3"/>
    <col min="3585" max="3585" width="3.85546875" style="3" bestFit="1" customWidth="1"/>
    <col min="3586" max="3586" width="64.140625" style="3" bestFit="1" customWidth="1"/>
    <col min="3587" max="3587" width="9.85546875" style="3" customWidth="1"/>
    <col min="3588" max="3588" width="13.5703125" style="3" customWidth="1"/>
    <col min="3589" max="3589" width="12.42578125" style="3" bestFit="1" customWidth="1"/>
    <col min="3590" max="3840" width="4.85546875" style="3"/>
    <col min="3841" max="3841" width="3.85546875" style="3" bestFit="1" customWidth="1"/>
    <col min="3842" max="3842" width="64.140625" style="3" bestFit="1" customWidth="1"/>
    <col min="3843" max="3843" width="9.85546875" style="3" customWidth="1"/>
    <col min="3844" max="3844" width="13.5703125" style="3" customWidth="1"/>
    <col min="3845" max="3845" width="12.42578125" style="3" bestFit="1" customWidth="1"/>
    <col min="3846" max="4096" width="4.85546875" style="3"/>
    <col min="4097" max="4097" width="3.85546875" style="3" bestFit="1" customWidth="1"/>
    <col min="4098" max="4098" width="64.140625" style="3" bestFit="1" customWidth="1"/>
    <col min="4099" max="4099" width="9.85546875" style="3" customWidth="1"/>
    <col min="4100" max="4100" width="13.5703125" style="3" customWidth="1"/>
    <col min="4101" max="4101" width="12.42578125" style="3" bestFit="1" customWidth="1"/>
    <col min="4102" max="4352" width="4.85546875" style="3"/>
    <col min="4353" max="4353" width="3.85546875" style="3" bestFit="1" customWidth="1"/>
    <col min="4354" max="4354" width="64.140625" style="3" bestFit="1" customWidth="1"/>
    <col min="4355" max="4355" width="9.85546875" style="3" customWidth="1"/>
    <col min="4356" max="4356" width="13.5703125" style="3" customWidth="1"/>
    <col min="4357" max="4357" width="12.42578125" style="3" bestFit="1" customWidth="1"/>
    <col min="4358" max="4608" width="4.85546875" style="3"/>
    <col min="4609" max="4609" width="3.85546875" style="3" bestFit="1" customWidth="1"/>
    <col min="4610" max="4610" width="64.140625" style="3" bestFit="1" customWidth="1"/>
    <col min="4611" max="4611" width="9.85546875" style="3" customWidth="1"/>
    <col min="4612" max="4612" width="13.5703125" style="3" customWidth="1"/>
    <col min="4613" max="4613" width="12.42578125" style="3" bestFit="1" customWidth="1"/>
    <col min="4614" max="4864" width="4.85546875" style="3"/>
    <col min="4865" max="4865" width="3.85546875" style="3" bestFit="1" customWidth="1"/>
    <col min="4866" max="4866" width="64.140625" style="3" bestFit="1" customWidth="1"/>
    <col min="4867" max="4867" width="9.85546875" style="3" customWidth="1"/>
    <col min="4868" max="4868" width="13.5703125" style="3" customWidth="1"/>
    <col min="4869" max="4869" width="12.42578125" style="3" bestFit="1" customWidth="1"/>
    <col min="4870" max="5120" width="4.85546875" style="3"/>
    <col min="5121" max="5121" width="3.85546875" style="3" bestFit="1" customWidth="1"/>
    <col min="5122" max="5122" width="64.140625" style="3" bestFit="1" customWidth="1"/>
    <col min="5123" max="5123" width="9.85546875" style="3" customWidth="1"/>
    <col min="5124" max="5124" width="13.5703125" style="3" customWidth="1"/>
    <col min="5125" max="5125" width="12.42578125" style="3" bestFit="1" customWidth="1"/>
    <col min="5126" max="5376" width="4.85546875" style="3"/>
    <col min="5377" max="5377" width="3.85546875" style="3" bestFit="1" customWidth="1"/>
    <col min="5378" max="5378" width="64.140625" style="3" bestFit="1" customWidth="1"/>
    <col min="5379" max="5379" width="9.85546875" style="3" customWidth="1"/>
    <col min="5380" max="5380" width="13.5703125" style="3" customWidth="1"/>
    <col min="5381" max="5381" width="12.42578125" style="3" bestFit="1" customWidth="1"/>
    <col min="5382" max="5632" width="4.85546875" style="3"/>
    <col min="5633" max="5633" width="3.85546875" style="3" bestFit="1" customWidth="1"/>
    <col min="5634" max="5634" width="64.140625" style="3" bestFit="1" customWidth="1"/>
    <col min="5635" max="5635" width="9.85546875" style="3" customWidth="1"/>
    <col min="5636" max="5636" width="13.5703125" style="3" customWidth="1"/>
    <col min="5637" max="5637" width="12.42578125" style="3" bestFit="1" customWidth="1"/>
    <col min="5638" max="5888" width="4.85546875" style="3"/>
    <col min="5889" max="5889" width="3.85546875" style="3" bestFit="1" customWidth="1"/>
    <col min="5890" max="5890" width="64.140625" style="3" bestFit="1" customWidth="1"/>
    <col min="5891" max="5891" width="9.85546875" style="3" customWidth="1"/>
    <col min="5892" max="5892" width="13.5703125" style="3" customWidth="1"/>
    <col min="5893" max="5893" width="12.42578125" style="3" bestFit="1" customWidth="1"/>
    <col min="5894" max="6144" width="4.85546875" style="3"/>
    <col min="6145" max="6145" width="3.85546875" style="3" bestFit="1" customWidth="1"/>
    <col min="6146" max="6146" width="64.140625" style="3" bestFit="1" customWidth="1"/>
    <col min="6147" max="6147" width="9.85546875" style="3" customWidth="1"/>
    <col min="6148" max="6148" width="13.5703125" style="3" customWidth="1"/>
    <col min="6149" max="6149" width="12.42578125" style="3" bestFit="1" customWidth="1"/>
    <col min="6150" max="6400" width="4.85546875" style="3"/>
    <col min="6401" max="6401" width="3.85546875" style="3" bestFit="1" customWidth="1"/>
    <col min="6402" max="6402" width="64.140625" style="3" bestFit="1" customWidth="1"/>
    <col min="6403" max="6403" width="9.85546875" style="3" customWidth="1"/>
    <col min="6404" max="6404" width="13.5703125" style="3" customWidth="1"/>
    <col min="6405" max="6405" width="12.42578125" style="3" bestFit="1" customWidth="1"/>
    <col min="6406" max="6656" width="4.85546875" style="3"/>
    <col min="6657" max="6657" width="3.85546875" style="3" bestFit="1" customWidth="1"/>
    <col min="6658" max="6658" width="64.140625" style="3" bestFit="1" customWidth="1"/>
    <col min="6659" max="6659" width="9.85546875" style="3" customWidth="1"/>
    <col min="6660" max="6660" width="13.5703125" style="3" customWidth="1"/>
    <col min="6661" max="6661" width="12.42578125" style="3" bestFit="1" customWidth="1"/>
    <col min="6662" max="6912" width="4.85546875" style="3"/>
    <col min="6913" max="6913" width="3.85546875" style="3" bestFit="1" customWidth="1"/>
    <col min="6914" max="6914" width="64.140625" style="3" bestFit="1" customWidth="1"/>
    <col min="6915" max="6915" width="9.85546875" style="3" customWidth="1"/>
    <col min="6916" max="6916" width="13.5703125" style="3" customWidth="1"/>
    <col min="6917" max="6917" width="12.42578125" style="3" bestFit="1" customWidth="1"/>
    <col min="6918" max="7168" width="4.85546875" style="3"/>
    <col min="7169" max="7169" width="3.85546875" style="3" bestFit="1" customWidth="1"/>
    <col min="7170" max="7170" width="64.140625" style="3" bestFit="1" customWidth="1"/>
    <col min="7171" max="7171" width="9.85546875" style="3" customWidth="1"/>
    <col min="7172" max="7172" width="13.5703125" style="3" customWidth="1"/>
    <col min="7173" max="7173" width="12.42578125" style="3" bestFit="1" customWidth="1"/>
    <col min="7174" max="7424" width="4.85546875" style="3"/>
    <col min="7425" max="7425" width="3.85546875" style="3" bestFit="1" customWidth="1"/>
    <col min="7426" max="7426" width="64.140625" style="3" bestFit="1" customWidth="1"/>
    <col min="7427" max="7427" width="9.85546875" style="3" customWidth="1"/>
    <col min="7428" max="7428" width="13.5703125" style="3" customWidth="1"/>
    <col min="7429" max="7429" width="12.42578125" style="3" bestFit="1" customWidth="1"/>
    <col min="7430" max="7680" width="4.85546875" style="3"/>
    <col min="7681" max="7681" width="3.85546875" style="3" bestFit="1" customWidth="1"/>
    <col min="7682" max="7682" width="64.140625" style="3" bestFit="1" customWidth="1"/>
    <col min="7683" max="7683" width="9.85546875" style="3" customWidth="1"/>
    <col min="7684" max="7684" width="13.5703125" style="3" customWidth="1"/>
    <col min="7685" max="7685" width="12.42578125" style="3" bestFit="1" customWidth="1"/>
    <col min="7686" max="7936" width="4.85546875" style="3"/>
    <col min="7937" max="7937" width="3.85546875" style="3" bestFit="1" customWidth="1"/>
    <col min="7938" max="7938" width="64.140625" style="3" bestFit="1" customWidth="1"/>
    <col min="7939" max="7939" width="9.85546875" style="3" customWidth="1"/>
    <col min="7940" max="7940" width="13.5703125" style="3" customWidth="1"/>
    <col min="7941" max="7941" width="12.42578125" style="3" bestFit="1" customWidth="1"/>
    <col min="7942" max="8192" width="4.85546875" style="3"/>
    <col min="8193" max="8193" width="3.85546875" style="3" bestFit="1" customWidth="1"/>
    <col min="8194" max="8194" width="64.140625" style="3" bestFit="1" customWidth="1"/>
    <col min="8195" max="8195" width="9.85546875" style="3" customWidth="1"/>
    <col min="8196" max="8196" width="13.5703125" style="3" customWidth="1"/>
    <col min="8197" max="8197" width="12.42578125" style="3" bestFit="1" customWidth="1"/>
    <col min="8198" max="8448" width="4.85546875" style="3"/>
    <col min="8449" max="8449" width="3.85546875" style="3" bestFit="1" customWidth="1"/>
    <col min="8450" max="8450" width="64.140625" style="3" bestFit="1" customWidth="1"/>
    <col min="8451" max="8451" width="9.85546875" style="3" customWidth="1"/>
    <col min="8452" max="8452" width="13.5703125" style="3" customWidth="1"/>
    <col min="8453" max="8453" width="12.42578125" style="3" bestFit="1" customWidth="1"/>
    <col min="8454" max="8704" width="4.85546875" style="3"/>
    <col min="8705" max="8705" width="3.85546875" style="3" bestFit="1" customWidth="1"/>
    <col min="8706" max="8706" width="64.140625" style="3" bestFit="1" customWidth="1"/>
    <col min="8707" max="8707" width="9.85546875" style="3" customWidth="1"/>
    <col min="8708" max="8708" width="13.5703125" style="3" customWidth="1"/>
    <col min="8709" max="8709" width="12.42578125" style="3" bestFit="1" customWidth="1"/>
    <col min="8710" max="8960" width="4.85546875" style="3"/>
    <col min="8961" max="8961" width="3.85546875" style="3" bestFit="1" customWidth="1"/>
    <col min="8962" max="8962" width="64.140625" style="3" bestFit="1" customWidth="1"/>
    <col min="8963" max="8963" width="9.85546875" style="3" customWidth="1"/>
    <col min="8964" max="8964" width="13.5703125" style="3" customWidth="1"/>
    <col min="8965" max="8965" width="12.42578125" style="3" bestFit="1" customWidth="1"/>
    <col min="8966" max="9216" width="4.85546875" style="3"/>
    <col min="9217" max="9217" width="3.85546875" style="3" bestFit="1" customWidth="1"/>
    <col min="9218" max="9218" width="64.140625" style="3" bestFit="1" customWidth="1"/>
    <col min="9219" max="9219" width="9.85546875" style="3" customWidth="1"/>
    <col min="9220" max="9220" width="13.5703125" style="3" customWidth="1"/>
    <col min="9221" max="9221" width="12.42578125" style="3" bestFit="1" customWidth="1"/>
    <col min="9222" max="9472" width="4.85546875" style="3"/>
    <col min="9473" max="9473" width="3.85546875" style="3" bestFit="1" customWidth="1"/>
    <col min="9474" max="9474" width="64.140625" style="3" bestFit="1" customWidth="1"/>
    <col min="9475" max="9475" width="9.85546875" style="3" customWidth="1"/>
    <col min="9476" max="9476" width="13.5703125" style="3" customWidth="1"/>
    <col min="9477" max="9477" width="12.42578125" style="3" bestFit="1" customWidth="1"/>
    <col min="9478" max="9728" width="4.85546875" style="3"/>
    <col min="9729" max="9729" width="3.85546875" style="3" bestFit="1" customWidth="1"/>
    <col min="9730" max="9730" width="64.140625" style="3" bestFit="1" customWidth="1"/>
    <col min="9731" max="9731" width="9.85546875" style="3" customWidth="1"/>
    <col min="9732" max="9732" width="13.5703125" style="3" customWidth="1"/>
    <col min="9733" max="9733" width="12.42578125" style="3" bestFit="1" customWidth="1"/>
    <col min="9734" max="9984" width="4.85546875" style="3"/>
    <col min="9985" max="9985" width="3.85546875" style="3" bestFit="1" customWidth="1"/>
    <col min="9986" max="9986" width="64.140625" style="3" bestFit="1" customWidth="1"/>
    <col min="9987" max="9987" width="9.85546875" style="3" customWidth="1"/>
    <col min="9988" max="9988" width="13.5703125" style="3" customWidth="1"/>
    <col min="9989" max="9989" width="12.42578125" style="3" bestFit="1" customWidth="1"/>
    <col min="9990" max="10240" width="4.85546875" style="3"/>
    <col min="10241" max="10241" width="3.85546875" style="3" bestFit="1" customWidth="1"/>
    <col min="10242" max="10242" width="64.140625" style="3" bestFit="1" customWidth="1"/>
    <col min="10243" max="10243" width="9.85546875" style="3" customWidth="1"/>
    <col min="10244" max="10244" width="13.5703125" style="3" customWidth="1"/>
    <col min="10245" max="10245" width="12.42578125" style="3" bestFit="1" customWidth="1"/>
    <col min="10246" max="10496" width="4.85546875" style="3"/>
    <col min="10497" max="10497" width="3.85546875" style="3" bestFit="1" customWidth="1"/>
    <col min="10498" max="10498" width="64.140625" style="3" bestFit="1" customWidth="1"/>
    <col min="10499" max="10499" width="9.85546875" style="3" customWidth="1"/>
    <col min="10500" max="10500" width="13.5703125" style="3" customWidth="1"/>
    <col min="10501" max="10501" width="12.42578125" style="3" bestFit="1" customWidth="1"/>
    <col min="10502" max="10752" width="4.85546875" style="3"/>
    <col min="10753" max="10753" width="3.85546875" style="3" bestFit="1" customWidth="1"/>
    <col min="10754" max="10754" width="64.140625" style="3" bestFit="1" customWidth="1"/>
    <col min="10755" max="10755" width="9.85546875" style="3" customWidth="1"/>
    <col min="10756" max="10756" width="13.5703125" style="3" customWidth="1"/>
    <col min="10757" max="10757" width="12.42578125" style="3" bestFit="1" customWidth="1"/>
    <col min="10758" max="11008" width="4.85546875" style="3"/>
    <col min="11009" max="11009" width="3.85546875" style="3" bestFit="1" customWidth="1"/>
    <col min="11010" max="11010" width="64.140625" style="3" bestFit="1" customWidth="1"/>
    <col min="11011" max="11011" width="9.85546875" style="3" customWidth="1"/>
    <col min="11012" max="11012" width="13.5703125" style="3" customWidth="1"/>
    <col min="11013" max="11013" width="12.42578125" style="3" bestFit="1" customWidth="1"/>
    <col min="11014" max="11264" width="4.85546875" style="3"/>
    <col min="11265" max="11265" width="3.85546875" style="3" bestFit="1" customWidth="1"/>
    <col min="11266" max="11266" width="64.140625" style="3" bestFit="1" customWidth="1"/>
    <col min="11267" max="11267" width="9.85546875" style="3" customWidth="1"/>
    <col min="11268" max="11268" width="13.5703125" style="3" customWidth="1"/>
    <col min="11269" max="11269" width="12.42578125" style="3" bestFit="1" customWidth="1"/>
    <col min="11270" max="11520" width="4.85546875" style="3"/>
    <col min="11521" max="11521" width="3.85546875" style="3" bestFit="1" customWidth="1"/>
    <col min="11522" max="11522" width="64.140625" style="3" bestFit="1" customWidth="1"/>
    <col min="11523" max="11523" width="9.85546875" style="3" customWidth="1"/>
    <col min="11524" max="11524" width="13.5703125" style="3" customWidth="1"/>
    <col min="11525" max="11525" width="12.42578125" style="3" bestFit="1" customWidth="1"/>
    <col min="11526" max="11776" width="4.85546875" style="3"/>
    <col min="11777" max="11777" width="3.85546875" style="3" bestFit="1" customWidth="1"/>
    <col min="11778" max="11778" width="64.140625" style="3" bestFit="1" customWidth="1"/>
    <col min="11779" max="11779" width="9.85546875" style="3" customWidth="1"/>
    <col min="11780" max="11780" width="13.5703125" style="3" customWidth="1"/>
    <col min="11781" max="11781" width="12.42578125" style="3" bestFit="1" customWidth="1"/>
    <col min="11782" max="12032" width="4.85546875" style="3"/>
    <col min="12033" max="12033" width="3.85546875" style="3" bestFit="1" customWidth="1"/>
    <col min="12034" max="12034" width="64.140625" style="3" bestFit="1" customWidth="1"/>
    <col min="12035" max="12035" width="9.85546875" style="3" customWidth="1"/>
    <col min="12036" max="12036" width="13.5703125" style="3" customWidth="1"/>
    <col min="12037" max="12037" width="12.42578125" style="3" bestFit="1" customWidth="1"/>
    <col min="12038" max="12288" width="4.85546875" style="3"/>
    <col min="12289" max="12289" width="3.85546875" style="3" bestFit="1" customWidth="1"/>
    <col min="12290" max="12290" width="64.140625" style="3" bestFit="1" customWidth="1"/>
    <col min="12291" max="12291" width="9.85546875" style="3" customWidth="1"/>
    <col min="12292" max="12292" width="13.5703125" style="3" customWidth="1"/>
    <col min="12293" max="12293" width="12.42578125" style="3" bestFit="1" customWidth="1"/>
    <col min="12294" max="12544" width="4.85546875" style="3"/>
    <col min="12545" max="12545" width="3.85546875" style="3" bestFit="1" customWidth="1"/>
    <col min="12546" max="12546" width="64.140625" style="3" bestFit="1" customWidth="1"/>
    <col min="12547" max="12547" width="9.85546875" style="3" customWidth="1"/>
    <col min="12548" max="12548" width="13.5703125" style="3" customWidth="1"/>
    <col min="12549" max="12549" width="12.42578125" style="3" bestFit="1" customWidth="1"/>
    <col min="12550" max="12800" width="4.85546875" style="3"/>
    <col min="12801" max="12801" width="3.85546875" style="3" bestFit="1" customWidth="1"/>
    <col min="12802" max="12802" width="64.140625" style="3" bestFit="1" customWidth="1"/>
    <col min="12803" max="12803" width="9.85546875" style="3" customWidth="1"/>
    <col min="12804" max="12804" width="13.5703125" style="3" customWidth="1"/>
    <col min="12805" max="12805" width="12.42578125" style="3" bestFit="1" customWidth="1"/>
    <col min="12806" max="13056" width="4.85546875" style="3"/>
    <col min="13057" max="13057" width="3.85546875" style="3" bestFit="1" customWidth="1"/>
    <col min="13058" max="13058" width="64.140625" style="3" bestFit="1" customWidth="1"/>
    <col min="13059" max="13059" width="9.85546875" style="3" customWidth="1"/>
    <col min="13060" max="13060" width="13.5703125" style="3" customWidth="1"/>
    <col min="13061" max="13061" width="12.42578125" style="3" bestFit="1" customWidth="1"/>
    <col min="13062" max="13312" width="4.85546875" style="3"/>
    <col min="13313" max="13313" width="3.85546875" style="3" bestFit="1" customWidth="1"/>
    <col min="13314" max="13314" width="64.140625" style="3" bestFit="1" customWidth="1"/>
    <col min="13315" max="13315" width="9.85546875" style="3" customWidth="1"/>
    <col min="13316" max="13316" width="13.5703125" style="3" customWidth="1"/>
    <col min="13317" max="13317" width="12.42578125" style="3" bestFit="1" customWidth="1"/>
    <col min="13318" max="13568" width="4.85546875" style="3"/>
    <col min="13569" max="13569" width="3.85546875" style="3" bestFit="1" customWidth="1"/>
    <col min="13570" max="13570" width="64.140625" style="3" bestFit="1" customWidth="1"/>
    <col min="13571" max="13571" width="9.85546875" style="3" customWidth="1"/>
    <col min="13572" max="13572" width="13.5703125" style="3" customWidth="1"/>
    <col min="13573" max="13573" width="12.42578125" style="3" bestFit="1" customWidth="1"/>
    <col min="13574" max="13824" width="4.85546875" style="3"/>
    <col min="13825" max="13825" width="3.85546875" style="3" bestFit="1" customWidth="1"/>
    <col min="13826" max="13826" width="64.140625" style="3" bestFit="1" customWidth="1"/>
    <col min="13827" max="13827" width="9.85546875" style="3" customWidth="1"/>
    <col min="13828" max="13828" width="13.5703125" style="3" customWidth="1"/>
    <col min="13829" max="13829" width="12.42578125" style="3" bestFit="1" customWidth="1"/>
    <col min="13830" max="14080" width="4.85546875" style="3"/>
    <col min="14081" max="14081" width="3.85546875" style="3" bestFit="1" customWidth="1"/>
    <col min="14082" max="14082" width="64.140625" style="3" bestFit="1" customWidth="1"/>
    <col min="14083" max="14083" width="9.85546875" style="3" customWidth="1"/>
    <col min="14084" max="14084" width="13.5703125" style="3" customWidth="1"/>
    <col min="14085" max="14085" width="12.42578125" style="3" bestFit="1" customWidth="1"/>
    <col min="14086" max="14336" width="4.85546875" style="3"/>
    <col min="14337" max="14337" width="3.85546875" style="3" bestFit="1" customWidth="1"/>
    <col min="14338" max="14338" width="64.140625" style="3" bestFit="1" customWidth="1"/>
    <col min="14339" max="14339" width="9.85546875" style="3" customWidth="1"/>
    <col min="14340" max="14340" width="13.5703125" style="3" customWidth="1"/>
    <col min="14341" max="14341" width="12.42578125" style="3" bestFit="1" customWidth="1"/>
    <col min="14342" max="14592" width="4.85546875" style="3"/>
    <col min="14593" max="14593" width="3.85546875" style="3" bestFit="1" customWidth="1"/>
    <col min="14594" max="14594" width="64.140625" style="3" bestFit="1" customWidth="1"/>
    <col min="14595" max="14595" width="9.85546875" style="3" customWidth="1"/>
    <col min="14596" max="14596" width="13.5703125" style="3" customWidth="1"/>
    <col min="14597" max="14597" width="12.42578125" style="3" bestFit="1" customWidth="1"/>
    <col min="14598" max="14848" width="4.85546875" style="3"/>
    <col min="14849" max="14849" width="3.85546875" style="3" bestFit="1" customWidth="1"/>
    <col min="14850" max="14850" width="64.140625" style="3" bestFit="1" customWidth="1"/>
    <col min="14851" max="14851" width="9.85546875" style="3" customWidth="1"/>
    <col min="14852" max="14852" width="13.5703125" style="3" customWidth="1"/>
    <col min="14853" max="14853" width="12.42578125" style="3" bestFit="1" customWidth="1"/>
    <col min="14854" max="15104" width="4.85546875" style="3"/>
    <col min="15105" max="15105" width="3.85546875" style="3" bestFit="1" customWidth="1"/>
    <col min="15106" max="15106" width="64.140625" style="3" bestFit="1" customWidth="1"/>
    <col min="15107" max="15107" width="9.85546875" style="3" customWidth="1"/>
    <col min="15108" max="15108" width="13.5703125" style="3" customWidth="1"/>
    <col min="15109" max="15109" width="12.42578125" style="3" bestFit="1" customWidth="1"/>
    <col min="15110" max="15360" width="4.85546875" style="3"/>
    <col min="15361" max="15361" width="3.85546875" style="3" bestFit="1" customWidth="1"/>
    <col min="15362" max="15362" width="64.140625" style="3" bestFit="1" customWidth="1"/>
    <col min="15363" max="15363" width="9.85546875" style="3" customWidth="1"/>
    <col min="15364" max="15364" width="13.5703125" style="3" customWidth="1"/>
    <col min="15365" max="15365" width="12.42578125" style="3" bestFit="1" customWidth="1"/>
    <col min="15366" max="15616" width="4.85546875" style="3"/>
    <col min="15617" max="15617" width="3.85546875" style="3" bestFit="1" customWidth="1"/>
    <col min="15618" max="15618" width="64.140625" style="3" bestFit="1" customWidth="1"/>
    <col min="15619" max="15619" width="9.85546875" style="3" customWidth="1"/>
    <col min="15620" max="15620" width="13.5703125" style="3" customWidth="1"/>
    <col min="15621" max="15621" width="12.42578125" style="3" bestFit="1" customWidth="1"/>
    <col min="15622" max="15872" width="4.85546875" style="3"/>
    <col min="15873" max="15873" width="3.85546875" style="3" bestFit="1" customWidth="1"/>
    <col min="15874" max="15874" width="64.140625" style="3" bestFit="1" customWidth="1"/>
    <col min="15875" max="15875" width="9.85546875" style="3" customWidth="1"/>
    <col min="15876" max="15876" width="13.5703125" style="3" customWidth="1"/>
    <col min="15877" max="15877" width="12.42578125" style="3" bestFit="1" customWidth="1"/>
    <col min="15878" max="16128" width="4.85546875" style="3"/>
    <col min="16129" max="16129" width="3.85546875" style="3" bestFit="1" customWidth="1"/>
    <col min="16130" max="16130" width="64.140625" style="3" bestFit="1" customWidth="1"/>
    <col min="16131" max="16131" width="9.85546875" style="3" customWidth="1"/>
    <col min="16132" max="16132" width="13.5703125" style="3" customWidth="1"/>
    <col min="16133" max="16133" width="12.42578125" style="3" bestFit="1" customWidth="1"/>
    <col min="16134" max="16384" width="4.85546875" style="3"/>
  </cols>
  <sheetData>
    <row r="1" spans="1:10" x14ac:dyDescent="0.2">
      <c r="B1" s="1836" t="s">
        <v>2159</v>
      </c>
      <c r="C1" s="1836"/>
      <c r="D1" s="1836"/>
      <c r="E1" s="1331"/>
      <c r="F1" s="1331"/>
      <c r="G1" s="1331"/>
      <c r="H1" s="1331"/>
      <c r="I1" s="1331"/>
      <c r="J1" s="1331"/>
    </row>
    <row r="2" spans="1:10" x14ac:dyDescent="0.2">
      <c r="B2" s="1472"/>
      <c r="C2" s="1472"/>
      <c r="D2" s="1472"/>
      <c r="E2" s="1410"/>
      <c r="F2" s="1410"/>
      <c r="G2" s="1410"/>
    </row>
    <row r="3" spans="1:10" x14ac:dyDescent="0.2">
      <c r="B3" s="1472"/>
      <c r="C3" s="1472"/>
      <c r="D3" s="1472"/>
      <c r="E3" s="1410"/>
      <c r="F3" s="1410"/>
      <c r="G3" s="1410"/>
    </row>
    <row r="4" spans="1:10" x14ac:dyDescent="0.2">
      <c r="B4" s="1636" t="s">
        <v>87</v>
      </c>
      <c r="C4" s="1636"/>
      <c r="D4" s="1636"/>
    </row>
    <row r="5" spans="1:10" x14ac:dyDescent="0.2">
      <c r="B5" s="1636" t="s">
        <v>1339</v>
      </c>
      <c r="C5" s="1636"/>
      <c r="D5" s="1636"/>
    </row>
    <row r="6" spans="1:10" x14ac:dyDescent="0.2">
      <c r="B6" s="1636" t="s">
        <v>1865</v>
      </c>
      <c r="C6" s="1636"/>
      <c r="D6" s="1636"/>
    </row>
    <row r="7" spans="1:10" x14ac:dyDescent="0.2">
      <c r="B7" s="1636" t="s">
        <v>1360</v>
      </c>
      <c r="C7" s="1636"/>
      <c r="D7" s="1636"/>
    </row>
    <row r="8" spans="1:10" ht="14.25" customHeight="1" x14ac:dyDescent="0.2">
      <c r="B8" s="1389"/>
      <c r="C8" s="1389"/>
      <c r="D8" s="1389"/>
    </row>
    <row r="9" spans="1:10" ht="31.5" customHeight="1" x14ac:dyDescent="0.2">
      <c r="A9" s="1911" t="s">
        <v>504</v>
      </c>
      <c r="B9" s="1414" t="s">
        <v>57</v>
      </c>
      <c r="C9" s="1414" t="s">
        <v>58</v>
      </c>
      <c r="D9" s="1414" t="s">
        <v>59</v>
      </c>
    </row>
    <row r="10" spans="1:10" x14ac:dyDescent="0.2">
      <c r="A10" s="1912"/>
      <c r="B10" s="1914" t="s">
        <v>86</v>
      </c>
      <c r="C10" s="1820" t="s">
        <v>1866</v>
      </c>
      <c r="D10" s="1820" t="s">
        <v>1670</v>
      </c>
    </row>
    <row r="11" spans="1:10" x14ac:dyDescent="0.2">
      <c r="A11" s="1913"/>
      <c r="B11" s="1914"/>
      <c r="C11" s="1820"/>
      <c r="D11" s="1820"/>
    </row>
    <row r="12" spans="1:10" x14ac:dyDescent="0.2">
      <c r="A12" s="1444"/>
      <c r="B12" s="1473" t="s">
        <v>1672</v>
      </c>
      <c r="C12" s="1420"/>
      <c r="D12" s="1451"/>
    </row>
    <row r="13" spans="1:10" x14ac:dyDescent="0.2">
      <c r="A13" s="1444" t="s">
        <v>514</v>
      </c>
      <c r="B13" s="3" t="s">
        <v>1867</v>
      </c>
      <c r="C13" s="260">
        <v>29</v>
      </c>
      <c r="D13" s="260">
        <v>16721304</v>
      </c>
    </row>
    <row r="14" spans="1:10" x14ac:dyDescent="0.2">
      <c r="A14" s="1444" t="s">
        <v>522</v>
      </c>
      <c r="B14" s="3" t="s">
        <v>1868</v>
      </c>
      <c r="C14" s="260">
        <v>59</v>
      </c>
      <c r="D14" s="260">
        <v>85255398</v>
      </c>
    </row>
    <row r="15" spans="1:10" x14ac:dyDescent="0.2">
      <c r="A15" s="1444" t="s">
        <v>523</v>
      </c>
      <c r="B15" s="141" t="s">
        <v>1869</v>
      </c>
      <c r="C15" s="262">
        <f>SUM(C13:C14)</f>
        <v>88</v>
      </c>
      <c r="D15" s="262">
        <f>SUM(D13:D14)</f>
        <v>101976702</v>
      </c>
    </row>
    <row r="16" spans="1:10" x14ac:dyDescent="0.2">
      <c r="A16" s="1444" t="s">
        <v>524</v>
      </c>
      <c r="B16" s="3" t="s">
        <v>1870</v>
      </c>
      <c r="C16" s="899">
        <v>2</v>
      </c>
      <c r="D16" s="260">
        <v>52740</v>
      </c>
    </row>
    <row r="17" spans="1:4" x14ac:dyDescent="0.2">
      <c r="A17" s="1444" t="s">
        <v>525</v>
      </c>
      <c r="B17" s="3" t="s">
        <v>1871</v>
      </c>
      <c r="C17" s="260">
        <v>583</v>
      </c>
      <c r="D17" s="260">
        <v>275166237</v>
      </c>
    </row>
    <row r="18" spans="1:4" x14ac:dyDescent="0.2">
      <c r="A18" s="1444" t="s">
        <v>526</v>
      </c>
      <c r="B18" s="3" t="s">
        <v>1872</v>
      </c>
      <c r="C18" s="260"/>
      <c r="D18" s="260">
        <v>0</v>
      </c>
    </row>
    <row r="19" spans="1:4" ht="15.75" customHeight="1" x14ac:dyDescent="0.2">
      <c r="A19" s="1444" t="s">
        <v>527</v>
      </c>
      <c r="B19" s="141" t="s">
        <v>1873</v>
      </c>
      <c r="C19" s="262">
        <f>SUM(C16:C18)</f>
        <v>585</v>
      </c>
      <c r="D19" s="262">
        <f>SUM(D16:D18)</f>
        <v>275218977</v>
      </c>
    </row>
    <row r="20" spans="1:4" ht="25.5" x14ac:dyDescent="0.2">
      <c r="A20" s="1444" t="s">
        <v>528</v>
      </c>
      <c r="B20" s="1445" t="s">
        <v>1874</v>
      </c>
      <c r="C20" s="262">
        <f>C15+C19</f>
        <v>673</v>
      </c>
      <c r="D20" s="262">
        <f>D15+D19</f>
        <v>377195679</v>
      </c>
    </row>
    <row r="21" spans="1:4" ht="25.5" x14ac:dyDescent="0.2">
      <c r="A21" s="1444" t="s">
        <v>529</v>
      </c>
      <c r="B21" s="1445" t="s">
        <v>1875</v>
      </c>
      <c r="C21" s="262">
        <v>673</v>
      </c>
      <c r="D21" s="262">
        <v>377195679</v>
      </c>
    </row>
    <row r="22" spans="1:4" ht="25.5" x14ac:dyDescent="0.2">
      <c r="A22" s="1444" t="s">
        <v>571</v>
      </c>
      <c r="B22" s="1445" t="s">
        <v>1876</v>
      </c>
      <c r="C22" s="262">
        <f>C20</f>
        <v>673</v>
      </c>
      <c r="D22" s="262">
        <f>D20-D21</f>
        <v>0</v>
      </c>
    </row>
    <row r="23" spans="1:4" x14ac:dyDescent="0.2">
      <c r="A23" s="1444"/>
      <c r="B23" s="1473" t="s">
        <v>356</v>
      </c>
      <c r="C23" s="1420"/>
      <c r="D23" s="1451"/>
    </row>
    <row r="24" spans="1:4" x14ac:dyDescent="0.2">
      <c r="A24" s="1444" t="s">
        <v>514</v>
      </c>
      <c r="B24" s="3" t="s">
        <v>1867</v>
      </c>
      <c r="C24" s="260"/>
      <c r="D24" s="260"/>
    </row>
    <row r="25" spans="1:4" x14ac:dyDescent="0.2">
      <c r="A25" s="1444" t="s">
        <v>522</v>
      </c>
      <c r="B25" s="3" t="s">
        <v>1868</v>
      </c>
      <c r="C25" s="260"/>
      <c r="D25" s="260"/>
    </row>
    <row r="26" spans="1:4" x14ac:dyDescent="0.2">
      <c r="A26" s="1444" t="s">
        <v>523</v>
      </c>
      <c r="B26" s="141" t="s">
        <v>1869</v>
      </c>
      <c r="C26" s="262">
        <f>SUM(C24:C25)</f>
        <v>0</v>
      </c>
      <c r="D26" s="262">
        <f>SUM(D24:D25)</f>
        <v>0</v>
      </c>
    </row>
    <row r="27" spans="1:4" x14ac:dyDescent="0.2">
      <c r="A27" s="1444" t="s">
        <v>524</v>
      </c>
      <c r="B27" s="3" t="s">
        <v>1870</v>
      </c>
      <c r="C27" s="899"/>
      <c r="D27" s="260"/>
    </row>
    <row r="28" spans="1:4" x14ac:dyDescent="0.2">
      <c r="A28" s="1444" t="s">
        <v>525</v>
      </c>
      <c r="B28" s="3" t="s">
        <v>1871</v>
      </c>
      <c r="C28" s="262">
        <v>6</v>
      </c>
      <c r="D28" s="260">
        <v>2056105</v>
      </c>
    </row>
    <row r="29" spans="1:4" x14ac:dyDescent="0.2">
      <c r="A29" s="1444" t="s">
        <v>526</v>
      </c>
      <c r="B29" s="3" t="s">
        <v>1872</v>
      </c>
      <c r="C29" s="260"/>
      <c r="D29" s="260">
        <v>0</v>
      </c>
    </row>
    <row r="30" spans="1:4" x14ac:dyDescent="0.2">
      <c r="A30" s="1444" t="s">
        <v>527</v>
      </c>
      <c r="B30" s="141" t="s">
        <v>1873</v>
      </c>
      <c r="C30" s="262">
        <f>SUM(C27:C29)</f>
        <v>6</v>
      </c>
      <c r="D30" s="262">
        <f>SUM(D27:D29)</f>
        <v>2056105</v>
      </c>
    </row>
    <row r="31" spans="1:4" ht="25.5" x14ac:dyDescent="0.2">
      <c r="A31" s="1444" t="s">
        <v>528</v>
      </c>
      <c r="B31" s="1445" t="s">
        <v>1877</v>
      </c>
      <c r="C31" s="262">
        <f>C26+C30</f>
        <v>6</v>
      </c>
      <c r="D31" s="262">
        <f>D26+D30</f>
        <v>2056105</v>
      </c>
    </row>
    <row r="32" spans="1:4" ht="25.5" x14ac:dyDescent="0.2">
      <c r="A32" s="1444" t="s">
        <v>529</v>
      </c>
      <c r="B32" s="1445" t="s">
        <v>1878</v>
      </c>
      <c r="C32" s="262">
        <v>6</v>
      </c>
      <c r="D32" s="262">
        <v>2056105</v>
      </c>
    </row>
    <row r="33" spans="1:4" ht="25.5" x14ac:dyDescent="0.2">
      <c r="A33" s="1444" t="s">
        <v>571</v>
      </c>
      <c r="B33" s="1445" t="s">
        <v>1879</v>
      </c>
      <c r="C33" s="262">
        <f>C31</f>
        <v>6</v>
      </c>
      <c r="D33" s="262">
        <f>D31-D32</f>
        <v>0</v>
      </c>
    </row>
    <row r="34" spans="1:4" x14ac:dyDescent="0.2">
      <c r="A34" s="1433"/>
      <c r="B34" s="1445"/>
      <c r="C34" s="260"/>
      <c r="D34" s="262"/>
    </row>
    <row r="35" spans="1:4" x14ac:dyDescent="0.2">
      <c r="A35" s="1458"/>
      <c r="B35" s="1474" t="s">
        <v>716</v>
      </c>
      <c r="C35" s="260"/>
      <c r="D35" s="260"/>
    </row>
    <row r="36" spans="1:4" x14ac:dyDescent="0.2">
      <c r="A36" s="1444" t="s">
        <v>514</v>
      </c>
      <c r="B36" s="3" t="s">
        <v>1867</v>
      </c>
      <c r="C36" s="262"/>
      <c r="D36" s="262"/>
    </row>
    <row r="37" spans="1:4" x14ac:dyDescent="0.2">
      <c r="A37" s="1444" t="s">
        <v>522</v>
      </c>
      <c r="B37" s="3" t="s">
        <v>1868</v>
      </c>
      <c r="C37" s="260">
        <v>2</v>
      </c>
      <c r="D37" s="260">
        <v>1394670</v>
      </c>
    </row>
    <row r="38" spans="1:4" x14ac:dyDescent="0.2">
      <c r="A38" s="1444" t="s">
        <v>523</v>
      </c>
      <c r="B38" s="141" t="s">
        <v>1869</v>
      </c>
      <c r="C38" s="262">
        <f>C36+C37</f>
        <v>2</v>
      </c>
      <c r="D38" s="262">
        <f>D36+D37</f>
        <v>1394670</v>
      </c>
    </row>
    <row r="39" spans="1:4" x14ac:dyDescent="0.2">
      <c r="A39" s="1444" t="s">
        <v>524</v>
      </c>
      <c r="B39" s="3" t="s">
        <v>1870</v>
      </c>
      <c r="C39" s="1475"/>
      <c r="D39" s="1475"/>
    </row>
    <row r="40" spans="1:4" x14ac:dyDescent="0.2">
      <c r="A40" s="1444" t="s">
        <v>525</v>
      </c>
      <c r="B40" s="3" t="s">
        <v>1871</v>
      </c>
      <c r="C40" s="260">
        <v>85</v>
      </c>
      <c r="D40" s="260">
        <v>78971752</v>
      </c>
    </row>
    <row r="41" spans="1:4" x14ac:dyDescent="0.2">
      <c r="A41" s="1444" t="s">
        <v>526</v>
      </c>
      <c r="B41" s="3" t="s">
        <v>1872</v>
      </c>
      <c r="C41" s="262"/>
      <c r="D41" s="262"/>
    </row>
    <row r="42" spans="1:4" x14ac:dyDescent="0.2">
      <c r="A42" s="1444" t="s">
        <v>527</v>
      </c>
      <c r="B42" s="141" t="s">
        <v>1873</v>
      </c>
      <c r="C42" s="262">
        <f>SUM(C39:C41)</f>
        <v>85</v>
      </c>
      <c r="D42" s="262">
        <f>SUM(D39:D41)</f>
        <v>78971752</v>
      </c>
    </row>
    <row r="43" spans="1:4" ht="25.5" x14ac:dyDescent="0.2">
      <c r="A43" s="1433" t="s">
        <v>587</v>
      </c>
      <c r="B43" s="1445" t="s">
        <v>1880</v>
      </c>
      <c r="C43" s="262">
        <f>C38+C42</f>
        <v>87</v>
      </c>
      <c r="D43" s="262">
        <f>D38+D42</f>
        <v>80366422</v>
      </c>
    </row>
    <row r="44" spans="1:4" ht="25.5" x14ac:dyDescent="0.2">
      <c r="A44" s="1433" t="s">
        <v>609</v>
      </c>
      <c r="B44" s="1445" t="s">
        <v>1881</v>
      </c>
      <c r="C44" s="262">
        <v>85</v>
      </c>
      <c r="D44" s="262">
        <v>80366422</v>
      </c>
    </row>
    <row r="45" spans="1:4" ht="25.5" x14ac:dyDescent="0.2">
      <c r="A45" s="1433" t="s">
        <v>610</v>
      </c>
      <c r="B45" s="1445" t="s">
        <v>1882</v>
      </c>
      <c r="C45" s="262">
        <f>C43</f>
        <v>87</v>
      </c>
      <c r="D45" s="262">
        <f>D43-D44</f>
        <v>0</v>
      </c>
    </row>
    <row r="46" spans="1:4" x14ac:dyDescent="0.2">
      <c r="A46" s="1433"/>
      <c r="C46" s="260"/>
      <c r="D46" s="260"/>
    </row>
    <row r="47" spans="1:4" x14ac:dyDescent="0.2">
      <c r="A47" s="1433"/>
      <c r="B47" s="1474" t="s">
        <v>1231</v>
      </c>
      <c r="C47" s="260"/>
      <c r="D47" s="260"/>
    </row>
    <row r="48" spans="1:4" x14ac:dyDescent="0.2">
      <c r="A48" s="1433" t="s">
        <v>514</v>
      </c>
      <c r="B48" s="3" t="s">
        <v>1867</v>
      </c>
      <c r="C48" s="260"/>
      <c r="D48" s="260"/>
    </row>
    <row r="49" spans="1:4" x14ac:dyDescent="0.2">
      <c r="A49" s="1433" t="s">
        <v>522</v>
      </c>
      <c r="B49" s="3" t="s">
        <v>1868</v>
      </c>
      <c r="C49" s="260">
        <v>1</v>
      </c>
      <c r="D49" s="260">
        <v>339672</v>
      </c>
    </row>
    <row r="50" spans="1:4" x14ac:dyDescent="0.2">
      <c r="A50" s="1433" t="s">
        <v>523</v>
      </c>
      <c r="B50" s="141" t="s">
        <v>1869</v>
      </c>
      <c r="C50" s="262">
        <f>C48+C49</f>
        <v>1</v>
      </c>
      <c r="D50" s="262">
        <f>D48+D49</f>
        <v>339672</v>
      </c>
    </row>
    <row r="51" spans="1:4" x14ac:dyDescent="0.2">
      <c r="A51" s="1433" t="s">
        <v>524</v>
      </c>
      <c r="B51" s="3" t="s">
        <v>1870</v>
      </c>
      <c r="C51" s="260"/>
      <c r="D51" s="260"/>
    </row>
    <row r="52" spans="1:4" x14ac:dyDescent="0.2">
      <c r="A52" s="1433" t="s">
        <v>525</v>
      </c>
      <c r="B52" s="3" t="s">
        <v>1871</v>
      </c>
      <c r="C52" s="260">
        <v>107</v>
      </c>
      <c r="D52" s="260">
        <v>27394643</v>
      </c>
    </row>
    <row r="53" spans="1:4" x14ac:dyDescent="0.2">
      <c r="A53" s="1433" t="s">
        <v>526</v>
      </c>
      <c r="B53" s="3" t="s">
        <v>1872</v>
      </c>
      <c r="C53" s="260"/>
      <c r="D53" s="260"/>
    </row>
    <row r="54" spans="1:4" x14ac:dyDescent="0.2">
      <c r="A54" s="1433" t="s">
        <v>527</v>
      </c>
      <c r="B54" s="141" t="s">
        <v>1873</v>
      </c>
      <c r="C54" s="262">
        <f>SUM(C51:C53)</f>
        <v>107</v>
      </c>
      <c r="D54" s="262">
        <f>SUM(D51:D53)</f>
        <v>27394643</v>
      </c>
    </row>
    <row r="55" spans="1:4" x14ac:dyDescent="0.2">
      <c r="A55" s="1433" t="s">
        <v>672</v>
      </c>
      <c r="B55" s="1445" t="s">
        <v>1883</v>
      </c>
      <c r="C55" s="262">
        <f>C50+C54</f>
        <v>108</v>
      </c>
      <c r="D55" s="262">
        <f>D50+D54</f>
        <v>27734315</v>
      </c>
    </row>
    <row r="56" spans="1:4" ht="25.5" x14ac:dyDescent="0.2">
      <c r="A56" s="1436" t="s">
        <v>673</v>
      </c>
      <c r="B56" s="1445" t="s">
        <v>1884</v>
      </c>
      <c r="C56" s="262">
        <v>108</v>
      </c>
      <c r="D56" s="262">
        <v>27734315</v>
      </c>
    </row>
    <row r="57" spans="1:4" x14ac:dyDescent="0.2">
      <c r="A57" s="1436" t="s">
        <v>674</v>
      </c>
      <c r="B57" s="1445" t="s">
        <v>1885</v>
      </c>
      <c r="C57" s="262">
        <f>C55</f>
        <v>108</v>
      </c>
      <c r="D57" s="262">
        <f>D55-D56</f>
        <v>0</v>
      </c>
    </row>
    <row r="58" spans="1:4" x14ac:dyDescent="0.2">
      <c r="A58" s="1476"/>
      <c r="B58" s="1477"/>
      <c r="C58" s="1425"/>
      <c r="D58" s="1425"/>
    </row>
    <row r="59" spans="1:4" x14ac:dyDescent="0.2">
      <c r="A59" s="1433" t="s">
        <v>614</v>
      </c>
      <c r="B59" s="1474" t="s">
        <v>1886</v>
      </c>
      <c r="C59" s="260"/>
      <c r="D59" s="260"/>
    </row>
    <row r="60" spans="1:4" x14ac:dyDescent="0.2">
      <c r="A60" s="1433" t="s">
        <v>514</v>
      </c>
      <c r="B60" s="3" t="s">
        <v>1867</v>
      </c>
      <c r="C60" s="260"/>
      <c r="D60" s="260"/>
    </row>
    <row r="61" spans="1:4" x14ac:dyDescent="0.2">
      <c r="A61" s="1433" t="s">
        <v>522</v>
      </c>
      <c r="B61" s="3" t="s">
        <v>1868</v>
      </c>
      <c r="C61" s="260">
        <v>0</v>
      </c>
      <c r="D61" s="260"/>
    </row>
    <row r="62" spans="1:4" x14ac:dyDescent="0.2">
      <c r="A62" s="1433" t="s">
        <v>523</v>
      </c>
      <c r="B62" s="141" t="s">
        <v>1869</v>
      </c>
      <c r="C62" s="262">
        <f>SUM(C61)</f>
        <v>0</v>
      </c>
      <c r="D62" s="262">
        <f>SUM(D61)</f>
        <v>0</v>
      </c>
    </row>
    <row r="63" spans="1:4" x14ac:dyDescent="0.2">
      <c r="A63" s="1433" t="s">
        <v>524</v>
      </c>
      <c r="B63" s="3" t="s">
        <v>1870</v>
      </c>
      <c r="C63" s="260"/>
      <c r="D63" s="260"/>
    </row>
    <row r="64" spans="1:4" x14ac:dyDescent="0.2">
      <c r="A64" s="1433" t="s">
        <v>525</v>
      </c>
      <c r="B64" s="3" t="s">
        <v>1871</v>
      </c>
      <c r="C64" s="260">
        <v>28</v>
      </c>
      <c r="D64" s="260">
        <v>5642746</v>
      </c>
    </row>
    <row r="65" spans="1:5" x14ac:dyDescent="0.2">
      <c r="A65" s="1433" t="s">
        <v>526</v>
      </c>
      <c r="B65" s="3" t="s">
        <v>1872</v>
      </c>
      <c r="C65" s="260"/>
      <c r="D65" s="260"/>
    </row>
    <row r="66" spans="1:5" x14ac:dyDescent="0.2">
      <c r="A66" s="1433" t="s">
        <v>527</v>
      </c>
      <c r="B66" s="141" t="s">
        <v>1873</v>
      </c>
      <c r="C66" s="262">
        <f>SUM(C63:C65)</f>
        <v>28</v>
      </c>
      <c r="D66" s="262">
        <f>SUM(D63:D65)</f>
        <v>5642746</v>
      </c>
    </row>
    <row r="67" spans="1:5" ht="31.5" customHeight="1" x14ac:dyDescent="0.2">
      <c r="A67" s="1433" t="s">
        <v>672</v>
      </c>
      <c r="B67" s="1445" t="s">
        <v>1887</v>
      </c>
      <c r="C67" s="262">
        <f>C62+C66</f>
        <v>28</v>
      </c>
      <c r="D67" s="262">
        <f>D62+D66</f>
        <v>5642746</v>
      </c>
    </row>
    <row r="68" spans="1:5" ht="25.5" x14ac:dyDescent="0.2">
      <c r="A68" s="1433" t="s">
        <v>673</v>
      </c>
      <c r="B68" s="1445" t="s">
        <v>1888</v>
      </c>
      <c r="C68" s="262">
        <v>28</v>
      </c>
      <c r="D68" s="262">
        <v>5642746</v>
      </c>
    </row>
    <row r="69" spans="1:5" ht="25.5" x14ac:dyDescent="0.2">
      <c r="A69" s="1433" t="s">
        <v>674</v>
      </c>
      <c r="B69" s="1445" t="s">
        <v>1889</v>
      </c>
      <c r="C69" s="262">
        <f>C67</f>
        <v>28</v>
      </c>
      <c r="D69" s="262">
        <f>D67-D68</f>
        <v>0</v>
      </c>
    </row>
    <row r="70" spans="1:5" x14ac:dyDescent="0.2">
      <c r="A70" s="1476"/>
      <c r="B70" s="1477"/>
      <c r="C70" s="1425"/>
      <c r="D70" s="1425"/>
    </row>
    <row r="71" spans="1:5" x14ac:dyDescent="0.2">
      <c r="A71" s="1433" t="s">
        <v>614</v>
      </c>
      <c r="B71" s="1474" t="s">
        <v>1284</v>
      </c>
      <c r="C71" s="260"/>
      <c r="D71" s="260"/>
    </row>
    <row r="72" spans="1:5" x14ac:dyDescent="0.2">
      <c r="A72" s="1433" t="s">
        <v>514</v>
      </c>
      <c r="B72" s="3" t="s">
        <v>1867</v>
      </c>
      <c r="C72" s="262"/>
      <c r="D72" s="262"/>
    </row>
    <row r="73" spans="1:5" x14ac:dyDescent="0.2">
      <c r="A73" s="1433" t="s">
        <v>522</v>
      </c>
      <c r="B73" s="3" t="s">
        <v>1868</v>
      </c>
      <c r="C73" s="262">
        <v>2</v>
      </c>
      <c r="D73" s="260">
        <v>149075</v>
      </c>
    </row>
    <row r="74" spans="1:5" x14ac:dyDescent="0.2">
      <c r="A74" s="1433" t="s">
        <v>523</v>
      </c>
      <c r="B74" s="141" t="s">
        <v>1869</v>
      </c>
      <c r="C74" s="262">
        <f>SUM(C72:C73)</f>
        <v>2</v>
      </c>
      <c r="D74" s="262">
        <f>SUM(D72:D73)</f>
        <v>149075</v>
      </c>
    </row>
    <row r="75" spans="1:5" x14ac:dyDescent="0.2">
      <c r="A75" s="1433" t="s">
        <v>524</v>
      </c>
      <c r="B75" s="3" t="s">
        <v>1870</v>
      </c>
      <c r="C75" s="260"/>
      <c r="D75" s="260"/>
    </row>
    <row r="76" spans="1:5" x14ac:dyDescent="0.2">
      <c r="A76" s="1433" t="s">
        <v>525</v>
      </c>
      <c r="B76" s="3" t="s">
        <v>1871</v>
      </c>
      <c r="C76" s="260">
        <v>39</v>
      </c>
      <c r="D76" s="260">
        <v>25860183</v>
      </c>
      <c r="E76" s="259"/>
    </row>
    <row r="77" spans="1:5" x14ac:dyDescent="0.2">
      <c r="A77" s="1433" t="s">
        <v>526</v>
      </c>
      <c r="B77" s="3" t="s">
        <v>1872</v>
      </c>
      <c r="C77" s="260"/>
      <c r="D77" s="260"/>
    </row>
    <row r="78" spans="1:5" x14ac:dyDescent="0.2">
      <c r="A78" s="1433" t="s">
        <v>527</v>
      </c>
      <c r="B78" s="141" t="s">
        <v>1873</v>
      </c>
      <c r="C78" s="262">
        <f>SUM(C75:C77)</f>
        <v>39</v>
      </c>
      <c r="D78" s="262">
        <f>SUM(D75:D77)</f>
        <v>25860183</v>
      </c>
    </row>
    <row r="79" spans="1:5" ht="25.5" x14ac:dyDescent="0.2">
      <c r="A79" s="1433" t="s">
        <v>672</v>
      </c>
      <c r="B79" s="1445" t="s">
        <v>1890</v>
      </c>
      <c r="C79" s="262">
        <f>C74+C78</f>
        <v>41</v>
      </c>
      <c r="D79" s="262">
        <f>D74+D78</f>
        <v>26009258</v>
      </c>
    </row>
    <row r="80" spans="1:5" ht="25.5" x14ac:dyDescent="0.2">
      <c r="A80" s="1433" t="s">
        <v>673</v>
      </c>
      <c r="B80" s="1445" t="s">
        <v>1891</v>
      </c>
      <c r="C80" s="262">
        <v>41</v>
      </c>
      <c r="D80" s="262">
        <v>26009258</v>
      </c>
    </row>
    <row r="81" spans="1:4" ht="25.5" x14ac:dyDescent="0.2">
      <c r="A81" s="1433" t="s">
        <v>674</v>
      </c>
      <c r="B81" s="1445" t="s">
        <v>1892</v>
      </c>
      <c r="C81" s="262">
        <f>C79</f>
        <v>41</v>
      </c>
      <c r="D81" s="262">
        <f>D79-D80</f>
        <v>0</v>
      </c>
    </row>
    <row r="82" spans="1:4" x14ac:dyDescent="0.2">
      <c r="A82" s="1433"/>
      <c r="C82" s="260"/>
      <c r="D82" s="260"/>
    </row>
    <row r="83" spans="1:4" x14ac:dyDescent="0.2">
      <c r="A83" s="1433"/>
      <c r="B83" s="1445"/>
      <c r="C83" s="1478"/>
      <c r="D83" s="1478"/>
    </row>
    <row r="84" spans="1:4" x14ac:dyDescent="0.2">
      <c r="A84" s="1433"/>
      <c r="B84" s="1445"/>
      <c r="C84" s="1478"/>
      <c r="D84" s="1478"/>
    </row>
    <row r="85" spans="1:4" x14ac:dyDescent="0.2">
      <c r="A85" s="1433"/>
      <c r="B85" s="1445"/>
      <c r="C85" s="1478"/>
      <c r="D85" s="262"/>
    </row>
    <row r="86" spans="1:4" x14ac:dyDescent="0.2">
      <c r="A86" s="1433"/>
      <c r="C86" s="260"/>
      <c r="D86" s="260"/>
    </row>
    <row r="87" spans="1:4" x14ac:dyDescent="0.2">
      <c r="A87" s="1433"/>
      <c r="B87" s="1445"/>
      <c r="C87" s="1478"/>
      <c r="D87" s="1478"/>
    </row>
    <row r="88" spans="1:4" x14ac:dyDescent="0.2">
      <c r="A88" s="1433"/>
      <c r="B88" s="1445"/>
      <c r="C88" s="1478"/>
      <c r="D88" s="1478"/>
    </row>
    <row r="89" spans="1:4" x14ac:dyDescent="0.2">
      <c r="A89" s="1433"/>
      <c r="B89" s="1445"/>
      <c r="C89" s="260"/>
      <c r="D89" s="1478"/>
    </row>
  </sheetData>
  <mergeCells count="9">
    <mergeCell ref="A9:A11"/>
    <mergeCell ref="B10:B11"/>
    <mergeCell ref="C10:C11"/>
    <mergeCell ref="D10:D11"/>
    <mergeCell ref="B1:D1"/>
    <mergeCell ref="B4:D4"/>
    <mergeCell ref="B5:D5"/>
    <mergeCell ref="B6:D6"/>
    <mergeCell ref="B7:D7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64"/>
  <sheetViews>
    <sheetView workbookViewId="0">
      <selection sqref="A1:I1"/>
    </sheetView>
  </sheetViews>
  <sheetFormatPr defaultRowHeight="12.75" x14ac:dyDescent="0.2"/>
  <cols>
    <col min="1" max="1" width="4.85546875" style="1480" customWidth="1"/>
    <col min="2" max="2" width="57.85546875" style="1480" bestFit="1" customWidth="1"/>
    <col min="3" max="3" width="12" style="1480" customWidth="1"/>
    <col min="4" max="4" width="14.140625" style="1480" customWidth="1"/>
    <col min="5" max="5" width="13.7109375" style="1480" customWidth="1"/>
    <col min="6" max="7" width="12.85546875" style="1480" customWidth="1"/>
    <col min="8" max="8" width="15" style="1480" customWidth="1"/>
    <col min="9" max="9" width="12.42578125" style="1480" customWidth="1"/>
    <col min="10" max="256" width="9.140625" style="1480"/>
    <col min="257" max="257" width="4.85546875" style="1480" customWidth="1"/>
    <col min="258" max="258" width="57.85546875" style="1480" bestFit="1" customWidth="1"/>
    <col min="259" max="259" width="12" style="1480" customWidth="1"/>
    <col min="260" max="260" width="14.140625" style="1480" customWidth="1"/>
    <col min="261" max="261" width="13.7109375" style="1480" customWidth="1"/>
    <col min="262" max="263" width="12.85546875" style="1480" customWidth="1"/>
    <col min="264" max="264" width="15" style="1480" customWidth="1"/>
    <col min="265" max="265" width="12.42578125" style="1480" customWidth="1"/>
    <col min="266" max="512" width="9.140625" style="1480"/>
    <col min="513" max="513" width="4.85546875" style="1480" customWidth="1"/>
    <col min="514" max="514" width="57.85546875" style="1480" bestFit="1" customWidth="1"/>
    <col min="515" max="515" width="12" style="1480" customWidth="1"/>
    <col min="516" max="516" width="14.140625" style="1480" customWidth="1"/>
    <col min="517" max="517" width="13.7109375" style="1480" customWidth="1"/>
    <col min="518" max="519" width="12.85546875" style="1480" customWidth="1"/>
    <col min="520" max="520" width="15" style="1480" customWidth="1"/>
    <col min="521" max="521" width="12.42578125" style="1480" customWidth="1"/>
    <col min="522" max="768" width="9.140625" style="1480"/>
    <col min="769" max="769" width="4.85546875" style="1480" customWidth="1"/>
    <col min="770" max="770" width="57.85546875" style="1480" bestFit="1" customWidth="1"/>
    <col min="771" max="771" width="12" style="1480" customWidth="1"/>
    <col min="772" max="772" width="14.140625" style="1480" customWidth="1"/>
    <col min="773" max="773" width="13.7109375" style="1480" customWidth="1"/>
    <col min="774" max="775" width="12.85546875" style="1480" customWidth="1"/>
    <col min="776" max="776" width="15" style="1480" customWidth="1"/>
    <col min="777" max="777" width="12.42578125" style="1480" customWidth="1"/>
    <col min="778" max="1024" width="9.140625" style="1480"/>
    <col min="1025" max="1025" width="4.85546875" style="1480" customWidth="1"/>
    <col min="1026" max="1026" width="57.85546875" style="1480" bestFit="1" customWidth="1"/>
    <col min="1027" max="1027" width="12" style="1480" customWidth="1"/>
    <col min="1028" max="1028" width="14.140625" style="1480" customWidth="1"/>
    <col min="1029" max="1029" width="13.7109375" style="1480" customWidth="1"/>
    <col min="1030" max="1031" width="12.85546875" style="1480" customWidth="1"/>
    <col min="1032" max="1032" width="15" style="1480" customWidth="1"/>
    <col min="1033" max="1033" width="12.42578125" style="1480" customWidth="1"/>
    <col min="1034" max="1280" width="9.140625" style="1480"/>
    <col min="1281" max="1281" width="4.85546875" style="1480" customWidth="1"/>
    <col min="1282" max="1282" width="57.85546875" style="1480" bestFit="1" customWidth="1"/>
    <col min="1283" max="1283" width="12" style="1480" customWidth="1"/>
    <col min="1284" max="1284" width="14.140625" style="1480" customWidth="1"/>
    <col min="1285" max="1285" width="13.7109375" style="1480" customWidth="1"/>
    <col min="1286" max="1287" width="12.85546875" style="1480" customWidth="1"/>
    <col min="1288" max="1288" width="15" style="1480" customWidth="1"/>
    <col min="1289" max="1289" width="12.42578125" style="1480" customWidth="1"/>
    <col min="1290" max="1536" width="9.140625" style="1480"/>
    <col min="1537" max="1537" width="4.85546875" style="1480" customWidth="1"/>
    <col min="1538" max="1538" width="57.85546875" style="1480" bestFit="1" customWidth="1"/>
    <col min="1539" max="1539" width="12" style="1480" customWidth="1"/>
    <col min="1540" max="1540" width="14.140625" style="1480" customWidth="1"/>
    <col min="1541" max="1541" width="13.7109375" style="1480" customWidth="1"/>
    <col min="1542" max="1543" width="12.85546875" style="1480" customWidth="1"/>
    <col min="1544" max="1544" width="15" style="1480" customWidth="1"/>
    <col min="1545" max="1545" width="12.42578125" style="1480" customWidth="1"/>
    <col min="1546" max="1792" width="9.140625" style="1480"/>
    <col min="1793" max="1793" width="4.85546875" style="1480" customWidth="1"/>
    <col min="1794" max="1794" width="57.85546875" style="1480" bestFit="1" customWidth="1"/>
    <col min="1795" max="1795" width="12" style="1480" customWidth="1"/>
    <col min="1796" max="1796" width="14.140625" style="1480" customWidth="1"/>
    <col min="1797" max="1797" width="13.7109375" style="1480" customWidth="1"/>
    <col min="1798" max="1799" width="12.85546875" style="1480" customWidth="1"/>
    <col min="1800" max="1800" width="15" style="1480" customWidth="1"/>
    <col min="1801" max="1801" width="12.42578125" style="1480" customWidth="1"/>
    <col min="1802" max="2048" width="9.140625" style="1480"/>
    <col min="2049" max="2049" width="4.85546875" style="1480" customWidth="1"/>
    <col min="2050" max="2050" width="57.85546875" style="1480" bestFit="1" customWidth="1"/>
    <col min="2051" max="2051" width="12" style="1480" customWidth="1"/>
    <col min="2052" max="2052" width="14.140625" style="1480" customWidth="1"/>
    <col min="2053" max="2053" width="13.7109375" style="1480" customWidth="1"/>
    <col min="2054" max="2055" width="12.85546875" style="1480" customWidth="1"/>
    <col min="2056" max="2056" width="15" style="1480" customWidth="1"/>
    <col min="2057" max="2057" width="12.42578125" style="1480" customWidth="1"/>
    <col min="2058" max="2304" width="9.140625" style="1480"/>
    <col min="2305" max="2305" width="4.85546875" style="1480" customWidth="1"/>
    <col min="2306" max="2306" width="57.85546875" style="1480" bestFit="1" customWidth="1"/>
    <col min="2307" max="2307" width="12" style="1480" customWidth="1"/>
    <col min="2308" max="2308" width="14.140625" style="1480" customWidth="1"/>
    <col min="2309" max="2309" width="13.7109375" style="1480" customWidth="1"/>
    <col min="2310" max="2311" width="12.85546875" style="1480" customWidth="1"/>
    <col min="2312" max="2312" width="15" style="1480" customWidth="1"/>
    <col min="2313" max="2313" width="12.42578125" style="1480" customWidth="1"/>
    <col min="2314" max="2560" width="9.140625" style="1480"/>
    <col min="2561" max="2561" width="4.85546875" style="1480" customWidth="1"/>
    <col min="2562" max="2562" width="57.85546875" style="1480" bestFit="1" customWidth="1"/>
    <col min="2563" max="2563" width="12" style="1480" customWidth="1"/>
    <col min="2564" max="2564" width="14.140625" style="1480" customWidth="1"/>
    <col min="2565" max="2565" width="13.7109375" style="1480" customWidth="1"/>
    <col min="2566" max="2567" width="12.85546875" style="1480" customWidth="1"/>
    <col min="2568" max="2568" width="15" style="1480" customWidth="1"/>
    <col min="2569" max="2569" width="12.42578125" style="1480" customWidth="1"/>
    <col min="2570" max="2816" width="9.140625" style="1480"/>
    <col min="2817" max="2817" width="4.85546875" style="1480" customWidth="1"/>
    <col min="2818" max="2818" width="57.85546875" style="1480" bestFit="1" customWidth="1"/>
    <col min="2819" max="2819" width="12" style="1480" customWidth="1"/>
    <col min="2820" max="2820" width="14.140625" style="1480" customWidth="1"/>
    <col min="2821" max="2821" width="13.7109375" style="1480" customWidth="1"/>
    <col min="2822" max="2823" width="12.85546875" style="1480" customWidth="1"/>
    <col min="2824" max="2824" width="15" style="1480" customWidth="1"/>
    <col min="2825" max="2825" width="12.42578125" style="1480" customWidth="1"/>
    <col min="2826" max="3072" width="9.140625" style="1480"/>
    <col min="3073" max="3073" width="4.85546875" style="1480" customWidth="1"/>
    <col min="3074" max="3074" width="57.85546875" style="1480" bestFit="1" customWidth="1"/>
    <col min="3075" max="3075" width="12" style="1480" customWidth="1"/>
    <col min="3076" max="3076" width="14.140625" style="1480" customWidth="1"/>
    <col min="3077" max="3077" width="13.7109375" style="1480" customWidth="1"/>
    <col min="3078" max="3079" width="12.85546875" style="1480" customWidth="1"/>
    <col min="3080" max="3080" width="15" style="1480" customWidth="1"/>
    <col min="3081" max="3081" width="12.42578125" style="1480" customWidth="1"/>
    <col min="3082" max="3328" width="9.140625" style="1480"/>
    <col min="3329" max="3329" width="4.85546875" style="1480" customWidth="1"/>
    <col min="3330" max="3330" width="57.85546875" style="1480" bestFit="1" customWidth="1"/>
    <col min="3331" max="3331" width="12" style="1480" customWidth="1"/>
    <col min="3332" max="3332" width="14.140625" style="1480" customWidth="1"/>
    <col min="3333" max="3333" width="13.7109375" style="1480" customWidth="1"/>
    <col min="3334" max="3335" width="12.85546875" style="1480" customWidth="1"/>
    <col min="3336" max="3336" width="15" style="1480" customWidth="1"/>
    <col min="3337" max="3337" width="12.42578125" style="1480" customWidth="1"/>
    <col min="3338" max="3584" width="9.140625" style="1480"/>
    <col min="3585" max="3585" width="4.85546875" style="1480" customWidth="1"/>
    <col min="3586" max="3586" width="57.85546875" style="1480" bestFit="1" customWidth="1"/>
    <col min="3587" max="3587" width="12" style="1480" customWidth="1"/>
    <col min="3588" max="3588" width="14.140625" style="1480" customWidth="1"/>
    <col min="3589" max="3589" width="13.7109375" style="1480" customWidth="1"/>
    <col min="3590" max="3591" width="12.85546875" style="1480" customWidth="1"/>
    <col min="3592" max="3592" width="15" style="1480" customWidth="1"/>
    <col min="3593" max="3593" width="12.42578125" style="1480" customWidth="1"/>
    <col min="3594" max="3840" width="9.140625" style="1480"/>
    <col min="3841" max="3841" width="4.85546875" style="1480" customWidth="1"/>
    <col min="3842" max="3842" width="57.85546875" style="1480" bestFit="1" customWidth="1"/>
    <col min="3843" max="3843" width="12" style="1480" customWidth="1"/>
    <col min="3844" max="3844" width="14.140625" style="1480" customWidth="1"/>
    <col min="3845" max="3845" width="13.7109375" style="1480" customWidth="1"/>
    <col min="3846" max="3847" width="12.85546875" style="1480" customWidth="1"/>
    <col min="3848" max="3848" width="15" style="1480" customWidth="1"/>
    <col min="3849" max="3849" width="12.42578125" style="1480" customWidth="1"/>
    <col min="3850" max="4096" width="9.140625" style="1480"/>
    <col min="4097" max="4097" width="4.85546875" style="1480" customWidth="1"/>
    <col min="4098" max="4098" width="57.85546875" style="1480" bestFit="1" customWidth="1"/>
    <col min="4099" max="4099" width="12" style="1480" customWidth="1"/>
    <col min="4100" max="4100" width="14.140625" style="1480" customWidth="1"/>
    <col min="4101" max="4101" width="13.7109375" style="1480" customWidth="1"/>
    <col min="4102" max="4103" width="12.85546875" style="1480" customWidth="1"/>
    <col min="4104" max="4104" width="15" style="1480" customWidth="1"/>
    <col min="4105" max="4105" width="12.42578125" style="1480" customWidth="1"/>
    <col min="4106" max="4352" width="9.140625" style="1480"/>
    <col min="4353" max="4353" width="4.85546875" style="1480" customWidth="1"/>
    <col min="4354" max="4354" width="57.85546875" style="1480" bestFit="1" customWidth="1"/>
    <col min="4355" max="4355" width="12" style="1480" customWidth="1"/>
    <col min="4356" max="4356" width="14.140625" style="1480" customWidth="1"/>
    <col min="4357" max="4357" width="13.7109375" style="1480" customWidth="1"/>
    <col min="4358" max="4359" width="12.85546875" style="1480" customWidth="1"/>
    <col min="4360" max="4360" width="15" style="1480" customWidth="1"/>
    <col min="4361" max="4361" width="12.42578125" style="1480" customWidth="1"/>
    <col min="4362" max="4608" width="9.140625" style="1480"/>
    <col min="4609" max="4609" width="4.85546875" style="1480" customWidth="1"/>
    <col min="4610" max="4610" width="57.85546875" style="1480" bestFit="1" customWidth="1"/>
    <col min="4611" max="4611" width="12" style="1480" customWidth="1"/>
    <col min="4612" max="4612" width="14.140625" style="1480" customWidth="1"/>
    <col min="4613" max="4613" width="13.7109375" style="1480" customWidth="1"/>
    <col min="4614" max="4615" width="12.85546875" style="1480" customWidth="1"/>
    <col min="4616" max="4616" width="15" style="1480" customWidth="1"/>
    <col min="4617" max="4617" width="12.42578125" style="1480" customWidth="1"/>
    <col min="4618" max="4864" width="9.140625" style="1480"/>
    <col min="4865" max="4865" width="4.85546875" style="1480" customWidth="1"/>
    <col min="4866" max="4866" width="57.85546875" style="1480" bestFit="1" customWidth="1"/>
    <col min="4867" max="4867" width="12" style="1480" customWidth="1"/>
    <col min="4868" max="4868" width="14.140625" style="1480" customWidth="1"/>
    <col min="4869" max="4869" width="13.7109375" style="1480" customWidth="1"/>
    <col min="4870" max="4871" width="12.85546875" style="1480" customWidth="1"/>
    <col min="4872" max="4872" width="15" style="1480" customWidth="1"/>
    <col min="4873" max="4873" width="12.42578125" style="1480" customWidth="1"/>
    <col min="4874" max="5120" width="9.140625" style="1480"/>
    <col min="5121" max="5121" width="4.85546875" style="1480" customWidth="1"/>
    <col min="5122" max="5122" width="57.85546875" style="1480" bestFit="1" customWidth="1"/>
    <col min="5123" max="5123" width="12" style="1480" customWidth="1"/>
    <col min="5124" max="5124" width="14.140625" style="1480" customWidth="1"/>
    <col min="5125" max="5125" width="13.7109375" style="1480" customWidth="1"/>
    <col min="5126" max="5127" width="12.85546875" style="1480" customWidth="1"/>
    <col min="5128" max="5128" width="15" style="1480" customWidth="1"/>
    <col min="5129" max="5129" width="12.42578125" style="1480" customWidth="1"/>
    <col min="5130" max="5376" width="9.140625" style="1480"/>
    <col min="5377" max="5377" width="4.85546875" style="1480" customWidth="1"/>
    <col min="5378" max="5378" width="57.85546875" style="1480" bestFit="1" customWidth="1"/>
    <col min="5379" max="5379" width="12" style="1480" customWidth="1"/>
    <col min="5380" max="5380" width="14.140625" style="1480" customWidth="1"/>
    <col min="5381" max="5381" width="13.7109375" style="1480" customWidth="1"/>
    <col min="5382" max="5383" width="12.85546875" style="1480" customWidth="1"/>
    <col min="5384" max="5384" width="15" style="1480" customWidth="1"/>
    <col min="5385" max="5385" width="12.42578125" style="1480" customWidth="1"/>
    <col min="5386" max="5632" width="9.140625" style="1480"/>
    <col min="5633" max="5633" width="4.85546875" style="1480" customWidth="1"/>
    <col min="5634" max="5634" width="57.85546875" style="1480" bestFit="1" customWidth="1"/>
    <col min="5635" max="5635" width="12" style="1480" customWidth="1"/>
    <col min="5636" max="5636" width="14.140625" style="1480" customWidth="1"/>
    <col min="5637" max="5637" width="13.7109375" style="1480" customWidth="1"/>
    <col min="5638" max="5639" width="12.85546875" style="1480" customWidth="1"/>
    <col min="5640" max="5640" width="15" style="1480" customWidth="1"/>
    <col min="5641" max="5641" width="12.42578125" style="1480" customWidth="1"/>
    <col min="5642" max="5888" width="9.140625" style="1480"/>
    <col min="5889" max="5889" width="4.85546875" style="1480" customWidth="1"/>
    <col min="5890" max="5890" width="57.85546875" style="1480" bestFit="1" customWidth="1"/>
    <col min="5891" max="5891" width="12" style="1480" customWidth="1"/>
    <col min="5892" max="5892" width="14.140625" style="1480" customWidth="1"/>
    <col min="5893" max="5893" width="13.7109375" style="1480" customWidth="1"/>
    <col min="5894" max="5895" width="12.85546875" style="1480" customWidth="1"/>
    <col min="5896" max="5896" width="15" style="1480" customWidth="1"/>
    <col min="5897" max="5897" width="12.42578125" style="1480" customWidth="1"/>
    <col min="5898" max="6144" width="9.140625" style="1480"/>
    <col min="6145" max="6145" width="4.85546875" style="1480" customWidth="1"/>
    <col min="6146" max="6146" width="57.85546875" style="1480" bestFit="1" customWidth="1"/>
    <col min="6147" max="6147" width="12" style="1480" customWidth="1"/>
    <col min="6148" max="6148" width="14.140625" style="1480" customWidth="1"/>
    <col min="6149" max="6149" width="13.7109375" style="1480" customWidth="1"/>
    <col min="6150" max="6151" width="12.85546875" style="1480" customWidth="1"/>
    <col min="6152" max="6152" width="15" style="1480" customWidth="1"/>
    <col min="6153" max="6153" width="12.42578125" style="1480" customWidth="1"/>
    <col min="6154" max="6400" width="9.140625" style="1480"/>
    <col min="6401" max="6401" width="4.85546875" style="1480" customWidth="1"/>
    <col min="6402" max="6402" width="57.85546875" style="1480" bestFit="1" customWidth="1"/>
    <col min="6403" max="6403" width="12" style="1480" customWidth="1"/>
    <col min="6404" max="6404" width="14.140625" style="1480" customWidth="1"/>
    <col min="6405" max="6405" width="13.7109375" style="1480" customWidth="1"/>
    <col min="6406" max="6407" width="12.85546875" style="1480" customWidth="1"/>
    <col min="6408" max="6408" width="15" style="1480" customWidth="1"/>
    <col min="6409" max="6409" width="12.42578125" style="1480" customWidth="1"/>
    <col min="6410" max="6656" width="9.140625" style="1480"/>
    <col min="6657" max="6657" width="4.85546875" style="1480" customWidth="1"/>
    <col min="6658" max="6658" width="57.85546875" style="1480" bestFit="1" customWidth="1"/>
    <col min="6659" max="6659" width="12" style="1480" customWidth="1"/>
    <col min="6660" max="6660" width="14.140625" style="1480" customWidth="1"/>
    <col min="6661" max="6661" width="13.7109375" style="1480" customWidth="1"/>
    <col min="6662" max="6663" width="12.85546875" style="1480" customWidth="1"/>
    <col min="6664" max="6664" width="15" style="1480" customWidth="1"/>
    <col min="6665" max="6665" width="12.42578125" style="1480" customWidth="1"/>
    <col min="6666" max="6912" width="9.140625" style="1480"/>
    <col min="6913" max="6913" width="4.85546875" style="1480" customWidth="1"/>
    <col min="6914" max="6914" width="57.85546875" style="1480" bestFit="1" customWidth="1"/>
    <col min="6915" max="6915" width="12" style="1480" customWidth="1"/>
    <col min="6916" max="6916" width="14.140625" style="1480" customWidth="1"/>
    <col min="6917" max="6917" width="13.7109375" style="1480" customWidth="1"/>
    <col min="6918" max="6919" width="12.85546875" style="1480" customWidth="1"/>
    <col min="6920" max="6920" width="15" style="1480" customWidth="1"/>
    <col min="6921" max="6921" width="12.42578125" style="1480" customWidth="1"/>
    <col min="6922" max="7168" width="9.140625" style="1480"/>
    <col min="7169" max="7169" width="4.85546875" style="1480" customWidth="1"/>
    <col min="7170" max="7170" width="57.85546875" style="1480" bestFit="1" customWidth="1"/>
    <col min="7171" max="7171" width="12" style="1480" customWidth="1"/>
    <col min="7172" max="7172" width="14.140625" style="1480" customWidth="1"/>
    <col min="7173" max="7173" width="13.7109375" style="1480" customWidth="1"/>
    <col min="7174" max="7175" width="12.85546875" style="1480" customWidth="1"/>
    <col min="7176" max="7176" width="15" style="1480" customWidth="1"/>
    <col min="7177" max="7177" width="12.42578125" style="1480" customWidth="1"/>
    <col min="7178" max="7424" width="9.140625" style="1480"/>
    <col min="7425" max="7425" width="4.85546875" style="1480" customWidth="1"/>
    <col min="7426" max="7426" width="57.85546875" style="1480" bestFit="1" customWidth="1"/>
    <col min="7427" max="7427" width="12" style="1480" customWidth="1"/>
    <col min="7428" max="7428" width="14.140625" style="1480" customWidth="1"/>
    <col min="7429" max="7429" width="13.7109375" style="1480" customWidth="1"/>
    <col min="7430" max="7431" width="12.85546875" style="1480" customWidth="1"/>
    <col min="7432" max="7432" width="15" style="1480" customWidth="1"/>
    <col min="7433" max="7433" width="12.42578125" style="1480" customWidth="1"/>
    <col min="7434" max="7680" width="9.140625" style="1480"/>
    <col min="7681" max="7681" width="4.85546875" style="1480" customWidth="1"/>
    <col min="7682" max="7682" width="57.85546875" style="1480" bestFit="1" customWidth="1"/>
    <col min="7683" max="7683" width="12" style="1480" customWidth="1"/>
    <col min="7684" max="7684" width="14.140625" style="1480" customWidth="1"/>
    <col min="7685" max="7685" width="13.7109375" style="1480" customWidth="1"/>
    <col min="7686" max="7687" width="12.85546875" style="1480" customWidth="1"/>
    <col min="7688" max="7688" width="15" style="1480" customWidth="1"/>
    <col min="7689" max="7689" width="12.42578125" style="1480" customWidth="1"/>
    <col min="7690" max="7936" width="9.140625" style="1480"/>
    <col min="7937" max="7937" width="4.85546875" style="1480" customWidth="1"/>
    <col min="7938" max="7938" width="57.85546875" style="1480" bestFit="1" customWidth="1"/>
    <col min="7939" max="7939" width="12" style="1480" customWidth="1"/>
    <col min="7940" max="7940" width="14.140625" style="1480" customWidth="1"/>
    <col min="7941" max="7941" width="13.7109375" style="1480" customWidth="1"/>
    <col min="7942" max="7943" width="12.85546875" style="1480" customWidth="1"/>
    <col min="7944" max="7944" width="15" style="1480" customWidth="1"/>
    <col min="7945" max="7945" width="12.42578125" style="1480" customWidth="1"/>
    <col min="7946" max="8192" width="9.140625" style="1480"/>
    <col min="8193" max="8193" width="4.85546875" style="1480" customWidth="1"/>
    <col min="8194" max="8194" width="57.85546875" style="1480" bestFit="1" customWidth="1"/>
    <col min="8195" max="8195" width="12" style="1480" customWidth="1"/>
    <col min="8196" max="8196" width="14.140625" style="1480" customWidth="1"/>
    <col min="8197" max="8197" width="13.7109375" style="1480" customWidth="1"/>
    <col min="8198" max="8199" width="12.85546875" style="1480" customWidth="1"/>
    <col min="8200" max="8200" width="15" style="1480" customWidth="1"/>
    <col min="8201" max="8201" width="12.42578125" style="1480" customWidth="1"/>
    <col min="8202" max="8448" width="9.140625" style="1480"/>
    <col min="8449" max="8449" width="4.85546875" style="1480" customWidth="1"/>
    <col min="8450" max="8450" width="57.85546875" style="1480" bestFit="1" customWidth="1"/>
    <col min="8451" max="8451" width="12" style="1480" customWidth="1"/>
    <col min="8452" max="8452" width="14.140625" style="1480" customWidth="1"/>
    <col min="8453" max="8453" width="13.7109375" style="1480" customWidth="1"/>
    <col min="8454" max="8455" width="12.85546875" style="1480" customWidth="1"/>
    <col min="8456" max="8456" width="15" style="1480" customWidth="1"/>
    <col min="8457" max="8457" width="12.42578125" style="1480" customWidth="1"/>
    <col min="8458" max="8704" width="9.140625" style="1480"/>
    <col min="8705" max="8705" width="4.85546875" style="1480" customWidth="1"/>
    <col min="8706" max="8706" width="57.85546875" style="1480" bestFit="1" customWidth="1"/>
    <col min="8707" max="8707" width="12" style="1480" customWidth="1"/>
    <col min="8708" max="8708" width="14.140625" style="1480" customWidth="1"/>
    <col min="8709" max="8709" width="13.7109375" style="1480" customWidth="1"/>
    <col min="8710" max="8711" width="12.85546875" style="1480" customWidth="1"/>
    <col min="8712" max="8712" width="15" style="1480" customWidth="1"/>
    <col min="8713" max="8713" width="12.42578125" style="1480" customWidth="1"/>
    <col min="8714" max="8960" width="9.140625" style="1480"/>
    <col min="8961" max="8961" width="4.85546875" style="1480" customWidth="1"/>
    <col min="8962" max="8962" width="57.85546875" style="1480" bestFit="1" customWidth="1"/>
    <col min="8963" max="8963" width="12" style="1480" customWidth="1"/>
    <col min="8964" max="8964" width="14.140625" style="1480" customWidth="1"/>
    <col min="8965" max="8965" width="13.7109375" style="1480" customWidth="1"/>
    <col min="8966" max="8967" width="12.85546875" style="1480" customWidth="1"/>
    <col min="8968" max="8968" width="15" style="1480" customWidth="1"/>
    <col min="8969" max="8969" width="12.42578125" style="1480" customWidth="1"/>
    <col min="8970" max="9216" width="9.140625" style="1480"/>
    <col min="9217" max="9217" width="4.85546875" style="1480" customWidth="1"/>
    <col min="9218" max="9218" width="57.85546875" style="1480" bestFit="1" customWidth="1"/>
    <col min="9219" max="9219" width="12" style="1480" customWidth="1"/>
    <col min="9220" max="9220" width="14.140625" style="1480" customWidth="1"/>
    <col min="9221" max="9221" width="13.7109375" style="1480" customWidth="1"/>
    <col min="9222" max="9223" width="12.85546875" style="1480" customWidth="1"/>
    <col min="9224" max="9224" width="15" style="1480" customWidth="1"/>
    <col min="9225" max="9225" width="12.42578125" style="1480" customWidth="1"/>
    <col min="9226" max="9472" width="9.140625" style="1480"/>
    <col min="9473" max="9473" width="4.85546875" style="1480" customWidth="1"/>
    <col min="9474" max="9474" width="57.85546875" style="1480" bestFit="1" customWidth="1"/>
    <col min="9475" max="9475" width="12" style="1480" customWidth="1"/>
    <col min="9476" max="9476" width="14.140625" style="1480" customWidth="1"/>
    <col min="9477" max="9477" width="13.7109375" style="1480" customWidth="1"/>
    <col min="9478" max="9479" width="12.85546875" style="1480" customWidth="1"/>
    <col min="9480" max="9480" width="15" style="1480" customWidth="1"/>
    <col min="9481" max="9481" width="12.42578125" style="1480" customWidth="1"/>
    <col min="9482" max="9728" width="9.140625" style="1480"/>
    <col min="9729" max="9729" width="4.85546875" style="1480" customWidth="1"/>
    <col min="9730" max="9730" width="57.85546875" style="1480" bestFit="1" customWidth="1"/>
    <col min="9731" max="9731" width="12" style="1480" customWidth="1"/>
    <col min="9732" max="9732" width="14.140625" style="1480" customWidth="1"/>
    <col min="9733" max="9733" width="13.7109375" style="1480" customWidth="1"/>
    <col min="9734" max="9735" width="12.85546875" style="1480" customWidth="1"/>
    <col min="9736" max="9736" width="15" style="1480" customWidth="1"/>
    <col min="9737" max="9737" width="12.42578125" style="1480" customWidth="1"/>
    <col min="9738" max="9984" width="9.140625" style="1480"/>
    <col min="9985" max="9985" width="4.85546875" style="1480" customWidth="1"/>
    <col min="9986" max="9986" width="57.85546875" style="1480" bestFit="1" customWidth="1"/>
    <col min="9987" max="9987" width="12" style="1480" customWidth="1"/>
    <col min="9988" max="9988" width="14.140625" style="1480" customWidth="1"/>
    <col min="9989" max="9989" width="13.7109375" style="1480" customWidth="1"/>
    <col min="9990" max="9991" width="12.85546875" style="1480" customWidth="1"/>
    <col min="9992" max="9992" width="15" style="1480" customWidth="1"/>
    <col min="9993" max="9993" width="12.42578125" style="1480" customWidth="1"/>
    <col min="9994" max="10240" width="9.140625" style="1480"/>
    <col min="10241" max="10241" width="4.85546875" style="1480" customWidth="1"/>
    <col min="10242" max="10242" width="57.85546875" style="1480" bestFit="1" customWidth="1"/>
    <col min="10243" max="10243" width="12" style="1480" customWidth="1"/>
    <col min="10244" max="10244" width="14.140625" style="1480" customWidth="1"/>
    <col min="10245" max="10245" width="13.7109375" style="1480" customWidth="1"/>
    <col min="10246" max="10247" width="12.85546875" style="1480" customWidth="1"/>
    <col min="10248" max="10248" width="15" style="1480" customWidth="1"/>
    <col min="10249" max="10249" width="12.42578125" style="1480" customWidth="1"/>
    <col min="10250" max="10496" width="9.140625" style="1480"/>
    <col min="10497" max="10497" width="4.85546875" style="1480" customWidth="1"/>
    <col min="10498" max="10498" width="57.85546875" style="1480" bestFit="1" customWidth="1"/>
    <col min="10499" max="10499" width="12" style="1480" customWidth="1"/>
    <col min="10500" max="10500" width="14.140625" style="1480" customWidth="1"/>
    <col min="10501" max="10501" width="13.7109375" style="1480" customWidth="1"/>
    <col min="10502" max="10503" width="12.85546875" style="1480" customWidth="1"/>
    <col min="10504" max="10504" width="15" style="1480" customWidth="1"/>
    <col min="10505" max="10505" width="12.42578125" style="1480" customWidth="1"/>
    <col min="10506" max="10752" width="9.140625" style="1480"/>
    <col min="10753" max="10753" width="4.85546875" style="1480" customWidth="1"/>
    <col min="10754" max="10754" width="57.85546875" style="1480" bestFit="1" customWidth="1"/>
    <col min="10755" max="10755" width="12" style="1480" customWidth="1"/>
    <col min="10756" max="10756" width="14.140625" style="1480" customWidth="1"/>
    <col min="10757" max="10757" width="13.7109375" style="1480" customWidth="1"/>
    <col min="10758" max="10759" width="12.85546875" style="1480" customWidth="1"/>
    <col min="10760" max="10760" width="15" style="1480" customWidth="1"/>
    <col min="10761" max="10761" width="12.42578125" style="1480" customWidth="1"/>
    <col min="10762" max="11008" width="9.140625" style="1480"/>
    <col min="11009" max="11009" width="4.85546875" style="1480" customWidth="1"/>
    <col min="11010" max="11010" width="57.85546875" style="1480" bestFit="1" customWidth="1"/>
    <col min="11011" max="11011" width="12" style="1480" customWidth="1"/>
    <col min="11012" max="11012" width="14.140625" style="1480" customWidth="1"/>
    <col min="11013" max="11013" width="13.7109375" style="1480" customWidth="1"/>
    <col min="11014" max="11015" width="12.85546875" style="1480" customWidth="1"/>
    <col min="11016" max="11016" width="15" style="1480" customWidth="1"/>
    <col min="11017" max="11017" width="12.42578125" style="1480" customWidth="1"/>
    <col min="11018" max="11264" width="9.140625" style="1480"/>
    <col min="11265" max="11265" width="4.85546875" style="1480" customWidth="1"/>
    <col min="11266" max="11266" width="57.85546875" style="1480" bestFit="1" customWidth="1"/>
    <col min="11267" max="11267" width="12" style="1480" customWidth="1"/>
    <col min="11268" max="11268" width="14.140625" style="1480" customWidth="1"/>
    <col min="11269" max="11269" width="13.7109375" style="1480" customWidth="1"/>
    <col min="11270" max="11271" width="12.85546875" style="1480" customWidth="1"/>
    <col min="11272" max="11272" width="15" style="1480" customWidth="1"/>
    <col min="11273" max="11273" width="12.42578125" style="1480" customWidth="1"/>
    <col min="11274" max="11520" width="9.140625" style="1480"/>
    <col min="11521" max="11521" width="4.85546875" style="1480" customWidth="1"/>
    <col min="11522" max="11522" width="57.85546875" style="1480" bestFit="1" customWidth="1"/>
    <col min="11523" max="11523" width="12" style="1480" customWidth="1"/>
    <col min="11524" max="11524" width="14.140625" style="1480" customWidth="1"/>
    <col min="11525" max="11525" width="13.7109375" style="1480" customWidth="1"/>
    <col min="11526" max="11527" width="12.85546875" style="1480" customWidth="1"/>
    <col min="11528" max="11528" width="15" style="1480" customWidth="1"/>
    <col min="11529" max="11529" width="12.42578125" style="1480" customWidth="1"/>
    <col min="11530" max="11776" width="9.140625" style="1480"/>
    <col min="11777" max="11777" width="4.85546875" style="1480" customWidth="1"/>
    <col min="11778" max="11778" width="57.85546875" style="1480" bestFit="1" customWidth="1"/>
    <col min="11779" max="11779" width="12" style="1480" customWidth="1"/>
    <col min="11780" max="11780" width="14.140625" style="1480" customWidth="1"/>
    <col min="11781" max="11781" width="13.7109375" style="1480" customWidth="1"/>
    <col min="11782" max="11783" width="12.85546875" style="1480" customWidth="1"/>
    <col min="11784" max="11784" width="15" style="1480" customWidth="1"/>
    <col min="11785" max="11785" width="12.42578125" style="1480" customWidth="1"/>
    <col min="11786" max="12032" width="9.140625" style="1480"/>
    <col min="12033" max="12033" width="4.85546875" style="1480" customWidth="1"/>
    <col min="12034" max="12034" width="57.85546875" style="1480" bestFit="1" customWidth="1"/>
    <col min="12035" max="12035" width="12" style="1480" customWidth="1"/>
    <col min="12036" max="12036" width="14.140625" style="1480" customWidth="1"/>
    <col min="12037" max="12037" width="13.7109375" style="1480" customWidth="1"/>
    <col min="12038" max="12039" width="12.85546875" style="1480" customWidth="1"/>
    <col min="12040" max="12040" width="15" style="1480" customWidth="1"/>
    <col min="12041" max="12041" width="12.42578125" style="1480" customWidth="1"/>
    <col min="12042" max="12288" width="9.140625" style="1480"/>
    <col min="12289" max="12289" width="4.85546875" style="1480" customWidth="1"/>
    <col min="12290" max="12290" width="57.85546875" style="1480" bestFit="1" customWidth="1"/>
    <col min="12291" max="12291" width="12" style="1480" customWidth="1"/>
    <col min="12292" max="12292" width="14.140625" style="1480" customWidth="1"/>
    <col min="12293" max="12293" width="13.7109375" style="1480" customWidth="1"/>
    <col min="12294" max="12295" width="12.85546875" style="1480" customWidth="1"/>
    <col min="12296" max="12296" width="15" style="1480" customWidth="1"/>
    <col min="12297" max="12297" width="12.42578125" style="1480" customWidth="1"/>
    <col min="12298" max="12544" width="9.140625" style="1480"/>
    <col min="12545" max="12545" width="4.85546875" style="1480" customWidth="1"/>
    <col min="12546" max="12546" width="57.85546875" style="1480" bestFit="1" customWidth="1"/>
    <col min="12547" max="12547" width="12" style="1480" customWidth="1"/>
    <col min="12548" max="12548" width="14.140625" style="1480" customWidth="1"/>
    <col min="12549" max="12549" width="13.7109375" style="1480" customWidth="1"/>
    <col min="12550" max="12551" width="12.85546875" style="1480" customWidth="1"/>
    <col min="12552" max="12552" width="15" style="1480" customWidth="1"/>
    <col min="12553" max="12553" width="12.42578125" style="1480" customWidth="1"/>
    <col min="12554" max="12800" width="9.140625" style="1480"/>
    <col min="12801" max="12801" width="4.85546875" style="1480" customWidth="1"/>
    <col min="12802" max="12802" width="57.85546875" style="1480" bestFit="1" customWidth="1"/>
    <col min="12803" max="12803" width="12" style="1480" customWidth="1"/>
    <col min="12804" max="12804" width="14.140625" style="1480" customWidth="1"/>
    <col min="12805" max="12805" width="13.7109375" style="1480" customWidth="1"/>
    <col min="12806" max="12807" width="12.85546875" style="1480" customWidth="1"/>
    <col min="12808" max="12808" width="15" style="1480" customWidth="1"/>
    <col min="12809" max="12809" width="12.42578125" style="1480" customWidth="1"/>
    <col min="12810" max="13056" width="9.140625" style="1480"/>
    <col min="13057" max="13057" width="4.85546875" style="1480" customWidth="1"/>
    <col min="13058" max="13058" width="57.85546875" style="1480" bestFit="1" customWidth="1"/>
    <col min="13059" max="13059" width="12" style="1480" customWidth="1"/>
    <col min="13060" max="13060" width="14.140625" style="1480" customWidth="1"/>
    <col min="13061" max="13061" width="13.7109375" style="1480" customWidth="1"/>
    <col min="13062" max="13063" width="12.85546875" style="1480" customWidth="1"/>
    <col min="13064" max="13064" width="15" style="1480" customWidth="1"/>
    <col min="13065" max="13065" width="12.42578125" style="1480" customWidth="1"/>
    <col min="13066" max="13312" width="9.140625" style="1480"/>
    <col min="13313" max="13313" width="4.85546875" style="1480" customWidth="1"/>
    <col min="13314" max="13314" width="57.85546875" style="1480" bestFit="1" customWidth="1"/>
    <col min="13315" max="13315" width="12" style="1480" customWidth="1"/>
    <col min="13316" max="13316" width="14.140625" style="1480" customWidth="1"/>
    <col min="13317" max="13317" width="13.7109375" style="1480" customWidth="1"/>
    <col min="13318" max="13319" width="12.85546875" style="1480" customWidth="1"/>
    <col min="13320" max="13320" width="15" style="1480" customWidth="1"/>
    <col min="13321" max="13321" width="12.42578125" style="1480" customWidth="1"/>
    <col min="13322" max="13568" width="9.140625" style="1480"/>
    <col min="13569" max="13569" width="4.85546875" style="1480" customWidth="1"/>
    <col min="13570" max="13570" width="57.85546875" style="1480" bestFit="1" customWidth="1"/>
    <col min="13571" max="13571" width="12" style="1480" customWidth="1"/>
    <col min="13572" max="13572" width="14.140625" style="1480" customWidth="1"/>
    <col min="13573" max="13573" width="13.7109375" style="1480" customWidth="1"/>
    <col min="13574" max="13575" width="12.85546875" style="1480" customWidth="1"/>
    <col min="13576" max="13576" width="15" style="1480" customWidth="1"/>
    <col min="13577" max="13577" width="12.42578125" style="1480" customWidth="1"/>
    <col min="13578" max="13824" width="9.140625" style="1480"/>
    <col min="13825" max="13825" width="4.85546875" style="1480" customWidth="1"/>
    <col min="13826" max="13826" width="57.85546875" style="1480" bestFit="1" customWidth="1"/>
    <col min="13827" max="13827" width="12" style="1480" customWidth="1"/>
    <col min="13828" max="13828" width="14.140625" style="1480" customWidth="1"/>
    <col min="13829" max="13829" width="13.7109375" style="1480" customWidth="1"/>
    <col min="13830" max="13831" width="12.85546875" style="1480" customWidth="1"/>
    <col min="13832" max="13832" width="15" style="1480" customWidth="1"/>
    <col min="13833" max="13833" width="12.42578125" style="1480" customWidth="1"/>
    <col min="13834" max="14080" width="9.140625" style="1480"/>
    <col min="14081" max="14081" width="4.85546875" style="1480" customWidth="1"/>
    <col min="14082" max="14082" width="57.85546875" style="1480" bestFit="1" customWidth="1"/>
    <col min="14083" max="14083" width="12" style="1480" customWidth="1"/>
    <col min="14084" max="14084" width="14.140625" style="1480" customWidth="1"/>
    <col min="14085" max="14085" width="13.7109375" style="1480" customWidth="1"/>
    <col min="14086" max="14087" width="12.85546875" style="1480" customWidth="1"/>
    <col min="14088" max="14088" width="15" style="1480" customWidth="1"/>
    <col min="14089" max="14089" width="12.42578125" style="1480" customWidth="1"/>
    <col min="14090" max="14336" width="9.140625" style="1480"/>
    <col min="14337" max="14337" width="4.85546875" style="1480" customWidth="1"/>
    <col min="14338" max="14338" width="57.85546875" style="1480" bestFit="1" customWidth="1"/>
    <col min="14339" max="14339" width="12" style="1480" customWidth="1"/>
    <col min="14340" max="14340" width="14.140625" style="1480" customWidth="1"/>
    <col min="14341" max="14341" width="13.7109375" style="1480" customWidth="1"/>
    <col min="14342" max="14343" width="12.85546875" style="1480" customWidth="1"/>
    <col min="14344" max="14344" width="15" style="1480" customWidth="1"/>
    <col min="14345" max="14345" width="12.42578125" style="1480" customWidth="1"/>
    <col min="14346" max="14592" width="9.140625" style="1480"/>
    <col min="14593" max="14593" width="4.85546875" style="1480" customWidth="1"/>
    <col min="14594" max="14594" width="57.85546875" style="1480" bestFit="1" customWidth="1"/>
    <col min="14595" max="14595" width="12" style="1480" customWidth="1"/>
    <col min="14596" max="14596" width="14.140625" style="1480" customWidth="1"/>
    <col min="14597" max="14597" width="13.7109375" style="1480" customWidth="1"/>
    <col min="14598" max="14599" width="12.85546875" style="1480" customWidth="1"/>
    <col min="14600" max="14600" width="15" style="1480" customWidth="1"/>
    <col min="14601" max="14601" width="12.42578125" style="1480" customWidth="1"/>
    <col min="14602" max="14848" width="9.140625" style="1480"/>
    <col min="14849" max="14849" width="4.85546875" style="1480" customWidth="1"/>
    <col min="14850" max="14850" width="57.85546875" style="1480" bestFit="1" customWidth="1"/>
    <col min="14851" max="14851" width="12" style="1480" customWidth="1"/>
    <col min="14852" max="14852" width="14.140625" style="1480" customWidth="1"/>
    <col min="14853" max="14853" width="13.7109375" style="1480" customWidth="1"/>
    <col min="14854" max="14855" width="12.85546875" style="1480" customWidth="1"/>
    <col min="14856" max="14856" width="15" style="1480" customWidth="1"/>
    <col min="14857" max="14857" width="12.42578125" style="1480" customWidth="1"/>
    <col min="14858" max="15104" width="9.140625" style="1480"/>
    <col min="15105" max="15105" width="4.85546875" style="1480" customWidth="1"/>
    <col min="15106" max="15106" width="57.85546875" style="1480" bestFit="1" customWidth="1"/>
    <col min="15107" max="15107" width="12" style="1480" customWidth="1"/>
    <col min="15108" max="15108" width="14.140625" style="1480" customWidth="1"/>
    <col min="15109" max="15109" width="13.7109375" style="1480" customWidth="1"/>
    <col min="15110" max="15111" width="12.85546875" style="1480" customWidth="1"/>
    <col min="15112" max="15112" width="15" style="1480" customWidth="1"/>
    <col min="15113" max="15113" width="12.42578125" style="1480" customWidth="1"/>
    <col min="15114" max="15360" width="9.140625" style="1480"/>
    <col min="15361" max="15361" width="4.85546875" style="1480" customWidth="1"/>
    <col min="15362" max="15362" width="57.85546875" style="1480" bestFit="1" customWidth="1"/>
    <col min="15363" max="15363" width="12" style="1480" customWidth="1"/>
    <col min="15364" max="15364" width="14.140625" style="1480" customWidth="1"/>
    <col min="15365" max="15365" width="13.7109375" style="1480" customWidth="1"/>
    <col min="15366" max="15367" width="12.85546875" style="1480" customWidth="1"/>
    <col min="15368" max="15368" width="15" style="1480" customWidth="1"/>
    <col min="15369" max="15369" width="12.42578125" style="1480" customWidth="1"/>
    <col min="15370" max="15616" width="9.140625" style="1480"/>
    <col min="15617" max="15617" width="4.85546875" style="1480" customWidth="1"/>
    <col min="15618" max="15618" width="57.85546875" style="1480" bestFit="1" customWidth="1"/>
    <col min="15619" max="15619" width="12" style="1480" customWidth="1"/>
    <col min="15620" max="15620" width="14.140625" style="1480" customWidth="1"/>
    <col min="15621" max="15621" width="13.7109375" style="1480" customWidth="1"/>
    <col min="15622" max="15623" width="12.85546875" style="1480" customWidth="1"/>
    <col min="15624" max="15624" width="15" style="1480" customWidth="1"/>
    <col min="15625" max="15625" width="12.42578125" style="1480" customWidth="1"/>
    <col min="15626" max="15872" width="9.140625" style="1480"/>
    <col min="15873" max="15873" width="4.85546875" style="1480" customWidth="1"/>
    <col min="15874" max="15874" width="57.85546875" style="1480" bestFit="1" customWidth="1"/>
    <col min="15875" max="15875" width="12" style="1480" customWidth="1"/>
    <col min="15876" max="15876" width="14.140625" style="1480" customWidth="1"/>
    <col min="15877" max="15877" width="13.7109375" style="1480" customWidth="1"/>
    <col min="15878" max="15879" width="12.85546875" style="1480" customWidth="1"/>
    <col min="15880" max="15880" width="15" style="1480" customWidth="1"/>
    <col min="15881" max="15881" width="12.42578125" style="1480" customWidth="1"/>
    <col min="15882" max="16128" width="9.140625" style="1480"/>
    <col min="16129" max="16129" width="4.85546875" style="1480" customWidth="1"/>
    <col min="16130" max="16130" width="57.85546875" style="1480" bestFit="1" customWidth="1"/>
    <col min="16131" max="16131" width="12" style="1480" customWidth="1"/>
    <col min="16132" max="16132" width="14.140625" style="1480" customWidth="1"/>
    <col min="16133" max="16133" width="13.7109375" style="1480" customWidth="1"/>
    <col min="16134" max="16135" width="12.85546875" style="1480" customWidth="1"/>
    <col min="16136" max="16136" width="15" style="1480" customWidth="1"/>
    <col min="16137" max="16137" width="12.42578125" style="1480" customWidth="1"/>
    <col min="16138" max="16384" width="9.140625" style="1480"/>
  </cols>
  <sheetData>
    <row r="1" spans="1:10" s="1314" customFormat="1" x14ac:dyDescent="0.2">
      <c r="A1" s="1836" t="s">
        <v>2160</v>
      </c>
      <c r="B1" s="1836"/>
      <c r="C1" s="1836"/>
      <c r="D1" s="1836"/>
      <c r="E1" s="1836"/>
      <c r="F1" s="1836"/>
      <c r="G1" s="1836"/>
      <c r="H1" s="1836"/>
      <c r="I1" s="1836"/>
      <c r="J1" s="1479"/>
    </row>
    <row r="2" spans="1:10" s="1314" customFormat="1" x14ac:dyDescent="0.2">
      <c r="G2" s="1309"/>
      <c r="H2" s="1309"/>
      <c r="I2" s="1309"/>
      <c r="J2" s="1480"/>
    </row>
    <row r="3" spans="1:10" s="1314" customFormat="1" x14ac:dyDescent="0.2">
      <c r="B3" s="1915" t="s">
        <v>78</v>
      </c>
      <c r="C3" s="1915"/>
      <c r="D3" s="1915"/>
      <c r="E3" s="1915"/>
      <c r="F3" s="1915"/>
      <c r="G3" s="1915"/>
      <c r="H3" s="1915"/>
      <c r="I3" s="1915"/>
      <c r="J3" s="1480"/>
    </row>
    <row r="4" spans="1:10" s="1314" customFormat="1" x14ac:dyDescent="0.2">
      <c r="B4" s="1915" t="s">
        <v>1339</v>
      </c>
      <c r="C4" s="1915"/>
      <c r="D4" s="1915"/>
      <c r="E4" s="1915"/>
      <c r="F4" s="1915"/>
      <c r="G4" s="1915"/>
      <c r="H4" s="1915"/>
      <c r="I4" s="1915"/>
      <c r="J4" s="1480"/>
    </row>
    <row r="5" spans="1:10" s="1314" customFormat="1" x14ac:dyDescent="0.2">
      <c r="B5" s="1915" t="s">
        <v>1893</v>
      </c>
      <c r="C5" s="1915"/>
      <c r="D5" s="1915"/>
      <c r="E5" s="1915"/>
      <c r="F5" s="1915"/>
      <c r="G5" s="1915"/>
      <c r="H5" s="1915"/>
      <c r="I5" s="1915"/>
      <c r="J5" s="1480"/>
    </row>
    <row r="6" spans="1:10" s="1314" customFormat="1" x14ac:dyDescent="0.2">
      <c r="B6" s="1915" t="s">
        <v>1894</v>
      </c>
      <c r="C6" s="1915"/>
      <c r="D6" s="1915"/>
      <c r="E6" s="1915"/>
      <c r="F6" s="1915"/>
      <c r="G6" s="1915"/>
      <c r="H6" s="1915"/>
      <c r="I6" s="1915"/>
      <c r="J6" s="1480"/>
    </row>
    <row r="7" spans="1:10" s="1314" customFormat="1" x14ac:dyDescent="0.2">
      <c r="B7" s="1915" t="s">
        <v>1360</v>
      </c>
      <c r="C7" s="1915"/>
      <c r="D7" s="1915"/>
      <c r="E7" s="1915"/>
      <c r="F7" s="1915"/>
      <c r="G7" s="1915"/>
      <c r="H7" s="1915"/>
      <c r="I7" s="1915"/>
      <c r="J7" s="1480"/>
    </row>
    <row r="8" spans="1:10" s="1314" customFormat="1" x14ac:dyDescent="0.2">
      <c r="B8" s="1915" t="s">
        <v>55</v>
      </c>
      <c r="C8" s="1915"/>
      <c r="D8" s="1915"/>
      <c r="E8" s="1915"/>
      <c r="F8" s="1915"/>
      <c r="G8" s="1915"/>
      <c r="H8" s="1915"/>
      <c r="I8" s="1915"/>
      <c r="J8" s="1480"/>
    </row>
    <row r="9" spans="1:10" s="1314" customFormat="1" x14ac:dyDescent="0.2">
      <c r="B9" s="1481" t="s">
        <v>1672</v>
      </c>
      <c r="C9" s="1391"/>
      <c r="D9" s="1391"/>
      <c r="E9" s="1391"/>
      <c r="F9" s="1391"/>
      <c r="G9" s="1391"/>
      <c r="H9" s="1391"/>
      <c r="I9" s="1391"/>
      <c r="J9" s="1480"/>
    </row>
    <row r="10" spans="1:10" s="1314" customFormat="1" ht="13.5" x14ac:dyDescent="0.25">
      <c r="B10" s="1482"/>
      <c r="C10" s="1482"/>
      <c r="D10" s="1482"/>
      <c r="E10" s="1482"/>
      <c r="F10" s="1482"/>
      <c r="G10" s="1482"/>
      <c r="H10" s="1482"/>
      <c r="I10" s="1482"/>
      <c r="J10" s="1480"/>
    </row>
    <row r="11" spans="1:10" x14ac:dyDescent="0.2">
      <c r="A11" s="1916"/>
      <c r="B11" s="1338" t="s">
        <v>57</v>
      </c>
      <c r="C11" s="1338" t="s">
        <v>58</v>
      </c>
      <c r="D11" s="1338" t="s">
        <v>59</v>
      </c>
      <c r="E11" s="1338" t="s">
        <v>60</v>
      </c>
      <c r="F11" s="1338" t="s">
        <v>505</v>
      </c>
      <c r="G11" s="1338" t="s">
        <v>506</v>
      </c>
      <c r="H11" s="1338" t="s">
        <v>507</v>
      </c>
      <c r="I11" s="1338" t="s">
        <v>636</v>
      </c>
    </row>
    <row r="12" spans="1:10" s="1314" customFormat="1" x14ac:dyDescent="0.2">
      <c r="A12" s="1916"/>
      <c r="B12" s="1917" t="s">
        <v>86</v>
      </c>
      <c r="C12" s="1918" t="s">
        <v>1895</v>
      </c>
      <c r="D12" s="1918"/>
      <c r="E12" s="1919" t="s">
        <v>1896</v>
      </c>
      <c r="F12" s="1919" t="s">
        <v>1585</v>
      </c>
      <c r="G12" s="1918" t="s">
        <v>1897</v>
      </c>
      <c r="H12" s="1918"/>
      <c r="I12" s="1918"/>
      <c r="J12" s="1480"/>
    </row>
    <row r="13" spans="1:10" s="1314" customFormat="1" x14ac:dyDescent="0.2">
      <c r="A13" s="1916"/>
      <c r="B13" s="1917"/>
      <c r="C13" s="1919" t="s">
        <v>1898</v>
      </c>
      <c r="D13" s="1919" t="s">
        <v>1899</v>
      </c>
      <c r="E13" s="1919"/>
      <c r="F13" s="1919"/>
      <c r="G13" s="1919" t="s">
        <v>1898</v>
      </c>
      <c r="H13" s="1919" t="s">
        <v>1900</v>
      </c>
      <c r="I13" s="1919" t="s">
        <v>1901</v>
      </c>
      <c r="J13" s="1480"/>
    </row>
    <row r="14" spans="1:10" s="1314" customFormat="1" ht="28.5" customHeight="1" x14ac:dyDescent="0.2">
      <c r="A14" s="1916"/>
      <c r="B14" s="1917"/>
      <c r="C14" s="1919"/>
      <c r="D14" s="1919"/>
      <c r="E14" s="1919"/>
      <c r="F14" s="1919"/>
      <c r="G14" s="1919"/>
      <c r="H14" s="1919"/>
      <c r="I14" s="1919"/>
      <c r="J14" s="1480"/>
    </row>
    <row r="15" spans="1:10" x14ac:dyDescent="0.2">
      <c r="A15" s="1314"/>
      <c r="B15" s="1314"/>
      <c r="C15" s="1314"/>
      <c r="D15" s="1314"/>
      <c r="E15" s="1314"/>
      <c r="F15" s="1314"/>
      <c r="G15" s="1314"/>
      <c r="H15" s="1314"/>
      <c r="I15" s="1314"/>
    </row>
    <row r="16" spans="1:10" x14ac:dyDescent="0.2">
      <c r="A16" s="1483" t="s">
        <v>514</v>
      </c>
      <c r="B16" s="1314" t="s">
        <v>1902</v>
      </c>
      <c r="C16" s="1297">
        <v>435</v>
      </c>
      <c r="D16" s="1314"/>
      <c r="E16" s="1314"/>
      <c r="F16" s="1314"/>
      <c r="G16" s="1297"/>
      <c r="H16" s="1314"/>
      <c r="I16" s="1325">
        <f t="shared" ref="I16:I23" si="0">G16-H16</f>
        <v>0</v>
      </c>
    </row>
    <row r="17" spans="1:9" x14ac:dyDescent="0.2">
      <c r="A17" s="1483" t="s">
        <v>522</v>
      </c>
      <c r="B17" s="1314" t="s">
        <v>1903</v>
      </c>
      <c r="C17" s="1297">
        <v>835307</v>
      </c>
      <c r="D17" s="1297"/>
      <c r="E17" s="1297"/>
      <c r="F17" s="1297"/>
      <c r="G17" s="1297"/>
      <c r="H17" s="1297"/>
      <c r="I17" s="1325">
        <f t="shared" si="0"/>
        <v>0</v>
      </c>
    </row>
    <row r="18" spans="1:9" x14ac:dyDescent="0.2">
      <c r="A18" s="1483" t="s">
        <v>523</v>
      </c>
      <c r="B18" s="1314" t="s">
        <v>1904</v>
      </c>
      <c r="C18" s="1297"/>
      <c r="D18" s="1297"/>
      <c r="E18" s="1297"/>
      <c r="F18" s="1297"/>
      <c r="G18" s="1297"/>
      <c r="H18" s="1297"/>
      <c r="I18" s="1325"/>
    </row>
    <row r="19" spans="1:9" x14ac:dyDescent="0.2">
      <c r="A19" s="1483" t="s">
        <v>524</v>
      </c>
      <c r="B19" s="1314" t="s">
        <v>1905</v>
      </c>
      <c r="C19" s="1297">
        <v>633</v>
      </c>
      <c r="D19" s="1297"/>
      <c r="E19" s="1297"/>
      <c r="F19" s="1297"/>
      <c r="G19" s="1297"/>
      <c r="H19" s="1297"/>
      <c r="I19" s="1325">
        <f t="shared" si="0"/>
        <v>0</v>
      </c>
    </row>
    <row r="20" spans="1:9" x14ac:dyDescent="0.2">
      <c r="A20" s="1483" t="s">
        <v>525</v>
      </c>
      <c r="B20" s="1314" t="s">
        <v>1906</v>
      </c>
      <c r="C20" s="1297"/>
      <c r="D20" s="1297"/>
      <c r="E20" s="1297"/>
      <c r="F20" s="1297"/>
      <c r="G20" s="1297"/>
      <c r="H20" s="1297"/>
      <c r="I20" s="1325">
        <f t="shared" si="0"/>
        <v>0</v>
      </c>
    </row>
    <row r="21" spans="1:9" x14ac:dyDescent="0.2">
      <c r="A21" s="1483" t="s">
        <v>526</v>
      </c>
      <c r="B21" s="1314" t="s">
        <v>1907</v>
      </c>
      <c r="C21" s="1297">
        <v>824517</v>
      </c>
      <c r="D21" s="1297">
        <v>24</v>
      </c>
      <c r="E21" s="1297"/>
      <c r="F21" s="1297"/>
      <c r="G21" s="1297"/>
      <c r="H21" s="1297"/>
      <c r="I21" s="1325">
        <f t="shared" si="0"/>
        <v>0</v>
      </c>
    </row>
    <row r="22" spans="1:9" x14ac:dyDescent="0.2">
      <c r="A22" s="1483" t="s">
        <v>527</v>
      </c>
      <c r="B22" s="1314" t="s">
        <v>1908</v>
      </c>
      <c r="C22" s="1297"/>
      <c r="D22" s="1297"/>
      <c r="E22" s="1297"/>
      <c r="F22" s="1297"/>
      <c r="G22" s="1297"/>
      <c r="H22" s="1297"/>
      <c r="I22" s="1325"/>
    </row>
    <row r="23" spans="1:9" x14ac:dyDescent="0.2">
      <c r="A23" s="1483" t="s">
        <v>528</v>
      </c>
      <c r="B23" s="1314" t="s">
        <v>1909</v>
      </c>
      <c r="C23" s="1297">
        <v>138586</v>
      </c>
      <c r="D23" s="1297">
        <v>56003</v>
      </c>
      <c r="E23" s="1297"/>
      <c r="F23" s="1297"/>
      <c r="G23" s="1297"/>
      <c r="H23" s="1297"/>
      <c r="I23" s="1325">
        <f t="shared" si="0"/>
        <v>0</v>
      </c>
    </row>
    <row r="24" spans="1:9" x14ac:dyDescent="0.2">
      <c r="A24" s="1483" t="s">
        <v>529</v>
      </c>
      <c r="B24" s="1314" t="s">
        <v>1910</v>
      </c>
      <c r="C24" s="1297"/>
      <c r="D24" s="1297"/>
      <c r="E24" s="1297"/>
      <c r="F24" s="1297"/>
      <c r="G24" s="1297"/>
      <c r="H24" s="1297"/>
      <c r="I24" s="1325"/>
    </row>
    <row r="25" spans="1:9" x14ac:dyDescent="0.2">
      <c r="A25" s="1483" t="s">
        <v>571</v>
      </c>
      <c r="B25" s="1314" t="s">
        <v>1911</v>
      </c>
      <c r="C25" s="1297"/>
      <c r="D25" s="1297"/>
      <c r="E25" s="1297"/>
      <c r="F25" s="1297"/>
      <c r="G25" s="1297"/>
      <c r="H25" s="1297"/>
      <c r="I25" s="1325"/>
    </row>
    <row r="26" spans="1:9" s="1484" customFormat="1" x14ac:dyDescent="0.2">
      <c r="A26" s="1391" t="s">
        <v>572</v>
      </c>
      <c r="B26" s="1324" t="s">
        <v>570</v>
      </c>
      <c r="C26" s="1325">
        <f t="shared" ref="C26:I26" si="1">SUM(C16:C25)</f>
        <v>1799478</v>
      </c>
      <c r="D26" s="1325">
        <f t="shared" si="1"/>
        <v>56027</v>
      </c>
      <c r="E26" s="1325">
        <f t="shared" si="1"/>
        <v>0</v>
      </c>
      <c r="F26" s="1325">
        <f t="shared" si="1"/>
        <v>0</v>
      </c>
      <c r="G26" s="1325">
        <f t="shared" si="1"/>
        <v>0</v>
      </c>
      <c r="H26" s="1325">
        <f t="shared" si="1"/>
        <v>0</v>
      </c>
      <c r="I26" s="1325">
        <f t="shared" si="1"/>
        <v>0</v>
      </c>
    </row>
    <row r="28" spans="1:9" x14ac:dyDescent="0.2">
      <c r="A28" s="1314"/>
      <c r="B28" s="1481" t="s">
        <v>716</v>
      </c>
      <c r="C28" s="1391"/>
      <c r="D28" s="1391"/>
      <c r="E28" s="1391"/>
      <c r="F28" s="1391"/>
      <c r="G28" s="1391"/>
      <c r="H28" s="1391"/>
      <c r="I28" s="1391"/>
    </row>
    <row r="29" spans="1:9" ht="13.5" x14ac:dyDescent="0.25">
      <c r="A29" s="1314"/>
      <c r="B29" s="1482"/>
      <c r="C29" s="1482"/>
      <c r="D29" s="1482"/>
      <c r="E29" s="1482"/>
      <c r="F29" s="1482"/>
      <c r="G29" s="1482"/>
      <c r="H29" s="1482"/>
      <c r="I29" s="1482"/>
    </row>
    <row r="30" spans="1:9" x14ac:dyDescent="0.2">
      <c r="A30" s="1916"/>
      <c r="B30" s="1338" t="s">
        <v>57</v>
      </c>
      <c r="C30" s="1338" t="s">
        <v>58</v>
      </c>
      <c r="D30" s="1338" t="s">
        <v>59</v>
      </c>
      <c r="E30" s="1338" t="s">
        <v>60</v>
      </c>
      <c r="F30" s="1338" t="s">
        <v>505</v>
      </c>
      <c r="G30" s="1338" t="s">
        <v>506</v>
      </c>
      <c r="H30" s="1338" t="s">
        <v>507</v>
      </c>
      <c r="I30" s="1338" t="s">
        <v>636</v>
      </c>
    </row>
    <row r="31" spans="1:9" x14ac:dyDescent="0.2">
      <c r="A31" s="1916"/>
      <c r="B31" s="1917" t="s">
        <v>86</v>
      </c>
      <c r="C31" s="1918" t="s">
        <v>1895</v>
      </c>
      <c r="D31" s="1918"/>
      <c r="E31" s="1919" t="s">
        <v>1896</v>
      </c>
      <c r="F31" s="1919" t="s">
        <v>1585</v>
      </c>
      <c r="G31" s="1918" t="s">
        <v>1897</v>
      </c>
      <c r="H31" s="1918"/>
      <c r="I31" s="1918"/>
    </row>
    <row r="32" spans="1:9" x14ac:dyDescent="0.2">
      <c r="A32" s="1916"/>
      <c r="B32" s="1917"/>
      <c r="C32" s="1919" t="s">
        <v>1898</v>
      </c>
      <c r="D32" s="1919" t="s">
        <v>1899</v>
      </c>
      <c r="E32" s="1919"/>
      <c r="F32" s="1919"/>
      <c r="G32" s="1919" t="s">
        <v>1898</v>
      </c>
      <c r="H32" s="1919" t="s">
        <v>1900</v>
      </c>
      <c r="I32" s="1919" t="s">
        <v>1901</v>
      </c>
    </row>
    <row r="33" spans="1:9" ht="28.5" customHeight="1" x14ac:dyDescent="0.2">
      <c r="A33" s="1916"/>
      <c r="B33" s="1917"/>
      <c r="C33" s="1919"/>
      <c r="D33" s="1919"/>
      <c r="E33" s="1919"/>
      <c r="F33" s="1919"/>
      <c r="G33" s="1919"/>
      <c r="H33" s="1919"/>
      <c r="I33" s="1919"/>
    </row>
    <row r="34" spans="1:9" x14ac:dyDescent="0.2">
      <c r="A34" s="1314"/>
      <c r="B34" s="1314"/>
      <c r="C34" s="1314"/>
      <c r="D34" s="1314"/>
      <c r="E34" s="1314"/>
      <c r="F34" s="1314"/>
      <c r="G34" s="1314"/>
      <c r="H34" s="1314"/>
      <c r="I34" s="1314"/>
    </row>
    <row r="35" spans="1:9" x14ac:dyDescent="0.2">
      <c r="A35" s="1483" t="s">
        <v>514</v>
      </c>
      <c r="B35" s="1314" t="s">
        <v>1902</v>
      </c>
      <c r="C35" s="1297">
        <v>1145</v>
      </c>
      <c r="D35" s="1314"/>
      <c r="E35" s="1314"/>
      <c r="F35" s="1314"/>
      <c r="G35" s="1297"/>
      <c r="H35" s="1314"/>
      <c r="I35" s="1325">
        <f>G35-H35</f>
        <v>0</v>
      </c>
    </row>
    <row r="36" spans="1:9" x14ac:dyDescent="0.2">
      <c r="A36" s="1483" t="s">
        <v>522</v>
      </c>
      <c r="B36" s="1314" t="s">
        <v>1903</v>
      </c>
      <c r="C36" s="1297"/>
      <c r="D36" s="1297"/>
      <c r="E36" s="1297"/>
      <c r="F36" s="1297"/>
      <c r="G36" s="1297"/>
      <c r="H36" s="1297"/>
      <c r="I36" s="1325"/>
    </row>
    <row r="37" spans="1:9" x14ac:dyDescent="0.2">
      <c r="A37" s="1483" t="s">
        <v>523</v>
      </c>
      <c r="B37" s="1314" t="s">
        <v>1904</v>
      </c>
      <c r="C37" s="1297"/>
      <c r="D37" s="1297"/>
      <c r="E37" s="1297"/>
      <c r="F37" s="1297"/>
      <c r="G37" s="1297"/>
      <c r="H37" s="1297"/>
      <c r="I37" s="1325"/>
    </row>
    <row r="38" spans="1:9" x14ac:dyDescent="0.2">
      <c r="A38" s="1483" t="s">
        <v>524</v>
      </c>
      <c r="B38" s="1314" t="s">
        <v>1905</v>
      </c>
      <c r="C38" s="1297">
        <v>2937</v>
      </c>
      <c r="D38" s="1297"/>
      <c r="E38" s="1297"/>
      <c r="F38" s="1297"/>
      <c r="G38" s="1297"/>
      <c r="H38" s="1297"/>
      <c r="I38" s="1325">
        <f>G38-H38</f>
        <v>0</v>
      </c>
    </row>
    <row r="39" spans="1:9" x14ac:dyDescent="0.2">
      <c r="A39" s="1483" t="s">
        <v>525</v>
      </c>
      <c r="B39" s="1314" t="s">
        <v>1906</v>
      </c>
      <c r="C39" s="1297"/>
      <c r="D39" s="1297"/>
      <c r="E39" s="1297"/>
      <c r="F39" s="1297"/>
      <c r="G39" s="1297"/>
      <c r="H39" s="1297"/>
      <c r="I39" s="1325"/>
    </row>
    <row r="40" spans="1:9" x14ac:dyDescent="0.2">
      <c r="A40" s="1483" t="s">
        <v>526</v>
      </c>
      <c r="B40" s="1314" t="s">
        <v>1907</v>
      </c>
      <c r="C40" s="1297">
        <v>127</v>
      </c>
      <c r="D40" s="1297"/>
      <c r="E40" s="1297"/>
      <c r="F40" s="1297"/>
      <c r="G40" s="1297"/>
      <c r="H40" s="1297"/>
      <c r="I40" s="1325"/>
    </row>
    <row r="41" spans="1:9" x14ac:dyDescent="0.2">
      <c r="A41" s="1483" t="s">
        <v>527</v>
      </c>
      <c r="B41" s="1314" t="s">
        <v>1908</v>
      </c>
      <c r="C41" s="1297"/>
      <c r="D41" s="1297"/>
      <c r="E41" s="1297"/>
      <c r="F41" s="1297"/>
      <c r="G41" s="1297"/>
      <c r="H41" s="1297"/>
      <c r="I41" s="1325"/>
    </row>
    <row r="42" spans="1:9" x14ac:dyDescent="0.2">
      <c r="A42" s="1483" t="s">
        <v>528</v>
      </c>
      <c r="B42" s="1314" t="s">
        <v>1909</v>
      </c>
      <c r="C42" s="1297">
        <v>166</v>
      </c>
      <c r="D42" s="1297">
        <v>21</v>
      </c>
      <c r="E42" s="1297"/>
      <c r="F42" s="1297"/>
      <c r="G42" s="1297">
        <v>192</v>
      </c>
      <c r="H42" s="1297">
        <v>21</v>
      </c>
      <c r="I42" s="1325">
        <f>G42-H42</f>
        <v>171</v>
      </c>
    </row>
    <row r="43" spans="1:9" x14ac:dyDescent="0.2">
      <c r="A43" s="1483" t="s">
        <v>529</v>
      </c>
      <c r="B43" s="1314" t="s">
        <v>1910</v>
      </c>
      <c r="C43" s="1297"/>
      <c r="D43" s="1297"/>
      <c r="E43" s="1297"/>
      <c r="F43" s="1297"/>
      <c r="G43" s="1297"/>
      <c r="H43" s="1297"/>
      <c r="I43" s="1325"/>
    </row>
    <row r="44" spans="1:9" x14ac:dyDescent="0.2">
      <c r="A44" s="1483" t="s">
        <v>571</v>
      </c>
      <c r="B44" s="1314" t="s">
        <v>1911</v>
      </c>
      <c r="C44" s="1297"/>
      <c r="D44" s="1297"/>
      <c r="E44" s="1297"/>
      <c r="F44" s="1297"/>
      <c r="G44" s="1297"/>
      <c r="H44" s="1297"/>
      <c r="I44" s="1325"/>
    </row>
    <row r="45" spans="1:9" x14ac:dyDescent="0.2">
      <c r="A45" s="1391" t="s">
        <v>572</v>
      </c>
      <c r="B45" s="1324" t="s">
        <v>570</v>
      </c>
      <c r="C45" s="1325">
        <f t="shared" ref="C45:I45" si="2">SUM(C35:C44)</f>
        <v>4375</v>
      </c>
      <c r="D45" s="1325">
        <f t="shared" si="2"/>
        <v>21</v>
      </c>
      <c r="E45" s="1325">
        <f t="shared" si="2"/>
        <v>0</v>
      </c>
      <c r="F45" s="1325">
        <f t="shared" si="2"/>
        <v>0</v>
      </c>
      <c r="G45" s="1325">
        <f t="shared" si="2"/>
        <v>192</v>
      </c>
      <c r="H45" s="1325">
        <f t="shared" si="2"/>
        <v>21</v>
      </c>
      <c r="I45" s="1325">
        <f t="shared" si="2"/>
        <v>171</v>
      </c>
    </row>
    <row r="47" spans="1:9" x14ac:dyDescent="0.2">
      <c r="A47" s="1314"/>
      <c r="B47" s="1481" t="s">
        <v>1284</v>
      </c>
      <c r="C47" s="1391"/>
      <c r="D47" s="1391"/>
      <c r="E47" s="1391"/>
      <c r="F47" s="1391"/>
      <c r="G47" s="1391"/>
      <c r="H47" s="1391"/>
      <c r="I47" s="1391"/>
    </row>
    <row r="48" spans="1:9" ht="13.5" x14ac:dyDescent="0.25">
      <c r="A48" s="1314"/>
      <c r="B48" s="1482"/>
      <c r="C48" s="1482"/>
      <c r="D48" s="1482"/>
      <c r="E48" s="1482"/>
      <c r="F48" s="1482"/>
      <c r="G48" s="1482"/>
      <c r="H48" s="1482"/>
      <c r="I48" s="1482"/>
    </row>
    <row r="49" spans="1:9" x14ac:dyDescent="0.2">
      <c r="A49" s="1916"/>
      <c r="B49" s="1338" t="s">
        <v>57</v>
      </c>
      <c r="C49" s="1338" t="s">
        <v>58</v>
      </c>
      <c r="D49" s="1338" t="s">
        <v>59</v>
      </c>
      <c r="E49" s="1338" t="s">
        <v>60</v>
      </c>
      <c r="F49" s="1338" t="s">
        <v>505</v>
      </c>
      <c r="G49" s="1338" t="s">
        <v>506</v>
      </c>
      <c r="H49" s="1338" t="s">
        <v>507</v>
      </c>
      <c r="I49" s="1338" t="s">
        <v>636</v>
      </c>
    </row>
    <row r="50" spans="1:9" x14ac:dyDescent="0.2">
      <c r="A50" s="1916"/>
      <c r="B50" s="1917" t="s">
        <v>86</v>
      </c>
      <c r="C50" s="1918" t="s">
        <v>1895</v>
      </c>
      <c r="D50" s="1918"/>
      <c r="E50" s="1919" t="s">
        <v>1896</v>
      </c>
      <c r="F50" s="1919" t="s">
        <v>1585</v>
      </c>
      <c r="G50" s="1918" t="s">
        <v>1897</v>
      </c>
      <c r="H50" s="1918"/>
      <c r="I50" s="1918"/>
    </row>
    <row r="51" spans="1:9" x14ac:dyDescent="0.2">
      <c r="A51" s="1916"/>
      <c r="B51" s="1917"/>
      <c r="C51" s="1919" t="s">
        <v>1898</v>
      </c>
      <c r="D51" s="1919" t="s">
        <v>1899</v>
      </c>
      <c r="E51" s="1919"/>
      <c r="F51" s="1919"/>
      <c r="G51" s="1919" t="s">
        <v>1898</v>
      </c>
      <c r="H51" s="1919" t="s">
        <v>1900</v>
      </c>
      <c r="I51" s="1919" t="s">
        <v>1901</v>
      </c>
    </row>
    <row r="52" spans="1:9" ht="28.5" customHeight="1" x14ac:dyDescent="0.2">
      <c r="A52" s="1916"/>
      <c r="B52" s="1917"/>
      <c r="C52" s="1919"/>
      <c r="D52" s="1919"/>
      <c r="E52" s="1919"/>
      <c r="F52" s="1919"/>
      <c r="G52" s="1919"/>
      <c r="H52" s="1919"/>
      <c r="I52" s="1919"/>
    </row>
    <row r="53" spans="1:9" x14ac:dyDescent="0.2">
      <c r="A53" s="1314"/>
      <c r="B53" s="1314"/>
      <c r="C53" s="1314"/>
      <c r="D53" s="1314"/>
      <c r="E53" s="1314"/>
      <c r="F53" s="1314"/>
      <c r="G53" s="1314"/>
      <c r="H53" s="1314"/>
      <c r="I53" s="1314"/>
    </row>
    <row r="54" spans="1:9" x14ac:dyDescent="0.2">
      <c r="A54" s="1483" t="s">
        <v>514</v>
      </c>
      <c r="B54" s="1314" t="s">
        <v>1902</v>
      </c>
      <c r="C54" s="1297">
        <v>1050</v>
      </c>
      <c r="D54" s="1314"/>
      <c r="E54" s="1314"/>
      <c r="F54" s="1314"/>
      <c r="G54" s="1297"/>
      <c r="H54" s="1314"/>
      <c r="I54" s="1325">
        <f>G54-H54</f>
        <v>0</v>
      </c>
    </row>
    <row r="55" spans="1:9" x14ac:dyDescent="0.2">
      <c r="A55" s="1483" t="s">
        <v>522</v>
      </c>
      <c r="B55" s="1314" t="s">
        <v>1903</v>
      </c>
      <c r="C55" s="1297"/>
      <c r="D55" s="1297"/>
      <c r="E55" s="1297"/>
      <c r="F55" s="1297"/>
      <c r="G55" s="1297"/>
      <c r="H55" s="1297"/>
      <c r="I55" s="1325"/>
    </row>
    <row r="56" spans="1:9" x14ac:dyDescent="0.2">
      <c r="A56" s="1483" t="s">
        <v>523</v>
      </c>
      <c r="B56" s="1314" t="s">
        <v>1904</v>
      </c>
      <c r="C56" s="1297"/>
      <c r="D56" s="1297"/>
      <c r="E56" s="1297"/>
      <c r="F56" s="1297"/>
      <c r="G56" s="1297"/>
      <c r="H56" s="1297"/>
      <c r="I56" s="1325"/>
    </row>
    <row r="57" spans="1:9" x14ac:dyDescent="0.2">
      <c r="A57" s="1483" t="s">
        <v>524</v>
      </c>
      <c r="B57" s="1314" t="s">
        <v>1905</v>
      </c>
      <c r="C57" s="1297">
        <v>3495</v>
      </c>
      <c r="D57" s="1297"/>
      <c r="E57" s="1297"/>
      <c r="F57" s="1297"/>
      <c r="G57" s="1297"/>
      <c r="H57" s="1297"/>
      <c r="I57" s="1325">
        <f>G57-H57</f>
        <v>0</v>
      </c>
    </row>
    <row r="58" spans="1:9" x14ac:dyDescent="0.2">
      <c r="A58" s="1483" t="s">
        <v>525</v>
      </c>
      <c r="B58" s="1314" t="s">
        <v>1906</v>
      </c>
      <c r="C58" s="1297"/>
      <c r="D58" s="1297"/>
      <c r="E58" s="1297"/>
      <c r="F58" s="1297"/>
      <c r="G58" s="1297"/>
      <c r="H58" s="1297"/>
      <c r="I58" s="1325"/>
    </row>
    <row r="59" spans="1:9" x14ac:dyDescent="0.2">
      <c r="A59" s="1483" t="s">
        <v>526</v>
      </c>
      <c r="B59" s="1314" t="s">
        <v>1907</v>
      </c>
      <c r="C59" s="1297">
        <v>1436</v>
      </c>
      <c r="D59" s="1297"/>
      <c r="E59" s="1297"/>
      <c r="F59" s="1297"/>
      <c r="G59" s="1297"/>
      <c r="H59" s="1297"/>
      <c r="I59" s="1325">
        <f>G59-H59</f>
        <v>0</v>
      </c>
    </row>
    <row r="60" spans="1:9" x14ac:dyDescent="0.2">
      <c r="A60" s="1483" t="s">
        <v>527</v>
      </c>
      <c r="B60" s="1314" t="s">
        <v>1908</v>
      </c>
      <c r="C60" s="1297"/>
      <c r="D60" s="1297"/>
      <c r="E60" s="1297"/>
      <c r="F60" s="1297"/>
      <c r="G60" s="1297"/>
      <c r="H60" s="1297"/>
      <c r="I60" s="1325"/>
    </row>
    <row r="61" spans="1:9" x14ac:dyDescent="0.2">
      <c r="A61" s="1483" t="s">
        <v>528</v>
      </c>
      <c r="B61" s="1314" t="s">
        <v>1909</v>
      </c>
      <c r="C61" s="1297">
        <v>1144</v>
      </c>
      <c r="D61" s="1297">
        <v>608</v>
      </c>
      <c r="E61" s="1297"/>
      <c r="F61" s="1297"/>
      <c r="G61" s="1297">
        <v>999</v>
      </c>
      <c r="H61" s="1297">
        <v>608</v>
      </c>
      <c r="I61" s="1325">
        <f>G61-H61</f>
        <v>391</v>
      </c>
    </row>
    <row r="62" spans="1:9" x14ac:dyDescent="0.2">
      <c r="A62" s="1483" t="s">
        <v>529</v>
      </c>
      <c r="B62" s="1314" t="s">
        <v>1910</v>
      </c>
      <c r="C62" s="1297"/>
      <c r="D62" s="1297"/>
      <c r="E62" s="1297"/>
      <c r="F62" s="1297"/>
      <c r="G62" s="1297"/>
      <c r="H62" s="1297"/>
      <c r="I62" s="1325"/>
    </row>
    <row r="63" spans="1:9" x14ac:dyDescent="0.2">
      <c r="A63" s="1483" t="s">
        <v>571</v>
      </c>
      <c r="B63" s="1314" t="s">
        <v>1911</v>
      </c>
      <c r="C63" s="1297"/>
      <c r="D63" s="1297"/>
      <c r="E63" s="1297"/>
      <c r="F63" s="1297"/>
      <c r="G63" s="1297"/>
      <c r="H63" s="1297"/>
      <c r="I63" s="1325"/>
    </row>
    <row r="64" spans="1:9" x14ac:dyDescent="0.2">
      <c r="A64" s="1391" t="s">
        <v>572</v>
      </c>
      <c r="B64" s="1324" t="s">
        <v>570</v>
      </c>
      <c r="C64" s="1325">
        <f t="shared" ref="C64:I64" si="3">SUM(C54:C63)</f>
        <v>7125</v>
      </c>
      <c r="D64" s="1325">
        <f t="shared" si="3"/>
        <v>608</v>
      </c>
      <c r="E64" s="1325">
        <f t="shared" si="3"/>
        <v>0</v>
      </c>
      <c r="F64" s="1325">
        <f t="shared" si="3"/>
        <v>0</v>
      </c>
      <c r="G64" s="1325">
        <f t="shared" si="3"/>
        <v>999</v>
      </c>
      <c r="H64" s="1325">
        <f t="shared" si="3"/>
        <v>608</v>
      </c>
      <c r="I64" s="1325">
        <f t="shared" si="3"/>
        <v>391</v>
      </c>
    </row>
  </sheetData>
  <mergeCells count="40">
    <mergeCell ref="G50:I50"/>
    <mergeCell ref="G31:I31"/>
    <mergeCell ref="C32:C33"/>
    <mergeCell ref="D32:D33"/>
    <mergeCell ref="A49:A52"/>
    <mergeCell ref="B50:B52"/>
    <mergeCell ref="C50:D50"/>
    <mergeCell ref="E50:E52"/>
    <mergeCell ref="F50:F52"/>
    <mergeCell ref="C51:C52"/>
    <mergeCell ref="D51:D52"/>
    <mergeCell ref="G51:G52"/>
    <mergeCell ref="H51:H52"/>
    <mergeCell ref="I51:I52"/>
    <mergeCell ref="G32:G33"/>
    <mergeCell ref="H32:H33"/>
    <mergeCell ref="I32:I33"/>
    <mergeCell ref="A30:A33"/>
    <mergeCell ref="B31:B33"/>
    <mergeCell ref="C31:D31"/>
    <mergeCell ref="E31:E33"/>
    <mergeCell ref="F31:F33"/>
    <mergeCell ref="B8:I8"/>
    <mergeCell ref="A11:A14"/>
    <mergeCell ref="B12:B14"/>
    <mergeCell ref="C12:D12"/>
    <mergeCell ref="E12:E14"/>
    <mergeCell ref="F12:F14"/>
    <mergeCell ref="G12:I12"/>
    <mergeCell ref="C13:C14"/>
    <mergeCell ref="D13:D14"/>
    <mergeCell ref="G13:G14"/>
    <mergeCell ref="H13:H14"/>
    <mergeCell ref="I13:I14"/>
    <mergeCell ref="B7:I7"/>
    <mergeCell ref="A1:I1"/>
    <mergeCell ref="B3:I3"/>
    <mergeCell ref="B4:I4"/>
    <mergeCell ref="B5:I5"/>
    <mergeCell ref="B6:I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28"/>
  <sheetViews>
    <sheetView workbookViewId="0">
      <selection activeCell="J19" sqref="J19"/>
    </sheetView>
  </sheetViews>
  <sheetFormatPr defaultRowHeight="12.75" x14ac:dyDescent="0.2"/>
  <cols>
    <col min="1" max="1" width="29" style="1314" customWidth="1"/>
    <col min="2" max="2" width="15.85546875" style="1314" bestFit="1" customWidth="1"/>
    <col min="3" max="3" width="17.42578125" style="1314" customWidth="1"/>
    <col min="4" max="4" width="18.42578125" style="1314" customWidth="1"/>
    <col min="5" max="5" width="17.5703125" style="1314" customWidth="1"/>
    <col min="6" max="6" width="16.42578125" style="1314" customWidth="1"/>
    <col min="7" max="7" width="15.7109375" style="1314" bestFit="1" customWidth="1"/>
    <col min="8" max="8" width="13.28515625" style="1314" bestFit="1" customWidth="1"/>
    <col min="9" max="9" width="18" style="1314" customWidth="1"/>
    <col min="10" max="10" width="10.140625" style="1314" bestFit="1" customWidth="1"/>
    <col min="11" max="257" width="9.140625" style="1314"/>
    <col min="258" max="258" width="26.85546875" style="1314" bestFit="1" customWidth="1"/>
    <col min="259" max="259" width="15.85546875" style="1314" bestFit="1" customWidth="1"/>
    <col min="260" max="260" width="17.42578125" style="1314" customWidth="1"/>
    <col min="261" max="261" width="17.5703125" style="1314" customWidth="1"/>
    <col min="262" max="262" width="16.42578125" style="1314" customWidth="1"/>
    <col min="263" max="263" width="15.7109375" style="1314" bestFit="1" customWidth="1"/>
    <col min="264" max="264" width="13.28515625" style="1314" bestFit="1" customWidth="1"/>
    <col min="265" max="265" width="18" style="1314" customWidth="1"/>
    <col min="266" max="266" width="10.140625" style="1314" bestFit="1" customWidth="1"/>
    <col min="267" max="513" width="9.140625" style="1314"/>
    <col min="514" max="514" width="26.85546875" style="1314" bestFit="1" customWidth="1"/>
    <col min="515" max="515" width="15.85546875" style="1314" bestFit="1" customWidth="1"/>
    <col min="516" max="516" width="17.42578125" style="1314" customWidth="1"/>
    <col min="517" max="517" width="17.5703125" style="1314" customWidth="1"/>
    <col min="518" max="518" width="16.42578125" style="1314" customWidth="1"/>
    <col min="519" max="519" width="15.7109375" style="1314" bestFit="1" customWidth="1"/>
    <col min="520" max="520" width="13.28515625" style="1314" bestFit="1" customWidth="1"/>
    <col min="521" max="521" width="18" style="1314" customWidth="1"/>
    <col min="522" max="522" width="10.140625" style="1314" bestFit="1" customWidth="1"/>
    <col min="523" max="769" width="9.140625" style="1314"/>
    <col min="770" max="770" width="26.85546875" style="1314" bestFit="1" customWidth="1"/>
    <col min="771" max="771" width="15.85546875" style="1314" bestFit="1" customWidth="1"/>
    <col min="772" max="772" width="17.42578125" style="1314" customWidth="1"/>
    <col min="773" max="773" width="17.5703125" style="1314" customWidth="1"/>
    <col min="774" max="774" width="16.42578125" style="1314" customWidth="1"/>
    <col min="775" max="775" width="15.7109375" style="1314" bestFit="1" customWidth="1"/>
    <col min="776" max="776" width="13.28515625" style="1314" bestFit="1" customWidth="1"/>
    <col min="777" max="777" width="18" style="1314" customWidth="1"/>
    <col min="778" max="778" width="10.140625" style="1314" bestFit="1" customWidth="1"/>
    <col min="779" max="1025" width="9.140625" style="1314"/>
    <col min="1026" max="1026" width="26.85546875" style="1314" bestFit="1" customWidth="1"/>
    <col min="1027" max="1027" width="15.85546875" style="1314" bestFit="1" customWidth="1"/>
    <col min="1028" max="1028" width="17.42578125" style="1314" customWidth="1"/>
    <col min="1029" max="1029" width="17.5703125" style="1314" customWidth="1"/>
    <col min="1030" max="1030" width="16.42578125" style="1314" customWidth="1"/>
    <col min="1031" max="1031" width="15.7109375" style="1314" bestFit="1" customWidth="1"/>
    <col min="1032" max="1032" width="13.28515625" style="1314" bestFit="1" customWidth="1"/>
    <col min="1033" max="1033" width="18" style="1314" customWidth="1"/>
    <col min="1034" max="1034" width="10.140625" style="1314" bestFit="1" customWidth="1"/>
    <col min="1035" max="1281" width="9.140625" style="1314"/>
    <col min="1282" max="1282" width="26.85546875" style="1314" bestFit="1" customWidth="1"/>
    <col min="1283" max="1283" width="15.85546875" style="1314" bestFit="1" customWidth="1"/>
    <col min="1284" max="1284" width="17.42578125" style="1314" customWidth="1"/>
    <col min="1285" max="1285" width="17.5703125" style="1314" customWidth="1"/>
    <col min="1286" max="1286" width="16.42578125" style="1314" customWidth="1"/>
    <col min="1287" max="1287" width="15.7109375" style="1314" bestFit="1" customWidth="1"/>
    <col min="1288" max="1288" width="13.28515625" style="1314" bestFit="1" customWidth="1"/>
    <col min="1289" max="1289" width="18" style="1314" customWidth="1"/>
    <col min="1290" max="1290" width="10.140625" style="1314" bestFit="1" customWidth="1"/>
    <col min="1291" max="1537" width="9.140625" style="1314"/>
    <col min="1538" max="1538" width="26.85546875" style="1314" bestFit="1" customWidth="1"/>
    <col min="1539" max="1539" width="15.85546875" style="1314" bestFit="1" customWidth="1"/>
    <col min="1540" max="1540" width="17.42578125" style="1314" customWidth="1"/>
    <col min="1541" max="1541" width="17.5703125" style="1314" customWidth="1"/>
    <col min="1542" max="1542" width="16.42578125" style="1314" customWidth="1"/>
    <col min="1543" max="1543" width="15.7109375" style="1314" bestFit="1" customWidth="1"/>
    <col min="1544" max="1544" width="13.28515625" style="1314" bestFit="1" customWidth="1"/>
    <col min="1545" max="1545" width="18" style="1314" customWidth="1"/>
    <col min="1546" max="1546" width="10.140625" style="1314" bestFit="1" customWidth="1"/>
    <col min="1547" max="1793" width="9.140625" style="1314"/>
    <col min="1794" max="1794" width="26.85546875" style="1314" bestFit="1" customWidth="1"/>
    <col min="1795" max="1795" width="15.85546875" style="1314" bestFit="1" customWidth="1"/>
    <col min="1796" max="1796" width="17.42578125" style="1314" customWidth="1"/>
    <col min="1797" max="1797" width="17.5703125" style="1314" customWidth="1"/>
    <col min="1798" max="1798" width="16.42578125" style="1314" customWidth="1"/>
    <col min="1799" max="1799" width="15.7109375" style="1314" bestFit="1" customWidth="1"/>
    <col min="1800" max="1800" width="13.28515625" style="1314" bestFit="1" customWidth="1"/>
    <col min="1801" max="1801" width="18" style="1314" customWidth="1"/>
    <col min="1802" max="1802" width="10.140625" style="1314" bestFit="1" customWidth="1"/>
    <col min="1803" max="2049" width="9.140625" style="1314"/>
    <col min="2050" max="2050" width="26.85546875" style="1314" bestFit="1" customWidth="1"/>
    <col min="2051" max="2051" width="15.85546875" style="1314" bestFit="1" customWidth="1"/>
    <col min="2052" max="2052" width="17.42578125" style="1314" customWidth="1"/>
    <col min="2053" max="2053" width="17.5703125" style="1314" customWidth="1"/>
    <col min="2054" max="2054" width="16.42578125" style="1314" customWidth="1"/>
    <col min="2055" max="2055" width="15.7109375" style="1314" bestFit="1" customWidth="1"/>
    <col min="2056" max="2056" width="13.28515625" style="1314" bestFit="1" customWidth="1"/>
    <col min="2057" max="2057" width="18" style="1314" customWidth="1"/>
    <col min="2058" max="2058" width="10.140625" style="1314" bestFit="1" customWidth="1"/>
    <col min="2059" max="2305" width="9.140625" style="1314"/>
    <col min="2306" max="2306" width="26.85546875" style="1314" bestFit="1" customWidth="1"/>
    <col min="2307" max="2307" width="15.85546875" style="1314" bestFit="1" customWidth="1"/>
    <col min="2308" max="2308" width="17.42578125" style="1314" customWidth="1"/>
    <col min="2309" max="2309" width="17.5703125" style="1314" customWidth="1"/>
    <col min="2310" max="2310" width="16.42578125" style="1314" customWidth="1"/>
    <col min="2311" max="2311" width="15.7109375" style="1314" bestFit="1" customWidth="1"/>
    <col min="2312" max="2312" width="13.28515625" style="1314" bestFit="1" customWidth="1"/>
    <col min="2313" max="2313" width="18" style="1314" customWidth="1"/>
    <col min="2314" max="2314" width="10.140625" style="1314" bestFit="1" customWidth="1"/>
    <col min="2315" max="2561" width="9.140625" style="1314"/>
    <col min="2562" max="2562" width="26.85546875" style="1314" bestFit="1" customWidth="1"/>
    <col min="2563" max="2563" width="15.85546875" style="1314" bestFit="1" customWidth="1"/>
    <col min="2564" max="2564" width="17.42578125" style="1314" customWidth="1"/>
    <col min="2565" max="2565" width="17.5703125" style="1314" customWidth="1"/>
    <col min="2566" max="2566" width="16.42578125" style="1314" customWidth="1"/>
    <col min="2567" max="2567" width="15.7109375" style="1314" bestFit="1" customWidth="1"/>
    <col min="2568" max="2568" width="13.28515625" style="1314" bestFit="1" customWidth="1"/>
    <col min="2569" max="2569" width="18" style="1314" customWidth="1"/>
    <col min="2570" max="2570" width="10.140625" style="1314" bestFit="1" customWidth="1"/>
    <col min="2571" max="2817" width="9.140625" style="1314"/>
    <col min="2818" max="2818" width="26.85546875" style="1314" bestFit="1" customWidth="1"/>
    <col min="2819" max="2819" width="15.85546875" style="1314" bestFit="1" customWidth="1"/>
    <col min="2820" max="2820" width="17.42578125" style="1314" customWidth="1"/>
    <col min="2821" max="2821" width="17.5703125" style="1314" customWidth="1"/>
    <col min="2822" max="2822" width="16.42578125" style="1314" customWidth="1"/>
    <col min="2823" max="2823" width="15.7109375" style="1314" bestFit="1" customWidth="1"/>
    <col min="2824" max="2824" width="13.28515625" style="1314" bestFit="1" customWidth="1"/>
    <col min="2825" max="2825" width="18" style="1314" customWidth="1"/>
    <col min="2826" max="2826" width="10.140625" style="1314" bestFit="1" customWidth="1"/>
    <col min="2827" max="3073" width="9.140625" style="1314"/>
    <col min="3074" max="3074" width="26.85546875" style="1314" bestFit="1" customWidth="1"/>
    <col min="3075" max="3075" width="15.85546875" style="1314" bestFit="1" customWidth="1"/>
    <col min="3076" max="3076" width="17.42578125" style="1314" customWidth="1"/>
    <col min="3077" max="3077" width="17.5703125" style="1314" customWidth="1"/>
    <col min="3078" max="3078" width="16.42578125" style="1314" customWidth="1"/>
    <col min="3079" max="3079" width="15.7109375" style="1314" bestFit="1" customWidth="1"/>
    <col min="3080" max="3080" width="13.28515625" style="1314" bestFit="1" customWidth="1"/>
    <col min="3081" max="3081" width="18" style="1314" customWidth="1"/>
    <col min="3082" max="3082" width="10.140625" style="1314" bestFit="1" customWidth="1"/>
    <col min="3083" max="3329" width="9.140625" style="1314"/>
    <col min="3330" max="3330" width="26.85546875" style="1314" bestFit="1" customWidth="1"/>
    <col min="3331" max="3331" width="15.85546875" style="1314" bestFit="1" customWidth="1"/>
    <col min="3332" max="3332" width="17.42578125" style="1314" customWidth="1"/>
    <col min="3333" max="3333" width="17.5703125" style="1314" customWidth="1"/>
    <col min="3334" max="3334" width="16.42578125" style="1314" customWidth="1"/>
    <col min="3335" max="3335" width="15.7109375" style="1314" bestFit="1" customWidth="1"/>
    <col min="3336" max="3336" width="13.28515625" style="1314" bestFit="1" customWidth="1"/>
    <col min="3337" max="3337" width="18" style="1314" customWidth="1"/>
    <col min="3338" max="3338" width="10.140625" style="1314" bestFit="1" customWidth="1"/>
    <col min="3339" max="3585" width="9.140625" style="1314"/>
    <col min="3586" max="3586" width="26.85546875" style="1314" bestFit="1" customWidth="1"/>
    <col min="3587" max="3587" width="15.85546875" style="1314" bestFit="1" customWidth="1"/>
    <col min="3588" max="3588" width="17.42578125" style="1314" customWidth="1"/>
    <col min="3589" max="3589" width="17.5703125" style="1314" customWidth="1"/>
    <col min="3590" max="3590" width="16.42578125" style="1314" customWidth="1"/>
    <col min="3591" max="3591" width="15.7109375" style="1314" bestFit="1" customWidth="1"/>
    <col min="3592" max="3592" width="13.28515625" style="1314" bestFit="1" customWidth="1"/>
    <col min="3593" max="3593" width="18" style="1314" customWidth="1"/>
    <col min="3594" max="3594" width="10.140625" style="1314" bestFit="1" customWidth="1"/>
    <col min="3595" max="3841" width="9.140625" style="1314"/>
    <col min="3842" max="3842" width="26.85546875" style="1314" bestFit="1" customWidth="1"/>
    <col min="3843" max="3843" width="15.85546875" style="1314" bestFit="1" customWidth="1"/>
    <col min="3844" max="3844" width="17.42578125" style="1314" customWidth="1"/>
    <col min="3845" max="3845" width="17.5703125" style="1314" customWidth="1"/>
    <col min="3846" max="3846" width="16.42578125" style="1314" customWidth="1"/>
    <col min="3847" max="3847" width="15.7109375" style="1314" bestFit="1" customWidth="1"/>
    <col min="3848" max="3848" width="13.28515625" style="1314" bestFit="1" customWidth="1"/>
    <col min="3849" max="3849" width="18" style="1314" customWidth="1"/>
    <col min="3850" max="3850" width="10.140625" style="1314" bestFit="1" customWidth="1"/>
    <col min="3851" max="4097" width="9.140625" style="1314"/>
    <col min="4098" max="4098" width="26.85546875" style="1314" bestFit="1" customWidth="1"/>
    <col min="4099" max="4099" width="15.85546875" style="1314" bestFit="1" customWidth="1"/>
    <col min="4100" max="4100" width="17.42578125" style="1314" customWidth="1"/>
    <col min="4101" max="4101" width="17.5703125" style="1314" customWidth="1"/>
    <col min="4102" max="4102" width="16.42578125" style="1314" customWidth="1"/>
    <col min="4103" max="4103" width="15.7109375" style="1314" bestFit="1" customWidth="1"/>
    <col min="4104" max="4104" width="13.28515625" style="1314" bestFit="1" customWidth="1"/>
    <col min="4105" max="4105" width="18" style="1314" customWidth="1"/>
    <col min="4106" max="4106" width="10.140625" style="1314" bestFit="1" customWidth="1"/>
    <col min="4107" max="4353" width="9.140625" style="1314"/>
    <col min="4354" max="4354" width="26.85546875" style="1314" bestFit="1" customWidth="1"/>
    <col min="4355" max="4355" width="15.85546875" style="1314" bestFit="1" customWidth="1"/>
    <col min="4356" max="4356" width="17.42578125" style="1314" customWidth="1"/>
    <col min="4357" max="4357" width="17.5703125" style="1314" customWidth="1"/>
    <col min="4358" max="4358" width="16.42578125" style="1314" customWidth="1"/>
    <col min="4359" max="4359" width="15.7109375" style="1314" bestFit="1" customWidth="1"/>
    <col min="4360" max="4360" width="13.28515625" style="1314" bestFit="1" customWidth="1"/>
    <col min="4361" max="4361" width="18" style="1314" customWidth="1"/>
    <col min="4362" max="4362" width="10.140625" style="1314" bestFit="1" customWidth="1"/>
    <col min="4363" max="4609" width="9.140625" style="1314"/>
    <col min="4610" max="4610" width="26.85546875" style="1314" bestFit="1" customWidth="1"/>
    <col min="4611" max="4611" width="15.85546875" style="1314" bestFit="1" customWidth="1"/>
    <col min="4612" max="4612" width="17.42578125" style="1314" customWidth="1"/>
    <col min="4613" max="4613" width="17.5703125" style="1314" customWidth="1"/>
    <col min="4614" max="4614" width="16.42578125" style="1314" customWidth="1"/>
    <col min="4615" max="4615" width="15.7109375" style="1314" bestFit="1" customWidth="1"/>
    <col min="4616" max="4616" width="13.28515625" style="1314" bestFit="1" customWidth="1"/>
    <col min="4617" max="4617" width="18" style="1314" customWidth="1"/>
    <col min="4618" max="4618" width="10.140625" style="1314" bestFit="1" customWidth="1"/>
    <col min="4619" max="4865" width="9.140625" style="1314"/>
    <col min="4866" max="4866" width="26.85546875" style="1314" bestFit="1" customWidth="1"/>
    <col min="4867" max="4867" width="15.85546875" style="1314" bestFit="1" customWidth="1"/>
    <col min="4868" max="4868" width="17.42578125" style="1314" customWidth="1"/>
    <col min="4869" max="4869" width="17.5703125" style="1314" customWidth="1"/>
    <col min="4870" max="4870" width="16.42578125" style="1314" customWidth="1"/>
    <col min="4871" max="4871" width="15.7109375" style="1314" bestFit="1" customWidth="1"/>
    <col min="4872" max="4872" width="13.28515625" style="1314" bestFit="1" customWidth="1"/>
    <col min="4873" max="4873" width="18" style="1314" customWidth="1"/>
    <col min="4874" max="4874" width="10.140625" style="1314" bestFit="1" customWidth="1"/>
    <col min="4875" max="5121" width="9.140625" style="1314"/>
    <col min="5122" max="5122" width="26.85546875" style="1314" bestFit="1" customWidth="1"/>
    <col min="5123" max="5123" width="15.85546875" style="1314" bestFit="1" customWidth="1"/>
    <col min="5124" max="5124" width="17.42578125" style="1314" customWidth="1"/>
    <col min="5125" max="5125" width="17.5703125" style="1314" customWidth="1"/>
    <col min="5126" max="5126" width="16.42578125" style="1314" customWidth="1"/>
    <col min="5127" max="5127" width="15.7109375" style="1314" bestFit="1" customWidth="1"/>
    <col min="5128" max="5128" width="13.28515625" style="1314" bestFit="1" customWidth="1"/>
    <col min="5129" max="5129" width="18" style="1314" customWidth="1"/>
    <col min="5130" max="5130" width="10.140625" style="1314" bestFit="1" customWidth="1"/>
    <col min="5131" max="5377" width="9.140625" style="1314"/>
    <col min="5378" max="5378" width="26.85546875" style="1314" bestFit="1" customWidth="1"/>
    <col min="5379" max="5379" width="15.85546875" style="1314" bestFit="1" customWidth="1"/>
    <col min="5380" max="5380" width="17.42578125" style="1314" customWidth="1"/>
    <col min="5381" max="5381" width="17.5703125" style="1314" customWidth="1"/>
    <col min="5382" max="5382" width="16.42578125" style="1314" customWidth="1"/>
    <col min="5383" max="5383" width="15.7109375" style="1314" bestFit="1" customWidth="1"/>
    <col min="5384" max="5384" width="13.28515625" style="1314" bestFit="1" customWidth="1"/>
    <col min="5385" max="5385" width="18" style="1314" customWidth="1"/>
    <col min="5386" max="5386" width="10.140625" style="1314" bestFit="1" customWidth="1"/>
    <col min="5387" max="5633" width="9.140625" style="1314"/>
    <col min="5634" max="5634" width="26.85546875" style="1314" bestFit="1" customWidth="1"/>
    <col min="5635" max="5635" width="15.85546875" style="1314" bestFit="1" customWidth="1"/>
    <col min="5636" max="5636" width="17.42578125" style="1314" customWidth="1"/>
    <col min="5637" max="5637" width="17.5703125" style="1314" customWidth="1"/>
    <col min="5638" max="5638" width="16.42578125" style="1314" customWidth="1"/>
    <col min="5639" max="5639" width="15.7109375" style="1314" bestFit="1" customWidth="1"/>
    <col min="5640" max="5640" width="13.28515625" style="1314" bestFit="1" customWidth="1"/>
    <col min="5641" max="5641" width="18" style="1314" customWidth="1"/>
    <col min="5642" max="5642" width="10.140625" style="1314" bestFit="1" customWidth="1"/>
    <col min="5643" max="5889" width="9.140625" style="1314"/>
    <col min="5890" max="5890" width="26.85546875" style="1314" bestFit="1" customWidth="1"/>
    <col min="5891" max="5891" width="15.85546875" style="1314" bestFit="1" customWidth="1"/>
    <col min="5892" max="5892" width="17.42578125" style="1314" customWidth="1"/>
    <col min="5893" max="5893" width="17.5703125" style="1314" customWidth="1"/>
    <col min="5894" max="5894" width="16.42578125" style="1314" customWidth="1"/>
    <col min="5895" max="5895" width="15.7109375" style="1314" bestFit="1" customWidth="1"/>
    <col min="5896" max="5896" width="13.28515625" style="1314" bestFit="1" customWidth="1"/>
    <col min="5897" max="5897" width="18" style="1314" customWidth="1"/>
    <col min="5898" max="5898" width="10.140625" style="1314" bestFit="1" customWidth="1"/>
    <col min="5899" max="6145" width="9.140625" style="1314"/>
    <col min="6146" max="6146" width="26.85546875" style="1314" bestFit="1" customWidth="1"/>
    <col min="6147" max="6147" width="15.85546875" style="1314" bestFit="1" customWidth="1"/>
    <col min="6148" max="6148" width="17.42578125" style="1314" customWidth="1"/>
    <col min="6149" max="6149" width="17.5703125" style="1314" customWidth="1"/>
    <col min="6150" max="6150" width="16.42578125" style="1314" customWidth="1"/>
    <col min="6151" max="6151" width="15.7109375" style="1314" bestFit="1" customWidth="1"/>
    <col min="6152" max="6152" width="13.28515625" style="1314" bestFit="1" customWidth="1"/>
    <col min="6153" max="6153" width="18" style="1314" customWidth="1"/>
    <col min="6154" max="6154" width="10.140625" style="1314" bestFit="1" customWidth="1"/>
    <col min="6155" max="6401" width="9.140625" style="1314"/>
    <col min="6402" max="6402" width="26.85546875" style="1314" bestFit="1" customWidth="1"/>
    <col min="6403" max="6403" width="15.85546875" style="1314" bestFit="1" customWidth="1"/>
    <col min="6404" max="6404" width="17.42578125" style="1314" customWidth="1"/>
    <col min="6405" max="6405" width="17.5703125" style="1314" customWidth="1"/>
    <col min="6406" max="6406" width="16.42578125" style="1314" customWidth="1"/>
    <col min="6407" max="6407" width="15.7109375" style="1314" bestFit="1" customWidth="1"/>
    <col min="6408" max="6408" width="13.28515625" style="1314" bestFit="1" customWidth="1"/>
    <col min="6409" max="6409" width="18" style="1314" customWidth="1"/>
    <col min="6410" max="6410" width="10.140625" style="1314" bestFit="1" customWidth="1"/>
    <col min="6411" max="6657" width="9.140625" style="1314"/>
    <col min="6658" max="6658" width="26.85546875" style="1314" bestFit="1" customWidth="1"/>
    <col min="6659" max="6659" width="15.85546875" style="1314" bestFit="1" customWidth="1"/>
    <col min="6660" max="6660" width="17.42578125" style="1314" customWidth="1"/>
    <col min="6661" max="6661" width="17.5703125" style="1314" customWidth="1"/>
    <col min="6662" max="6662" width="16.42578125" style="1314" customWidth="1"/>
    <col min="6663" max="6663" width="15.7109375" style="1314" bestFit="1" customWidth="1"/>
    <col min="6664" max="6664" width="13.28515625" style="1314" bestFit="1" customWidth="1"/>
    <col min="6665" max="6665" width="18" style="1314" customWidth="1"/>
    <col min="6666" max="6666" width="10.140625" style="1314" bestFit="1" customWidth="1"/>
    <col min="6667" max="6913" width="9.140625" style="1314"/>
    <col min="6914" max="6914" width="26.85546875" style="1314" bestFit="1" customWidth="1"/>
    <col min="6915" max="6915" width="15.85546875" style="1314" bestFit="1" customWidth="1"/>
    <col min="6916" max="6916" width="17.42578125" style="1314" customWidth="1"/>
    <col min="6917" max="6917" width="17.5703125" style="1314" customWidth="1"/>
    <col min="6918" max="6918" width="16.42578125" style="1314" customWidth="1"/>
    <col min="6919" max="6919" width="15.7109375" style="1314" bestFit="1" customWidth="1"/>
    <col min="6920" max="6920" width="13.28515625" style="1314" bestFit="1" customWidth="1"/>
    <col min="6921" max="6921" width="18" style="1314" customWidth="1"/>
    <col min="6922" max="6922" width="10.140625" style="1314" bestFit="1" customWidth="1"/>
    <col min="6923" max="7169" width="9.140625" style="1314"/>
    <col min="7170" max="7170" width="26.85546875" style="1314" bestFit="1" customWidth="1"/>
    <col min="7171" max="7171" width="15.85546875" style="1314" bestFit="1" customWidth="1"/>
    <col min="7172" max="7172" width="17.42578125" style="1314" customWidth="1"/>
    <col min="7173" max="7173" width="17.5703125" style="1314" customWidth="1"/>
    <col min="7174" max="7174" width="16.42578125" style="1314" customWidth="1"/>
    <col min="7175" max="7175" width="15.7109375" style="1314" bestFit="1" customWidth="1"/>
    <col min="7176" max="7176" width="13.28515625" style="1314" bestFit="1" customWidth="1"/>
    <col min="7177" max="7177" width="18" style="1314" customWidth="1"/>
    <col min="7178" max="7178" width="10.140625" style="1314" bestFit="1" customWidth="1"/>
    <col min="7179" max="7425" width="9.140625" style="1314"/>
    <col min="7426" max="7426" width="26.85546875" style="1314" bestFit="1" customWidth="1"/>
    <col min="7427" max="7427" width="15.85546875" style="1314" bestFit="1" customWidth="1"/>
    <col min="7428" max="7428" width="17.42578125" style="1314" customWidth="1"/>
    <col min="7429" max="7429" width="17.5703125" style="1314" customWidth="1"/>
    <col min="7430" max="7430" width="16.42578125" style="1314" customWidth="1"/>
    <col min="7431" max="7431" width="15.7109375" style="1314" bestFit="1" customWidth="1"/>
    <col min="7432" max="7432" width="13.28515625" style="1314" bestFit="1" customWidth="1"/>
    <col min="7433" max="7433" width="18" style="1314" customWidth="1"/>
    <col min="7434" max="7434" width="10.140625" style="1314" bestFit="1" customWidth="1"/>
    <col min="7435" max="7681" width="9.140625" style="1314"/>
    <col min="7682" max="7682" width="26.85546875" style="1314" bestFit="1" customWidth="1"/>
    <col min="7683" max="7683" width="15.85546875" style="1314" bestFit="1" customWidth="1"/>
    <col min="7684" max="7684" width="17.42578125" style="1314" customWidth="1"/>
    <col min="7685" max="7685" width="17.5703125" style="1314" customWidth="1"/>
    <col min="7686" max="7686" width="16.42578125" style="1314" customWidth="1"/>
    <col min="7687" max="7687" width="15.7109375" style="1314" bestFit="1" customWidth="1"/>
    <col min="7688" max="7688" width="13.28515625" style="1314" bestFit="1" customWidth="1"/>
    <col min="7689" max="7689" width="18" style="1314" customWidth="1"/>
    <col min="7690" max="7690" width="10.140625" style="1314" bestFit="1" customWidth="1"/>
    <col min="7691" max="7937" width="9.140625" style="1314"/>
    <col min="7938" max="7938" width="26.85546875" style="1314" bestFit="1" customWidth="1"/>
    <col min="7939" max="7939" width="15.85546875" style="1314" bestFit="1" customWidth="1"/>
    <col min="7940" max="7940" width="17.42578125" style="1314" customWidth="1"/>
    <col min="7941" max="7941" width="17.5703125" style="1314" customWidth="1"/>
    <col min="7942" max="7942" width="16.42578125" style="1314" customWidth="1"/>
    <col min="7943" max="7943" width="15.7109375" style="1314" bestFit="1" customWidth="1"/>
    <col min="7944" max="7944" width="13.28515625" style="1314" bestFit="1" customWidth="1"/>
    <col min="7945" max="7945" width="18" style="1314" customWidth="1"/>
    <col min="7946" max="7946" width="10.140625" style="1314" bestFit="1" customWidth="1"/>
    <col min="7947" max="8193" width="9.140625" style="1314"/>
    <col min="8194" max="8194" width="26.85546875" style="1314" bestFit="1" customWidth="1"/>
    <col min="8195" max="8195" width="15.85546875" style="1314" bestFit="1" customWidth="1"/>
    <col min="8196" max="8196" width="17.42578125" style="1314" customWidth="1"/>
    <col min="8197" max="8197" width="17.5703125" style="1314" customWidth="1"/>
    <col min="8198" max="8198" width="16.42578125" style="1314" customWidth="1"/>
    <col min="8199" max="8199" width="15.7109375" style="1314" bestFit="1" customWidth="1"/>
    <col min="8200" max="8200" width="13.28515625" style="1314" bestFit="1" customWidth="1"/>
    <col min="8201" max="8201" width="18" style="1314" customWidth="1"/>
    <col min="8202" max="8202" width="10.140625" style="1314" bestFit="1" customWidth="1"/>
    <col min="8203" max="8449" width="9.140625" style="1314"/>
    <col min="8450" max="8450" width="26.85546875" style="1314" bestFit="1" customWidth="1"/>
    <col min="8451" max="8451" width="15.85546875" style="1314" bestFit="1" customWidth="1"/>
    <col min="8452" max="8452" width="17.42578125" style="1314" customWidth="1"/>
    <col min="8453" max="8453" width="17.5703125" style="1314" customWidth="1"/>
    <col min="8454" max="8454" width="16.42578125" style="1314" customWidth="1"/>
    <col min="8455" max="8455" width="15.7109375" style="1314" bestFit="1" customWidth="1"/>
    <col min="8456" max="8456" width="13.28515625" style="1314" bestFit="1" customWidth="1"/>
    <col min="8457" max="8457" width="18" style="1314" customWidth="1"/>
    <col min="8458" max="8458" width="10.140625" style="1314" bestFit="1" customWidth="1"/>
    <col min="8459" max="8705" width="9.140625" style="1314"/>
    <col min="8706" max="8706" width="26.85546875" style="1314" bestFit="1" customWidth="1"/>
    <col min="8707" max="8707" width="15.85546875" style="1314" bestFit="1" customWidth="1"/>
    <col min="8708" max="8708" width="17.42578125" style="1314" customWidth="1"/>
    <col min="8709" max="8709" width="17.5703125" style="1314" customWidth="1"/>
    <col min="8710" max="8710" width="16.42578125" style="1314" customWidth="1"/>
    <col min="8711" max="8711" width="15.7109375" style="1314" bestFit="1" customWidth="1"/>
    <col min="8712" max="8712" width="13.28515625" style="1314" bestFit="1" customWidth="1"/>
    <col min="8713" max="8713" width="18" style="1314" customWidth="1"/>
    <col min="8714" max="8714" width="10.140625" style="1314" bestFit="1" customWidth="1"/>
    <col min="8715" max="8961" width="9.140625" style="1314"/>
    <col min="8962" max="8962" width="26.85546875" style="1314" bestFit="1" customWidth="1"/>
    <col min="8963" max="8963" width="15.85546875" style="1314" bestFit="1" customWidth="1"/>
    <col min="8964" max="8964" width="17.42578125" style="1314" customWidth="1"/>
    <col min="8965" max="8965" width="17.5703125" style="1314" customWidth="1"/>
    <col min="8966" max="8966" width="16.42578125" style="1314" customWidth="1"/>
    <col min="8967" max="8967" width="15.7109375" style="1314" bestFit="1" customWidth="1"/>
    <col min="8968" max="8968" width="13.28515625" style="1314" bestFit="1" customWidth="1"/>
    <col min="8969" max="8969" width="18" style="1314" customWidth="1"/>
    <col min="8970" max="8970" width="10.140625" style="1314" bestFit="1" customWidth="1"/>
    <col min="8971" max="9217" width="9.140625" style="1314"/>
    <col min="9218" max="9218" width="26.85546875" style="1314" bestFit="1" customWidth="1"/>
    <col min="9219" max="9219" width="15.85546875" style="1314" bestFit="1" customWidth="1"/>
    <col min="9220" max="9220" width="17.42578125" style="1314" customWidth="1"/>
    <col min="9221" max="9221" width="17.5703125" style="1314" customWidth="1"/>
    <col min="9222" max="9222" width="16.42578125" style="1314" customWidth="1"/>
    <col min="9223" max="9223" width="15.7109375" style="1314" bestFit="1" customWidth="1"/>
    <col min="9224" max="9224" width="13.28515625" style="1314" bestFit="1" customWidth="1"/>
    <col min="9225" max="9225" width="18" style="1314" customWidth="1"/>
    <col min="9226" max="9226" width="10.140625" style="1314" bestFit="1" customWidth="1"/>
    <col min="9227" max="9473" width="9.140625" style="1314"/>
    <col min="9474" max="9474" width="26.85546875" style="1314" bestFit="1" customWidth="1"/>
    <col min="9475" max="9475" width="15.85546875" style="1314" bestFit="1" customWidth="1"/>
    <col min="9476" max="9476" width="17.42578125" style="1314" customWidth="1"/>
    <col min="9477" max="9477" width="17.5703125" style="1314" customWidth="1"/>
    <col min="9478" max="9478" width="16.42578125" style="1314" customWidth="1"/>
    <col min="9479" max="9479" width="15.7109375" style="1314" bestFit="1" customWidth="1"/>
    <col min="9480" max="9480" width="13.28515625" style="1314" bestFit="1" customWidth="1"/>
    <col min="9481" max="9481" width="18" style="1314" customWidth="1"/>
    <col min="9482" max="9482" width="10.140625" style="1314" bestFit="1" customWidth="1"/>
    <col min="9483" max="9729" width="9.140625" style="1314"/>
    <col min="9730" max="9730" width="26.85546875" style="1314" bestFit="1" customWidth="1"/>
    <col min="9731" max="9731" width="15.85546875" style="1314" bestFit="1" customWidth="1"/>
    <col min="9732" max="9732" width="17.42578125" style="1314" customWidth="1"/>
    <col min="9733" max="9733" width="17.5703125" style="1314" customWidth="1"/>
    <col min="9734" max="9734" width="16.42578125" style="1314" customWidth="1"/>
    <col min="9735" max="9735" width="15.7109375" style="1314" bestFit="1" customWidth="1"/>
    <col min="9736" max="9736" width="13.28515625" style="1314" bestFit="1" customWidth="1"/>
    <col min="9737" max="9737" width="18" style="1314" customWidth="1"/>
    <col min="9738" max="9738" width="10.140625" style="1314" bestFit="1" customWidth="1"/>
    <col min="9739" max="9985" width="9.140625" style="1314"/>
    <col min="9986" max="9986" width="26.85546875" style="1314" bestFit="1" customWidth="1"/>
    <col min="9987" max="9987" width="15.85546875" style="1314" bestFit="1" customWidth="1"/>
    <col min="9988" max="9988" width="17.42578125" style="1314" customWidth="1"/>
    <col min="9989" max="9989" width="17.5703125" style="1314" customWidth="1"/>
    <col min="9990" max="9990" width="16.42578125" style="1314" customWidth="1"/>
    <col min="9991" max="9991" width="15.7109375" style="1314" bestFit="1" customWidth="1"/>
    <col min="9992" max="9992" width="13.28515625" style="1314" bestFit="1" customWidth="1"/>
    <col min="9993" max="9993" width="18" style="1314" customWidth="1"/>
    <col min="9994" max="9994" width="10.140625" style="1314" bestFit="1" customWidth="1"/>
    <col min="9995" max="10241" width="9.140625" style="1314"/>
    <col min="10242" max="10242" width="26.85546875" style="1314" bestFit="1" customWidth="1"/>
    <col min="10243" max="10243" width="15.85546875" style="1314" bestFit="1" customWidth="1"/>
    <col min="10244" max="10244" width="17.42578125" style="1314" customWidth="1"/>
    <col min="10245" max="10245" width="17.5703125" style="1314" customWidth="1"/>
    <col min="10246" max="10246" width="16.42578125" style="1314" customWidth="1"/>
    <col min="10247" max="10247" width="15.7109375" style="1314" bestFit="1" customWidth="1"/>
    <col min="10248" max="10248" width="13.28515625" style="1314" bestFit="1" customWidth="1"/>
    <col min="10249" max="10249" width="18" style="1314" customWidth="1"/>
    <col min="10250" max="10250" width="10.140625" style="1314" bestFit="1" customWidth="1"/>
    <col min="10251" max="10497" width="9.140625" style="1314"/>
    <col min="10498" max="10498" width="26.85546875" style="1314" bestFit="1" customWidth="1"/>
    <col min="10499" max="10499" width="15.85546875" style="1314" bestFit="1" customWidth="1"/>
    <col min="10500" max="10500" width="17.42578125" style="1314" customWidth="1"/>
    <col min="10501" max="10501" width="17.5703125" style="1314" customWidth="1"/>
    <col min="10502" max="10502" width="16.42578125" style="1314" customWidth="1"/>
    <col min="10503" max="10503" width="15.7109375" style="1314" bestFit="1" customWidth="1"/>
    <col min="10504" max="10504" width="13.28515625" style="1314" bestFit="1" customWidth="1"/>
    <col min="10505" max="10505" width="18" style="1314" customWidth="1"/>
    <col min="10506" max="10506" width="10.140625" style="1314" bestFit="1" customWidth="1"/>
    <col min="10507" max="10753" width="9.140625" style="1314"/>
    <col min="10754" max="10754" width="26.85546875" style="1314" bestFit="1" customWidth="1"/>
    <col min="10755" max="10755" width="15.85546875" style="1314" bestFit="1" customWidth="1"/>
    <col min="10756" max="10756" width="17.42578125" style="1314" customWidth="1"/>
    <col min="10757" max="10757" width="17.5703125" style="1314" customWidth="1"/>
    <col min="10758" max="10758" width="16.42578125" style="1314" customWidth="1"/>
    <col min="10759" max="10759" width="15.7109375" style="1314" bestFit="1" customWidth="1"/>
    <col min="10760" max="10760" width="13.28515625" style="1314" bestFit="1" customWidth="1"/>
    <col min="10761" max="10761" width="18" style="1314" customWidth="1"/>
    <col min="10762" max="10762" width="10.140625" style="1314" bestFit="1" customWidth="1"/>
    <col min="10763" max="11009" width="9.140625" style="1314"/>
    <col min="11010" max="11010" width="26.85546875" style="1314" bestFit="1" customWidth="1"/>
    <col min="11011" max="11011" width="15.85546875" style="1314" bestFit="1" customWidth="1"/>
    <col min="11012" max="11012" width="17.42578125" style="1314" customWidth="1"/>
    <col min="11013" max="11013" width="17.5703125" style="1314" customWidth="1"/>
    <col min="11014" max="11014" width="16.42578125" style="1314" customWidth="1"/>
    <col min="11015" max="11015" width="15.7109375" style="1314" bestFit="1" customWidth="1"/>
    <col min="11016" max="11016" width="13.28515625" style="1314" bestFit="1" customWidth="1"/>
    <col min="11017" max="11017" width="18" style="1314" customWidth="1"/>
    <col min="11018" max="11018" width="10.140625" style="1314" bestFit="1" customWidth="1"/>
    <col min="11019" max="11265" width="9.140625" style="1314"/>
    <col min="11266" max="11266" width="26.85546875" style="1314" bestFit="1" customWidth="1"/>
    <col min="11267" max="11267" width="15.85546875" style="1314" bestFit="1" customWidth="1"/>
    <col min="11268" max="11268" width="17.42578125" style="1314" customWidth="1"/>
    <col min="11269" max="11269" width="17.5703125" style="1314" customWidth="1"/>
    <col min="11270" max="11270" width="16.42578125" style="1314" customWidth="1"/>
    <col min="11271" max="11271" width="15.7109375" style="1314" bestFit="1" customWidth="1"/>
    <col min="11272" max="11272" width="13.28515625" style="1314" bestFit="1" customWidth="1"/>
    <col min="11273" max="11273" width="18" style="1314" customWidth="1"/>
    <col min="11274" max="11274" width="10.140625" style="1314" bestFit="1" customWidth="1"/>
    <col min="11275" max="11521" width="9.140625" style="1314"/>
    <col min="11522" max="11522" width="26.85546875" style="1314" bestFit="1" customWidth="1"/>
    <col min="11523" max="11523" width="15.85546875" style="1314" bestFit="1" customWidth="1"/>
    <col min="11524" max="11524" width="17.42578125" style="1314" customWidth="1"/>
    <col min="11525" max="11525" width="17.5703125" style="1314" customWidth="1"/>
    <col min="11526" max="11526" width="16.42578125" style="1314" customWidth="1"/>
    <col min="11527" max="11527" width="15.7109375" style="1314" bestFit="1" customWidth="1"/>
    <col min="11528" max="11528" width="13.28515625" style="1314" bestFit="1" customWidth="1"/>
    <col min="11529" max="11529" width="18" style="1314" customWidth="1"/>
    <col min="11530" max="11530" width="10.140625" style="1314" bestFit="1" customWidth="1"/>
    <col min="11531" max="11777" width="9.140625" style="1314"/>
    <col min="11778" max="11778" width="26.85546875" style="1314" bestFit="1" customWidth="1"/>
    <col min="11779" max="11779" width="15.85546875" style="1314" bestFit="1" customWidth="1"/>
    <col min="11780" max="11780" width="17.42578125" style="1314" customWidth="1"/>
    <col min="11781" max="11781" width="17.5703125" style="1314" customWidth="1"/>
    <col min="11782" max="11782" width="16.42578125" style="1314" customWidth="1"/>
    <col min="11783" max="11783" width="15.7109375" style="1314" bestFit="1" customWidth="1"/>
    <col min="11784" max="11784" width="13.28515625" style="1314" bestFit="1" customWidth="1"/>
    <col min="11785" max="11785" width="18" style="1314" customWidth="1"/>
    <col min="11786" max="11786" width="10.140625" style="1314" bestFit="1" customWidth="1"/>
    <col min="11787" max="12033" width="9.140625" style="1314"/>
    <col min="12034" max="12034" width="26.85546875" style="1314" bestFit="1" customWidth="1"/>
    <col min="12035" max="12035" width="15.85546875" style="1314" bestFit="1" customWidth="1"/>
    <col min="12036" max="12036" width="17.42578125" style="1314" customWidth="1"/>
    <col min="12037" max="12037" width="17.5703125" style="1314" customWidth="1"/>
    <col min="12038" max="12038" width="16.42578125" style="1314" customWidth="1"/>
    <col min="12039" max="12039" width="15.7109375" style="1314" bestFit="1" customWidth="1"/>
    <col min="12040" max="12040" width="13.28515625" style="1314" bestFit="1" customWidth="1"/>
    <col min="12041" max="12041" width="18" style="1314" customWidth="1"/>
    <col min="12042" max="12042" width="10.140625" style="1314" bestFit="1" customWidth="1"/>
    <col min="12043" max="12289" width="9.140625" style="1314"/>
    <col min="12290" max="12290" width="26.85546875" style="1314" bestFit="1" customWidth="1"/>
    <col min="12291" max="12291" width="15.85546875" style="1314" bestFit="1" customWidth="1"/>
    <col min="12292" max="12292" width="17.42578125" style="1314" customWidth="1"/>
    <col min="12293" max="12293" width="17.5703125" style="1314" customWidth="1"/>
    <col min="12294" max="12294" width="16.42578125" style="1314" customWidth="1"/>
    <col min="12295" max="12295" width="15.7109375" style="1314" bestFit="1" customWidth="1"/>
    <col min="12296" max="12296" width="13.28515625" style="1314" bestFit="1" customWidth="1"/>
    <col min="12297" max="12297" width="18" style="1314" customWidth="1"/>
    <col min="12298" max="12298" width="10.140625" style="1314" bestFit="1" customWidth="1"/>
    <col min="12299" max="12545" width="9.140625" style="1314"/>
    <col min="12546" max="12546" width="26.85546875" style="1314" bestFit="1" customWidth="1"/>
    <col min="12547" max="12547" width="15.85546875" style="1314" bestFit="1" customWidth="1"/>
    <col min="12548" max="12548" width="17.42578125" style="1314" customWidth="1"/>
    <col min="12549" max="12549" width="17.5703125" style="1314" customWidth="1"/>
    <col min="12550" max="12550" width="16.42578125" style="1314" customWidth="1"/>
    <col min="12551" max="12551" width="15.7109375" style="1314" bestFit="1" customWidth="1"/>
    <col min="12552" max="12552" width="13.28515625" style="1314" bestFit="1" customWidth="1"/>
    <col min="12553" max="12553" width="18" style="1314" customWidth="1"/>
    <col min="12554" max="12554" width="10.140625" style="1314" bestFit="1" customWidth="1"/>
    <col min="12555" max="12801" width="9.140625" style="1314"/>
    <col min="12802" max="12802" width="26.85546875" style="1314" bestFit="1" customWidth="1"/>
    <col min="12803" max="12803" width="15.85546875" style="1314" bestFit="1" customWidth="1"/>
    <col min="12804" max="12804" width="17.42578125" style="1314" customWidth="1"/>
    <col min="12805" max="12805" width="17.5703125" style="1314" customWidth="1"/>
    <col min="12806" max="12806" width="16.42578125" style="1314" customWidth="1"/>
    <col min="12807" max="12807" width="15.7109375" style="1314" bestFit="1" customWidth="1"/>
    <col min="12808" max="12808" width="13.28515625" style="1314" bestFit="1" customWidth="1"/>
    <col min="12809" max="12809" width="18" style="1314" customWidth="1"/>
    <col min="12810" max="12810" width="10.140625" style="1314" bestFit="1" customWidth="1"/>
    <col min="12811" max="13057" width="9.140625" style="1314"/>
    <col min="13058" max="13058" width="26.85546875" style="1314" bestFit="1" customWidth="1"/>
    <col min="13059" max="13059" width="15.85546875" style="1314" bestFit="1" customWidth="1"/>
    <col min="13060" max="13060" width="17.42578125" style="1314" customWidth="1"/>
    <col min="13061" max="13061" width="17.5703125" style="1314" customWidth="1"/>
    <col min="13062" max="13062" width="16.42578125" style="1314" customWidth="1"/>
    <col min="13063" max="13063" width="15.7109375" style="1314" bestFit="1" customWidth="1"/>
    <col min="13064" max="13064" width="13.28515625" style="1314" bestFit="1" customWidth="1"/>
    <col min="13065" max="13065" width="18" style="1314" customWidth="1"/>
    <col min="13066" max="13066" width="10.140625" style="1314" bestFit="1" customWidth="1"/>
    <col min="13067" max="13313" width="9.140625" style="1314"/>
    <col min="13314" max="13314" width="26.85546875" style="1314" bestFit="1" customWidth="1"/>
    <col min="13315" max="13315" width="15.85546875" style="1314" bestFit="1" customWidth="1"/>
    <col min="13316" max="13316" width="17.42578125" style="1314" customWidth="1"/>
    <col min="13317" max="13317" width="17.5703125" style="1314" customWidth="1"/>
    <col min="13318" max="13318" width="16.42578125" style="1314" customWidth="1"/>
    <col min="13319" max="13319" width="15.7109375" style="1314" bestFit="1" customWidth="1"/>
    <col min="13320" max="13320" width="13.28515625" style="1314" bestFit="1" customWidth="1"/>
    <col min="13321" max="13321" width="18" style="1314" customWidth="1"/>
    <col min="13322" max="13322" width="10.140625" style="1314" bestFit="1" customWidth="1"/>
    <col min="13323" max="13569" width="9.140625" style="1314"/>
    <col min="13570" max="13570" width="26.85546875" style="1314" bestFit="1" customWidth="1"/>
    <col min="13571" max="13571" width="15.85546875" style="1314" bestFit="1" customWidth="1"/>
    <col min="13572" max="13572" width="17.42578125" style="1314" customWidth="1"/>
    <col min="13573" max="13573" width="17.5703125" style="1314" customWidth="1"/>
    <col min="13574" max="13574" width="16.42578125" style="1314" customWidth="1"/>
    <col min="13575" max="13575" width="15.7109375" style="1314" bestFit="1" customWidth="1"/>
    <col min="13576" max="13576" width="13.28515625" style="1314" bestFit="1" customWidth="1"/>
    <col min="13577" max="13577" width="18" style="1314" customWidth="1"/>
    <col min="13578" max="13578" width="10.140625" style="1314" bestFit="1" customWidth="1"/>
    <col min="13579" max="13825" width="9.140625" style="1314"/>
    <col min="13826" max="13826" width="26.85546875" style="1314" bestFit="1" customWidth="1"/>
    <col min="13827" max="13827" width="15.85546875" style="1314" bestFit="1" customWidth="1"/>
    <col min="13828" max="13828" width="17.42578125" style="1314" customWidth="1"/>
    <col min="13829" max="13829" width="17.5703125" style="1314" customWidth="1"/>
    <col min="13830" max="13830" width="16.42578125" style="1314" customWidth="1"/>
    <col min="13831" max="13831" width="15.7109375" style="1314" bestFit="1" customWidth="1"/>
    <col min="13832" max="13832" width="13.28515625" style="1314" bestFit="1" customWidth="1"/>
    <col min="13833" max="13833" width="18" style="1314" customWidth="1"/>
    <col min="13834" max="13834" width="10.140625" style="1314" bestFit="1" customWidth="1"/>
    <col min="13835" max="14081" width="9.140625" style="1314"/>
    <col min="14082" max="14082" width="26.85546875" style="1314" bestFit="1" customWidth="1"/>
    <col min="14083" max="14083" width="15.85546875" style="1314" bestFit="1" customWidth="1"/>
    <col min="14084" max="14084" width="17.42578125" style="1314" customWidth="1"/>
    <col min="14085" max="14085" width="17.5703125" style="1314" customWidth="1"/>
    <col min="14086" max="14086" width="16.42578125" style="1314" customWidth="1"/>
    <col min="14087" max="14087" width="15.7109375" style="1314" bestFit="1" customWidth="1"/>
    <col min="14088" max="14088" width="13.28515625" style="1314" bestFit="1" customWidth="1"/>
    <col min="14089" max="14089" width="18" style="1314" customWidth="1"/>
    <col min="14090" max="14090" width="10.140625" style="1314" bestFit="1" customWidth="1"/>
    <col min="14091" max="14337" width="9.140625" style="1314"/>
    <col min="14338" max="14338" width="26.85546875" style="1314" bestFit="1" customWidth="1"/>
    <col min="14339" max="14339" width="15.85546875" style="1314" bestFit="1" customWidth="1"/>
    <col min="14340" max="14340" width="17.42578125" style="1314" customWidth="1"/>
    <col min="14341" max="14341" width="17.5703125" style="1314" customWidth="1"/>
    <col min="14342" max="14342" width="16.42578125" style="1314" customWidth="1"/>
    <col min="14343" max="14343" width="15.7109375" style="1314" bestFit="1" customWidth="1"/>
    <col min="14344" max="14344" width="13.28515625" style="1314" bestFit="1" customWidth="1"/>
    <col min="14345" max="14345" width="18" style="1314" customWidth="1"/>
    <col min="14346" max="14346" width="10.140625" style="1314" bestFit="1" customWidth="1"/>
    <col min="14347" max="14593" width="9.140625" style="1314"/>
    <col min="14594" max="14594" width="26.85546875" style="1314" bestFit="1" customWidth="1"/>
    <col min="14595" max="14595" width="15.85546875" style="1314" bestFit="1" customWidth="1"/>
    <col min="14596" max="14596" width="17.42578125" style="1314" customWidth="1"/>
    <col min="14597" max="14597" width="17.5703125" style="1314" customWidth="1"/>
    <col min="14598" max="14598" width="16.42578125" style="1314" customWidth="1"/>
    <col min="14599" max="14599" width="15.7109375" style="1314" bestFit="1" customWidth="1"/>
    <col min="14600" max="14600" width="13.28515625" style="1314" bestFit="1" customWidth="1"/>
    <col min="14601" max="14601" width="18" style="1314" customWidth="1"/>
    <col min="14602" max="14602" width="10.140625" style="1314" bestFit="1" customWidth="1"/>
    <col min="14603" max="14849" width="9.140625" style="1314"/>
    <col min="14850" max="14850" width="26.85546875" style="1314" bestFit="1" customWidth="1"/>
    <col min="14851" max="14851" width="15.85546875" style="1314" bestFit="1" customWidth="1"/>
    <col min="14852" max="14852" width="17.42578125" style="1314" customWidth="1"/>
    <col min="14853" max="14853" width="17.5703125" style="1314" customWidth="1"/>
    <col min="14854" max="14854" width="16.42578125" style="1314" customWidth="1"/>
    <col min="14855" max="14855" width="15.7109375" style="1314" bestFit="1" customWidth="1"/>
    <col min="14856" max="14856" width="13.28515625" style="1314" bestFit="1" customWidth="1"/>
    <col min="14857" max="14857" width="18" style="1314" customWidth="1"/>
    <col min="14858" max="14858" width="10.140625" style="1314" bestFit="1" customWidth="1"/>
    <col min="14859" max="15105" width="9.140625" style="1314"/>
    <col min="15106" max="15106" width="26.85546875" style="1314" bestFit="1" customWidth="1"/>
    <col min="15107" max="15107" width="15.85546875" style="1314" bestFit="1" customWidth="1"/>
    <col min="15108" max="15108" width="17.42578125" style="1314" customWidth="1"/>
    <col min="15109" max="15109" width="17.5703125" style="1314" customWidth="1"/>
    <col min="15110" max="15110" width="16.42578125" style="1314" customWidth="1"/>
    <col min="15111" max="15111" width="15.7109375" style="1314" bestFit="1" customWidth="1"/>
    <col min="15112" max="15112" width="13.28515625" style="1314" bestFit="1" customWidth="1"/>
    <col min="15113" max="15113" width="18" style="1314" customWidth="1"/>
    <col min="15114" max="15114" width="10.140625" style="1314" bestFit="1" customWidth="1"/>
    <col min="15115" max="15361" width="9.140625" style="1314"/>
    <col min="15362" max="15362" width="26.85546875" style="1314" bestFit="1" customWidth="1"/>
    <col min="15363" max="15363" width="15.85546875" style="1314" bestFit="1" customWidth="1"/>
    <col min="15364" max="15364" width="17.42578125" style="1314" customWidth="1"/>
    <col min="15365" max="15365" width="17.5703125" style="1314" customWidth="1"/>
    <col min="15366" max="15366" width="16.42578125" style="1314" customWidth="1"/>
    <col min="15367" max="15367" width="15.7109375" style="1314" bestFit="1" customWidth="1"/>
    <col min="15368" max="15368" width="13.28515625" style="1314" bestFit="1" customWidth="1"/>
    <col min="15369" max="15369" width="18" style="1314" customWidth="1"/>
    <col min="15370" max="15370" width="10.140625" style="1314" bestFit="1" customWidth="1"/>
    <col min="15371" max="15617" width="9.140625" style="1314"/>
    <col min="15618" max="15618" width="26.85546875" style="1314" bestFit="1" customWidth="1"/>
    <col min="15619" max="15619" width="15.85546875" style="1314" bestFit="1" customWidth="1"/>
    <col min="15620" max="15620" width="17.42578125" style="1314" customWidth="1"/>
    <col min="15621" max="15621" width="17.5703125" style="1314" customWidth="1"/>
    <col min="15622" max="15622" width="16.42578125" style="1314" customWidth="1"/>
    <col min="15623" max="15623" width="15.7109375" style="1314" bestFit="1" customWidth="1"/>
    <col min="15624" max="15624" width="13.28515625" style="1314" bestFit="1" customWidth="1"/>
    <col min="15625" max="15625" width="18" style="1314" customWidth="1"/>
    <col min="15626" max="15626" width="10.140625" style="1314" bestFit="1" customWidth="1"/>
    <col min="15627" max="15873" width="9.140625" style="1314"/>
    <col min="15874" max="15874" width="26.85546875" style="1314" bestFit="1" customWidth="1"/>
    <col min="15875" max="15875" width="15.85546875" style="1314" bestFit="1" customWidth="1"/>
    <col min="15876" max="15876" width="17.42578125" style="1314" customWidth="1"/>
    <col min="15877" max="15877" width="17.5703125" style="1314" customWidth="1"/>
    <col min="15878" max="15878" width="16.42578125" style="1314" customWidth="1"/>
    <col min="15879" max="15879" width="15.7109375" style="1314" bestFit="1" customWidth="1"/>
    <col min="15880" max="15880" width="13.28515625" style="1314" bestFit="1" customWidth="1"/>
    <col min="15881" max="15881" width="18" style="1314" customWidth="1"/>
    <col min="15882" max="15882" width="10.140625" style="1314" bestFit="1" customWidth="1"/>
    <col min="15883" max="16129" width="9.140625" style="1314"/>
    <col min="16130" max="16130" width="26.85546875" style="1314" bestFit="1" customWidth="1"/>
    <col min="16131" max="16131" width="15.85546875" style="1314" bestFit="1" customWidth="1"/>
    <col min="16132" max="16132" width="17.42578125" style="1314" customWidth="1"/>
    <col min="16133" max="16133" width="17.5703125" style="1314" customWidth="1"/>
    <col min="16134" max="16134" width="16.42578125" style="1314" customWidth="1"/>
    <col min="16135" max="16135" width="15.7109375" style="1314" bestFit="1" customWidth="1"/>
    <col min="16136" max="16136" width="13.28515625" style="1314" bestFit="1" customWidth="1"/>
    <col min="16137" max="16137" width="18" style="1314" customWidth="1"/>
    <col min="16138" max="16138" width="10.140625" style="1314" bestFit="1" customWidth="1"/>
    <col min="16139" max="16384" width="9.140625" style="1314"/>
  </cols>
  <sheetData>
    <row r="1" spans="1:10" s="1332" customFormat="1" x14ac:dyDescent="0.2">
      <c r="A1" s="1836" t="s">
        <v>2161</v>
      </c>
      <c r="B1" s="1836"/>
      <c r="C1" s="1836"/>
      <c r="D1" s="1836"/>
      <c r="E1" s="1836"/>
      <c r="F1" s="1836"/>
      <c r="G1" s="1836"/>
      <c r="H1" s="1331"/>
      <c r="I1" s="1331"/>
      <c r="J1" s="1331"/>
    </row>
    <row r="2" spans="1:10" s="1332" customFormat="1" x14ac:dyDescent="0.2">
      <c r="A2" s="1333"/>
    </row>
    <row r="3" spans="1:10" x14ac:dyDescent="0.2">
      <c r="A3" s="1915" t="s">
        <v>78</v>
      </c>
      <c r="B3" s="1915"/>
      <c r="C3" s="1915"/>
      <c r="D3" s="1915"/>
      <c r="E3" s="1915"/>
      <c r="F3" s="1915"/>
      <c r="G3" s="1915"/>
      <c r="H3" s="1299"/>
      <c r="I3" s="1299"/>
    </row>
    <row r="4" spans="1:10" x14ac:dyDescent="0.2">
      <c r="A4" s="1915" t="s">
        <v>1339</v>
      </c>
      <c r="B4" s="1915"/>
      <c r="C4" s="1915"/>
      <c r="D4" s="1915"/>
      <c r="E4" s="1915"/>
      <c r="F4" s="1915"/>
      <c r="G4" s="1915"/>
      <c r="H4" s="1299"/>
      <c r="I4" s="1299"/>
    </row>
    <row r="5" spans="1:10" x14ac:dyDescent="0.2">
      <c r="A5" s="1915" t="s">
        <v>1581</v>
      </c>
      <c r="B5" s="1915"/>
      <c r="C5" s="1915"/>
      <c r="D5" s="1915"/>
      <c r="E5" s="1915"/>
      <c r="F5" s="1915"/>
      <c r="G5" s="1915"/>
      <c r="H5" s="1299"/>
      <c r="I5" s="1299"/>
    </row>
    <row r="6" spans="1:10" x14ac:dyDescent="0.2">
      <c r="A6" s="1915" t="s">
        <v>1360</v>
      </c>
      <c r="B6" s="1915"/>
      <c r="C6" s="1915"/>
      <c r="D6" s="1915"/>
      <c r="E6" s="1915"/>
      <c r="F6" s="1915"/>
      <c r="G6" s="1915"/>
      <c r="H6" s="1299"/>
      <c r="I6" s="1299"/>
    </row>
    <row r="7" spans="1:10" x14ac:dyDescent="0.2">
      <c r="A7" s="1302"/>
      <c r="B7" s="1334"/>
      <c r="C7" s="1334"/>
      <c r="D7" s="1334"/>
      <c r="E7" s="1334"/>
      <c r="F7" s="1306"/>
      <c r="G7" s="1302"/>
      <c r="H7" s="1299"/>
      <c r="I7" s="1299"/>
    </row>
    <row r="8" spans="1:10" ht="38.25" x14ac:dyDescent="0.2">
      <c r="A8" s="1335" t="s">
        <v>86</v>
      </c>
      <c r="B8" s="1336" t="s">
        <v>1582</v>
      </c>
      <c r="C8" s="1336" t="s">
        <v>1583</v>
      </c>
      <c r="D8" s="1336" t="s">
        <v>1584</v>
      </c>
      <c r="E8" s="1336" t="s">
        <v>1585</v>
      </c>
      <c r="F8" s="1337" t="s">
        <v>1586</v>
      </c>
      <c r="G8" s="1338" t="s">
        <v>1587</v>
      </c>
    </row>
    <row r="9" spans="1:10" x14ac:dyDescent="0.2">
      <c r="A9" s="1339" t="s">
        <v>1588</v>
      </c>
      <c r="B9" s="1340">
        <v>2270000</v>
      </c>
      <c r="C9" s="1341"/>
      <c r="D9" s="1341">
        <v>-2270000</v>
      </c>
      <c r="E9" s="1341"/>
      <c r="F9" s="1342">
        <f t="shared" ref="F9:F11" si="0">B9+D9</f>
        <v>0</v>
      </c>
      <c r="G9" s="1343">
        <v>0</v>
      </c>
    </row>
    <row r="10" spans="1:10" x14ac:dyDescent="0.2">
      <c r="A10" s="1344" t="s">
        <v>1589</v>
      </c>
      <c r="B10" s="1345">
        <v>7181</v>
      </c>
      <c r="C10" s="1315"/>
      <c r="D10" s="1315"/>
      <c r="E10" s="1315"/>
      <c r="F10" s="1342">
        <f t="shared" si="0"/>
        <v>7181</v>
      </c>
      <c r="G10" s="1346">
        <v>7</v>
      </c>
    </row>
    <row r="11" spans="1:10" ht="25.5" x14ac:dyDescent="0.2">
      <c r="A11" s="1347" t="s">
        <v>1590</v>
      </c>
      <c r="B11" s="1348">
        <v>750000000</v>
      </c>
      <c r="C11" s="1349"/>
      <c r="D11" s="1349"/>
      <c r="E11" s="1349"/>
      <c r="F11" s="1342">
        <f t="shared" si="0"/>
        <v>750000000</v>
      </c>
      <c r="G11" s="1346">
        <v>750000</v>
      </c>
    </row>
    <row r="12" spans="1:10" ht="25.5" x14ac:dyDescent="0.2">
      <c r="A12" s="1347" t="s">
        <v>1591</v>
      </c>
      <c r="B12" s="1345">
        <v>3000000</v>
      </c>
      <c r="C12" s="1315"/>
      <c r="D12" s="1315"/>
      <c r="E12" s="1315"/>
      <c r="F12" s="1342">
        <f>B12+D12</f>
        <v>3000000</v>
      </c>
      <c r="G12" s="1346">
        <v>3000</v>
      </c>
    </row>
    <row r="13" spans="1:10" ht="25.5" x14ac:dyDescent="0.2">
      <c r="A13" s="1347" t="s">
        <v>1592</v>
      </c>
      <c r="B13" s="1345">
        <v>1530000</v>
      </c>
      <c r="C13" s="1315"/>
      <c r="D13" s="1315"/>
      <c r="E13" s="1315"/>
      <c r="F13" s="1342">
        <v>1530000</v>
      </c>
      <c r="G13" s="1346">
        <v>1530</v>
      </c>
    </row>
    <row r="14" spans="1:10" ht="25.5" x14ac:dyDescent="0.2">
      <c r="A14" s="1347" t="s">
        <v>1593</v>
      </c>
      <c r="B14" s="1345">
        <v>75500000</v>
      </c>
      <c r="C14" s="1315"/>
      <c r="D14" s="1315"/>
      <c r="E14" s="1315"/>
      <c r="F14" s="1342">
        <v>75500000</v>
      </c>
      <c r="G14" s="1346">
        <v>75500</v>
      </c>
    </row>
    <row r="15" spans="1:10" ht="25.5" x14ac:dyDescent="0.2">
      <c r="A15" s="1350" t="s">
        <v>1594</v>
      </c>
      <c r="B15" s="1351">
        <v>3000000</v>
      </c>
      <c r="C15" s="1352"/>
      <c r="D15" s="1352"/>
      <c r="E15" s="1352"/>
      <c r="F15" s="1353">
        <v>3000000</v>
      </c>
      <c r="G15" s="1354">
        <v>3000</v>
      </c>
    </row>
    <row r="16" spans="1:10" s="1324" customFormat="1" x14ac:dyDescent="0.2">
      <c r="A16" s="1355" t="s">
        <v>641</v>
      </c>
      <c r="B16" s="1356">
        <f>SUM(B9:B15)</f>
        <v>835307181</v>
      </c>
      <c r="C16" s="1357">
        <f>SUM(C9:C12)</f>
        <v>0</v>
      </c>
      <c r="D16" s="1357">
        <f>SUM(D9:D12)</f>
        <v>-2270000</v>
      </c>
      <c r="E16" s="1357">
        <f>SUM(E9:E12)</f>
        <v>0</v>
      </c>
      <c r="F16" s="1358">
        <f>SUM(F9:F15)</f>
        <v>833037181</v>
      </c>
      <c r="G16" s="1359">
        <f>SUM(G9:G15)</f>
        <v>833037</v>
      </c>
    </row>
    <row r="17" spans="1:9" s="1324" customFormat="1" x14ac:dyDescent="0.2">
      <c r="B17" s="1357"/>
      <c r="C17" s="1325"/>
      <c r="D17" s="1325"/>
      <c r="E17" s="1325"/>
      <c r="F17" s="1325"/>
      <c r="G17" s="1357"/>
    </row>
    <row r="18" spans="1:9" x14ac:dyDescent="0.2">
      <c r="B18" s="1297"/>
      <c r="C18" s="1297"/>
      <c r="D18" s="1297"/>
      <c r="E18" s="1297"/>
      <c r="F18" s="1297"/>
      <c r="G18" s="1297"/>
      <c r="H18" s="1297"/>
      <c r="I18" s="1297"/>
    </row>
    <row r="19" spans="1:9" x14ac:dyDescent="0.2">
      <c r="B19" s="1360"/>
      <c r="C19" s="1360"/>
      <c r="D19" s="1360"/>
      <c r="E19" s="1361"/>
      <c r="F19" s="1360"/>
      <c r="G19" s="1360"/>
      <c r="H19" s="1297"/>
      <c r="I19" s="1297"/>
    </row>
    <row r="20" spans="1:9" x14ac:dyDescent="0.2">
      <c r="B20" s="1360"/>
      <c r="C20" s="1360"/>
      <c r="D20" s="1360"/>
      <c r="E20" s="1361"/>
      <c r="F20" s="1360"/>
      <c r="G20" s="1360"/>
      <c r="H20" s="1297"/>
      <c r="I20" s="1297"/>
    </row>
    <row r="21" spans="1:9" x14ac:dyDescent="0.2">
      <c r="B21" s="1361"/>
      <c r="C21" s="1361"/>
      <c r="D21" s="1361"/>
      <c r="E21" s="1361"/>
      <c r="F21" s="1361"/>
      <c r="G21" s="1361"/>
      <c r="H21" s="1297"/>
      <c r="I21" s="1297"/>
    </row>
    <row r="22" spans="1:9" x14ac:dyDescent="0.2">
      <c r="B22" s="1362"/>
      <c r="C22" s="1363"/>
      <c r="D22" s="1363"/>
      <c r="E22" s="1363"/>
      <c r="F22" s="1363"/>
      <c r="G22" s="1362"/>
    </row>
    <row r="23" spans="1:9" x14ac:dyDescent="0.2">
      <c r="B23" s="1362"/>
      <c r="C23" s="1363"/>
      <c r="D23" s="1363"/>
      <c r="E23" s="1363"/>
      <c r="F23" s="1363"/>
      <c r="G23" s="1362"/>
    </row>
    <row r="26" spans="1:9" x14ac:dyDescent="0.2">
      <c r="A26" s="1364"/>
      <c r="B26" s="1332"/>
      <c r="C26" s="1332"/>
      <c r="D26" s="1332"/>
      <c r="E26" s="1332"/>
      <c r="F26" s="1332"/>
      <c r="G26" s="1332"/>
    </row>
    <row r="27" spans="1:9" x14ac:dyDescent="0.2">
      <c r="A27" s="1332"/>
      <c r="B27" s="1332"/>
      <c r="C27" s="1332"/>
      <c r="D27" s="1332"/>
      <c r="E27" s="1332"/>
      <c r="F27" s="1332"/>
      <c r="G27" s="1332"/>
    </row>
    <row r="28" spans="1:9" x14ac:dyDescent="0.2">
      <c r="A28" s="1332"/>
      <c r="B28" s="1332"/>
      <c r="C28" s="1332"/>
      <c r="D28" s="1332"/>
      <c r="E28" s="1332"/>
      <c r="F28" s="1332"/>
      <c r="G28" s="1332"/>
    </row>
  </sheetData>
  <mergeCells count="5">
    <mergeCell ref="A1:G1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V97"/>
  <sheetViews>
    <sheetView workbookViewId="0">
      <selection activeCell="K25" sqref="K25"/>
    </sheetView>
  </sheetViews>
  <sheetFormatPr defaultColWidth="61.7109375" defaultRowHeight="12" x14ac:dyDescent="0.2"/>
  <cols>
    <col min="1" max="1" width="61.7109375" style="186" customWidth="1"/>
    <col min="2" max="2" width="9.85546875" style="186" hidden="1" customWidth="1"/>
    <col min="3" max="3" width="11.7109375" style="186" hidden="1" customWidth="1"/>
    <col min="4" max="4" width="9.85546875" style="186" hidden="1" customWidth="1"/>
    <col min="5" max="5" width="15.85546875" style="190" hidden="1" customWidth="1"/>
    <col min="6" max="6" width="16" style="5" customWidth="1"/>
    <col min="7" max="7" width="12.85546875" style="5" customWidth="1"/>
    <col min="8" max="8" width="10" style="5" bestFit="1" customWidth="1"/>
    <col min="9" max="9" width="11.42578125" style="5" bestFit="1" customWidth="1"/>
    <col min="10" max="10" width="10" style="5" bestFit="1" customWidth="1"/>
    <col min="11" max="12" width="11.42578125" style="5" bestFit="1" customWidth="1"/>
    <col min="13" max="14" width="8" style="5" customWidth="1"/>
    <col min="15" max="15" width="10" style="5" bestFit="1" customWidth="1"/>
    <col min="16" max="16" width="10.42578125" style="5" bestFit="1" customWidth="1"/>
    <col min="17" max="17" width="9.85546875" style="5" bestFit="1" customWidth="1"/>
    <col min="18" max="255" width="8" style="5" customWidth="1"/>
    <col min="256" max="16384" width="61.7109375" style="5"/>
  </cols>
  <sheetData>
    <row r="1" spans="1:256" ht="12.75" x14ac:dyDescent="0.2">
      <c r="B1" s="1623" t="s">
        <v>318</v>
      </c>
      <c r="C1" s="1623"/>
      <c r="D1" s="1623"/>
      <c r="E1" s="1623"/>
    </row>
    <row r="2" spans="1:256" x14ac:dyDescent="0.2">
      <c r="F2" s="1624" t="s">
        <v>1128</v>
      </c>
      <c r="G2" s="1624"/>
      <c r="H2" s="1624"/>
      <c r="I2" s="1624"/>
    </row>
    <row r="4" spans="1:256" ht="30" customHeight="1" x14ac:dyDescent="0.2">
      <c r="A4" s="1625" t="s">
        <v>78</v>
      </c>
      <c r="B4" s="1625"/>
      <c r="C4" s="1625"/>
      <c r="D4" s="1625"/>
      <c r="E4" s="1625"/>
      <c r="F4" s="1626"/>
      <c r="G4" s="1626"/>
      <c r="H4" s="1626"/>
      <c r="I4" s="1626"/>
    </row>
    <row r="5" spans="1:256" ht="33" customHeight="1" x14ac:dyDescent="0.2">
      <c r="A5" s="1625" t="s">
        <v>1116</v>
      </c>
      <c r="B5" s="1625"/>
      <c r="C5" s="1625"/>
      <c r="D5" s="1625"/>
      <c r="E5" s="1625"/>
      <c r="F5" s="1626"/>
      <c r="G5" s="1626"/>
      <c r="H5" s="1626"/>
      <c r="I5" s="1626"/>
    </row>
    <row r="7" spans="1:256" ht="13.5" thickBot="1" x14ac:dyDescent="0.25">
      <c r="E7" s="518" t="s">
        <v>20</v>
      </c>
      <c r="F7" s="529"/>
    </row>
    <row r="8" spans="1:256" ht="30.75" customHeight="1" thickBot="1" x14ac:dyDescent="0.25">
      <c r="A8" s="1614" t="s">
        <v>79</v>
      </c>
      <c r="B8" s="1616" t="s">
        <v>116</v>
      </c>
      <c r="C8" s="1617"/>
      <c r="D8" s="1617"/>
      <c r="E8" s="1617"/>
      <c r="F8" s="1618" t="s">
        <v>1117</v>
      </c>
      <c r="G8" s="1619"/>
      <c r="H8" s="1619"/>
      <c r="I8" s="1620"/>
    </row>
    <row r="9" spans="1:256" ht="36.75" thickBot="1" x14ac:dyDescent="0.25">
      <c r="A9" s="1615"/>
      <c r="B9" s="279" t="s">
        <v>80</v>
      </c>
      <c r="C9" s="187" t="s">
        <v>81</v>
      </c>
      <c r="D9" s="187" t="s">
        <v>731</v>
      </c>
      <c r="E9" s="280" t="s">
        <v>82</v>
      </c>
      <c r="F9" s="279" t="s">
        <v>80</v>
      </c>
      <c r="G9" s="187" t="s">
        <v>81</v>
      </c>
      <c r="H9" s="187" t="s">
        <v>731</v>
      </c>
      <c r="I9" s="280" t="s">
        <v>82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</row>
    <row r="10" spans="1:256" ht="12.75" x14ac:dyDescent="0.2">
      <c r="A10" s="530" t="s">
        <v>83</v>
      </c>
      <c r="B10" s="531"/>
      <c r="C10" s="531"/>
      <c r="D10" s="531"/>
      <c r="E10" s="531"/>
      <c r="F10" s="532"/>
      <c r="G10" s="532"/>
      <c r="H10" s="532"/>
      <c r="I10" s="532"/>
      <c r="J10" s="560"/>
    </row>
    <row r="11" spans="1:256" ht="12.75" x14ac:dyDescent="0.2">
      <c r="A11" s="525" t="s">
        <v>892</v>
      </c>
      <c r="B11" s="647"/>
      <c r="C11" s="647"/>
      <c r="D11" s="647"/>
      <c r="E11" s="647"/>
      <c r="F11" s="705"/>
      <c r="G11" s="705"/>
      <c r="H11" s="705"/>
      <c r="I11" s="705"/>
      <c r="J11" s="560"/>
    </row>
    <row r="12" spans="1:256" ht="36" x14ac:dyDescent="0.2">
      <c r="A12" s="644" t="s">
        <v>893</v>
      </c>
      <c r="B12" s="647">
        <v>4865</v>
      </c>
      <c r="C12" s="706">
        <v>18.690000000000001</v>
      </c>
      <c r="D12" s="647">
        <v>4580000</v>
      </c>
      <c r="E12" s="647">
        <f>C12*D12</f>
        <v>85600200</v>
      </c>
      <c r="F12" s="786" t="s">
        <v>972</v>
      </c>
      <c r="G12" s="520">
        <v>18.48</v>
      </c>
      <c r="H12" s="520">
        <v>4580000</v>
      </c>
      <c r="I12" s="521">
        <f>G12*H12</f>
        <v>84638400</v>
      </c>
      <c r="J12" s="560"/>
    </row>
    <row r="13" spans="1:256" ht="12.75" x14ac:dyDescent="0.2">
      <c r="A13" s="525" t="s">
        <v>894</v>
      </c>
      <c r="B13" s="647"/>
      <c r="C13" s="647"/>
      <c r="D13" s="647"/>
      <c r="E13" s="647"/>
      <c r="F13" s="602"/>
      <c r="G13" s="652"/>
      <c r="H13" s="652"/>
      <c r="I13" s="602"/>
      <c r="J13" s="560"/>
    </row>
    <row r="14" spans="1:256" ht="12.75" x14ac:dyDescent="0.2">
      <c r="A14" s="644" t="s">
        <v>895</v>
      </c>
      <c r="B14" s="647"/>
      <c r="C14" s="656"/>
      <c r="D14" s="647" t="s">
        <v>319</v>
      </c>
      <c r="E14" s="647">
        <v>8328800</v>
      </c>
      <c r="F14" s="602"/>
      <c r="G14" s="652"/>
      <c r="H14" s="520" t="s">
        <v>319</v>
      </c>
      <c r="I14" s="521">
        <v>8329050</v>
      </c>
      <c r="J14" s="560"/>
    </row>
    <row r="15" spans="1:256" ht="12.75" x14ac:dyDescent="0.2">
      <c r="A15" s="644" t="s">
        <v>896</v>
      </c>
      <c r="B15" s="522"/>
      <c r="C15" s="523"/>
      <c r="D15" s="522"/>
      <c r="E15" s="522"/>
      <c r="F15" s="521"/>
      <c r="G15" s="520"/>
      <c r="H15" s="520"/>
      <c r="I15" s="521">
        <v>-8329050</v>
      </c>
      <c r="J15" s="560"/>
    </row>
    <row r="16" spans="1:256" ht="24" x14ac:dyDescent="0.2">
      <c r="A16" s="644" t="s">
        <v>897</v>
      </c>
      <c r="B16" s="522"/>
      <c r="C16" s="523"/>
      <c r="D16" s="522"/>
      <c r="E16" s="522"/>
      <c r="F16" s="521"/>
      <c r="G16" s="520"/>
      <c r="H16" s="520"/>
      <c r="I16" s="521">
        <f>I14+I15</f>
        <v>0</v>
      </c>
      <c r="J16" s="560"/>
    </row>
    <row r="17" spans="1:10" ht="12.75" x14ac:dyDescent="0.2">
      <c r="A17" s="525" t="s">
        <v>898</v>
      </c>
      <c r="B17" s="647"/>
      <c r="C17" s="647"/>
      <c r="D17" s="709" t="s">
        <v>320</v>
      </c>
      <c r="E17" s="647">
        <v>18272000</v>
      </c>
      <c r="F17" s="602"/>
      <c r="G17" s="652"/>
      <c r="H17" s="520" t="s">
        <v>321</v>
      </c>
      <c r="I17" s="521">
        <v>18304000</v>
      </c>
      <c r="J17" s="560"/>
    </row>
    <row r="18" spans="1:10" ht="12.75" x14ac:dyDescent="0.2">
      <c r="A18" s="525" t="s">
        <v>896</v>
      </c>
      <c r="B18" s="522"/>
      <c r="C18" s="522"/>
      <c r="D18" s="646"/>
      <c r="E18" s="522"/>
      <c r="F18" s="521"/>
      <c r="G18" s="520"/>
      <c r="H18" s="520"/>
      <c r="I18" s="521">
        <v>-18304000</v>
      </c>
      <c r="J18" s="560"/>
    </row>
    <row r="19" spans="1:10" ht="12.75" x14ac:dyDescent="0.2">
      <c r="A19" s="525" t="s">
        <v>899</v>
      </c>
      <c r="B19" s="522"/>
      <c r="C19" s="522"/>
      <c r="D19" s="646"/>
      <c r="E19" s="522"/>
      <c r="F19" s="521"/>
      <c r="G19" s="520"/>
      <c r="H19" s="520"/>
      <c r="I19" s="521">
        <f>I17+I18</f>
        <v>0</v>
      </c>
      <c r="J19" s="560"/>
    </row>
    <row r="20" spans="1:10" ht="12.75" x14ac:dyDescent="0.2">
      <c r="A20" s="525" t="s">
        <v>900</v>
      </c>
      <c r="B20" s="647"/>
      <c r="C20" s="647" t="s">
        <v>1024</v>
      </c>
      <c r="D20" s="648" t="s">
        <v>732</v>
      </c>
      <c r="E20" s="647">
        <v>1355022</v>
      </c>
      <c r="F20" s="602"/>
      <c r="G20" s="647"/>
      <c r="H20" s="649" t="s">
        <v>732</v>
      </c>
      <c r="I20" s="521">
        <v>1355022</v>
      </c>
      <c r="J20" s="560"/>
    </row>
    <row r="21" spans="1:10" ht="12.75" x14ac:dyDescent="0.2">
      <c r="A21" s="525" t="s">
        <v>902</v>
      </c>
      <c r="B21" s="522"/>
      <c r="C21" s="522"/>
      <c r="D21" s="649"/>
      <c r="E21" s="522"/>
      <c r="F21" s="521"/>
      <c r="G21" s="522"/>
      <c r="H21" s="649"/>
      <c r="I21" s="521">
        <v>-1355022</v>
      </c>
      <c r="J21" s="560"/>
    </row>
    <row r="22" spans="1:10" ht="12.75" x14ac:dyDescent="0.2">
      <c r="A22" s="525" t="s">
        <v>903</v>
      </c>
      <c r="B22" s="522"/>
      <c r="C22" s="522"/>
      <c r="D22" s="649"/>
      <c r="E22" s="522"/>
      <c r="F22" s="521"/>
      <c r="G22" s="522"/>
      <c r="H22" s="649"/>
      <c r="I22" s="521">
        <f>I20+I21</f>
        <v>0</v>
      </c>
      <c r="J22" s="560"/>
    </row>
    <row r="23" spans="1:10" ht="12.75" x14ac:dyDescent="0.2">
      <c r="A23" s="525" t="s">
        <v>904</v>
      </c>
      <c r="B23" s="647"/>
      <c r="C23" s="656"/>
      <c r="D23" s="709" t="s">
        <v>733</v>
      </c>
      <c r="E23" s="647">
        <v>6369620</v>
      </c>
      <c r="F23" s="602"/>
      <c r="G23" s="652"/>
      <c r="H23" s="646" t="s">
        <v>733</v>
      </c>
      <c r="I23" s="521">
        <v>6369620</v>
      </c>
      <c r="J23" s="560"/>
    </row>
    <row r="24" spans="1:10" ht="12.75" x14ac:dyDescent="0.2">
      <c r="A24" s="525" t="s">
        <v>902</v>
      </c>
      <c r="B24" s="522"/>
      <c r="C24" s="523"/>
      <c r="D24" s="646"/>
      <c r="E24" s="522"/>
      <c r="F24" s="521"/>
      <c r="G24" s="520"/>
      <c r="H24" s="646"/>
      <c r="I24" s="521">
        <v>-6369620</v>
      </c>
      <c r="J24" s="560"/>
    </row>
    <row r="25" spans="1:10" ht="12.75" x14ac:dyDescent="0.2">
      <c r="A25" s="525" t="s">
        <v>905</v>
      </c>
      <c r="B25" s="522"/>
      <c r="C25" s="523"/>
      <c r="D25" s="646"/>
      <c r="E25" s="522"/>
      <c r="F25" s="521"/>
      <c r="G25" s="520"/>
      <c r="H25" s="646"/>
      <c r="I25" s="521">
        <f>I23+I24</f>
        <v>0</v>
      </c>
      <c r="J25" s="560"/>
    </row>
    <row r="26" spans="1:10" ht="12.75" x14ac:dyDescent="0.2">
      <c r="A26" s="525" t="s">
        <v>906</v>
      </c>
      <c r="B26" s="647">
        <v>4865</v>
      </c>
      <c r="C26" s="647"/>
      <c r="D26" s="647">
        <v>2700</v>
      </c>
      <c r="E26" s="647">
        <f>B26*D26</f>
        <v>13135500</v>
      </c>
      <c r="F26" s="521">
        <v>4774</v>
      </c>
      <c r="G26" s="652"/>
      <c r="H26" s="522">
        <v>2700</v>
      </c>
      <c r="I26" s="521">
        <f>F26*H26</f>
        <v>12889800</v>
      </c>
      <c r="J26" s="560"/>
    </row>
    <row r="27" spans="1:10" ht="12.75" x14ac:dyDescent="0.2">
      <c r="A27" s="525" t="s">
        <v>907</v>
      </c>
      <c r="B27" s="522"/>
      <c r="C27" s="522"/>
      <c r="D27" s="522"/>
      <c r="E27" s="522">
        <v>-13135500</v>
      </c>
      <c r="F27" s="521"/>
      <c r="G27" s="520"/>
      <c r="H27" s="520"/>
      <c r="I27" s="521">
        <v>-12889800</v>
      </c>
      <c r="J27" s="560"/>
    </row>
    <row r="28" spans="1:10" ht="12.75" x14ac:dyDescent="0.2">
      <c r="A28" s="525" t="s">
        <v>908</v>
      </c>
      <c r="B28" s="522"/>
      <c r="C28" s="522"/>
      <c r="D28" s="522"/>
      <c r="E28" s="522">
        <f>E26+E27</f>
        <v>0</v>
      </c>
      <c r="F28" s="521"/>
      <c r="G28" s="520"/>
      <c r="H28" s="520"/>
      <c r="I28" s="521">
        <f>I26+I27</f>
        <v>0</v>
      </c>
      <c r="J28" s="560"/>
    </row>
    <row r="29" spans="1:10" ht="12.75" x14ac:dyDescent="0.2">
      <c r="A29" s="525" t="s">
        <v>909</v>
      </c>
      <c r="B29" s="647">
        <v>10</v>
      </c>
      <c r="C29" s="647"/>
      <c r="D29" s="647" t="s">
        <v>322</v>
      </c>
      <c r="E29" s="650">
        <v>25500</v>
      </c>
      <c r="F29" s="521">
        <v>16</v>
      </c>
      <c r="G29" s="652"/>
      <c r="H29" s="522" t="s">
        <v>322</v>
      </c>
      <c r="I29" s="521">
        <v>40800</v>
      </c>
      <c r="J29" s="560"/>
    </row>
    <row r="30" spans="1:10" ht="12.75" x14ac:dyDescent="0.2">
      <c r="A30" s="525" t="s">
        <v>910</v>
      </c>
      <c r="B30" s="522"/>
      <c r="C30" s="522"/>
      <c r="D30" s="522"/>
      <c r="E30" s="522">
        <v>-25500</v>
      </c>
      <c r="F30" s="521"/>
      <c r="G30" s="520"/>
      <c r="H30" s="520"/>
      <c r="I30" s="521">
        <v>-40800</v>
      </c>
      <c r="J30" s="560"/>
    </row>
    <row r="31" spans="1:10" ht="12.75" x14ac:dyDescent="0.2">
      <c r="A31" s="525" t="s">
        <v>911</v>
      </c>
      <c r="B31" s="647"/>
      <c r="C31" s="647"/>
      <c r="D31" s="647"/>
      <c r="E31" s="650">
        <v>0</v>
      </c>
      <c r="F31" s="602"/>
      <c r="G31" s="652"/>
      <c r="H31" s="652"/>
      <c r="I31" s="521">
        <f>I29+I30</f>
        <v>0</v>
      </c>
      <c r="J31" s="560"/>
    </row>
    <row r="32" spans="1:10" ht="12.75" x14ac:dyDescent="0.2">
      <c r="A32" s="708" t="s">
        <v>1062</v>
      </c>
      <c r="B32" s="647"/>
      <c r="C32" s="647">
        <v>487729000</v>
      </c>
      <c r="D32" s="656">
        <v>1.55</v>
      </c>
      <c r="E32" s="647">
        <f>C32*D32</f>
        <v>755979950</v>
      </c>
      <c r="F32" s="602"/>
      <c r="G32" s="521">
        <v>475441000</v>
      </c>
      <c r="H32" s="523">
        <v>1</v>
      </c>
      <c r="I32" s="521">
        <f>G32*H32</f>
        <v>475441000</v>
      </c>
      <c r="J32" s="560"/>
    </row>
    <row r="33" spans="1:18" ht="12.75" x14ac:dyDescent="0.2">
      <c r="A33" s="525" t="s">
        <v>907</v>
      </c>
      <c r="B33" s="522"/>
      <c r="C33" s="522"/>
      <c r="D33" s="526"/>
      <c r="E33" s="522">
        <v>-98054262</v>
      </c>
      <c r="F33" s="521"/>
      <c r="G33" s="520"/>
      <c r="H33" s="520"/>
      <c r="I33" s="521">
        <v>-77410448</v>
      </c>
      <c r="J33" s="560"/>
    </row>
    <row r="34" spans="1:18" ht="12.75" x14ac:dyDescent="0.2">
      <c r="A34" s="525" t="s">
        <v>913</v>
      </c>
      <c r="B34" s="647"/>
      <c r="C34" s="647"/>
      <c r="D34" s="661"/>
      <c r="E34" s="647">
        <f>E32+E33</f>
        <v>657925688</v>
      </c>
      <c r="F34" s="602"/>
      <c r="G34" s="652"/>
      <c r="H34" s="652"/>
      <c r="I34" s="521">
        <f>I32+I33</f>
        <v>398030552</v>
      </c>
      <c r="J34" s="560"/>
    </row>
    <row r="35" spans="1:18" ht="12.75" x14ac:dyDescent="0.2">
      <c r="A35" s="651" t="s">
        <v>1071</v>
      </c>
      <c r="B35" s="647"/>
      <c r="C35" s="647"/>
      <c r="D35" s="647"/>
      <c r="E35" s="647">
        <v>0</v>
      </c>
      <c r="F35" s="602"/>
      <c r="G35" s="652"/>
      <c r="H35" s="652"/>
      <c r="I35" s="521">
        <v>0</v>
      </c>
      <c r="J35" s="560"/>
      <c r="K35" s="653">
        <f>I12+I16+I19+I25+I28+I31+I34+I35</f>
        <v>482668952</v>
      </c>
      <c r="L35" s="5" t="s">
        <v>1025</v>
      </c>
    </row>
    <row r="36" spans="1:18" ht="12.75" x14ac:dyDescent="0.2">
      <c r="A36" s="651"/>
      <c r="B36" s="647"/>
      <c r="C36" s="647"/>
      <c r="D36" s="647"/>
      <c r="E36" s="647"/>
      <c r="F36" s="602"/>
      <c r="G36" s="652"/>
      <c r="H36" s="652"/>
      <c r="I36" s="602"/>
      <c r="J36" s="560"/>
      <c r="K36" s="653"/>
    </row>
    <row r="37" spans="1:18" ht="12.75" x14ac:dyDescent="0.2">
      <c r="A37" s="654" t="s">
        <v>84</v>
      </c>
      <c r="B37" s="647"/>
      <c r="C37" s="647"/>
      <c r="D37" s="647"/>
      <c r="E37" s="647"/>
      <c r="F37" s="602"/>
      <c r="G37" s="652"/>
      <c r="H37" s="652"/>
      <c r="I37" s="602"/>
      <c r="J37" s="560"/>
    </row>
    <row r="38" spans="1:18" ht="24" x14ac:dyDescent="0.2">
      <c r="A38" s="644" t="s">
        <v>915</v>
      </c>
      <c r="B38" s="647"/>
      <c r="C38" s="647"/>
      <c r="D38" s="647"/>
      <c r="E38" s="647"/>
      <c r="F38" s="602"/>
      <c r="G38" s="652"/>
      <c r="H38" s="652"/>
      <c r="I38" s="602"/>
      <c r="J38" s="560"/>
    </row>
    <row r="39" spans="1:18" ht="12.75" x14ac:dyDescent="0.2">
      <c r="A39" s="644" t="s">
        <v>916</v>
      </c>
      <c r="B39" s="647"/>
      <c r="C39" s="656">
        <v>13.1</v>
      </c>
      <c r="D39" s="647">
        <v>4152000</v>
      </c>
      <c r="E39" s="647">
        <f>C39*D39*8/12</f>
        <v>36260800</v>
      </c>
      <c r="F39" s="788" t="s">
        <v>1066</v>
      </c>
      <c r="G39" s="710">
        <v>12</v>
      </c>
      <c r="H39" s="521">
        <v>4469900</v>
      </c>
      <c r="I39" s="521">
        <f>G39*8/12*4469900</f>
        <v>35759200</v>
      </c>
      <c r="J39" s="560"/>
    </row>
    <row r="40" spans="1:18" ht="12.75" x14ac:dyDescent="0.2">
      <c r="A40" s="644" t="s">
        <v>917</v>
      </c>
      <c r="B40" s="647"/>
      <c r="C40" s="656">
        <v>13.1</v>
      </c>
      <c r="D40" s="657">
        <v>4152000</v>
      </c>
      <c r="E40" s="647">
        <f>C40*D40*4/12</f>
        <v>18130400</v>
      </c>
      <c r="F40" s="788" t="s">
        <v>1063</v>
      </c>
      <c r="G40" s="655">
        <v>11.6</v>
      </c>
      <c r="H40" s="521">
        <v>4469900</v>
      </c>
      <c r="I40" s="521">
        <f>G40*4/12*H40</f>
        <v>17283613.333333332</v>
      </c>
      <c r="J40" s="560"/>
    </row>
    <row r="41" spans="1:18" ht="24" x14ac:dyDescent="0.2">
      <c r="A41" s="644" t="s">
        <v>973</v>
      </c>
      <c r="B41" s="647"/>
      <c r="C41" s="656">
        <v>13.1</v>
      </c>
      <c r="D41" s="657">
        <v>35000</v>
      </c>
      <c r="E41" s="647">
        <f>C41*D41</f>
        <v>458500</v>
      </c>
      <c r="F41" s="707"/>
      <c r="G41" s="655">
        <v>11.6</v>
      </c>
      <c r="H41" s="521">
        <v>38200</v>
      </c>
      <c r="I41" s="521">
        <f>G41*H41</f>
        <v>443120</v>
      </c>
      <c r="J41" s="560"/>
    </row>
    <row r="42" spans="1:18" ht="24" x14ac:dyDescent="0.2">
      <c r="A42" s="644" t="s">
        <v>918</v>
      </c>
      <c r="B42" s="647"/>
      <c r="C42" s="647">
        <v>10</v>
      </c>
      <c r="D42" s="647">
        <v>1800000</v>
      </c>
      <c r="E42" s="650">
        <f>C42*D42*8/12</f>
        <v>12000000</v>
      </c>
      <c r="F42" s="707"/>
      <c r="G42" s="655">
        <v>10</v>
      </c>
      <c r="H42" s="521">
        <v>1800000</v>
      </c>
      <c r="I42" s="521">
        <f>G42*H42*8/12</f>
        <v>12000000</v>
      </c>
      <c r="J42" s="560"/>
    </row>
    <row r="43" spans="1:18" ht="24" x14ac:dyDescent="0.2">
      <c r="A43" s="644" t="s">
        <v>1064</v>
      </c>
      <c r="B43" s="647"/>
      <c r="C43" s="647"/>
      <c r="D43" s="647"/>
      <c r="E43" s="650"/>
      <c r="F43" s="602"/>
      <c r="G43" s="655">
        <v>0</v>
      </c>
      <c r="H43" s="521">
        <v>4469900</v>
      </c>
      <c r="I43" s="521">
        <f>G43*H43*8/12</f>
        <v>0</v>
      </c>
      <c r="J43" s="560"/>
    </row>
    <row r="44" spans="1:18" ht="24" x14ac:dyDescent="0.2">
      <c r="A44" s="644" t="s">
        <v>920</v>
      </c>
      <c r="B44" s="647"/>
      <c r="C44" s="647">
        <v>10</v>
      </c>
      <c r="D44" s="647">
        <v>1800000</v>
      </c>
      <c r="E44" s="647">
        <f>C44*D44*4/12</f>
        <v>6000000</v>
      </c>
      <c r="F44" s="602"/>
      <c r="G44" s="655">
        <v>9</v>
      </c>
      <c r="H44" s="521">
        <v>1800000</v>
      </c>
      <c r="I44" s="521">
        <f>G44*H44*4/12</f>
        <v>5400000</v>
      </c>
      <c r="J44" s="561"/>
    </row>
    <row r="45" spans="1:18" ht="39" x14ac:dyDescent="0.2">
      <c r="A45" s="644" t="s">
        <v>1065</v>
      </c>
      <c r="B45" s="647"/>
      <c r="C45" s="647"/>
      <c r="D45" s="647"/>
      <c r="E45" s="647"/>
      <c r="F45" s="602"/>
      <c r="G45" s="655">
        <v>0</v>
      </c>
      <c r="H45" s="521">
        <v>4469900</v>
      </c>
      <c r="I45" s="521">
        <f>G45*H45*4/12</f>
        <v>0</v>
      </c>
      <c r="J45" s="561"/>
      <c r="K45" s="813" t="s">
        <v>1026</v>
      </c>
      <c r="L45" s="653">
        <f>I12+I14+I17+I20+I23+I26+I29+I32</f>
        <v>607367692</v>
      </c>
      <c r="N45" s="814" t="s">
        <v>1027</v>
      </c>
      <c r="O45" s="5">
        <v>124698740</v>
      </c>
      <c r="P45" s="653">
        <f>I15+I18+I21+I24+I27+I30</f>
        <v>-47288292</v>
      </c>
      <c r="Q45" s="653">
        <f>O45+P45</f>
        <v>77410448</v>
      </c>
      <c r="R45" s="814" t="s">
        <v>1028</v>
      </c>
    </row>
    <row r="46" spans="1:18" ht="24" x14ac:dyDescent="0.2">
      <c r="A46" s="644" t="s">
        <v>922</v>
      </c>
      <c r="B46" s="647"/>
      <c r="C46" s="647"/>
      <c r="D46" s="647"/>
      <c r="E46" s="647"/>
      <c r="F46" s="602"/>
      <c r="G46" s="655">
        <v>0</v>
      </c>
      <c r="H46" s="521">
        <v>38200</v>
      </c>
      <c r="I46" s="521">
        <f>G46*H46</f>
        <v>0</v>
      </c>
      <c r="J46" s="561"/>
    </row>
    <row r="47" spans="1:18" ht="12.75" x14ac:dyDescent="0.2">
      <c r="A47" s="525" t="s">
        <v>923</v>
      </c>
      <c r="B47" s="647"/>
      <c r="C47" s="647"/>
      <c r="D47" s="647"/>
      <c r="E47" s="647"/>
      <c r="F47" s="602"/>
      <c r="G47" s="652"/>
      <c r="H47" s="652"/>
      <c r="I47" s="602"/>
      <c r="J47" s="560"/>
    </row>
    <row r="48" spans="1:18" ht="24" x14ac:dyDescent="0.2">
      <c r="A48" s="644" t="s">
        <v>1067</v>
      </c>
      <c r="B48" s="647"/>
      <c r="C48" s="647">
        <v>142</v>
      </c>
      <c r="D48" s="647">
        <v>70000</v>
      </c>
      <c r="E48" s="647">
        <f>C48*D48*8/12</f>
        <v>6626666.666666667</v>
      </c>
      <c r="F48" s="786"/>
      <c r="G48" s="521">
        <v>130</v>
      </c>
      <c r="H48" s="787">
        <v>81700</v>
      </c>
      <c r="I48" s="521">
        <f>G48*H48*8/12</f>
        <v>7080666.666666667</v>
      </c>
      <c r="J48" s="560"/>
    </row>
    <row r="49" spans="1:12" ht="24" x14ac:dyDescent="0.2">
      <c r="A49" s="644" t="s">
        <v>1068</v>
      </c>
      <c r="B49" s="647"/>
      <c r="C49" s="647"/>
      <c r="D49" s="647"/>
      <c r="E49" s="647"/>
      <c r="F49" s="786"/>
      <c r="G49" s="521">
        <v>0</v>
      </c>
      <c r="H49" s="522">
        <v>80000</v>
      </c>
      <c r="I49" s="521">
        <v>0</v>
      </c>
      <c r="J49" s="560"/>
    </row>
    <row r="50" spans="1:12" ht="24" x14ac:dyDescent="0.2">
      <c r="A50" s="644" t="s">
        <v>974</v>
      </c>
      <c r="B50" s="647"/>
      <c r="C50" s="647">
        <v>142</v>
      </c>
      <c r="D50" s="647">
        <v>70000</v>
      </c>
      <c r="E50" s="647">
        <f>C50*D50*4/12</f>
        <v>3313333.3333333335</v>
      </c>
      <c r="F50" s="707"/>
      <c r="G50" s="521">
        <v>128</v>
      </c>
      <c r="H50" s="787">
        <v>81700</v>
      </c>
      <c r="I50" s="521">
        <f>G50*H50*4/12</f>
        <v>3485866.6666666665</v>
      </c>
      <c r="J50" s="560"/>
    </row>
    <row r="51" spans="1:12" ht="24" x14ac:dyDescent="0.2">
      <c r="A51" s="644" t="s">
        <v>1069</v>
      </c>
      <c r="B51" s="647"/>
      <c r="C51" s="647"/>
      <c r="D51" s="647"/>
      <c r="E51" s="647"/>
      <c r="F51" s="707"/>
      <c r="G51" s="521">
        <v>0</v>
      </c>
      <c r="H51" s="522">
        <v>80000</v>
      </c>
      <c r="I51" s="521">
        <v>0</v>
      </c>
      <c r="J51" s="560"/>
    </row>
    <row r="52" spans="1:12" ht="12.75" x14ac:dyDescent="0.2">
      <c r="A52" s="525" t="s">
        <v>975</v>
      </c>
      <c r="B52" s="647"/>
      <c r="C52" s="647"/>
      <c r="D52" s="647"/>
      <c r="E52" s="647"/>
      <c r="F52" s="602"/>
      <c r="G52" s="652"/>
      <c r="H52" s="652"/>
      <c r="I52" s="602"/>
      <c r="J52" s="560"/>
    </row>
    <row r="53" spans="1:12" ht="24" x14ac:dyDescent="0.2">
      <c r="A53" s="644" t="s">
        <v>976</v>
      </c>
      <c r="B53" s="647"/>
      <c r="C53" s="647">
        <v>5</v>
      </c>
      <c r="D53" s="711" t="s">
        <v>323</v>
      </c>
      <c r="E53" s="647">
        <v>1760000</v>
      </c>
      <c r="F53" s="602"/>
      <c r="G53" s="520">
        <v>5</v>
      </c>
      <c r="H53" s="521">
        <v>418900</v>
      </c>
      <c r="I53" s="521">
        <f>G53*H53</f>
        <v>2094500</v>
      </c>
      <c r="J53" s="560"/>
    </row>
    <row r="54" spans="1:12" ht="24" x14ac:dyDescent="0.2">
      <c r="A54" s="644" t="s">
        <v>1070</v>
      </c>
      <c r="B54" s="647"/>
      <c r="C54" s="647"/>
      <c r="D54" s="647"/>
      <c r="E54" s="647"/>
      <c r="F54" s="602"/>
      <c r="G54" s="520">
        <v>0</v>
      </c>
      <c r="H54" s="521">
        <v>383992</v>
      </c>
      <c r="I54" s="521">
        <f>G54*H54</f>
        <v>0</v>
      </c>
      <c r="J54" s="560"/>
      <c r="K54" s="653">
        <f>SUM(I39:I54)</f>
        <v>83546966.666666672</v>
      </c>
      <c r="L54" s="5" t="s">
        <v>1029</v>
      </c>
    </row>
    <row r="55" spans="1:12" ht="12.75" x14ac:dyDescent="0.2">
      <c r="A55" s="644"/>
      <c r="B55" s="647"/>
      <c r="C55" s="647"/>
      <c r="D55" s="647"/>
      <c r="E55" s="647"/>
      <c r="F55" s="602"/>
      <c r="G55" s="652"/>
      <c r="H55" s="652"/>
      <c r="I55" s="602"/>
      <c r="J55" s="560"/>
      <c r="K55" s="653"/>
    </row>
    <row r="56" spans="1:12" ht="12.75" x14ac:dyDescent="0.2">
      <c r="A56" s="654" t="s">
        <v>85</v>
      </c>
      <c r="B56" s="647"/>
      <c r="C56" s="647"/>
      <c r="D56" s="647"/>
      <c r="E56" s="647"/>
      <c r="F56" s="602"/>
      <c r="G56" s="652"/>
      <c r="H56" s="652"/>
      <c r="I56" s="602"/>
      <c r="J56" s="560"/>
    </row>
    <row r="57" spans="1:12" ht="12.75" x14ac:dyDescent="0.2">
      <c r="A57" s="651" t="s">
        <v>1072</v>
      </c>
      <c r="B57" s="647"/>
      <c r="C57" s="647"/>
      <c r="D57" s="647"/>
      <c r="E57" s="647">
        <v>0</v>
      </c>
      <c r="F57" s="602"/>
      <c r="G57" s="652"/>
      <c r="H57" s="652"/>
      <c r="I57" s="521">
        <v>0</v>
      </c>
      <c r="J57" s="562"/>
    </row>
    <row r="58" spans="1:12" ht="24" x14ac:dyDescent="0.2">
      <c r="A58" s="644" t="s">
        <v>933</v>
      </c>
      <c r="B58" s="647"/>
      <c r="C58" s="647"/>
      <c r="D58" s="647"/>
      <c r="E58" s="650">
        <v>0</v>
      </c>
      <c r="F58" s="602"/>
      <c r="G58" s="652"/>
      <c r="H58" s="652"/>
      <c r="I58" s="521">
        <v>0</v>
      </c>
      <c r="J58" s="560"/>
    </row>
    <row r="59" spans="1:12" ht="12.75" x14ac:dyDescent="0.2">
      <c r="A59" s="525" t="s">
        <v>934</v>
      </c>
      <c r="B59" s="647"/>
      <c r="C59" s="647"/>
      <c r="D59" s="647"/>
      <c r="E59" s="647"/>
      <c r="F59" s="602"/>
      <c r="G59" s="652"/>
      <c r="H59" s="652"/>
      <c r="I59" s="602"/>
      <c r="J59" s="560"/>
    </row>
    <row r="60" spans="1:12" ht="12.75" x14ac:dyDescent="0.2">
      <c r="A60" s="525" t="s">
        <v>935</v>
      </c>
      <c r="B60" s="647"/>
      <c r="C60" s="647"/>
      <c r="D60" s="647"/>
      <c r="E60" s="647"/>
      <c r="F60" s="602"/>
      <c r="G60" s="652"/>
      <c r="H60" s="652"/>
      <c r="I60" s="602"/>
      <c r="J60" s="560"/>
    </row>
    <row r="61" spans="1:12" ht="12.75" x14ac:dyDescent="0.2">
      <c r="A61" s="525" t="s">
        <v>936</v>
      </c>
      <c r="B61" s="647"/>
      <c r="C61" s="647"/>
      <c r="D61" s="647"/>
      <c r="E61" s="647"/>
      <c r="F61" s="602"/>
      <c r="G61" s="652"/>
      <c r="H61" s="652"/>
      <c r="I61" s="602"/>
      <c r="J61" s="560"/>
    </row>
    <row r="62" spans="1:12" ht="36" x14ac:dyDescent="0.2">
      <c r="A62" s="658" t="s">
        <v>1030</v>
      </c>
      <c r="B62" s="651"/>
      <c r="C62" s="660"/>
      <c r="D62" s="647"/>
      <c r="E62" s="647">
        <f>C62*D62/2</f>
        <v>0</v>
      </c>
      <c r="F62" s="522">
        <v>7915</v>
      </c>
      <c r="G62" s="661"/>
      <c r="H62" s="652"/>
      <c r="I62" s="602"/>
      <c r="J62" s="562"/>
    </row>
    <row r="63" spans="1:12" ht="24" x14ac:dyDescent="0.2">
      <c r="A63" s="644" t="s">
        <v>977</v>
      </c>
      <c r="B63" s="647"/>
      <c r="C63" s="651"/>
      <c r="D63" s="647"/>
      <c r="E63" s="647"/>
      <c r="F63" s="602"/>
      <c r="G63" s="527">
        <v>0</v>
      </c>
      <c r="H63" s="652"/>
      <c r="I63" s="602"/>
      <c r="J63" s="562"/>
    </row>
    <row r="64" spans="1:12" ht="12.75" x14ac:dyDescent="0.2">
      <c r="A64" s="525" t="s">
        <v>978</v>
      </c>
      <c r="B64" s="647"/>
      <c r="C64" s="651"/>
      <c r="D64" s="647"/>
      <c r="E64" s="647"/>
      <c r="F64" s="602"/>
      <c r="G64" s="526">
        <v>1</v>
      </c>
      <c r="H64" s="652"/>
      <c r="I64" s="602"/>
      <c r="J64" s="560"/>
    </row>
    <row r="65" spans="1:10" ht="12.75" x14ac:dyDescent="0.2">
      <c r="A65" s="525" t="s">
        <v>940</v>
      </c>
      <c r="B65" s="647"/>
      <c r="C65" s="662">
        <v>0.97299999999999998</v>
      </c>
      <c r="D65" s="647">
        <v>3000000</v>
      </c>
      <c r="E65" s="647"/>
      <c r="F65" s="602"/>
      <c r="G65" s="526">
        <v>2</v>
      </c>
      <c r="H65" s="522">
        <v>3000000</v>
      </c>
      <c r="I65" s="521">
        <f>(2*1+0)*3000000</f>
        <v>6000000</v>
      </c>
      <c r="J65" s="560"/>
    </row>
    <row r="66" spans="1:10" ht="12.75" x14ac:dyDescent="0.2">
      <c r="A66" s="525" t="s">
        <v>941</v>
      </c>
      <c r="B66" s="663"/>
      <c r="C66" s="647">
        <v>80</v>
      </c>
      <c r="D66" s="647">
        <v>55360</v>
      </c>
      <c r="E66" s="647">
        <f>C66*D66</f>
        <v>4428800</v>
      </c>
      <c r="F66" s="707"/>
      <c r="G66" s="522">
        <v>80</v>
      </c>
      <c r="H66" s="522">
        <v>55360</v>
      </c>
      <c r="I66" s="522">
        <f>G66*H66</f>
        <v>4428800</v>
      </c>
      <c r="J66" s="560"/>
    </row>
    <row r="67" spans="1:10" ht="12.75" x14ac:dyDescent="0.2">
      <c r="A67" s="525" t="s">
        <v>942</v>
      </c>
      <c r="B67" s="663"/>
      <c r="C67" s="647">
        <v>55</v>
      </c>
      <c r="D67" s="647">
        <v>145000</v>
      </c>
      <c r="E67" s="647">
        <f>C67*D67</f>
        <v>7975000</v>
      </c>
      <c r="F67" s="602"/>
      <c r="G67" s="647"/>
      <c r="H67" s="647"/>
      <c r="I67" s="647"/>
      <c r="J67" s="560"/>
    </row>
    <row r="68" spans="1:10" ht="12.75" x14ac:dyDescent="0.2">
      <c r="A68" s="525" t="s">
        <v>979</v>
      </c>
      <c r="B68" s="663"/>
      <c r="C68" s="647"/>
      <c r="D68" s="647"/>
      <c r="E68" s="647"/>
      <c r="F68" s="707"/>
      <c r="G68" s="522">
        <v>15</v>
      </c>
      <c r="H68" s="522">
        <v>25000</v>
      </c>
      <c r="I68" s="522">
        <f>G68*H68</f>
        <v>375000</v>
      </c>
      <c r="J68" s="560"/>
    </row>
    <row r="69" spans="1:10" ht="12.75" x14ac:dyDescent="0.2">
      <c r="A69" s="525" t="s">
        <v>980</v>
      </c>
      <c r="B69" s="663"/>
      <c r="C69" s="647"/>
      <c r="D69" s="647"/>
      <c r="E69" s="647"/>
      <c r="F69" s="707"/>
      <c r="G69" s="522">
        <v>35</v>
      </c>
      <c r="H69" s="522">
        <v>210000</v>
      </c>
      <c r="I69" s="522">
        <f>G69*H69</f>
        <v>7350000</v>
      </c>
      <c r="J69" s="560"/>
    </row>
    <row r="70" spans="1:10" ht="12.75" x14ac:dyDescent="0.2">
      <c r="A70" s="644" t="s">
        <v>981</v>
      </c>
      <c r="B70" s="712"/>
      <c r="C70" s="522">
        <v>23</v>
      </c>
      <c r="D70" s="522">
        <v>109000</v>
      </c>
      <c r="E70" s="522">
        <f>C70*D70</f>
        <v>2507000</v>
      </c>
      <c r="F70" s="521"/>
      <c r="G70" s="522">
        <v>23</v>
      </c>
      <c r="H70" s="522">
        <v>109000</v>
      </c>
      <c r="I70" s="522">
        <f>G70*H70</f>
        <v>2507000</v>
      </c>
      <c r="J70" s="560"/>
    </row>
    <row r="71" spans="1:10" ht="12.75" x14ac:dyDescent="0.2">
      <c r="A71" s="644" t="s">
        <v>944</v>
      </c>
      <c r="B71" s="712"/>
      <c r="C71" s="522"/>
      <c r="D71" s="522"/>
      <c r="E71" s="522"/>
      <c r="F71" s="521"/>
      <c r="G71" s="520"/>
      <c r="H71" s="520"/>
      <c r="I71" s="521"/>
      <c r="J71" s="560"/>
    </row>
    <row r="72" spans="1:10" ht="12.75" x14ac:dyDescent="0.2">
      <c r="A72" s="525" t="s">
        <v>982</v>
      </c>
      <c r="B72" s="525"/>
      <c r="C72" s="525"/>
      <c r="D72" s="521"/>
      <c r="E72" s="522"/>
      <c r="F72" s="521"/>
      <c r="G72" s="520"/>
      <c r="H72" s="520"/>
      <c r="I72" s="521"/>
      <c r="J72" s="560"/>
    </row>
    <row r="73" spans="1:10" ht="12.75" x14ac:dyDescent="0.2">
      <c r="A73" s="525" t="s">
        <v>946</v>
      </c>
      <c r="B73" s="713"/>
      <c r="C73" s="522">
        <v>13</v>
      </c>
      <c r="D73" s="522">
        <v>494100</v>
      </c>
      <c r="E73" s="522">
        <f>C73*D73</f>
        <v>6423300</v>
      </c>
      <c r="F73" s="521"/>
      <c r="G73" s="522">
        <v>15</v>
      </c>
      <c r="H73" s="522">
        <v>494100</v>
      </c>
      <c r="I73" s="522">
        <f>G73*H73</f>
        <v>7411500</v>
      </c>
      <c r="J73" s="560"/>
    </row>
    <row r="74" spans="1:10" ht="24" x14ac:dyDescent="0.2">
      <c r="A74" s="644" t="s">
        <v>947</v>
      </c>
      <c r="B74" s="663"/>
      <c r="C74" s="647"/>
      <c r="D74" s="647"/>
      <c r="E74" s="647"/>
      <c r="F74" s="602"/>
      <c r="G74" s="652"/>
      <c r="H74" s="652"/>
      <c r="I74" s="602"/>
      <c r="J74" s="560"/>
    </row>
    <row r="75" spans="1:10" ht="24" x14ac:dyDescent="0.2">
      <c r="A75" s="658" t="s">
        <v>1031</v>
      </c>
      <c r="B75" s="663"/>
      <c r="C75" s="647">
        <v>15</v>
      </c>
      <c r="D75" s="647">
        <v>2606040</v>
      </c>
      <c r="E75" s="647">
        <f>C75*D75</f>
        <v>39090600</v>
      </c>
      <c r="F75" s="707"/>
      <c r="G75" s="522">
        <v>15</v>
      </c>
      <c r="H75" s="522">
        <v>2606040</v>
      </c>
      <c r="I75" s="522">
        <f>G75*H75</f>
        <v>39090600</v>
      </c>
      <c r="J75" s="560"/>
    </row>
    <row r="76" spans="1:10" ht="12.75" x14ac:dyDescent="0.2">
      <c r="A76" s="525" t="s">
        <v>949</v>
      </c>
      <c r="B76" s="663"/>
      <c r="C76" s="647"/>
      <c r="D76" s="647"/>
      <c r="E76" s="650">
        <v>37834000</v>
      </c>
      <c r="F76" s="707"/>
      <c r="G76" s="652"/>
      <c r="H76" s="652"/>
      <c r="I76" s="521">
        <v>30040000</v>
      </c>
      <c r="J76" s="564"/>
    </row>
    <row r="77" spans="1:10" ht="12.75" x14ac:dyDescent="0.2">
      <c r="A77" s="525" t="s">
        <v>950</v>
      </c>
      <c r="B77" s="663"/>
      <c r="C77" s="647"/>
      <c r="D77" s="647"/>
      <c r="E77" s="647"/>
      <c r="F77" s="602"/>
      <c r="G77" s="652"/>
      <c r="H77" s="652"/>
      <c r="I77" s="602"/>
      <c r="J77" s="560"/>
    </row>
    <row r="78" spans="1:10" ht="12.75" x14ac:dyDescent="0.2">
      <c r="A78" s="525" t="s">
        <v>951</v>
      </c>
      <c r="B78" s="647"/>
      <c r="C78" s="656">
        <v>12.33</v>
      </c>
      <c r="D78" s="647">
        <v>1632000</v>
      </c>
      <c r="E78" s="647">
        <f>C78*D78</f>
        <v>20122560</v>
      </c>
      <c r="F78" s="707"/>
      <c r="G78" s="523">
        <v>14.54</v>
      </c>
      <c r="H78" s="522">
        <v>1632000</v>
      </c>
      <c r="I78" s="522">
        <f>G78*H78</f>
        <v>23729280</v>
      </c>
      <c r="J78" s="565"/>
    </row>
    <row r="79" spans="1:10" ht="12.75" x14ac:dyDescent="0.2">
      <c r="A79" s="525" t="s">
        <v>952</v>
      </c>
      <c r="B79" s="647"/>
      <c r="C79" s="647"/>
      <c r="D79" s="647"/>
      <c r="E79" s="650">
        <v>7038795</v>
      </c>
      <c r="F79" s="707"/>
      <c r="G79" s="652"/>
      <c r="H79" s="652"/>
      <c r="I79" s="521">
        <v>13278900</v>
      </c>
      <c r="J79" s="566"/>
    </row>
    <row r="80" spans="1:10" ht="24" x14ac:dyDescent="0.2">
      <c r="A80" s="644" t="s">
        <v>983</v>
      </c>
      <c r="B80" s="647"/>
      <c r="C80" s="647"/>
      <c r="D80" s="647"/>
      <c r="E80" s="650"/>
      <c r="F80" s="707"/>
      <c r="G80" s="521">
        <v>81</v>
      </c>
      <c r="H80" s="521">
        <v>285</v>
      </c>
      <c r="I80" s="521">
        <f>G80*H80</f>
        <v>23085</v>
      </c>
      <c r="J80" s="560"/>
    </row>
    <row r="81" spans="1:256" ht="24" x14ac:dyDescent="0.2">
      <c r="A81" s="644" t="s">
        <v>984</v>
      </c>
      <c r="B81" s="647"/>
      <c r="C81" s="647"/>
      <c r="D81" s="647"/>
      <c r="E81" s="666"/>
      <c r="F81" s="707"/>
      <c r="G81" s="710">
        <v>2</v>
      </c>
      <c r="H81" s="521">
        <v>1508760</v>
      </c>
      <c r="I81" s="521">
        <f>G81*H81</f>
        <v>3017520</v>
      </c>
      <c r="J81" s="560"/>
      <c r="K81" s="653">
        <f>SUM(I57:I81)</f>
        <v>137251685</v>
      </c>
      <c r="L81" s="5" t="s">
        <v>1032</v>
      </c>
    </row>
    <row r="82" spans="1:256" ht="12.75" x14ac:dyDescent="0.2">
      <c r="A82" s="525" t="s">
        <v>955</v>
      </c>
      <c r="B82" s="647"/>
      <c r="C82" s="647"/>
      <c r="D82" s="647"/>
      <c r="E82" s="666"/>
      <c r="F82" s="602"/>
      <c r="G82" s="652"/>
      <c r="H82" s="652"/>
      <c r="I82" s="602"/>
      <c r="J82" s="560"/>
    </row>
    <row r="83" spans="1:256" ht="12.75" x14ac:dyDescent="0.2">
      <c r="A83" s="525" t="s">
        <v>956</v>
      </c>
      <c r="B83" s="647"/>
      <c r="C83" s="647"/>
      <c r="D83" s="647"/>
      <c r="E83" s="666"/>
      <c r="F83" s="602"/>
      <c r="G83" s="652"/>
      <c r="H83" s="652"/>
      <c r="I83" s="602"/>
      <c r="J83" s="560"/>
    </row>
    <row r="84" spans="1:256" ht="12.75" x14ac:dyDescent="0.2">
      <c r="A84" s="525" t="s">
        <v>957</v>
      </c>
      <c r="B84" s="647"/>
      <c r="C84" s="647">
        <v>4865</v>
      </c>
      <c r="D84" s="647">
        <v>1140</v>
      </c>
      <c r="E84" s="667"/>
      <c r="F84" s="602"/>
      <c r="G84" s="522">
        <v>4774</v>
      </c>
      <c r="H84" s="522">
        <v>1140</v>
      </c>
      <c r="I84" s="282">
        <f>G84*H84</f>
        <v>5442360</v>
      </c>
      <c r="J84" s="560"/>
    </row>
    <row r="85" spans="1:256" ht="36" x14ac:dyDescent="0.2">
      <c r="A85" s="644" t="s">
        <v>958</v>
      </c>
      <c r="B85" s="647"/>
      <c r="C85" s="647"/>
      <c r="D85" s="647"/>
      <c r="E85" s="667"/>
      <c r="F85" s="786" t="s">
        <v>1073</v>
      </c>
      <c r="G85" s="647"/>
      <c r="H85" s="647"/>
      <c r="I85" s="282">
        <v>0</v>
      </c>
      <c r="J85" s="560"/>
    </row>
    <row r="86" spans="1:256" ht="12.75" x14ac:dyDescent="0.2">
      <c r="A86" s="658"/>
      <c r="B86" s="663"/>
      <c r="C86" s="647"/>
      <c r="D86" s="661"/>
      <c r="E86" s="647"/>
      <c r="F86" s="602"/>
      <c r="G86" s="652"/>
      <c r="H86" s="652"/>
      <c r="I86" s="602"/>
      <c r="J86" s="560"/>
      <c r="K86" s="653">
        <f>SUM(I84+I85)</f>
        <v>5442360</v>
      </c>
      <c r="L86" s="5" t="s">
        <v>1033</v>
      </c>
    </row>
    <row r="87" spans="1:256" ht="24" x14ac:dyDescent="0.2">
      <c r="A87" s="668" t="s">
        <v>1074</v>
      </c>
      <c r="B87" s="714"/>
      <c r="C87" s="715"/>
      <c r="D87" s="522"/>
      <c r="E87" s="522"/>
      <c r="F87" s="716"/>
      <c r="G87" s="520"/>
      <c r="H87" s="520"/>
      <c r="I87" s="602"/>
      <c r="J87" s="560"/>
      <c r="K87" s="653"/>
      <c r="L87" s="653">
        <f>I15+I18+I21+I24+I27+I30+I33</f>
        <v>-124698740</v>
      </c>
      <c r="M87" s="717" t="s">
        <v>1034</v>
      </c>
      <c r="N87" s="281"/>
    </row>
    <row r="88" spans="1:256" ht="12.75" x14ac:dyDescent="0.2">
      <c r="A88" s="693" t="s">
        <v>985</v>
      </c>
      <c r="B88" s="718"/>
      <c r="C88" s="719"/>
      <c r="D88" s="720"/>
      <c r="E88" s="720"/>
      <c r="F88" s="721"/>
      <c r="G88" s="722"/>
      <c r="H88" s="722"/>
      <c r="I88" s="723">
        <v>0</v>
      </c>
      <c r="J88" s="560"/>
      <c r="K88" s="653"/>
      <c r="L88" s="653"/>
      <c r="M88" s="717"/>
      <c r="N88" s="281"/>
    </row>
    <row r="89" spans="1:256" ht="12.75" x14ac:dyDescent="0.2">
      <c r="A89" s="693"/>
      <c r="B89" s="718"/>
      <c r="C89" s="719"/>
      <c r="D89" s="720"/>
      <c r="E89" s="720"/>
      <c r="F89" s="718"/>
      <c r="G89" s="722"/>
      <c r="H89" s="722"/>
      <c r="I89" s="674"/>
      <c r="J89" s="560"/>
      <c r="K89" s="653"/>
      <c r="L89" s="653"/>
      <c r="N89" s="281"/>
    </row>
    <row r="90" spans="1:256" ht="12.75" x14ac:dyDescent="0.2">
      <c r="A90" s="693" t="s">
        <v>986</v>
      </c>
      <c r="B90" s="718"/>
      <c r="C90" s="719"/>
      <c r="D90" s="720"/>
      <c r="E90" s="720"/>
      <c r="F90" s="718"/>
      <c r="G90" s="722"/>
      <c r="H90" s="722"/>
      <c r="I90" s="674"/>
      <c r="J90" s="560"/>
      <c r="K90" s="653"/>
      <c r="L90" s="653"/>
      <c r="N90" s="281"/>
    </row>
    <row r="91" spans="1:256" ht="12.75" x14ac:dyDescent="0.2">
      <c r="A91" s="693" t="s">
        <v>987</v>
      </c>
      <c r="B91" s="718"/>
      <c r="C91" s="719"/>
      <c r="D91" s="720"/>
      <c r="E91" s="720"/>
      <c r="F91" s="718"/>
      <c r="G91" s="722"/>
      <c r="H91" s="722"/>
      <c r="I91" s="723">
        <v>0</v>
      </c>
      <c r="J91" s="560"/>
      <c r="K91" s="653"/>
      <c r="L91" s="653"/>
      <c r="N91" s="281"/>
    </row>
    <row r="92" spans="1:256" ht="12.75" x14ac:dyDescent="0.2">
      <c r="A92" s="694" t="s">
        <v>988</v>
      </c>
      <c r="B92" s="718"/>
      <c r="C92" s="719"/>
      <c r="D92" s="720"/>
      <c r="E92" s="720"/>
      <c r="F92" s="718"/>
      <c r="G92" s="722"/>
      <c r="H92" s="722"/>
      <c r="I92" s="723">
        <v>0</v>
      </c>
      <c r="J92" s="560"/>
      <c r="K92" s="653">
        <f>I91+I92</f>
        <v>0</v>
      </c>
      <c r="L92" s="653" t="s">
        <v>1035</v>
      </c>
      <c r="N92" s="281"/>
    </row>
    <row r="93" spans="1:256" ht="13.5" thickBot="1" x14ac:dyDescent="0.25">
      <c r="A93" s="670"/>
      <c r="B93" s="671"/>
      <c r="C93" s="672"/>
      <c r="D93" s="673"/>
      <c r="E93" s="672"/>
      <c r="F93" s="674"/>
      <c r="G93" s="675"/>
      <c r="H93" s="675"/>
      <c r="I93" s="674"/>
      <c r="J93" s="560"/>
    </row>
    <row r="94" spans="1:256" ht="12.75" thickBot="1" x14ac:dyDescent="0.25">
      <c r="A94" s="676" t="s">
        <v>960</v>
      </c>
      <c r="B94" s="677"/>
      <c r="C94" s="677"/>
      <c r="D94" s="678"/>
      <c r="E94" s="679">
        <f>E12+E14+E17+E20+E23+E28+E31+E34+E39+E40+E41+E42+E44+E48+E50+E53+E57+E58+E62+E63+E66+E67+E70+E73+E75+E76+E78+E79</f>
        <v>987821085</v>
      </c>
      <c r="F94" s="1621">
        <f>I12+I16+I19+I22+I25+I28+I31+I34+I35+I39+I40+I41+I42+I44+I48+I49+I50+I51+I53+I57+I58+I65+I66+I68+I69+I70+I73+I75+I76+I78+I79+I80+I81+I84+I45+I46+I43+P81+I85+I91+I92+I88+I54</f>
        <v>708909963.66666651</v>
      </c>
      <c r="G94" s="1621"/>
      <c r="H94" s="1621"/>
      <c r="I94" s="1622"/>
      <c r="J94" s="6"/>
      <c r="K94" s="680">
        <f>K81+K54+K35+K86</f>
        <v>708909963.66666675</v>
      </c>
      <c r="L94" s="724" t="s">
        <v>1036</v>
      </c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  <c r="IV94" s="6"/>
    </row>
    <row r="96" spans="1:256" ht="15.75" x14ac:dyDescent="0.2">
      <c r="A96" s="725"/>
      <c r="B96" s="726"/>
      <c r="C96" s="726"/>
      <c r="D96" s="726"/>
      <c r="E96" s="727"/>
      <c r="F96" s="728"/>
      <c r="G96" s="728"/>
      <c r="H96" s="728"/>
      <c r="I96" s="728"/>
    </row>
    <row r="97" spans="1:1" ht="15.75" x14ac:dyDescent="0.2">
      <c r="A97" s="725"/>
    </row>
  </sheetData>
  <mergeCells count="8">
    <mergeCell ref="A8:A9"/>
    <mergeCell ref="B8:E8"/>
    <mergeCell ref="F8:I8"/>
    <mergeCell ref="F94:I94"/>
    <mergeCell ref="B1:E1"/>
    <mergeCell ref="F2:I2"/>
    <mergeCell ref="A4:I4"/>
    <mergeCell ref="A5:I5"/>
  </mergeCells>
  <pageMargins left="0.70866141732283472" right="0.70866141732283472" top="0.74803149606299213" bottom="0.74803149606299213" header="0.31496062992125984" footer="0.31496062992125984"/>
  <pageSetup paperSize="8" scale="67" fitToHeight="2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V91"/>
  <sheetViews>
    <sheetView workbookViewId="0">
      <selection activeCell="F8" sqref="F8:I8"/>
    </sheetView>
  </sheetViews>
  <sheetFormatPr defaultColWidth="61.7109375" defaultRowHeight="12" x14ac:dyDescent="0.2"/>
  <cols>
    <col min="1" max="1" width="61.7109375" style="186" customWidth="1"/>
    <col min="2" max="2" width="9.85546875" style="186" hidden="1" customWidth="1"/>
    <col min="3" max="3" width="11.7109375" style="186" hidden="1" customWidth="1"/>
    <col min="4" max="4" width="9.85546875" style="186" hidden="1" customWidth="1"/>
    <col min="5" max="5" width="15.85546875" style="190" hidden="1" customWidth="1"/>
    <col min="6" max="6" width="16" style="5" customWidth="1"/>
    <col min="7" max="7" width="12.85546875" style="5" customWidth="1"/>
    <col min="8" max="8" width="10" style="5" bestFit="1" customWidth="1"/>
    <col min="9" max="9" width="11.42578125" style="5" bestFit="1" customWidth="1"/>
    <col min="10" max="10" width="10" style="5" bestFit="1" customWidth="1"/>
    <col min="11" max="12" width="11.42578125" style="5" bestFit="1" customWidth="1"/>
    <col min="13" max="255" width="8" style="5" customWidth="1"/>
    <col min="256" max="16384" width="61.7109375" style="5"/>
  </cols>
  <sheetData>
    <row r="1" spans="1:10" ht="12.75" x14ac:dyDescent="0.2">
      <c r="B1" s="1623" t="s">
        <v>318</v>
      </c>
      <c r="C1" s="1623"/>
      <c r="D1" s="1623"/>
      <c r="E1" s="1623"/>
    </row>
    <row r="2" spans="1:10" x14ac:dyDescent="0.2">
      <c r="F2" s="1627"/>
      <c r="G2" s="1627"/>
      <c r="H2" s="1627"/>
      <c r="I2" s="1627"/>
    </row>
    <row r="4" spans="1:10" ht="12.75" x14ac:dyDescent="0.2">
      <c r="A4" s="1625" t="s">
        <v>78</v>
      </c>
      <c r="B4" s="1625"/>
      <c r="C4" s="1625"/>
      <c r="D4" s="1625"/>
      <c r="E4" s="1625"/>
      <c r="F4" s="1626"/>
      <c r="G4" s="1626"/>
      <c r="H4" s="1626"/>
      <c r="I4" s="1626"/>
    </row>
    <row r="5" spans="1:10" ht="12.75" x14ac:dyDescent="0.2">
      <c r="A5" s="1625" t="s">
        <v>971</v>
      </c>
      <c r="B5" s="1625"/>
      <c r="C5" s="1625"/>
      <c r="D5" s="1625"/>
      <c r="E5" s="1625"/>
      <c r="F5" s="1626"/>
      <c r="G5" s="1626"/>
      <c r="H5" s="1626"/>
      <c r="I5" s="1626"/>
    </row>
    <row r="7" spans="1:10" ht="13.5" thickBot="1" x14ac:dyDescent="0.25">
      <c r="E7" s="518" t="s">
        <v>20</v>
      </c>
      <c r="F7" s="529"/>
    </row>
    <row r="8" spans="1:10" ht="12.75" customHeight="1" thickBot="1" x14ac:dyDescent="0.25">
      <c r="A8" s="1614" t="s">
        <v>79</v>
      </c>
      <c r="B8" s="1616" t="s">
        <v>116</v>
      </c>
      <c r="C8" s="1617"/>
      <c r="D8" s="1617"/>
      <c r="E8" s="1617"/>
      <c r="F8" s="1616" t="s">
        <v>993</v>
      </c>
      <c r="G8" s="1617"/>
      <c r="H8" s="1617"/>
      <c r="I8" s="1617"/>
    </row>
    <row r="9" spans="1:10" s="6" customFormat="1" ht="49.5" customHeight="1" thickBot="1" x14ac:dyDescent="0.25">
      <c r="A9" s="1615"/>
      <c r="B9" s="279" t="s">
        <v>80</v>
      </c>
      <c r="C9" s="187" t="s">
        <v>81</v>
      </c>
      <c r="D9" s="187" t="s">
        <v>731</v>
      </c>
      <c r="E9" s="280" t="s">
        <v>82</v>
      </c>
      <c r="F9" s="279" t="s">
        <v>80</v>
      </c>
      <c r="G9" s="187" t="s">
        <v>81</v>
      </c>
      <c r="H9" s="187" t="s">
        <v>731</v>
      </c>
      <c r="I9" s="280" t="s">
        <v>82</v>
      </c>
    </row>
    <row r="10" spans="1:10" ht="13.5" customHeight="1" x14ac:dyDescent="0.2">
      <c r="A10" s="530" t="s">
        <v>83</v>
      </c>
      <c r="B10" s="531"/>
      <c r="C10" s="531"/>
      <c r="D10" s="531"/>
      <c r="E10" s="531"/>
      <c r="F10" s="532"/>
      <c r="G10" s="532"/>
      <c r="H10" s="532"/>
      <c r="I10" s="532"/>
      <c r="J10" s="560"/>
    </row>
    <row r="11" spans="1:10" ht="13.5" customHeight="1" x14ac:dyDescent="0.2">
      <c r="A11" s="188" t="s">
        <v>892</v>
      </c>
      <c r="B11" s="189"/>
      <c r="C11" s="189"/>
      <c r="D11" s="189"/>
      <c r="E11" s="189"/>
      <c r="F11" s="519"/>
      <c r="G11" s="519"/>
      <c r="H11" s="519"/>
      <c r="I11" s="519"/>
      <c r="J11" s="560"/>
    </row>
    <row r="12" spans="1:10" ht="30.75" customHeight="1" x14ac:dyDescent="0.2">
      <c r="A12" s="644" t="s">
        <v>893</v>
      </c>
      <c r="B12" s="522">
        <v>4865</v>
      </c>
      <c r="C12" s="645">
        <v>18.690000000000001</v>
      </c>
      <c r="D12" s="522">
        <v>4580000</v>
      </c>
      <c r="E12" s="522">
        <f>C12*D12</f>
        <v>85600200</v>
      </c>
      <c r="F12" s="521">
        <v>4837</v>
      </c>
      <c r="G12" s="520">
        <v>18.62</v>
      </c>
      <c r="H12" s="520">
        <v>4580000</v>
      </c>
      <c r="I12" s="521">
        <f>G12*H12</f>
        <v>85279600</v>
      </c>
      <c r="J12" s="560"/>
    </row>
    <row r="13" spans="1:10" ht="13.5" customHeight="1" x14ac:dyDescent="0.2">
      <c r="A13" s="525" t="s">
        <v>894</v>
      </c>
      <c r="B13" s="522"/>
      <c r="C13" s="522"/>
      <c r="D13" s="522"/>
      <c r="E13" s="522"/>
      <c r="F13" s="521"/>
      <c r="G13" s="520"/>
      <c r="H13" s="520"/>
      <c r="I13" s="521"/>
      <c r="J13" s="560"/>
    </row>
    <row r="14" spans="1:10" ht="30" customHeight="1" x14ac:dyDescent="0.2">
      <c r="A14" s="644" t="s">
        <v>895</v>
      </c>
      <c r="B14" s="522"/>
      <c r="C14" s="523"/>
      <c r="D14" s="522" t="s">
        <v>319</v>
      </c>
      <c r="E14" s="522">
        <v>8328800</v>
      </c>
      <c r="F14" s="521"/>
      <c r="G14" s="520"/>
      <c r="H14" s="520" t="s">
        <v>319</v>
      </c>
      <c r="I14" s="521">
        <v>8329050</v>
      </c>
      <c r="J14" s="560"/>
    </row>
    <row r="15" spans="1:10" ht="30" customHeight="1" x14ac:dyDescent="0.2">
      <c r="A15" s="644" t="s">
        <v>896</v>
      </c>
      <c r="B15" s="522"/>
      <c r="C15" s="523"/>
      <c r="D15" s="522"/>
      <c r="E15" s="522"/>
      <c r="F15" s="521"/>
      <c r="G15" s="520"/>
      <c r="H15" s="520"/>
      <c r="I15" s="521">
        <v>-8329050</v>
      </c>
      <c r="J15" s="560"/>
    </row>
    <row r="16" spans="1:10" ht="30" customHeight="1" x14ac:dyDescent="0.2">
      <c r="A16" s="644" t="s">
        <v>897</v>
      </c>
      <c r="B16" s="522"/>
      <c r="C16" s="523"/>
      <c r="D16" s="522"/>
      <c r="E16" s="522"/>
      <c r="F16" s="521"/>
      <c r="G16" s="520"/>
      <c r="H16" s="520"/>
      <c r="I16" s="521">
        <f>I14+I15</f>
        <v>0</v>
      </c>
      <c r="J16" s="560"/>
    </row>
    <row r="17" spans="1:10" ht="16.5" customHeight="1" x14ac:dyDescent="0.2">
      <c r="A17" s="525" t="s">
        <v>898</v>
      </c>
      <c r="B17" s="522"/>
      <c r="C17" s="522"/>
      <c r="D17" s="646" t="s">
        <v>320</v>
      </c>
      <c r="E17" s="522">
        <v>18272000</v>
      </c>
      <c r="F17" s="521"/>
      <c r="G17" s="520"/>
      <c r="H17" s="520" t="s">
        <v>321</v>
      </c>
      <c r="I17" s="521">
        <v>18304000</v>
      </c>
      <c r="J17" s="560"/>
    </row>
    <row r="18" spans="1:10" ht="16.5" customHeight="1" x14ac:dyDescent="0.2">
      <c r="A18" s="525" t="s">
        <v>896</v>
      </c>
      <c r="B18" s="522"/>
      <c r="C18" s="522"/>
      <c r="D18" s="646"/>
      <c r="E18" s="522"/>
      <c r="F18" s="521"/>
      <c r="G18" s="520"/>
      <c r="H18" s="520"/>
      <c r="I18" s="521">
        <v>-18304000</v>
      </c>
      <c r="J18" s="560"/>
    </row>
    <row r="19" spans="1:10" ht="16.5" customHeight="1" x14ac:dyDescent="0.2">
      <c r="A19" s="525" t="s">
        <v>899</v>
      </c>
      <c r="B19" s="522"/>
      <c r="C19" s="522"/>
      <c r="D19" s="646"/>
      <c r="E19" s="522"/>
      <c r="F19" s="521"/>
      <c r="G19" s="520"/>
      <c r="H19" s="520"/>
      <c r="I19" s="521">
        <f>I17+I18</f>
        <v>0</v>
      </c>
      <c r="J19" s="560"/>
    </row>
    <row r="20" spans="1:10" ht="13.5" customHeight="1" x14ac:dyDescent="0.2">
      <c r="A20" s="525" t="s">
        <v>900</v>
      </c>
      <c r="B20" s="647"/>
      <c r="C20" s="647" t="s">
        <v>901</v>
      </c>
      <c r="D20" s="648" t="s">
        <v>732</v>
      </c>
      <c r="E20" s="647">
        <v>1355022</v>
      </c>
      <c r="F20" s="602"/>
      <c r="G20" s="647"/>
      <c r="H20" s="649" t="s">
        <v>732</v>
      </c>
      <c r="I20" s="521">
        <v>1355022</v>
      </c>
      <c r="J20" s="560"/>
    </row>
    <row r="21" spans="1:10" ht="13.5" customHeight="1" x14ac:dyDescent="0.2">
      <c r="A21" s="525" t="s">
        <v>902</v>
      </c>
      <c r="B21" s="647"/>
      <c r="C21" s="647"/>
      <c r="D21" s="648"/>
      <c r="E21" s="647"/>
      <c r="F21" s="602"/>
      <c r="G21" s="647"/>
      <c r="H21" s="649"/>
      <c r="I21" s="521">
        <v>-1355022</v>
      </c>
      <c r="J21" s="560"/>
    </row>
    <row r="22" spans="1:10" ht="13.5" customHeight="1" x14ac:dyDescent="0.2">
      <c r="A22" s="525" t="s">
        <v>903</v>
      </c>
      <c r="B22" s="647"/>
      <c r="C22" s="647"/>
      <c r="D22" s="648"/>
      <c r="E22" s="647"/>
      <c r="F22" s="602"/>
      <c r="G22" s="647"/>
      <c r="H22" s="649"/>
      <c r="I22" s="521">
        <f>I20+I21</f>
        <v>0</v>
      </c>
      <c r="J22" s="560"/>
    </row>
    <row r="23" spans="1:10" ht="13.5" customHeight="1" x14ac:dyDescent="0.2">
      <c r="A23" s="525" t="s">
        <v>904</v>
      </c>
      <c r="B23" s="522"/>
      <c r="C23" s="523"/>
      <c r="D23" s="646" t="s">
        <v>733</v>
      </c>
      <c r="E23" s="522">
        <v>6369620</v>
      </c>
      <c r="F23" s="521"/>
      <c r="G23" s="520"/>
      <c r="H23" s="646" t="s">
        <v>733</v>
      </c>
      <c r="I23" s="521">
        <v>6369620</v>
      </c>
      <c r="J23" s="560"/>
    </row>
    <row r="24" spans="1:10" ht="13.5" customHeight="1" x14ac:dyDescent="0.2">
      <c r="A24" s="525" t="s">
        <v>902</v>
      </c>
      <c r="B24" s="522"/>
      <c r="C24" s="523"/>
      <c r="D24" s="646"/>
      <c r="E24" s="522"/>
      <c r="F24" s="521"/>
      <c r="G24" s="520"/>
      <c r="H24" s="646"/>
      <c r="I24" s="521">
        <v>-6369620</v>
      </c>
      <c r="J24" s="560"/>
    </row>
    <row r="25" spans="1:10" ht="13.5" customHeight="1" x14ac:dyDescent="0.2">
      <c r="A25" s="525" t="s">
        <v>905</v>
      </c>
      <c r="B25" s="522"/>
      <c r="C25" s="523"/>
      <c r="D25" s="646"/>
      <c r="E25" s="522"/>
      <c r="F25" s="521"/>
      <c r="G25" s="520"/>
      <c r="H25" s="646"/>
      <c r="I25" s="521">
        <f>I23+I24</f>
        <v>0</v>
      </c>
      <c r="J25" s="560"/>
    </row>
    <row r="26" spans="1:10" ht="13.5" customHeight="1" x14ac:dyDescent="0.2">
      <c r="A26" s="525" t="s">
        <v>906</v>
      </c>
      <c r="B26" s="522">
        <v>4865</v>
      </c>
      <c r="C26" s="522"/>
      <c r="D26" s="522">
        <v>2700</v>
      </c>
      <c r="E26" s="522">
        <f>B26*D26</f>
        <v>13135500</v>
      </c>
      <c r="F26" s="521">
        <v>4837</v>
      </c>
      <c r="G26" s="520"/>
      <c r="H26" s="522">
        <v>2700</v>
      </c>
      <c r="I26" s="521">
        <f>F26*H26</f>
        <v>13059900</v>
      </c>
      <c r="J26" s="560"/>
    </row>
    <row r="27" spans="1:10" ht="13.5" customHeight="1" x14ac:dyDescent="0.2">
      <c r="A27" s="525" t="s">
        <v>907</v>
      </c>
      <c r="B27" s="522"/>
      <c r="C27" s="522"/>
      <c r="D27" s="522"/>
      <c r="E27" s="522">
        <v>-13135500</v>
      </c>
      <c r="F27" s="521"/>
      <c r="G27" s="520"/>
      <c r="H27" s="520"/>
      <c r="I27" s="521">
        <v>-13059900</v>
      </c>
      <c r="J27" s="560"/>
    </row>
    <row r="28" spans="1:10" ht="13.5" customHeight="1" x14ac:dyDescent="0.2">
      <c r="A28" s="525" t="s">
        <v>908</v>
      </c>
      <c r="B28" s="522"/>
      <c r="C28" s="522"/>
      <c r="D28" s="522"/>
      <c r="E28" s="522">
        <f>E26+E27</f>
        <v>0</v>
      </c>
      <c r="F28" s="521"/>
      <c r="G28" s="520"/>
      <c r="H28" s="520"/>
      <c r="I28" s="521">
        <f>I26+I27</f>
        <v>0</v>
      </c>
      <c r="J28" s="560"/>
    </row>
    <row r="29" spans="1:10" ht="13.5" customHeight="1" x14ac:dyDescent="0.2">
      <c r="A29" s="525" t="s">
        <v>909</v>
      </c>
      <c r="B29" s="647">
        <v>10</v>
      </c>
      <c r="C29" s="647"/>
      <c r="D29" s="647" t="s">
        <v>322</v>
      </c>
      <c r="E29" s="650">
        <v>25500</v>
      </c>
      <c r="F29" s="521">
        <v>11</v>
      </c>
      <c r="G29" s="520"/>
      <c r="H29" s="522" t="s">
        <v>322</v>
      </c>
      <c r="I29" s="521">
        <v>28050</v>
      </c>
      <c r="J29" s="560"/>
    </row>
    <row r="30" spans="1:10" ht="13.5" customHeight="1" x14ac:dyDescent="0.2">
      <c r="A30" s="525" t="s">
        <v>910</v>
      </c>
      <c r="B30" s="647"/>
      <c r="C30" s="647"/>
      <c r="D30" s="647"/>
      <c r="E30" s="650">
        <v>-25500</v>
      </c>
      <c r="F30" s="521"/>
      <c r="G30" s="520"/>
      <c r="H30" s="520"/>
      <c r="I30" s="521">
        <v>-28050</v>
      </c>
      <c r="J30" s="560"/>
    </row>
    <row r="31" spans="1:10" ht="13.5" customHeight="1" x14ac:dyDescent="0.2">
      <c r="A31" s="525" t="s">
        <v>911</v>
      </c>
      <c r="B31" s="647"/>
      <c r="C31" s="647"/>
      <c r="D31" s="647"/>
      <c r="E31" s="650">
        <v>0</v>
      </c>
      <c r="F31" s="521"/>
      <c r="G31" s="520"/>
      <c r="H31" s="520"/>
      <c r="I31" s="521">
        <f>I29+I30</f>
        <v>0</v>
      </c>
      <c r="J31" s="560"/>
    </row>
    <row r="32" spans="1:10" ht="13.5" customHeight="1" x14ac:dyDescent="0.2">
      <c r="A32" s="525" t="s">
        <v>912</v>
      </c>
      <c r="B32" s="522"/>
      <c r="C32" s="522">
        <v>487729000</v>
      </c>
      <c r="D32" s="523">
        <v>1.55</v>
      </c>
      <c r="E32" s="522">
        <f>C32*D32</f>
        <v>755979950</v>
      </c>
      <c r="F32" s="521"/>
      <c r="G32" s="695">
        <v>482296000</v>
      </c>
      <c r="H32" s="696">
        <v>1.55</v>
      </c>
      <c r="I32" s="695">
        <f>G32*H32</f>
        <v>747558800</v>
      </c>
      <c r="J32" s="560"/>
    </row>
    <row r="33" spans="1:11" ht="13.5" customHeight="1" x14ac:dyDescent="0.2">
      <c r="A33" s="525" t="s">
        <v>907</v>
      </c>
      <c r="B33" s="522"/>
      <c r="C33" s="522"/>
      <c r="D33" s="526"/>
      <c r="E33" s="522">
        <v>-98054262</v>
      </c>
      <c r="F33" s="521"/>
      <c r="G33" s="520"/>
      <c r="H33" s="520"/>
      <c r="I33" s="521">
        <v>-69343482</v>
      </c>
      <c r="J33" s="560"/>
    </row>
    <row r="34" spans="1:11" ht="13.5" customHeight="1" x14ac:dyDescent="0.2">
      <c r="A34" s="525" t="s">
        <v>913</v>
      </c>
      <c r="B34" s="522"/>
      <c r="C34" s="522"/>
      <c r="D34" s="526"/>
      <c r="E34" s="522">
        <f>E32+E33</f>
        <v>657925688</v>
      </c>
      <c r="F34" s="521"/>
      <c r="G34" s="520"/>
      <c r="H34" s="520"/>
      <c r="I34" s="521">
        <f>I32+I33</f>
        <v>678215318</v>
      </c>
      <c r="J34" s="560"/>
    </row>
    <row r="35" spans="1:11" ht="13.5" customHeight="1" x14ac:dyDescent="0.2">
      <c r="A35" s="651" t="s">
        <v>914</v>
      </c>
      <c r="B35" s="647"/>
      <c r="C35" s="647"/>
      <c r="D35" s="647"/>
      <c r="E35" s="647">
        <v>0</v>
      </c>
      <c r="F35" s="602"/>
      <c r="G35" s="652"/>
      <c r="H35" s="652"/>
      <c r="I35" s="602">
        <v>0</v>
      </c>
      <c r="J35" s="560"/>
    </row>
    <row r="36" spans="1:11" ht="13.5" customHeight="1" x14ac:dyDescent="0.2">
      <c r="A36" s="651"/>
      <c r="B36" s="647"/>
      <c r="C36" s="647"/>
      <c r="D36" s="647"/>
      <c r="E36" s="647"/>
      <c r="F36" s="602"/>
      <c r="G36" s="652"/>
      <c r="H36" s="652"/>
      <c r="I36" s="602"/>
      <c r="J36" s="560"/>
      <c r="K36" s="653"/>
    </row>
    <row r="37" spans="1:11" ht="24.95" customHeight="1" x14ac:dyDescent="0.2">
      <c r="A37" s="654" t="s">
        <v>84</v>
      </c>
      <c r="B37" s="647"/>
      <c r="C37" s="647"/>
      <c r="D37" s="647"/>
      <c r="E37" s="647"/>
      <c r="F37" s="602"/>
      <c r="G37" s="652"/>
      <c r="H37" s="652"/>
      <c r="I37" s="602"/>
      <c r="J37" s="560"/>
    </row>
    <row r="38" spans="1:11" ht="15" customHeight="1" x14ac:dyDescent="0.2">
      <c r="A38" s="644" t="s">
        <v>915</v>
      </c>
      <c r="B38" s="647"/>
      <c r="C38" s="647"/>
      <c r="D38" s="647"/>
      <c r="E38" s="647"/>
      <c r="F38" s="602"/>
      <c r="G38" s="652"/>
      <c r="H38" s="652"/>
      <c r="I38" s="602"/>
      <c r="J38" s="560"/>
    </row>
    <row r="39" spans="1:11" ht="24" customHeight="1" x14ac:dyDescent="0.2">
      <c r="A39" s="644" t="s">
        <v>916</v>
      </c>
      <c r="B39" s="522"/>
      <c r="C39" s="523">
        <v>13.1</v>
      </c>
      <c r="D39" s="522">
        <v>4152000</v>
      </c>
      <c r="E39" s="522">
        <f>C39*D39*8/12</f>
        <v>36260800</v>
      </c>
      <c r="F39" s="521"/>
      <c r="G39" s="520">
        <v>13.3</v>
      </c>
      <c r="H39" s="521">
        <v>4308000</v>
      </c>
      <c r="I39" s="521">
        <f>G39*8/12*4308000</f>
        <v>38197600</v>
      </c>
      <c r="J39" s="560"/>
    </row>
    <row r="40" spans="1:11" ht="24" customHeight="1" x14ac:dyDescent="0.2">
      <c r="A40" s="644" t="s">
        <v>917</v>
      </c>
      <c r="B40" s="522"/>
      <c r="C40" s="523">
        <v>13.1</v>
      </c>
      <c r="D40" s="524">
        <v>4152000</v>
      </c>
      <c r="E40" s="522">
        <f>C40*D40*4/12</f>
        <v>18130400</v>
      </c>
      <c r="F40" s="521"/>
      <c r="G40" s="655">
        <v>13.4</v>
      </c>
      <c r="H40" s="521">
        <v>4308000</v>
      </c>
      <c r="I40" s="521">
        <f>G40*4/12*H40</f>
        <v>19242400</v>
      </c>
      <c r="J40" s="560"/>
    </row>
    <row r="41" spans="1:11" ht="24.95" customHeight="1" x14ac:dyDescent="0.2">
      <c r="A41" s="644" t="s">
        <v>994</v>
      </c>
      <c r="B41" s="647"/>
      <c r="C41" s="656">
        <v>13.1</v>
      </c>
      <c r="D41" s="657">
        <v>35000</v>
      </c>
      <c r="E41" s="647">
        <f>C41*D41</f>
        <v>458500</v>
      </c>
      <c r="F41" s="602"/>
      <c r="G41" s="655">
        <v>13.4</v>
      </c>
      <c r="H41" s="521">
        <v>35000</v>
      </c>
      <c r="I41" s="521">
        <f>G41*H41</f>
        <v>469000</v>
      </c>
      <c r="J41" s="560"/>
    </row>
    <row r="42" spans="1:11" ht="24.95" customHeight="1" x14ac:dyDescent="0.2">
      <c r="A42" s="644" t="s">
        <v>918</v>
      </c>
      <c r="B42" s="647"/>
      <c r="C42" s="647">
        <v>10</v>
      </c>
      <c r="D42" s="647">
        <v>1800000</v>
      </c>
      <c r="E42" s="650">
        <f>C42*D42*8/12</f>
        <v>12000000</v>
      </c>
      <c r="F42" s="602"/>
      <c r="G42" s="655">
        <v>9</v>
      </c>
      <c r="H42" s="521">
        <v>1800000</v>
      </c>
      <c r="I42" s="521">
        <f>G42*H42*8/12</f>
        <v>10800000</v>
      </c>
      <c r="J42" s="560"/>
    </row>
    <row r="43" spans="1:11" ht="35.25" customHeight="1" x14ac:dyDescent="0.2">
      <c r="A43" s="658" t="s">
        <v>919</v>
      </c>
      <c r="B43" s="647"/>
      <c r="C43" s="647"/>
      <c r="D43" s="647"/>
      <c r="E43" s="650"/>
      <c r="F43" s="602"/>
      <c r="G43" s="655">
        <v>1</v>
      </c>
      <c r="H43" s="521">
        <v>4308000</v>
      </c>
      <c r="I43" s="521">
        <f>G43*H43*8/12</f>
        <v>2872000</v>
      </c>
      <c r="J43" s="560"/>
    </row>
    <row r="44" spans="1:11" ht="35.25" customHeight="1" x14ac:dyDescent="0.2">
      <c r="A44" s="644" t="s">
        <v>920</v>
      </c>
      <c r="B44" s="647"/>
      <c r="C44" s="647">
        <v>10</v>
      </c>
      <c r="D44" s="647">
        <v>1800000</v>
      </c>
      <c r="E44" s="647">
        <f>C44*D44*4/12</f>
        <v>6000000</v>
      </c>
      <c r="F44" s="602"/>
      <c r="G44" s="655">
        <v>9</v>
      </c>
      <c r="H44" s="521">
        <v>1800000</v>
      </c>
      <c r="I44" s="521">
        <f>G44*H44*4/12</f>
        <v>5400000</v>
      </c>
      <c r="J44" s="561"/>
    </row>
    <row r="45" spans="1:11" ht="35.25" customHeight="1" x14ac:dyDescent="0.2">
      <c r="A45" s="644" t="s">
        <v>921</v>
      </c>
      <c r="B45" s="647"/>
      <c r="C45" s="647"/>
      <c r="D45" s="647"/>
      <c r="E45" s="647"/>
      <c r="F45" s="602"/>
      <c r="G45" s="655">
        <v>1</v>
      </c>
      <c r="H45" s="521">
        <v>4308000</v>
      </c>
      <c r="I45" s="521">
        <f>G45*H45*4/12</f>
        <v>1436000</v>
      </c>
      <c r="J45" s="561"/>
    </row>
    <row r="46" spans="1:11" ht="13.5" customHeight="1" x14ac:dyDescent="0.2">
      <c r="A46" s="644" t="s">
        <v>922</v>
      </c>
      <c r="B46" s="647"/>
      <c r="C46" s="647"/>
      <c r="D46" s="647"/>
      <c r="E46" s="647"/>
      <c r="F46" s="602"/>
      <c r="G46" s="655">
        <v>1</v>
      </c>
      <c r="H46" s="521">
        <v>35000</v>
      </c>
      <c r="I46" s="521">
        <f>G46*H46</f>
        <v>35000</v>
      </c>
      <c r="J46" s="561"/>
    </row>
    <row r="47" spans="1:11" ht="13.5" customHeight="1" x14ac:dyDescent="0.2">
      <c r="A47" s="525" t="s">
        <v>923</v>
      </c>
      <c r="B47" s="647"/>
      <c r="C47" s="647"/>
      <c r="D47" s="647"/>
      <c r="E47" s="647"/>
      <c r="F47" s="602"/>
      <c r="G47" s="652"/>
      <c r="H47" s="652"/>
      <c r="I47" s="602"/>
      <c r="J47" s="560"/>
    </row>
    <row r="48" spans="1:11" ht="13.5" customHeight="1" x14ac:dyDescent="0.2">
      <c r="A48" s="644" t="s">
        <v>924</v>
      </c>
      <c r="B48" s="522"/>
      <c r="C48" s="522"/>
      <c r="D48" s="522"/>
      <c r="E48" s="522"/>
      <c r="F48" s="521"/>
      <c r="G48" s="521">
        <v>0</v>
      </c>
      <c r="H48" s="522">
        <v>80000</v>
      </c>
      <c r="I48" s="521">
        <f>G48*H48*8/12</f>
        <v>0</v>
      </c>
      <c r="J48" s="560"/>
    </row>
    <row r="49" spans="1:11" ht="13.5" customHeight="1" x14ac:dyDescent="0.2">
      <c r="A49" s="644" t="s">
        <v>925</v>
      </c>
      <c r="B49" s="522"/>
      <c r="C49" s="522">
        <v>142</v>
      </c>
      <c r="D49" s="522">
        <v>70000</v>
      </c>
      <c r="E49" s="522">
        <f>C49*D49*8/12</f>
        <v>6626666.666666667</v>
      </c>
      <c r="F49" s="521"/>
      <c r="G49" s="521">
        <v>144</v>
      </c>
      <c r="H49" s="522">
        <v>80000</v>
      </c>
      <c r="I49" s="521">
        <f>G49*H49*8/12</f>
        <v>7680000</v>
      </c>
      <c r="J49" s="560"/>
    </row>
    <row r="50" spans="1:11" ht="13.5" customHeight="1" x14ac:dyDescent="0.2">
      <c r="A50" s="644" t="s">
        <v>926</v>
      </c>
      <c r="B50" s="647"/>
      <c r="C50" s="647"/>
      <c r="D50" s="647"/>
      <c r="E50" s="647"/>
      <c r="F50" s="602"/>
      <c r="G50" s="521">
        <v>0</v>
      </c>
      <c r="H50" s="522">
        <v>80000</v>
      </c>
      <c r="I50" s="521">
        <f>G50*H50*8/12</f>
        <v>0</v>
      </c>
      <c r="J50" s="560"/>
    </row>
    <row r="51" spans="1:11" ht="39.75" customHeight="1" x14ac:dyDescent="0.2">
      <c r="A51" s="644" t="s">
        <v>927</v>
      </c>
      <c r="B51" s="647"/>
      <c r="C51" s="647">
        <v>142</v>
      </c>
      <c r="D51" s="647">
        <v>70000</v>
      </c>
      <c r="E51" s="647">
        <f>C51*D51*4/12</f>
        <v>3313333.3333333335</v>
      </c>
      <c r="F51" s="602"/>
      <c r="G51" s="521">
        <v>144</v>
      </c>
      <c r="H51" s="522">
        <v>80000</v>
      </c>
      <c r="I51" s="521">
        <f>G51*H51*4/12</f>
        <v>3840000</v>
      </c>
      <c r="J51" s="560"/>
    </row>
    <row r="52" spans="1:11" ht="50.25" customHeight="1" x14ac:dyDescent="0.2">
      <c r="A52" s="525" t="s">
        <v>928</v>
      </c>
      <c r="B52" s="647"/>
      <c r="C52" s="647"/>
      <c r="D52" s="647"/>
      <c r="E52" s="647">
        <v>0</v>
      </c>
      <c r="F52" s="602"/>
      <c r="G52" s="652"/>
      <c r="H52" s="652"/>
      <c r="I52" s="521">
        <v>740000</v>
      </c>
      <c r="J52" s="563"/>
    </row>
    <row r="53" spans="1:11" ht="13.5" customHeight="1" x14ac:dyDescent="0.2">
      <c r="A53" s="525" t="s">
        <v>929</v>
      </c>
      <c r="B53" s="522"/>
      <c r="C53" s="522"/>
      <c r="D53" s="522"/>
      <c r="E53" s="522"/>
      <c r="F53" s="521"/>
      <c r="G53" s="520"/>
      <c r="H53" s="520"/>
      <c r="I53" s="521"/>
      <c r="J53" s="560"/>
    </row>
    <row r="54" spans="1:11" ht="13.5" customHeight="1" x14ac:dyDescent="0.2">
      <c r="A54" s="644" t="s">
        <v>930</v>
      </c>
      <c r="B54" s="522"/>
      <c r="C54" s="522">
        <v>5</v>
      </c>
      <c r="D54" s="659" t="s">
        <v>323</v>
      </c>
      <c r="E54" s="522">
        <v>1760000</v>
      </c>
      <c r="F54" s="521"/>
      <c r="G54" s="521">
        <v>5</v>
      </c>
      <c r="H54" s="521">
        <v>384000</v>
      </c>
      <c r="I54" s="521">
        <f>G54*H54</f>
        <v>1920000</v>
      </c>
      <c r="J54" s="560"/>
    </row>
    <row r="55" spans="1:11" ht="13.5" customHeight="1" x14ac:dyDescent="0.2">
      <c r="A55" s="644" t="s">
        <v>931</v>
      </c>
      <c r="B55" s="647"/>
      <c r="C55" s="647"/>
      <c r="D55" s="647"/>
      <c r="E55" s="647"/>
      <c r="F55" s="602"/>
      <c r="G55" s="521">
        <v>1</v>
      </c>
      <c r="H55" s="521">
        <v>352000</v>
      </c>
      <c r="I55" s="521">
        <f>G55*H55</f>
        <v>352000</v>
      </c>
      <c r="J55" s="560"/>
    </row>
    <row r="56" spans="1:11" ht="12.75" customHeight="1" x14ac:dyDescent="0.2">
      <c r="A56" s="651"/>
      <c r="B56" s="647"/>
      <c r="C56" s="647"/>
      <c r="D56" s="647"/>
      <c r="E56" s="647"/>
      <c r="F56" s="602"/>
      <c r="G56" s="652"/>
      <c r="H56" s="652"/>
      <c r="I56" s="602"/>
      <c r="J56" s="560"/>
      <c r="K56" s="653"/>
    </row>
    <row r="57" spans="1:11" ht="13.5" customHeight="1" x14ac:dyDescent="0.2">
      <c r="A57" s="654" t="s">
        <v>85</v>
      </c>
      <c r="B57" s="647"/>
      <c r="C57" s="647"/>
      <c r="D57" s="647"/>
      <c r="E57" s="647"/>
      <c r="F57" s="602"/>
      <c r="G57" s="652"/>
      <c r="H57" s="652"/>
      <c r="I57" s="602"/>
      <c r="J57" s="560"/>
    </row>
    <row r="58" spans="1:11" ht="33.75" customHeight="1" x14ac:dyDescent="0.2">
      <c r="A58" s="651" t="s">
        <v>932</v>
      </c>
      <c r="B58" s="647"/>
      <c r="C58" s="647"/>
      <c r="D58" s="647"/>
      <c r="E58" s="647">
        <v>0</v>
      </c>
      <c r="F58" s="602"/>
      <c r="G58" s="652"/>
      <c r="H58" s="652"/>
      <c r="I58" s="602">
        <v>0</v>
      </c>
      <c r="J58" s="562"/>
    </row>
    <row r="59" spans="1:11" ht="27" customHeight="1" x14ac:dyDescent="0.2">
      <c r="A59" s="658" t="s">
        <v>933</v>
      </c>
      <c r="B59" s="647"/>
      <c r="C59" s="647"/>
      <c r="D59" s="647"/>
      <c r="E59" s="650">
        <v>0</v>
      </c>
      <c r="F59" s="602"/>
      <c r="G59" s="652"/>
      <c r="H59" s="652"/>
      <c r="I59" s="602">
        <v>0</v>
      </c>
      <c r="J59" s="560"/>
    </row>
    <row r="60" spans="1:11" ht="13.5" customHeight="1" x14ac:dyDescent="0.2">
      <c r="A60" s="525" t="s">
        <v>934</v>
      </c>
      <c r="B60" s="647"/>
      <c r="C60" s="647"/>
      <c r="D60" s="647"/>
      <c r="E60" s="647"/>
      <c r="F60" s="602"/>
      <c r="G60" s="652"/>
      <c r="H60" s="652"/>
      <c r="I60" s="602"/>
      <c r="J60" s="560"/>
    </row>
    <row r="61" spans="1:11" ht="13.5" customHeight="1" x14ac:dyDescent="0.2">
      <c r="A61" s="525" t="s">
        <v>935</v>
      </c>
      <c r="B61" s="647"/>
      <c r="C61" s="647"/>
      <c r="D61" s="647"/>
      <c r="E61" s="647"/>
      <c r="F61" s="602"/>
      <c r="G61" s="652"/>
      <c r="H61" s="652"/>
      <c r="I61" s="602"/>
      <c r="J61" s="560"/>
    </row>
    <row r="62" spans="1:11" ht="13.5" customHeight="1" x14ac:dyDescent="0.2">
      <c r="A62" s="525" t="s">
        <v>936</v>
      </c>
      <c r="B62" s="647"/>
      <c r="C62" s="647"/>
      <c r="D62" s="647"/>
      <c r="E62" s="647"/>
      <c r="F62" s="602"/>
      <c r="G62" s="652"/>
      <c r="H62" s="652"/>
      <c r="I62" s="602"/>
      <c r="J62" s="560"/>
    </row>
    <row r="63" spans="1:11" ht="28.5" customHeight="1" x14ac:dyDescent="0.2">
      <c r="A63" s="644" t="s">
        <v>937</v>
      </c>
      <c r="B63" s="651"/>
      <c r="C63" s="660"/>
      <c r="D63" s="647"/>
      <c r="E63" s="647">
        <f>C63*D63/2</f>
        <v>0</v>
      </c>
      <c r="F63" s="522">
        <v>7916</v>
      </c>
      <c r="G63" s="661"/>
      <c r="H63" s="652"/>
      <c r="I63" s="602"/>
      <c r="J63" s="562"/>
    </row>
    <row r="64" spans="1:11" ht="24.95" customHeight="1" x14ac:dyDescent="0.2">
      <c r="A64" s="658" t="s">
        <v>938</v>
      </c>
      <c r="B64" s="647"/>
      <c r="C64" s="651"/>
      <c r="D64" s="647"/>
      <c r="E64" s="647"/>
      <c r="F64" s="602"/>
      <c r="G64" s="527">
        <v>0</v>
      </c>
      <c r="H64" s="652"/>
      <c r="I64" s="602"/>
      <c r="J64" s="562"/>
    </row>
    <row r="65" spans="1:10" ht="24.95" customHeight="1" x14ac:dyDescent="0.2">
      <c r="A65" s="651" t="s">
        <v>939</v>
      </c>
      <c r="B65" s="647"/>
      <c r="C65" s="651"/>
      <c r="D65" s="647"/>
      <c r="E65" s="647"/>
      <c r="F65" s="602"/>
      <c r="G65" s="526">
        <v>1</v>
      </c>
      <c r="H65" s="652"/>
      <c r="I65" s="602"/>
      <c r="J65" s="560"/>
    </row>
    <row r="66" spans="1:10" ht="24.95" customHeight="1" x14ac:dyDescent="0.2">
      <c r="A66" s="525" t="s">
        <v>940</v>
      </c>
      <c r="B66" s="647"/>
      <c r="C66" s="662">
        <v>0.97299999999999998</v>
      </c>
      <c r="D66" s="647">
        <v>3000000</v>
      </c>
      <c r="E66" s="647"/>
      <c r="F66" s="602"/>
      <c r="G66" s="526">
        <v>2</v>
      </c>
      <c r="H66" s="522">
        <v>3000000</v>
      </c>
      <c r="I66" s="521">
        <f>(2*1+0)*3000000</f>
        <v>6000000</v>
      </c>
      <c r="J66" s="560"/>
    </row>
    <row r="67" spans="1:10" ht="13.5" customHeight="1" x14ac:dyDescent="0.2">
      <c r="A67" s="525" t="s">
        <v>941</v>
      </c>
      <c r="B67" s="663"/>
      <c r="C67" s="647">
        <v>80</v>
      </c>
      <c r="D67" s="647">
        <v>55360</v>
      </c>
      <c r="E67" s="647">
        <f>C67*D67</f>
        <v>4428800</v>
      </c>
      <c r="F67" s="602"/>
      <c r="G67" s="522">
        <v>80</v>
      </c>
      <c r="H67" s="522">
        <v>55360</v>
      </c>
      <c r="I67" s="522">
        <f>G67*H67</f>
        <v>4428800</v>
      </c>
      <c r="J67" s="560"/>
    </row>
    <row r="68" spans="1:10" ht="13.5" customHeight="1" x14ac:dyDescent="0.2">
      <c r="A68" s="525" t="s">
        <v>942</v>
      </c>
      <c r="B68" s="663"/>
      <c r="C68" s="647">
        <v>55</v>
      </c>
      <c r="D68" s="647">
        <v>145000</v>
      </c>
      <c r="E68" s="647">
        <f>C68*D68</f>
        <v>7975000</v>
      </c>
      <c r="F68" s="602"/>
      <c r="G68" s="522">
        <v>50</v>
      </c>
      <c r="H68" s="522">
        <v>145000</v>
      </c>
      <c r="I68" s="522">
        <f>G68*H68</f>
        <v>7250000</v>
      </c>
      <c r="J68" s="560"/>
    </row>
    <row r="69" spans="1:10" ht="13.5" customHeight="1" x14ac:dyDescent="0.2">
      <c r="A69" s="658" t="s">
        <v>943</v>
      </c>
      <c r="B69" s="664"/>
      <c r="C69" s="647">
        <v>23</v>
      </c>
      <c r="D69" s="647">
        <v>109000</v>
      </c>
      <c r="E69" s="647">
        <f>C69*D69</f>
        <v>2507000</v>
      </c>
      <c r="F69" s="602"/>
      <c r="G69" s="522">
        <v>23</v>
      </c>
      <c r="H69" s="522">
        <v>109000</v>
      </c>
      <c r="I69" s="522">
        <f>G69*H69</f>
        <v>2507000</v>
      </c>
      <c r="J69" s="560"/>
    </row>
    <row r="70" spans="1:10" ht="15" customHeight="1" x14ac:dyDescent="0.2">
      <c r="A70" s="644" t="s">
        <v>944</v>
      </c>
      <c r="B70" s="664"/>
      <c r="C70" s="647"/>
      <c r="D70" s="647"/>
      <c r="E70" s="647"/>
      <c r="F70" s="602"/>
      <c r="G70" s="652"/>
      <c r="H70" s="652"/>
      <c r="I70" s="602"/>
      <c r="J70" s="560"/>
    </row>
    <row r="71" spans="1:10" ht="13.5" customHeight="1" x14ac:dyDescent="0.2">
      <c r="A71" s="651" t="s">
        <v>945</v>
      </c>
      <c r="B71" s="651"/>
      <c r="C71" s="651"/>
      <c r="D71" s="602"/>
      <c r="E71" s="647"/>
      <c r="F71" s="602"/>
      <c r="G71" s="652"/>
      <c r="H71" s="652"/>
      <c r="I71" s="602"/>
      <c r="J71" s="560"/>
    </row>
    <row r="72" spans="1:10" ht="13.5" customHeight="1" x14ac:dyDescent="0.2">
      <c r="A72" s="525" t="s">
        <v>946</v>
      </c>
      <c r="B72" s="665"/>
      <c r="C72" s="647">
        <v>13</v>
      </c>
      <c r="D72" s="647">
        <v>494100</v>
      </c>
      <c r="E72" s="647">
        <f>C72*D72</f>
        <v>6423300</v>
      </c>
      <c r="F72" s="602"/>
      <c r="G72" s="522">
        <v>15</v>
      </c>
      <c r="H72" s="522">
        <v>494100</v>
      </c>
      <c r="I72" s="522">
        <f>G72*H72</f>
        <v>7411500</v>
      </c>
      <c r="J72" s="560"/>
    </row>
    <row r="73" spans="1:10" ht="13.5" customHeight="1" x14ac:dyDescent="0.2">
      <c r="A73" s="644" t="s">
        <v>947</v>
      </c>
      <c r="B73" s="663"/>
      <c r="C73" s="647"/>
      <c r="D73" s="647"/>
      <c r="E73" s="647"/>
      <c r="F73" s="602"/>
      <c r="G73" s="652"/>
      <c r="H73" s="652"/>
      <c r="I73" s="602"/>
      <c r="J73" s="560"/>
    </row>
    <row r="74" spans="1:10" ht="13.5" customHeight="1" x14ac:dyDescent="0.2">
      <c r="A74" s="644" t="s">
        <v>948</v>
      </c>
      <c r="B74" s="663"/>
      <c r="C74" s="647">
        <v>15</v>
      </c>
      <c r="D74" s="647">
        <v>2606040</v>
      </c>
      <c r="E74" s="647">
        <f>C74*D74</f>
        <v>39090600</v>
      </c>
      <c r="F74" s="602"/>
      <c r="G74" s="522">
        <v>15</v>
      </c>
      <c r="H74" s="522">
        <v>2606040</v>
      </c>
      <c r="I74" s="522">
        <f>G74*H74</f>
        <v>39090600</v>
      </c>
      <c r="J74" s="560"/>
    </row>
    <row r="75" spans="1:10" ht="24.95" customHeight="1" x14ac:dyDescent="0.2">
      <c r="A75" s="525" t="s">
        <v>949</v>
      </c>
      <c r="B75" s="663"/>
      <c r="C75" s="647"/>
      <c r="D75" s="647"/>
      <c r="E75" s="650">
        <v>37834000</v>
      </c>
      <c r="F75" s="602"/>
      <c r="G75" s="652"/>
      <c r="H75" s="652"/>
      <c r="I75" s="521">
        <v>31081000</v>
      </c>
      <c r="J75" s="564"/>
    </row>
    <row r="76" spans="1:10" ht="15" customHeight="1" x14ac:dyDescent="0.2">
      <c r="A76" s="525" t="s">
        <v>950</v>
      </c>
      <c r="B76" s="663"/>
      <c r="C76" s="647"/>
      <c r="D76" s="647"/>
      <c r="E76" s="647"/>
      <c r="F76" s="602"/>
      <c r="G76" s="652"/>
      <c r="H76" s="652"/>
      <c r="I76" s="602"/>
      <c r="J76" s="560"/>
    </row>
    <row r="77" spans="1:10" ht="34.5" customHeight="1" x14ac:dyDescent="0.2">
      <c r="A77" s="525" t="s">
        <v>951</v>
      </c>
      <c r="B77" s="647"/>
      <c r="C77" s="656">
        <v>12.33</v>
      </c>
      <c r="D77" s="647">
        <v>1632000</v>
      </c>
      <c r="E77" s="647">
        <f>C77*D77</f>
        <v>20122560</v>
      </c>
      <c r="F77" s="602"/>
      <c r="G77" s="523">
        <v>13.81</v>
      </c>
      <c r="H77" s="522">
        <v>1632000</v>
      </c>
      <c r="I77" s="522">
        <f>G77*H77</f>
        <v>22537920</v>
      </c>
      <c r="J77" s="565"/>
    </row>
    <row r="78" spans="1:10" ht="13.5" customHeight="1" x14ac:dyDescent="0.2">
      <c r="A78" s="525" t="s">
        <v>952</v>
      </c>
      <c r="B78" s="647"/>
      <c r="C78" s="647"/>
      <c r="D78" s="647"/>
      <c r="E78" s="650">
        <v>7038795</v>
      </c>
      <c r="F78" s="602"/>
      <c r="G78" s="652"/>
      <c r="H78" s="652"/>
      <c r="I78" s="521">
        <v>10352656</v>
      </c>
      <c r="J78" s="566"/>
    </row>
    <row r="79" spans="1:10" ht="13.5" customHeight="1" x14ac:dyDescent="0.2">
      <c r="A79" s="644" t="s">
        <v>953</v>
      </c>
      <c r="B79" s="647"/>
      <c r="C79" s="647"/>
      <c r="D79" s="647"/>
      <c r="E79" s="650"/>
      <c r="F79" s="602"/>
      <c r="G79" s="521">
        <v>280</v>
      </c>
      <c r="H79" s="521">
        <v>285</v>
      </c>
      <c r="I79" s="521">
        <f>G79*H79</f>
        <v>79800</v>
      </c>
      <c r="J79" s="560"/>
    </row>
    <row r="80" spans="1:10" ht="31.5" customHeight="1" x14ac:dyDescent="0.2">
      <c r="A80" s="525" t="s">
        <v>954</v>
      </c>
      <c r="B80" s="647"/>
      <c r="C80" s="647"/>
      <c r="D80" s="647"/>
      <c r="E80" s="650">
        <v>0</v>
      </c>
      <c r="F80" s="602"/>
      <c r="G80" s="652"/>
      <c r="H80" s="652"/>
      <c r="I80" s="521">
        <v>0</v>
      </c>
      <c r="J80" s="560"/>
    </row>
    <row r="81" spans="1:256" ht="28.5" customHeight="1" x14ac:dyDescent="0.2">
      <c r="A81" s="651"/>
      <c r="B81" s="647"/>
      <c r="C81" s="647"/>
      <c r="D81" s="647"/>
      <c r="E81" s="666"/>
      <c r="F81" s="602"/>
      <c r="G81" s="652"/>
      <c r="H81" s="652"/>
      <c r="I81" s="602"/>
      <c r="J81" s="560"/>
      <c r="K81" s="653"/>
    </row>
    <row r="82" spans="1:256" ht="13.5" customHeight="1" x14ac:dyDescent="0.2">
      <c r="A82" s="654" t="s">
        <v>955</v>
      </c>
      <c r="B82" s="647"/>
      <c r="C82" s="647"/>
      <c r="D82" s="647"/>
      <c r="E82" s="666"/>
      <c r="F82" s="602"/>
      <c r="G82" s="652"/>
      <c r="H82" s="652"/>
      <c r="I82" s="602"/>
      <c r="J82" s="560"/>
    </row>
    <row r="83" spans="1:256" ht="13.5" customHeight="1" x14ac:dyDescent="0.2">
      <c r="A83" s="525" t="s">
        <v>956</v>
      </c>
      <c r="B83" s="647"/>
      <c r="C83" s="647"/>
      <c r="D83" s="647"/>
      <c r="E83" s="666"/>
      <c r="F83" s="602"/>
      <c r="G83" s="652"/>
      <c r="H83" s="652"/>
      <c r="I83" s="602"/>
      <c r="J83" s="560"/>
    </row>
    <row r="84" spans="1:256" ht="13.5" customHeight="1" x14ac:dyDescent="0.2">
      <c r="A84" s="525" t="s">
        <v>957</v>
      </c>
      <c r="B84" s="647"/>
      <c r="C84" s="647">
        <v>4865</v>
      </c>
      <c r="D84" s="647">
        <v>1140</v>
      </c>
      <c r="E84" s="667"/>
      <c r="F84" s="602"/>
      <c r="G84" s="522">
        <v>4837</v>
      </c>
      <c r="H84" s="522">
        <v>1140</v>
      </c>
      <c r="I84" s="282">
        <f>G84*H84</f>
        <v>5514180</v>
      </c>
      <c r="J84" s="560"/>
    </row>
    <row r="85" spans="1:256" ht="30" customHeight="1" x14ac:dyDescent="0.2">
      <c r="A85" s="644" t="s">
        <v>958</v>
      </c>
      <c r="B85" s="647"/>
      <c r="C85" s="647"/>
      <c r="D85" s="647"/>
      <c r="E85" s="667"/>
      <c r="F85" s="602"/>
      <c r="G85" s="647"/>
      <c r="H85" s="647"/>
      <c r="I85" s="282">
        <v>0</v>
      </c>
      <c r="J85" s="560"/>
    </row>
    <row r="86" spans="1:256" ht="13.5" customHeight="1" x14ac:dyDescent="0.2">
      <c r="A86" s="658"/>
      <c r="B86" s="663"/>
      <c r="C86" s="647"/>
      <c r="D86" s="661"/>
      <c r="E86" s="647"/>
      <c r="F86" s="602"/>
      <c r="G86" s="652"/>
      <c r="H86" s="652"/>
      <c r="I86" s="602"/>
      <c r="J86" s="560"/>
      <c r="K86" s="653"/>
    </row>
    <row r="87" spans="1:256" ht="25.5" customHeight="1" x14ac:dyDescent="0.2">
      <c r="A87" s="668" t="s">
        <v>959</v>
      </c>
      <c r="B87" s="663"/>
      <c r="C87" s="669"/>
      <c r="D87" s="647"/>
      <c r="E87" s="650"/>
      <c r="F87" s="663"/>
      <c r="G87" s="652"/>
      <c r="H87" s="652"/>
      <c r="I87" s="602"/>
      <c r="J87" s="560"/>
      <c r="K87" s="653"/>
      <c r="L87" s="653"/>
      <c r="N87" s="281"/>
    </row>
    <row r="88" spans="1:256" ht="13.5" customHeight="1" thickBot="1" x14ac:dyDescent="0.25">
      <c r="A88" s="670"/>
      <c r="B88" s="671"/>
      <c r="C88" s="672"/>
      <c r="D88" s="673"/>
      <c r="E88" s="672"/>
      <c r="F88" s="674"/>
      <c r="G88" s="675"/>
      <c r="H88" s="675"/>
      <c r="I88" s="674"/>
      <c r="J88" s="560"/>
    </row>
    <row r="89" spans="1:256" ht="11.25" customHeight="1" thickBot="1" x14ac:dyDescent="0.25">
      <c r="A89" s="676" t="s">
        <v>960</v>
      </c>
      <c r="B89" s="677"/>
      <c r="C89" s="677"/>
      <c r="D89" s="678"/>
      <c r="E89" s="679">
        <f>E12+E14+E17+E20+E23+E28+E31+E34+E39+E40+E41+E42+E44+E49+E51+E54+E58+E59+E63+E64+E67+E68+E69+E72+E74+E75+E77+E78</f>
        <v>987821085</v>
      </c>
      <c r="F89" s="1621">
        <f>I12+I16+I19+I22+I25+I28+I31+I34+I35+I39+I40+I41+I42+I44+I49+I50+I51+I52+I54+I58+I59+I66+I67+I68+I69+I72+I74+I75+I77+I78+I79+I80+I84+I45+I46+I43+I55</f>
        <v>992732374</v>
      </c>
      <c r="G89" s="1621"/>
      <c r="H89" s="1621"/>
      <c r="I89" s="1622"/>
      <c r="J89" s="6"/>
      <c r="K89" s="680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</row>
    <row r="90" spans="1:256" ht="14.25" customHeight="1" x14ac:dyDescent="0.2"/>
    <row r="91" spans="1:256" s="6" customFormat="1" ht="13.5" customHeight="1" x14ac:dyDescent="0.2">
      <c r="A91" s="186"/>
      <c r="B91" s="186"/>
      <c r="C91" s="186"/>
      <c r="D91" s="186"/>
      <c r="E91" s="190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5"/>
      <c r="GJ91" s="5"/>
      <c r="GK91" s="5"/>
      <c r="GL91" s="5"/>
      <c r="GM91" s="5"/>
      <c r="GN91" s="5"/>
      <c r="GO91" s="5"/>
      <c r="GP91" s="5"/>
      <c r="GQ91" s="5"/>
      <c r="GR91" s="5"/>
      <c r="GS91" s="5"/>
      <c r="GT91" s="5"/>
      <c r="GU91" s="5"/>
      <c r="GV91" s="5"/>
      <c r="GW91" s="5"/>
      <c r="GX91" s="5"/>
      <c r="GY91" s="5"/>
      <c r="GZ91" s="5"/>
      <c r="HA91" s="5"/>
      <c r="HB91" s="5"/>
      <c r="HC91" s="5"/>
      <c r="HD91" s="5"/>
      <c r="HE91" s="5"/>
      <c r="HF91" s="5"/>
      <c r="HG91" s="5"/>
      <c r="HH91" s="5"/>
      <c r="HI91" s="5"/>
      <c r="HJ91" s="5"/>
      <c r="HK91" s="5"/>
      <c r="HL91" s="5"/>
      <c r="HM91" s="5"/>
      <c r="HN91" s="5"/>
      <c r="HO91" s="5"/>
      <c r="HP91" s="5"/>
      <c r="HQ91" s="5"/>
      <c r="HR91" s="5"/>
      <c r="HS91" s="5"/>
      <c r="HT91" s="5"/>
      <c r="HU91" s="5"/>
      <c r="HV91" s="5"/>
      <c r="HW91" s="5"/>
      <c r="HX91" s="5"/>
      <c r="HY91" s="5"/>
      <c r="HZ91" s="5"/>
      <c r="IA91" s="5"/>
      <c r="IB91" s="5"/>
      <c r="IC91" s="5"/>
      <c r="ID91" s="5"/>
      <c r="IE91" s="5"/>
      <c r="IF91" s="5"/>
      <c r="IG91" s="5"/>
      <c r="IH91" s="5"/>
      <c r="II91" s="5"/>
      <c r="IJ91" s="5"/>
      <c r="IK91" s="5"/>
      <c r="IL91" s="5"/>
      <c r="IM91" s="5"/>
      <c r="IN91" s="5"/>
      <c r="IO91" s="5"/>
      <c r="IP91" s="5"/>
      <c r="IQ91" s="5"/>
      <c r="IR91" s="5"/>
      <c r="IS91" s="5"/>
      <c r="IT91" s="5"/>
      <c r="IU91" s="5"/>
      <c r="IV91" s="5"/>
    </row>
  </sheetData>
  <mergeCells count="8">
    <mergeCell ref="F89:I89"/>
    <mergeCell ref="B1:E1"/>
    <mergeCell ref="A4:I4"/>
    <mergeCell ref="A5:I5"/>
    <mergeCell ref="A8:A9"/>
    <mergeCell ref="B8:E8"/>
    <mergeCell ref="F8:I8"/>
    <mergeCell ref="F2:I2"/>
  </mergeCells>
  <phoneticPr fontId="95" type="noConversion"/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41"/>
  <sheetViews>
    <sheetView workbookViewId="0">
      <selection sqref="A1:M1"/>
    </sheetView>
  </sheetViews>
  <sheetFormatPr defaultColWidth="9.140625" defaultRowHeight="12.75" x14ac:dyDescent="0.2"/>
  <cols>
    <col min="1" max="1" width="0.42578125" style="2" customWidth="1"/>
    <col min="2" max="2" width="27.42578125" style="2" customWidth="1"/>
    <col min="3" max="3" width="16.85546875" style="2" customWidth="1"/>
    <col min="4" max="4" width="9.42578125" style="2" customWidth="1"/>
    <col min="5" max="5" width="11.140625" style="240" customWidth="1"/>
    <col min="6" max="6" width="15.140625" style="2" customWidth="1"/>
    <col min="7" max="7" width="0" style="240" hidden="1" customWidth="1"/>
    <col min="8" max="8" width="0" style="291" hidden="1" customWidth="1"/>
    <col min="9" max="9" width="10.28515625" style="240" hidden="1" customWidth="1"/>
    <col min="10" max="11" width="9.140625" style="3"/>
    <col min="12" max="12" width="10.140625" style="3" customWidth="1"/>
    <col min="13" max="16384" width="9.140625" style="3"/>
  </cols>
  <sheetData>
    <row r="1" spans="1:14" x14ac:dyDescent="0.2">
      <c r="A1" s="1637" t="s">
        <v>2133</v>
      </c>
      <c r="B1" s="1637"/>
      <c r="C1" s="1637"/>
      <c r="D1" s="1637"/>
      <c r="E1" s="1637"/>
      <c r="F1" s="1637"/>
      <c r="G1" s="1637"/>
      <c r="H1" s="1637"/>
      <c r="I1" s="1637"/>
      <c r="J1" s="1637"/>
      <c r="K1" s="1637"/>
      <c r="L1" s="1637"/>
      <c r="M1" s="1637"/>
    </row>
    <row r="3" spans="1:14" ht="15" customHeight="1" x14ac:dyDescent="0.2">
      <c r="B3" s="1630" t="s">
        <v>78</v>
      </c>
      <c r="C3" s="1630"/>
      <c r="D3" s="1630"/>
      <c r="E3" s="1630"/>
      <c r="F3" s="1630"/>
      <c r="G3" s="1630"/>
      <c r="H3" s="1630"/>
      <c r="I3" s="1630"/>
      <c r="J3" s="1630"/>
      <c r="K3" s="1630"/>
      <c r="L3" s="1630"/>
      <c r="M3" s="1630"/>
    </row>
    <row r="4" spans="1:14" ht="15" customHeight="1" x14ac:dyDescent="0.2">
      <c r="B4" s="1636" t="s">
        <v>1131</v>
      </c>
      <c r="C4" s="1636"/>
      <c r="D4" s="1636"/>
      <c r="E4" s="1636"/>
      <c r="F4" s="1636"/>
      <c r="G4" s="1636"/>
      <c r="H4" s="1636"/>
      <c r="I4" s="1636"/>
      <c r="J4" s="1636"/>
      <c r="K4" s="1636"/>
      <c r="L4" s="1636"/>
      <c r="M4" s="1636"/>
    </row>
    <row r="5" spans="1:14" ht="15" customHeight="1" x14ac:dyDescent="0.2">
      <c r="B5" s="1630"/>
      <c r="C5" s="1630"/>
      <c r="D5" s="1630"/>
      <c r="E5" s="1630"/>
    </row>
    <row r="6" spans="1:14" ht="15" customHeight="1" x14ac:dyDescent="0.2">
      <c r="B6" s="1631" t="s">
        <v>327</v>
      </c>
      <c r="C6" s="1632"/>
      <c r="D6" s="1632"/>
      <c r="E6" s="1632"/>
      <c r="F6" s="1632"/>
      <c r="G6" s="1632"/>
      <c r="H6" s="1632"/>
      <c r="I6" s="1632"/>
    </row>
    <row r="7" spans="1:14" ht="48.75" customHeight="1" x14ac:dyDescent="0.2">
      <c r="B7" s="226" t="s">
        <v>86</v>
      </c>
      <c r="C7" s="152" t="s">
        <v>1001</v>
      </c>
      <c r="D7" s="1629" t="s">
        <v>607</v>
      </c>
      <c r="E7" s="1629"/>
      <c r="F7" s="1629"/>
      <c r="G7" s="1629" t="s">
        <v>607</v>
      </c>
      <c r="H7" s="1629"/>
      <c r="I7" s="1629"/>
      <c r="J7" s="1633" t="s">
        <v>1332</v>
      </c>
      <c r="K7" s="1633"/>
      <c r="L7" s="1633"/>
      <c r="M7" s="1634" t="s">
        <v>1333</v>
      </c>
    </row>
    <row r="8" spans="1:14" ht="35.450000000000003" customHeight="1" x14ac:dyDescent="0.2">
      <c r="B8" s="227"/>
      <c r="C8" s="28"/>
      <c r="D8" s="153" t="s">
        <v>62</v>
      </c>
      <c r="E8" s="228" t="s">
        <v>63</v>
      </c>
      <c r="F8" s="228" t="s">
        <v>1002</v>
      </c>
      <c r="G8" s="3"/>
      <c r="H8" s="3"/>
      <c r="I8" s="3"/>
      <c r="J8" s="949" t="s">
        <v>62</v>
      </c>
      <c r="K8" s="949" t="s">
        <v>63</v>
      </c>
      <c r="L8" s="950" t="s">
        <v>64</v>
      </c>
      <c r="M8" s="1635"/>
      <c r="N8" s="571"/>
    </row>
    <row r="9" spans="1:14" ht="15.95" customHeight="1" x14ac:dyDescent="0.2">
      <c r="B9" s="229" t="s">
        <v>619</v>
      </c>
      <c r="C9" s="230"/>
      <c r="D9" s="231"/>
      <c r="E9" s="232"/>
      <c r="F9" s="453"/>
      <c r="G9" s="3"/>
      <c r="H9" s="3"/>
      <c r="I9" s="3"/>
      <c r="J9" s="571"/>
      <c r="L9" s="951"/>
      <c r="N9" s="571"/>
    </row>
    <row r="10" spans="1:14" ht="30" customHeight="1" x14ac:dyDescent="0.2">
      <c r="B10" s="1012" t="s">
        <v>620</v>
      </c>
      <c r="C10" s="1013" t="s">
        <v>604</v>
      </c>
      <c r="D10" s="1008">
        <v>25390</v>
      </c>
      <c r="E10" s="1009">
        <v>222610</v>
      </c>
      <c r="F10" s="1010">
        <f>SUM(D10:E10)</f>
        <v>248000</v>
      </c>
      <c r="G10" s="1011"/>
      <c r="H10" s="1011"/>
      <c r="I10" s="1011"/>
      <c r="J10" s="1008">
        <v>25166</v>
      </c>
      <c r="K10" s="1015">
        <v>220649</v>
      </c>
      <c r="L10" s="1010">
        <f>J10+K10</f>
        <v>245815</v>
      </c>
      <c r="M10" s="1015">
        <f>L10/F10*100</f>
        <v>99.118951612903231</v>
      </c>
      <c r="N10" s="571"/>
    </row>
    <row r="11" spans="1:14" ht="16.5" customHeight="1" x14ac:dyDescent="0.2">
      <c r="B11" s="1012" t="s">
        <v>621</v>
      </c>
      <c r="C11" s="1012" t="s">
        <v>315</v>
      </c>
      <c r="D11" s="1014">
        <v>196052</v>
      </c>
      <c r="E11" s="1009">
        <v>406948</v>
      </c>
      <c r="F11" s="1010">
        <f>SUM(D11:E11)</f>
        <v>603000</v>
      </c>
      <c r="G11" s="1011"/>
      <c r="H11" s="1011"/>
      <c r="I11" s="1011"/>
      <c r="J11" s="1008">
        <v>195270</v>
      </c>
      <c r="K11" s="1015">
        <v>405326</v>
      </c>
      <c r="L11" s="1010">
        <f t="shared" ref="L11:L12" si="0">J11+K11</f>
        <v>600596</v>
      </c>
      <c r="M11" s="1015">
        <f t="shared" ref="M11:M32" si="1">L11/F11*100</f>
        <v>99.601326699834161</v>
      </c>
      <c r="N11" s="571"/>
    </row>
    <row r="12" spans="1:14" ht="15.95" customHeight="1" x14ac:dyDescent="0.2">
      <c r="B12" s="2" t="s">
        <v>622</v>
      </c>
      <c r="C12" s="234" t="s">
        <v>623</v>
      </c>
      <c r="D12" s="330">
        <v>78180</v>
      </c>
      <c r="E12" s="260">
        <v>347820</v>
      </c>
      <c r="F12" s="454">
        <f>SUM(D12:E12)</f>
        <v>426000</v>
      </c>
      <c r="G12" s="3"/>
      <c r="H12" s="3"/>
      <c r="I12" s="3"/>
      <c r="J12" s="835">
        <v>75528</v>
      </c>
      <c r="K12" s="259">
        <v>336019</v>
      </c>
      <c r="L12" s="1010">
        <f t="shared" si="0"/>
        <v>411547</v>
      </c>
      <c r="M12" s="1015">
        <f t="shared" si="1"/>
        <v>96.60727699530517</v>
      </c>
      <c r="N12" s="571"/>
    </row>
    <row r="13" spans="1:14" ht="15.95" customHeight="1" x14ac:dyDescent="0.2">
      <c r="B13" s="230" t="s">
        <v>624</v>
      </c>
      <c r="C13" s="234"/>
      <c r="D13" s="836">
        <f>SUM(D10:D12)</f>
        <v>299622</v>
      </c>
      <c r="E13" s="262">
        <f>SUM(E10:E12)</f>
        <v>977378</v>
      </c>
      <c r="F13" s="837">
        <f>SUM(D13:E13)</f>
        <v>1277000</v>
      </c>
      <c r="G13" s="3"/>
      <c r="H13" s="3"/>
      <c r="I13" s="3"/>
      <c r="J13" s="1016">
        <f>SUM(J10:J12)</f>
        <v>295964</v>
      </c>
      <c r="K13" s="262">
        <f t="shared" ref="K13:L13" si="2">SUM(K10:K12)</f>
        <v>961994</v>
      </c>
      <c r="L13" s="262">
        <f t="shared" si="2"/>
        <v>1257958</v>
      </c>
      <c r="M13" s="1017">
        <f t="shared" si="1"/>
        <v>98.508848864526229</v>
      </c>
      <c r="N13" s="571"/>
    </row>
    <row r="14" spans="1:14" ht="15.95" customHeight="1" x14ac:dyDescent="0.2">
      <c r="C14" s="234"/>
      <c r="D14" s="330"/>
      <c r="E14" s="260"/>
      <c r="F14" s="454">
        <f t="shared" ref="F14:F31" si="3">SUM(D14:E14)</f>
        <v>0</v>
      </c>
      <c r="G14" s="3"/>
      <c r="H14" s="3"/>
      <c r="I14" s="3"/>
      <c r="J14" s="835"/>
      <c r="K14" s="259"/>
      <c r="L14" s="454"/>
      <c r="M14" s="1015"/>
      <c r="N14" s="571"/>
    </row>
    <row r="15" spans="1:14" s="304" customFormat="1" ht="45.75" customHeight="1" x14ac:dyDescent="0.2">
      <c r="B15" s="546" t="s">
        <v>625</v>
      </c>
      <c r="C15" s="547"/>
      <c r="D15" s="836">
        <v>5400</v>
      </c>
      <c r="E15" s="262"/>
      <c r="F15" s="837">
        <f>D15+E15</f>
        <v>5400</v>
      </c>
      <c r="J15" s="1016">
        <v>5351</v>
      </c>
      <c r="K15" s="1018"/>
      <c r="L15" s="837">
        <f>J15+K15</f>
        <v>5351</v>
      </c>
      <c r="M15" s="1019">
        <f t="shared" si="1"/>
        <v>99.092592592592581</v>
      </c>
      <c r="N15" s="572"/>
    </row>
    <row r="16" spans="1:14" ht="15.95" customHeight="1" x14ac:dyDescent="0.2">
      <c r="B16" s="230"/>
      <c r="C16" s="236"/>
      <c r="D16" s="330"/>
      <c r="E16" s="260"/>
      <c r="F16" s="454">
        <f t="shared" si="3"/>
        <v>0</v>
      </c>
      <c r="G16" s="3"/>
      <c r="H16" s="3"/>
      <c r="I16" s="3"/>
      <c r="J16" s="835"/>
      <c r="K16" s="259"/>
      <c r="L16" s="454"/>
      <c r="M16" s="1015"/>
      <c r="N16" s="571"/>
    </row>
    <row r="17" spans="1:14" ht="15.95" customHeight="1" x14ac:dyDescent="0.2">
      <c r="B17" s="1628" t="s">
        <v>626</v>
      </c>
      <c r="C17" s="1628"/>
      <c r="D17" s="330"/>
      <c r="E17" s="260"/>
      <c r="F17" s="454">
        <f t="shared" si="3"/>
        <v>0</v>
      </c>
      <c r="G17" s="3"/>
      <c r="H17" s="3"/>
      <c r="I17" s="3"/>
      <c r="J17" s="835"/>
      <c r="K17" s="259"/>
      <c r="L17" s="454"/>
      <c r="M17" s="1015"/>
      <c r="N17" s="571"/>
    </row>
    <row r="18" spans="1:14" ht="15.95" customHeight="1" x14ac:dyDescent="0.2">
      <c r="C18" s="234"/>
      <c r="D18" s="330"/>
      <c r="E18" s="260"/>
      <c r="F18" s="454">
        <f t="shared" si="3"/>
        <v>0</v>
      </c>
      <c r="G18" s="3"/>
      <c r="H18" s="3"/>
      <c r="I18" s="3"/>
      <c r="J18" s="835"/>
      <c r="K18" s="259"/>
      <c r="L18" s="454"/>
      <c r="M18" s="1015"/>
      <c r="N18" s="571"/>
    </row>
    <row r="19" spans="1:14" ht="28.5" customHeight="1" x14ac:dyDescent="0.2">
      <c r="B19" s="237"/>
      <c r="C19" s="238"/>
      <c r="D19" s="330"/>
      <c r="E19" s="260"/>
      <c r="F19" s="454">
        <f t="shared" si="3"/>
        <v>0</v>
      </c>
      <c r="G19" s="3"/>
      <c r="H19" s="3"/>
      <c r="I19" s="3"/>
      <c r="J19" s="835"/>
      <c r="K19" s="259"/>
      <c r="L19" s="454"/>
      <c r="M19" s="1015"/>
      <c r="N19" s="571"/>
    </row>
    <row r="20" spans="1:14" ht="78.75" customHeight="1" x14ac:dyDescent="0.2">
      <c r="B20" s="1012" t="s">
        <v>627</v>
      </c>
      <c r="C20" s="239" t="s">
        <v>628</v>
      </c>
      <c r="D20" s="1014">
        <v>17000</v>
      </c>
      <c r="E20" s="1009"/>
      <c r="F20" s="1010">
        <f t="shared" si="3"/>
        <v>17000</v>
      </c>
      <c r="G20" s="1011"/>
      <c r="H20" s="1011"/>
      <c r="I20" s="1011"/>
      <c r="J20" s="1008">
        <v>17067</v>
      </c>
      <c r="K20" s="1015"/>
      <c r="L20" s="1010">
        <f>J20+K20</f>
        <v>17067</v>
      </c>
      <c r="M20" s="1015">
        <f t="shared" si="1"/>
        <v>100.39411764705883</v>
      </c>
      <c r="N20" s="571"/>
    </row>
    <row r="21" spans="1:14" ht="15.95" customHeight="1" x14ac:dyDescent="0.2">
      <c r="A21" s="3"/>
      <c r="B21" s="230" t="s">
        <v>629</v>
      </c>
      <c r="C21" s="236"/>
      <c r="D21" s="836">
        <f>SUM(D18:D20)</f>
        <v>17000</v>
      </c>
      <c r="E21" s="262"/>
      <c r="F21" s="837">
        <f t="shared" si="3"/>
        <v>17000</v>
      </c>
      <c r="G21" s="3"/>
      <c r="H21" s="3"/>
      <c r="I21" s="3"/>
      <c r="J21" s="1016">
        <f>J20</f>
        <v>17067</v>
      </c>
      <c r="K21" s="262">
        <f t="shared" ref="K21:L21" si="4">K20</f>
        <v>0</v>
      </c>
      <c r="L21" s="837">
        <f t="shared" si="4"/>
        <v>17067</v>
      </c>
      <c r="M21" s="1020">
        <f t="shared" si="1"/>
        <v>100.39411764705883</v>
      </c>
      <c r="N21" s="571"/>
    </row>
    <row r="22" spans="1:14" ht="15.95" customHeight="1" x14ac:dyDescent="0.2">
      <c r="A22" s="3"/>
      <c r="B22" s="230"/>
      <c r="C22" s="236"/>
      <c r="D22" s="330"/>
      <c r="E22" s="260"/>
      <c r="F22" s="454"/>
      <c r="G22" s="3"/>
      <c r="H22" s="3"/>
      <c r="I22" s="3"/>
      <c r="J22" s="835"/>
      <c r="K22" s="259"/>
      <c r="L22" s="454"/>
      <c r="M22" s="1015"/>
      <c r="N22" s="571"/>
    </row>
    <row r="23" spans="1:14" ht="15.95" customHeight="1" x14ac:dyDescent="0.2">
      <c r="A23" s="3"/>
      <c r="B23" s="229" t="s">
        <v>630</v>
      </c>
      <c r="C23" s="236"/>
      <c r="D23" s="330"/>
      <c r="E23" s="260"/>
      <c r="F23" s="454"/>
      <c r="G23" s="3"/>
      <c r="H23" s="3"/>
      <c r="I23" s="3"/>
      <c r="J23" s="835"/>
      <c r="K23" s="259"/>
      <c r="L23" s="454"/>
      <c r="M23" s="1015"/>
      <c r="N23" s="571"/>
    </row>
    <row r="24" spans="1:14" ht="15.95" customHeight="1" x14ac:dyDescent="0.2">
      <c r="A24" s="3"/>
      <c r="B24" s="2" t="s">
        <v>631</v>
      </c>
      <c r="C24" s="236"/>
      <c r="D24" s="330"/>
      <c r="E24" s="260"/>
      <c r="F24" s="454">
        <f t="shared" si="3"/>
        <v>0</v>
      </c>
      <c r="G24" s="3"/>
      <c r="H24" s="3"/>
      <c r="I24" s="3"/>
      <c r="J24" s="835"/>
      <c r="K24" s="259"/>
      <c r="L24" s="454">
        <f>J24+K24</f>
        <v>0</v>
      </c>
      <c r="M24" s="1015"/>
      <c r="N24" s="571"/>
    </row>
    <row r="25" spans="1:14" s="304" customFormat="1" ht="15.95" customHeight="1" x14ac:dyDescent="0.2">
      <c r="B25" s="3" t="s">
        <v>115</v>
      </c>
      <c r="C25" s="329"/>
      <c r="D25" s="330">
        <v>120</v>
      </c>
      <c r="E25" s="260"/>
      <c r="F25" s="454">
        <f t="shared" si="3"/>
        <v>120</v>
      </c>
      <c r="G25" s="3"/>
      <c r="J25" s="835">
        <v>190</v>
      </c>
      <c r="K25" s="365"/>
      <c r="L25" s="454">
        <f t="shared" ref="L25:L29" si="5">J25+K25</f>
        <v>190</v>
      </c>
      <c r="M25" s="1015">
        <f t="shared" si="1"/>
        <v>158.33333333333331</v>
      </c>
      <c r="N25" s="572"/>
    </row>
    <row r="26" spans="1:14" s="304" customFormat="1" ht="15.95" customHeight="1" x14ac:dyDescent="0.2">
      <c r="B26" s="3" t="s">
        <v>588</v>
      </c>
      <c r="C26" s="329"/>
      <c r="D26" s="330">
        <v>4300</v>
      </c>
      <c r="E26" s="260"/>
      <c r="F26" s="454">
        <f>SUM(D26:E26)</f>
        <v>4300</v>
      </c>
      <c r="G26" s="3"/>
      <c r="J26" s="835">
        <v>4287</v>
      </c>
      <c r="K26" s="365"/>
      <c r="L26" s="454">
        <f t="shared" si="5"/>
        <v>4287</v>
      </c>
      <c r="M26" s="1015">
        <f t="shared" si="1"/>
        <v>99.697674418604649</v>
      </c>
      <c r="N26" s="572"/>
    </row>
    <row r="27" spans="1:14" ht="15.95" customHeight="1" x14ac:dyDescent="0.2">
      <c r="A27" s="3"/>
      <c r="B27" s="2" t="s">
        <v>632</v>
      </c>
      <c r="C27" s="236"/>
      <c r="D27" s="330"/>
      <c r="E27" s="260"/>
      <c r="F27" s="454">
        <f t="shared" si="3"/>
        <v>0</v>
      </c>
      <c r="G27" s="3"/>
      <c r="H27" s="3"/>
      <c r="I27" s="3"/>
      <c r="J27" s="835">
        <v>4</v>
      </c>
      <c r="K27" s="259"/>
      <c r="L27" s="454">
        <f t="shared" si="5"/>
        <v>4</v>
      </c>
      <c r="M27" s="1015"/>
      <c r="N27" s="571"/>
    </row>
    <row r="28" spans="1:14" ht="15.95" customHeight="1" x14ac:dyDescent="0.2">
      <c r="A28" s="3"/>
      <c r="B28" s="2" t="s">
        <v>633</v>
      </c>
      <c r="C28" s="236"/>
      <c r="D28" s="330"/>
      <c r="E28" s="260"/>
      <c r="F28" s="454">
        <f t="shared" si="3"/>
        <v>0</v>
      </c>
      <c r="G28" s="3"/>
      <c r="H28" s="3"/>
      <c r="I28" s="3"/>
      <c r="J28" s="835"/>
      <c r="K28" s="259"/>
      <c r="L28" s="454">
        <f t="shared" si="5"/>
        <v>0</v>
      </c>
      <c r="M28" s="1015"/>
      <c r="N28" s="571"/>
    </row>
    <row r="29" spans="1:14" ht="15.95" customHeight="1" x14ac:dyDescent="0.2">
      <c r="A29" s="3"/>
      <c r="B29" s="2" t="s">
        <v>1328</v>
      </c>
      <c r="C29" s="236"/>
      <c r="D29" s="330">
        <v>35</v>
      </c>
      <c r="E29" s="260"/>
      <c r="F29" s="454">
        <f t="shared" si="3"/>
        <v>35</v>
      </c>
      <c r="G29" s="3"/>
      <c r="H29" s="3"/>
      <c r="I29" s="3"/>
      <c r="J29" s="835">
        <v>35</v>
      </c>
      <c r="K29" s="259"/>
      <c r="L29" s="454">
        <f t="shared" si="5"/>
        <v>35</v>
      </c>
      <c r="M29" s="1015">
        <f t="shared" si="1"/>
        <v>100</v>
      </c>
      <c r="N29" s="571"/>
    </row>
    <row r="30" spans="1:14" ht="15.95" customHeight="1" x14ac:dyDescent="0.2">
      <c r="A30" s="3"/>
      <c r="B30" s="230" t="s">
        <v>634</v>
      </c>
      <c r="C30" s="236"/>
      <c r="D30" s="836">
        <f>SUM(D24:D29)</f>
        <v>4455</v>
      </c>
      <c r="E30" s="262">
        <f t="shared" ref="E30:F30" si="6">SUM(E24:E29)</f>
        <v>0</v>
      </c>
      <c r="F30" s="262">
        <f t="shared" si="6"/>
        <v>4455</v>
      </c>
      <c r="G30" s="3"/>
      <c r="H30" s="3"/>
      <c r="I30" s="3"/>
      <c r="J30" s="1016">
        <f>SUM(J24:J29)</f>
        <v>4516</v>
      </c>
      <c r="K30" s="262">
        <f t="shared" ref="K30:L30" si="7">SUM(K24:K29)</f>
        <v>0</v>
      </c>
      <c r="L30" s="837">
        <f t="shared" si="7"/>
        <v>4516</v>
      </c>
      <c r="M30" s="1020">
        <f t="shared" si="1"/>
        <v>101.36924803591469</v>
      </c>
      <c r="N30" s="571"/>
    </row>
    <row r="31" spans="1:14" ht="15.95" customHeight="1" thickBot="1" x14ac:dyDescent="0.25">
      <c r="A31" s="3"/>
      <c r="B31" s="230"/>
      <c r="C31" s="236"/>
      <c r="D31" s="330"/>
      <c r="E31" s="260"/>
      <c r="F31" s="454">
        <f t="shared" si="3"/>
        <v>0</v>
      </c>
      <c r="G31" s="3"/>
      <c r="H31" s="3"/>
      <c r="I31" s="3"/>
      <c r="J31" s="835"/>
      <c r="K31" s="260"/>
      <c r="L31" s="454"/>
      <c r="M31" s="1015"/>
      <c r="N31" s="571"/>
    </row>
    <row r="32" spans="1:14" ht="15.95" customHeight="1" thickBot="1" x14ac:dyDescent="0.25">
      <c r="A32" s="3"/>
      <c r="B32" s="952" t="s">
        <v>635</v>
      </c>
      <c r="C32" s="953"/>
      <c r="D32" s="954">
        <f>D13+D15+D21+D30</f>
        <v>326477</v>
      </c>
      <c r="E32" s="954">
        <f>E13+E15+E21+E30</f>
        <v>977378</v>
      </c>
      <c r="F32" s="954">
        <f>SUM(D32:E32)</f>
        <v>1303855</v>
      </c>
      <c r="G32" s="955"/>
      <c r="H32" s="955"/>
      <c r="I32" s="955"/>
      <c r="J32" s="1021">
        <f>J13+J15+J21+J30</f>
        <v>322898</v>
      </c>
      <c r="K32" s="1022">
        <f t="shared" ref="K32:L32" si="8">K13+K15+K21+K30</f>
        <v>961994</v>
      </c>
      <c r="L32" s="1022">
        <f t="shared" si="8"/>
        <v>1284892</v>
      </c>
      <c r="M32" s="1023">
        <f t="shared" si="1"/>
        <v>98.545620486940649</v>
      </c>
      <c r="N32" s="899"/>
    </row>
    <row r="33" spans="1:13" ht="15.95" customHeight="1" x14ac:dyDescent="0.2">
      <c r="A33" s="3"/>
      <c r="G33" s="3"/>
      <c r="H33" s="3"/>
      <c r="I33" s="3"/>
      <c r="M33" s="899"/>
    </row>
    <row r="34" spans="1:13" x14ac:dyDescent="0.2">
      <c r="A34" s="3"/>
      <c r="B34" s="3"/>
      <c r="C34" s="3"/>
      <c r="D34" s="3"/>
      <c r="E34" s="3"/>
      <c r="F34" s="3"/>
      <c r="G34" s="3"/>
      <c r="H34" s="3"/>
      <c r="I34" s="3"/>
    </row>
    <row r="35" spans="1:13" x14ac:dyDescent="0.2">
      <c r="A35" s="3"/>
      <c r="B35" s="3"/>
      <c r="C35" s="3"/>
      <c r="D35" s="3"/>
      <c r="E35" s="3"/>
      <c r="F35" s="3"/>
      <c r="G35" s="3"/>
      <c r="H35" s="3"/>
      <c r="I35" s="3"/>
    </row>
    <row r="36" spans="1:13" x14ac:dyDescent="0.2">
      <c r="A36" s="3"/>
      <c r="B36" s="3"/>
      <c r="C36" s="3"/>
      <c r="D36" s="3"/>
      <c r="E36" s="3"/>
      <c r="F36" s="3"/>
      <c r="G36" s="3"/>
      <c r="H36" s="3"/>
      <c r="I36" s="3"/>
    </row>
    <row r="37" spans="1:13" x14ac:dyDescent="0.2">
      <c r="A37" s="3"/>
      <c r="B37" s="3"/>
      <c r="C37" s="3"/>
      <c r="D37" s="3"/>
      <c r="E37" s="3"/>
      <c r="F37" s="3"/>
      <c r="G37" s="3"/>
      <c r="H37" s="3"/>
      <c r="I37" s="3"/>
    </row>
    <row r="38" spans="1:13" x14ac:dyDescent="0.2">
      <c r="A38" s="3"/>
      <c r="B38" s="3"/>
      <c r="C38" s="3"/>
      <c r="D38" s="3"/>
      <c r="E38" s="3"/>
      <c r="F38" s="3"/>
      <c r="G38" s="3"/>
      <c r="H38" s="3"/>
      <c r="I38" s="3"/>
    </row>
    <row r="39" spans="1:13" x14ac:dyDescent="0.2">
      <c r="A39" s="3"/>
      <c r="B39" s="3"/>
      <c r="C39" s="3"/>
      <c r="D39" s="3"/>
      <c r="E39" s="3"/>
      <c r="F39" s="3"/>
      <c r="G39" s="3"/>
      <c r="H39" s="3"/>
      <c r="I39" s="3"/>
    </row>
    <row r="40" spans="1:13" x14ac:dyDescent="0.2">
      <c r="A40" s="3"/>
      <c r="B40" s="3"/>
      <c r="C40" s="3"/>
      <c r="D40" s="3"/>
      <c r="E40" s="3"/>
      <c r="F40" s="3"/>
      <c r="G40" s="3"/>
      <c r="H40" s="3"/>
      <c r="I40" s="3"/>
    </row>
    <row r="41" spans="1:13" x14ac:dyDescent="0.2">
      <c r="A41" s="3"/>
      <c r="B41" s="3"/>
      <c r="C41" s="3"/>
      <c r="D41" s="3"/>
      <c r="E41" s="3"/>
      <c r="F41" s="3"/>
      <c r="G41" s="3"/>
      <c r="H41" s="3"/>
      <c r="I41" s="3"/>
    </row>
  </sheetData>
  <sheetProtection selectLockedCells="1" selectUnlockedCells="1"/>
  <mergeCells count="10">
    <mergeCell ref="J7:L7"/>
    <mergeCell ref="M7:M8"/>
    <mergeCell ref="B4:M4"/>
    <mergeCell ref="B3:M3"/>
    <mergeCell ref="A1:M1"/>
    <mergeCell ref="B17:C17"/>
    <mergeCell ref="D7:F7"/>
    <mergeCell ref="B5:E5"/>
    <mergeCell ref="B6:I6"/>
    <mergeCell ref="G7:I7"/>
  </mergeCells>
  <phoneticPr fontId="35" type="noConversion"/>
  <pageMargins left="0.19685039370078741" right="0.19685039370078741" top="0.98425196850393704" bottom="0.98425196850393704" header="0.51181102362204722" footer="0.51181102362204722"/>
  <pageSetup paperSize="9" scale="80" firstPageNumber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103"/>
  <sheetViews>
    <sheetView topLeftCell="B1" zoomScaleNormal="100" workbookViewId="0">
      <selection activeCell="B1" sqref="B1:I1"/>
    </sheetView>
  </sheetViews>
  <sheetFormatPr defaultColWidth="9.140625" defaultRowHeight="11.25" x14ac:dyDescent="0.2"/>
  <cols>
    <col min="1" max="1" width="4.85546875" style="161" customWidth="1"/>
    <col min="2" max="2" width="57.5703125" style="191" customWidth="1"/>
    <col min="3" max="3" width="8.7109375" style="155" customWidth="1"/>
    <col min="4" max="4" width="9.5703125" style="155" customWidth="1"/>
    <col min="5" max="5" width="8.28515625" style="155" customWidth="1"/>
    <col min="6" max="8" width="9.140625" style="7"/>
    <col min="9" max="9" width="6.5703125" style="7" customWidth="1"/>
    <col min="10" max="16384" width="9.140625" style="7"/>
  </cols>
  <sheetData>
    <row r="1" spans="1:12" x14ac:dyDescent="0.2">
      <c r="B1" s="1638" t="s">
        <v>2134</v>
      </c>
      <c r="C1" s="1638"/>
      <c r="D1" s="1638"/>
      <c r="E1" s="1638"/>
      <c r="F1" s="1638"/>
      <c r="G1" s="1638"/>
      <c r="H1" s="1638"/>
      <c r="I1" s="1638"/>
    </row>
    <row r="2" spans="1:12" x14ac:dyDescent="0.2">
      <c r="B2" s="192"/>
    </row>
    <row r="3" spans="1:12" x14ac:dyDescent="0.2">
      <c r="A3" s="1639" t="s">
        <v>54</v>
      </c>
      <c r="B3" s="1639"/>
      <c r="C3" s="1639"/>
      <c r="D3" s="1639"/>
      <c r="E3" s="1639"/>
      <c r="F3" s="1639"/>
      <c r="G3" s="1639"/>
      <c r="H3" s="1639"/>
      <c r="I3" s="1639"/>
    </row>
    <row r="4" spans="1:12" ht="11.25" customHeight="1" x14ac:dyDescent="0.2">
      <c r="A4" s="1639" t="s">
        <v>1334</v>
      </c>
      <c r="B4" s="1639"/>
      <c r="C4" s="1639"/>
      <c r="D4" s="1639"/>
      <c r="E4" s="1639"/>
      <c r="F4" s="1639"/>
      <c r="G4" s="1639"/>
      <c r="H4" s="1639"/>
      <c r="I4" s="1639"/>
    </row>
    <row r="5" spans="1:12" x14ac:dyDescent="0.2">
      <c r="A5" s="1639" t="s">
        <v>734</v>
      </c>
      <c r="B5" s="1639"/>
      <c r="C5" s="1639"/>
      <c r="D5" s="1639"/>
      <c r="E5" s="1639"/>
      <c r="F5" s="1639"/>
      <c r="G5" s="1639"/>
      <c r="H5" s="1639"/>
      <c r="I5" s="1639"/>
    </row>
    <row r="6" spans="1:12" ht="12.75" customHeight="1" x14ac:dyDescent="0.2">
      <c r="B6" s="1641" t="s">
        <v>327</v>
      </c>
      <c r="C6" s="1641"/>
      <c r="D6" s="1641"/>
      <c r="E6" s="1641"/>
      <c r="F6" s="1641"/>
      <c r="G6" s="1641"/>
      <c r="H6" s="1641"/>
      <c r="I6" s="1641"/>
      <c r="L6" s="803"/>
    </row>
    <row r="7" spans="1:12" ht="24" customHeight="1" x14ac:dyDescent="0.2">
      <c r="A7" s="1644" t="s">
        <v>77</v>
      </c>
      <c r="B7" s="1607" t="s">
        <v>86</v>
      </c>
      <c r="C7" s="1643" t="s">
        <v>995</v>
      </c>
      <c r="D7" s="1643"/>
      <c r="E7" s="1643"/>
      <c r="F7" s="1578" t="s">
        <v>1332</v>
      </c>
      <c r="G7" s="1578"/>
      <c r="H7" s="1578"/>
      <c r="I7" s="1640" t="s">
        <v>1333</v>
      </c>
    </row>
    <row r="8" spans="1:12" ht="31.5" x14ac:dyDescent="0.2">
      <c r="A8" s="1644"/>
      <c r="B8" s="1642"/>
      <c r="C8" s="806" t="s">
        <v>62</v>
      </c>
      <c r="D8" s="806" t="s">
        <v>63</v>
      </c>
      <c r="E8" s="806" t="s">
        <v>64</v>
      </c>
      <c r="F8" s="909" t="s">
        <v>62</v>
      </c>
      <c r="G8" s="909" t="s">
        <v>63</v>
      </c>
      <c r="H8" s="950" t="s">
        <v>64</v>
      </c>
      <c r="I8" s="1640"/>
    </row>
    <row r="9" spans="1:12" x14ac:dyDescent="0.2">
      <c r="A9" s="811"/>
      <c r="B9" s="810" t="s">
        <v>87</v>
      </c>
      <c r="C9" s="166"/>
      <c r="D9" s="166"/>
      <c r="E9" s="807"/>
      <c r="F9" s="803"/>
      <c r="H9" s="960"/>
      <c r="I9" s="959"/>
      <c r="K9" s="803"/>
    </row>
    <row r="10" spans="1:12" x14ac:dyDescent="0.2">
      <c r="A10" s="812" t="s">
        <v>514</v>
      </c>
      <c r="B10" s="193" t="s">
        <v>88</v>
      </c>
      <c r="C10" s="285"/>
      <c r="D10" s="166"/>
      <c r="E10" s="422">
        <f>SUM(C10:D10)</f>
        <v>0</v>
      </c>
      <c r="F10" s="803"/>
      <c r="H10" s="960"/>
      <c r="I10" s="960"/>
    </row>
    <row r="11" spans="1:12" s="8" customFormat="1" x14ac:dyDescent="0.2">
      <c r="A11" s="812" t="s">
        <v>522</v>
      </c>
      <c r="B11" s="193" t="s">
        <v>176</v>
      </c>
      <c r="C11" s="558">
        <f>C12+C13+C14+C15+C16+C17</f>
        <v>662118</v>
      </c>
      <c r="D11" s="558">
        <f>D12+D13+D14+D15+D16+D17+D18+D19</f>
        <v>83393</v>
      </c>
      <c r="E11" s="808">
        <f>SUM(C11:D11)</f>
        <v>745511</v>
      </c>
      <c r="F11" s="351">
        <f>SUM(F12:F17)</f>
        <v>662118</v>
      </c>
      <c r="G11" s="351">
        <f t="shared" ref="G11:H11" si="0">SUM(G12:G17)</f>
        <v>83393</v>
      </c>
      <c r="H11" s="423">
        <f t="shared" si="0"/>
        <v>745511</v>
      </c>
      <c r="I11" s="423">
        <f>H11/E11*100</f>
        <v>100</v>
      </c>
    </row>
    <row r="12" spans="1:12" s="8" customFormat="1" x14ac:dyDescent="0.2">
      <c r="A12" s="812" t="s">
        <v>523</v>
      </c>
      <c r="B12" s="195" t="s">
        <v>172</v>
      </c>
      <c r="C12" s="697">
        <v>483480</v>
      </c>
      <c r="D12" s="697"/>
      <c r="E12" s="809">
        <f t="shared" ref="E12:E17" si="1">C12+D12</f>
        <v>483480</v>
      </c>
      <c r="F12" s="285">
        <v>483480</v>
      </c>
      <c r="G12" s="283"/>
      <c r="H12" s="448">
        <f>F12+G12</f>
        <v>483480</v>
      </c>
      <c r="I12" s="423">
        <f t="shared" ref="I12:I75" si="2">H12/E12*100</f>
        <v>100</v>
      </c>
    </row>
    <row r="13" spans="1:12" s="8" customFormat="1" x14ac:dyDescent="0.2">
      <c r="A13" s="812" t="s">
        <v>524</v>
      </c>
      <c r="B13" s="195" t="s">
        <v>173</v>
      </c>
      <c r="C13" s="697">
        <v>89659</v>
      </c>
      <c r="D13" s="697"/>
      <c r="E13" s="809">
        <f t="shared" si="1"/>
        <v>89659</v>
      </c>
      <c r="F13" s="285">
        <v>89659</v>
      </c>
      <c r="G13" s="283"/>
      <c r="H13" s="448">
        <f t="shared" ref="H13:H20" si="3">F13+G13</f>
        <v>89659</v>
      </c>
      <c r="I13" s="423">
        <f t="shared" si="2"/>
        <v>100</v>
      </c>
    </row>
    <row r="14" spans="1:12" s="8" customFormat="1" x14ac:dyDescent="0.2">
      <c r="A14" s="812" t="s">
        <v>525</v>
      </c>
      <c r="B14" s="195" t="s">
        <v>174</v>
      </c>
      <c r="C14" s="697">
        <v>79081</v>
      </c>
      <c r="D14" s="697">
        <v>83393</v>
      </c>
      <c r="E14" s="809">
        <f t="shared" si="1"/>
        <v>162474</v>
      </c>
      <c r="F14" s="285">
        <v>79081</v>
      </c>
      <c r="G14" s="285">
        <v>83393</v>
      </c>
      <c r="H14" s="448">
        <f t="shared" si="3"/>
        <v>162474</v>
      </c>
      <c r="I14" s="423">
        <f t="shared" si="2"/>
        <v>100</v>
      </c>
    </row>
    <row r="15" spans="1:12" s="8" customFormat="1" x14ac:dyDescent="0.2">
      <c r="A15" s="812" t="s">
        <v>526</v>
      </c>
      <c r="B15" s="194" t="s">
        <v>175</v>
      </c>
      <c r="C15" s="166">
        <v>0</v>
      </c>
      <c r="D15" s="166"/>
      <c r="E15" s="422">
        <f t="shared" si="1"/>
        <v>0</v>
      </c>
      <c r="F15" s="285"/>
      <c r="G15" s="283"/>
      <c r="H15" s="448">
        <f t="shared" si="3"/>
        <v>0</v>
      </c>
      <c r="I15" s="423"/>
    </row>
    <row r="16" spans="1:12" s="8" customFormat="1" x14ac:dyDescent="0.2">
      <c r="A16" s="812" t="s">
        <v>527</v>
      </c>
      <c r="B16" s="194" t="s">
        <v>302</v>
      </c>
      <c r="C16" s="166">
        <v>0</v>
      </c>
      <c r="D16" s="166"/>
      <c r="E16" s="422">
        <f t="shared" si="1"/>
        <v>0</v>
      </c>
      <c r="F16" s="285"/>
      <c r="G16" s="285"/>
      <c r="H16" s="448">
        <f t="shared" si="3"/>
        <v>0</v>
      </c>
      <c r="I16" s="423"/>
    </row>
    <row r="17" spans="1:9" s="8" customFormat="1" x14ac:dyDescent="0.2">
      <c r="A17" s="812" t="s">
        <v>528</v>
      </c>
      <c r="B17" s="195" t="s">
        <v>194</v>
      </c>
      <c r="C17" s="166">
        <v>9898</v>
      </c>
      <c r="D17" s="166"/>
      <c r="E17" s="422">
        <f t="shared" si="1"/>
        <v>9898</v>
      </c>
      <c r="F17" s="285">
        <v>9898</v>
      </c>
      <c r="G17" s="283"/>
      <c r="H17" s="448">
        <f t="shared" si="3"/>
        <v>9898</v>
      </c>
      <c r="I17" s="423">
        <f t="shared" si="2"/>
        <v>100</v>
      </c>
    </row>
    <row r="18" spans="1:9" s="8" customFormat="1" x14ac:dyDescent="0.2">
      <c r="A18" s="812" t="s">
        <v>529</v>
      </c>
      <c r="B18" s="193" t="s">
        <v>177</v>
      </c>
      <c r="C18" s="170">
        <v>0</v>
      </c>
      <c r="D18" s="170"/>
      <c r="E18" s="425">
        <v>0</v>
      </c>
      <c r="F18" s="285"/>
      <c r="G18" s="283"/>
      <c r="H18" s="448">
        <f t="shared" si="3"/>
        <v>0</v>
      </c>
      <c r="I18" s="423"/>
    </row>
    <row r="19" spans="1:9" s="8" customFormat="1" x14ac:dyDescent="0.2">
      <c r="A19" s="812" t="s">
        <v>571</v>
      </c>
      <c r="B19" s="193" t="s">
        <v>204</v>
      </c>
      <c r="C19" s="170">
        <v>8855</v>
      </c>
      <c r="D19" s="170"/>
      <c r="E19" s="425">
        <f>C19+D19</f>
        <v>8855</v>
      </c>
      <c r="F19" s="351">
        <v>8855</v>
      </c>
      <c r="G19" s="184"/>
      <c r="H19" s="423">
        <f t="shared" si="3"/>
        <v>8855</v>
      </c>
      <c r="I19" s="423">
        <f t="shared" si="2"/>
        <v>100</v>
      </c>
    </row>
    <row r="20" spans="1:9" s="8" customFormat="1" x14ac:dyDescent="0.2">
      <c r="A20" s="812" t="s">
        <v>572</v>
      </c>
      <c r="B20" s="193" t="s">
        <v>303</v>
      </c>
      <c r="C20" s="170">
        <v>1489</v>
      </c>
      <c r="D20" s="170">
        <v>2470</v>
      </c>
      <c r="E20" s="425">
        <f>C20+D20</f>
        <v>3959</v>
      </c>
      <c r="F20" s="351">
        <v>1489</v>
      </c>
      <c r="G20" s="184">
        <v>2470</v>
      </c>
      <c r="H20" s="423">
        <f t="shared" si="3"/>
        <v>3959</v>
      </c>
      <c r="I20" s="423">
        <f t="shared" si="2"/>
        <v>100</v>
      </c>
    </row>
    <row r="21" spans="1:9" x14ac:dyDescent="0.2">
      <c r="A21" s="812" t="s">
        <v>573</v>
      </c>
      <c r="B21" s="194"/>
      <c r="C21" s="166"/>
      <c r="D21" s="166"/>
      <c r="E21" s="422"/>
      <c r="F21" s="285"/>
      <c r="G21" s="283"/>
      <c r="H21" s="448"/>
      <c r="I21" s="423"/>
    </row>
    <row r="22" spans="1:9" x14ac:dyDescent="0.2">
      <c r="A22" s="812" t="s">
        <v>574</v>
      </c>
      <c r="B22" s="193" t="s">
        <v>17</v>
      </c>
      <c r="C22" s="170"/>
      <c r="D22" s="170"/>
      <c r="E22" s="425"/>
      <c r="F22" s="285"/>
      <c r="G22" s="283"/>
      <c r="H22" s="448"/>
      <c r="I22" s="423"/>
    </row>
    <row r="23" spans="1:9" x14ac:dyDescent="0.2">
      <c r="A23" s="812" t="s">
        <v>575</v>
      </c>
      <c r="B23" s="195" t="s">
        <v>89</v>
      </c>
      <c r="C23" s="170">
        <f>SUM(C24:C35)</f>
        <v>60812</v>
      </c>
      <c r="D23" s="170">
        <f t="shared" ref="D23:E23" si="4">SUM(D24:D35)</f>
        <v>4429</v>
      </c>
      <c r="E23" s="425">
        <f t="shared" si="4"/>
        <v>65241</v>
      </c>
      <c r="F23" s="351">
        <f>SUM(F24:F35)</f>
        <v>60811</v>
      </c>
      <c r="G23" s="351">
        <f>SUM(G24:G35)</f>
        <v>4428</v>
      </c>
      <c r="H23" s="423">
        <f>SUM(H24:H35)</f>
        <v>65239</v>
      </c>
      <c r="I23" s="423">
        <f t="shared" si="2"/>
        <v>99.996934443064944</v>
      </c>
    </row>
    <row r="24" spans="1:9" x14ac:dyDescent="0.2">
      <c r="A24" s="812" t="s">
        <v>576</v>
      </c>
      <c r="B24" s="194" t="s">
        <v>1037</v>
      </c>
      <c r="C24" s="166">
        <v>0</v>
      </c>
      <c r="D24" s="166"/>
      <c r="E24" s="422">
        <f>C24+D24</f>
        <v>0</v>
      </c>
      <c r="F24" s="285"/>
      <c r="G24" s="283"/>
      <c r="H24" s="448">
        <f>F24+G24</f>
        <v>0</v>
      </c>
      <c r="I24" s="423"/>
    </row>
    <row r="25" spans="1:9" x14ac:dyDescent="0.2">
      <c r="A25" s="812" t="s">
        <v>577</v>
      </c>
      <c r="B25" s="194" t="s">
        <v>1298</v>
      </c>
      <c r="C25" s="166">
        <v>0</v>
      </c>
      <c r="D25" s="166"/>
      <c r="E25" s="422">
        <f>C25+D25</f>
        <v>0</v>
      </c>
      <c r="F25" s="285"/>
      <c r="G25" s="283"/>
      <c r="H25" s="448">
        <f t="shared" ref="H25:H35" si="5">F25+G25</f>
        <v>0</v>
      </c>
      <c r="I25" s="423"/>
    </row>
    <row r="26" spans="1:9" x14ac:dyDescent="0.2">
      <c r="A26" s="812" t="s">
        <v>578</v>
      </c>
      <c r="B26" s="194" t="s">
        <v>1108</v>
      </c>
      <c r="C26" s="166">
        <v>15000</v>
      </c>
      <c r="D26" s="166"/>
      <c r="E26" s="422">
        <f>C26+D26</f>
        <v>15000</v>
      </c>
      <c r="F26" s="285">
        <v>15000</v>
      </c>
      <c r="G26" s="283"/>
      <c r="H26" s="448">
        <f t="shared" si="5"/>
        <v>15000</v>
      </c>
      <c r="I26" s="423">
        <f t="shared" si="2"/>
        <v>100</v>
      </c>
    </row>
    <row r="27" spans="1:9" x14ac:dyDescent="0.2">
      <c r="A27" s="812" t="s">
        <v>580</v>
      </c>
      <c r="B27" s="194" t="s">
        <v>93</v>
      </c>
      <c r="C27" s="166">
        <v>0</v>
      </c>
      <c r="D27" s="166"/>
      <c r="E27" s="422">
        <f t="shared" ref="E27:E35" si="6">SUM(C27:D27)</f>
        <v>0</v>
      </c>
      <c r="F27" s="285"/>
      <c r="G27" s="283"/>
      <c r="H27" s="448">
        <f t="shared" si="5"/>
        <v>0</v>
      </c>
      <c r="I27" s="423"/>
    </row>
    <row r="28" spans="1:9" x14ac:dyDescent="0.2">
      <c r="A28" s="812" t="s">
        <v>581</v>
      </c>
      <c r="B28" s="194" t="s">
        <v>592</v>
      </c>
      <c r="C28" s="166">
        <v>0</v>
      </c>
      <c r="D28" s="166"/>
      <c r="E28" s="422">
        <f t="shared" si="6"/>
        <v>0</v>
      </c>
      <c r="F28" s="285"/>
      <c r="G28" s="283"/>
      <c r="H28" s="448">
        <f t="shared" si="5"/>
        <v>0</v>
      </c>
      <c r="I28" s="423"/>
    </row>
    <row r="29" spans="1:9" x14ac:dyDescent="0.2">
      <c r="A29" s="812" t="s">
        <v>582</v>
      </c>
      <c r="B29" s="194" t="s">
        <v>169</v>
      </c>
      <c r="C29" s="166">
        <v>262</v>
      </c>
      <c r="D29" s="166"/>
      <c r="E29" s="422">
        <f t="shared" si="6"/>
        <v>262</v>
      </c>
      <c r="F29" s="285">
        <v>262</v>
      </c>
      <c r="G29" s="283"/>
      <c r="H29" s="448">
        <f t="shared" si="5"/>
        <v>262</v>
      </c>
      <c r="I29" s="423">
        <f t="shared" si="2"/>
        <v>100</v>
      </c>
    </row>
    <row r="30" spans="1:9" x14ac:dyDescent="0.2">
      <c r="A30" s="812" t="s">
        <v>583</v>
      </c>
      <c r="B30" s="194" t="s">
        <v>1138</v>
      </c>
      <c r="C30" s="166">
        <v>0</v>
      </c>
      <c r="D30" s="166"/>
      <c r="E30" s="422">
        <f t="shared" si="6"/>
        <v>0</v>
      </c>
      <c r="F30" s="285"/>
      <c r="G30" s="283"/>
      <c r="H30" s="448">
        <f t="shared" si="5"/>
        <v>0</v>
      </c>
      <c r="I30" s="423"/>
    </row>
    <row r="31" spans="1:9" x14ac:dyDescent="0.2">
      <c r="A31" s="812" t="s">
        <v>584</v>
      </c>
      <c r="B31" s="194" t="s">
        <v>1240</v>
      </c>
      <c r="C31" s="166"/>
      <c r="D31" s="166">
        <v>1838</v>
      </c>
      <c r="E31" s="422">
        <f t="shared" si="6"/>
        <v>1838</v>
      </c>
      <c r="F31" s="285"/>
      <c r="G31" s="283">
        <v>1837</v>
      </c>
      <c r="H31" s="448">
        <f t="shared" si="5"/>
        <v>1837</v>
      </c>
      <c r="I31" s="423">
        <f t="shared" si="2"/>
        <v>99.945593035908601</v>
      </c>
    </row>
    <row r="32" spans="1:9" x14ac:dyDescent="0.2">
      <c r="A32" s="812" t="s">
        <v>585</v>
      </c>
      <c r="B32" s="194" t="s">
        <v>1241</v>
      </c>
      <c r="C32" s="166">
        <v>12261</v>
      </c>
      <c r="D32" s="166"/>
      <c r="E32" s="422">
        <f t="shared" si="6"/>
        <v>12261</v>
      </c>
      <c r="F32" s="285">
        <v>12260</v>
      </c>
      <c r="G32" s="283"/>
      <c r="H32" s="448">
        <f t="shared" si="5"/>
        <v>12260</v>
      </c>
      <c r="I32" s="423">
        <f t="shared" si="2"/>
        <v>99.991844058396538</v>
      </c>
    </row>
    <row r="33" spans="1:9" x14ac:dyDescent="0.2">
      <c r="A33" s="812" t="s">
        <v>586</v>
      </c>
      <c r="B33" s="194" t="s">
        <v>1242</v>
      </c>
      <c r="C33" s="166">
        <v>12649</v>
      </c>
      <c r="D33" s="166"/>
      <c r="E33" s="422">
        <f t="shared" si="6"/>
        <v>12649</v>
      </c>
      <c r="F33" s="285">
        <v>12649</v>
      </c>
      <c r="G33" s="283"/>
      <c r="H33" s="448">
        <f t="shared" si="5"/>
        <v>12649</v>
      </c>
      <c r="I33" s="423">
        <f t="shared" si="2"/>
        <v>100</v>
      </c>
    </row>
    <row r="34" spans="1:9" x14ac:dyDescent="0.2">
      <c r="A34" s="812" t="s">
        <v>587</v>
      </c>
      <c r="B34" s="194" t="s">
        <v>1243</v>
      </c>
      <c r="C34" s="166"/>
      <c r="D34" s="166">
        <v>2591</v>
      </c>
      <c r="E34" s="422">
        <f t="shared" si="6"/>
        <v>2591</v>
      </c>
      <c r="F34" s="285"/>
      <c r="G34" s="283">
        <v>2591</v>
      </c>
      <c r="H34" s="448">
        <f t="shared" si="5"/>
        <v>2591</v>
      </c>
      <c r="I34" s="423">
        <f t="shared" si="2"/>
        <v>100</v>
      </c>
    </row>
    <row r="35" spans="1:9" x14ac:dyDescent="0.2">
      <c r="A35" s="812" t="s">
        <v>609</v>
      </c>
      <c r="B35" s="194" t="s">
        <v>1281</v>
      </c>
      <c r="C35" s="166">
        <v>20640</v>
      </c>
      <c r="D35" s="166"/>
      <c r="E35" s="422">
        <f t="shared" si="6"/>
        <v>20640</v>
      </c>
      <c r="F35" s="285">
        <v>20640</v>
      </c>
      <c r="G35" s="283"/>
      <c r="H35" s="448">
        <f t="shared" si="5"/>
        <v>20640</v>
      </c>
      <c r="I35" s="423">
        <f t="shared" si="2"/>
        <v>100</v>
      </c>
    </row>
    <row r="36" spans="1:9" x14ac:dyDescent="0.2">
      <c r="A36" s="812" t="s">
        <v>610</v>
      </c>
      <c r="B36" s="194"/>
      <c r="C36" s="166"/>
      <c r="D36" s="166"/>
      <c r="E36" s="422"/>
      <c r="F36" s="285"/>
      <c r="G36" s="283"/>
      <c r="H36" s="448"/>
      <c r="I36" s="423"/>
    </row>
    <row r="37" spans="1:9" x14ac:dyDescent="0.2">
      <c r="A37" s="812" t="s">
        <v>611</v>
      </c>
      <c r="B37" s="195" t="s">
        <v>71</v>
      </c>
      <c r="C37" s="170">
        <f>SUM(C38:C39)</f>
        <v>4369</v>
      </c>
      <c r="D37" s="170">
        <f t="shared" ref="D37:E37" si="7">SUM(D38:D39)</f>
        <v>0</v>
      </c>
      <c r="E37" s="425">
        <f t="shared" si="7"/>
        <v>4369</v>
      </c>
      <c r="F37" s="351">
        <f>SUM(F38:F39)</f>
        <v>1856</v>
      </c>
      <c r="G37" s="351">
        <f t="shared" ref="G37:H37" si="8">SUM(G38:G39)</f>
        <v>0</v>
      </c>
      <c r="H37" s="423">
        <f t="shared" si="8"/>
        <v>1856</v>
      </c>
      <c r="I37" s="423">
        <f t="shared" si="2"/>
        <v>42.481116960402836</v>
      </c>
    </row>
    <row r="38" spans="1:9" x14ac:dyDescent="0.2">
      <c r="A38" s="812" t="s">
        <v>612</v>
      </c>
      <c r="B38" s="176" t="s">
        <v>94</v>
      </c>
      <c r="C38" s="166">
        <v>4369</v>
      </c>
      <c r="D38" s="166"/>
      <c r="E38" s="422">
        <f t="shared" ref="E38:E39" si="9">C38+D38</f>
        <v>4369</v>
      </c>
      <c r="F38" s="285">
        <v>1856</v>
      </c>
      <c r="G38" s="283"/>
      <c r="H38" s="448">
        <f>F38+G38</f>
        <v>1856</v>
      </c>
      <c r="I38" s="423">
        <f t="shared" si="2"/>
        <v>42.481116960402836</v>
      </c>
    </row>
    <row r="39" spans="1:9" x14ac:dyDescent="0.2">
      <c r="A39" s="812" t="s">
        <v>613</v>
      </c>
      <c r="B39" s="196" t="s">
        <v>95</v>
      </c>
      <c r="C39" s="166">
        <v>0</v>
      </c>
      <c r="D39" s="166"/>
      <c r="E39" s="422">
        <f t="shared" si="9"/>
        <v>0</v>
      </c>
      <c r="F39" s="285"/>
      <c r="G39" s="283"/>
      <c r="H39" s="448">
        <f t="shared" ref="H39" si="10">F39+G39</f>
        <v>0</v>
      </c>
      <c r="I39" s="423"/>
    </row>
    <row r="40" spans="1:9" x14ac:dyDescent="0.2">
      <c r="A40" s="812" t="s">
        <v>614</v>
      </c>
      <c r="B40" s="206"/>
      <c r="C40" s="166"/>
      <c r="D40" s="166"/>
      <c r="E40" s="422"/>
      <c r="F40" s="285"/>
      <c r="G40" s="283"/>
      <c r="H40" s="448"/>
      <c r="I40" s="423"/>
    </row>
    <row r="41" spans="1:9" x14ac:dyDescent="0.2">
      <c r="A41" s="812" t="s">
        <v>615</v>
      </c>
      <c r="B41" s="862" t="s">
        <v>1139</v>
      </c>
      <c r="C41" s="170">
        <f>SUM(C42:C45)</f>
        <v>43</v>
      </c>
      <c r="D41" s="170">
        <f t="shared" ref="D41:E41" si="11">SUM(D42:D45)</f>
        <v>396</v>
      </c>
      <c r="E41" s="425">
        <f t="shared" si="11"/>
        <v>439</v>
      </c>
      <c r="F41" s="351">
        <f>SUM(F42:F45)</f>
        <v>43</v>
      </c>
      <c r="G41" s="351">
        <f t="shared" ref="G41:H41" si="12">SUM(G42:G45)</f>
        <v>395</v>
      </c>
      <c r="H41" s="423">
        <f t="shared" si="12"/>
        <v>438</v>
      </c>
      <c r="I41" s="423">
        <f t="shared" si="2"/>
        <v>99.772209567198175</v>
      </c>
    </row>
    <row r="42" spans="1:9" x14ac:dyDescent="0.2">
      <c r="A42" s="812" t="s">
        <v>616</v>
      </c>
      <c r="B42" s="206" t="s">
        <v>1140</v>
      </c>
      <c r="C42" s="166">
        <v>43</v>
      </c>
      <c r="D42" s="166"/>
      <c r="E42" s="422">
        <f>SUM(C42:D42)</f>
        <v>43</v>
      </c>
      <c r="F42" s="285">
        <v>43</v>
      </c>
      <c r="G42" s="283"/>
      <c r="H42" s="448">
        <f>F42+G42</f>
        <v>43</v>
      </c>
      <c r="I42" s="423">
        <f t="shared" si="2"/>
        <v>100</v>
      </c>
    </row>
    <row r="43" spans="1:9" x14ac:dyDescent="0.2">
      <c r="A43" s="812" t="s">
        <v>617</v>
      </c>
      <c r="B43" s="206" t="s">
        <v>1247</v>
      </c>
      <c r="C43" s="166"/>
      <c r="D43" s="166">
        <v>34</v>
      </c>
      <c r="E43" s="422">
        <f>SUM(C43:D43)</f>
        <v>34</v>
      </c>
      <c r="F43" s="285"/>
      <c r="G43" s="283">
        <v>34</v>
      </c>
      <c r="H43" s="448">
        <f t="shared" ref="H43:H45" si="13">F43+G43</f>
        <v>34</v>
      </c>
      <c r="I43" s="423">
        <f t="shared" si="2"/>
        <v>100</v>
      </c>
    </row>
    <row r="44" spans="1:9" x14ac:dyDescent="0.2">
      <c r="A44" s="812" t="s">
        <v>671</v>
      </c>
      <c r="B44" s="206" t="s">
        <v>1141</v>
      </c>
      <c r="C44" s="166"/>
      <c r="D44" s="166">
        <f>234+3</f>
        <v>237</v>
      </c>
      <c r="E44" s="422">
        <f>SUM(C44:D44)</f>
        <v>237</v>
      </c>
      <c r="F44" s="285"/>
      <c r="G44" s="283">
        <v>236</v>
      </c>
      <c r="H44" s="448">
        <f t="shared" si="13"/>
        <v>236</v>
      </c>
      <c r="I44" s="423">
        <f t="shared" si="2"/>
        <v>99.578059071729967</v>
      </c>
    </row>
    <row r="45" spans="1:9" x14ac:dyDescent="0.2">
      <c r="A45" s="812" t="s">
        <v>672</v>
      </c>
      <c r="B45" s="206" t="s">
        <v>1282</v>
      </c>
      <c r="C45" s="166"/>
      <c r="D45" s="166">
        <v>125</v>
      </c>
      <c r="E45" s="422">
        <f t="shared" ref="E45" si="14">SUM(C45:D45)</f>
        <v>125</v>
      </c>
      <c r="F45" s="285"/>
      <c r="G45" s="283">
        <v>125</v>
      </c>
      <c r="H45" s="448">
        <f t="shared" si="13"/>
        <v>125</v>
      </c>
      <c r="I45" s="423">
        <f t="shared" si="2"/>
        <v>100</v>
      </c>
    </row>
    <row r="46" spans="1:9" x14ac:dyDescent="0.2">
      <c r="A46" s="812" t="s">
        <v>673</v>
      </c>
      <c r="B46" s="206"/>
      <c r="C46" s="166"/>
      <c r="D46" s="166"/>
      <c r="E46" s="422"/>
      <c r="F46" s="285"/>
      <c r="G46" s="283"/>
      <c r="H46" s="448"/>
      <c r="I46" s="423"/>
    </row>
    <row r="47" spans="1:9" x14ac:dyDescent="0.2">
      <c r="A47" s="812" t="s">
        <v>674</v>
      </c>
      <c r="B47" s="174" t="s">
        <v>170</v>
      </c>
      <c r="C47" s="170">
        <f>C22+C37+C41+C23</f>
        <v>65224</v>
      </c>
      <c r="D47" s="170">
        <f t="shared" ref="D47:E47" si="15">D22+D37+D41+D23</f>
        <v>4825</v>
      </c>
      <c r="E47" s="425">
        <f t="shared" si="15"/>
        <v>70049</v>
      </c>
      <c r="F47" s="351">
        <f>F41+F37+F23</f>
        <v>62710</v>
      </c>
      <c r="G47" s="351">
        <f t="shared" ref="G47:H47" si="16">G41+G37+G23</f>
        <v>4823</v>
      </c>
      <c r="H47" s="351">
        <f t="shared" si="16"/>
        <v>67533</v>
      </c>
      <c r="I47" s="1125">
        <f t="shared" si="2"/>
        <v>96.408228525746267</v>
      </c>
    </row>
    <row r="48" spans="1:9" x14ac:dyDescent="0.2">
      <c r="A48" s="812" t="s">
        <v>125</v>
      </c>
      <c r="B48" s="174"/>
      <c r="C48" s="170"/>
      <c r="D48" s="170"/>
      <c r="E48" s="425"/>
      <c r="F48" s="285"/>
      <c r="G48" s="283"/>
      <c r="H48" s="448"/>
      <c r="I48" s="423"/>
    </row>
    <row r="49" spans="1:9" x14ac:dyDescent="0.2">
      <c r="A49" s="812" t="s">
        <v>700</v>
      </c>
      <c r="B49" s="176" t="s">
        <v>1142</v>
      </c>
      <c r="C49" s="170"/>
      <c r="D49" s="170"/>
      <c r="E49" s="425"/>
      <c r="F49" s="285"/>
      <c r="G49" s="283"/>
      <c r="H49" s="448"/>
      <c r="I49" s="423"/>
    </row>
    <row r="50" spans="1:9" x14ac:dyDescent="0.2">
      <c r="A50" s="812" t="s">
        <v>701</v>
      </c>
      <c r="B50" s="176" t="s">
        <v>1246</v>
      </c>
      <c r="C50" s="166"/>
      <c r="D50" s="166">
        <v>1156</v>
      </c>
      <c r="E50" s="422">
        <f>SUM(C50:D50)</f>
        <v>1156</v>
      </c>
      <c r="F50" s="285"/>
      <c r="G50" s="283">
        <v>1156</v>
      </c>
      <c r="H50" s="448">
        <f>F50+G50</f>
        <v>1156</v>
      </c>
      <c r="I50" s="423">
        <f t="shared" si="2"/>
        <v>100</v>
      </c>
    </row>
    <row r="51" spans="1:9" x14ac:dyDescent="0.2">
      <c r="A51" s="812" t="s">
        <v>128</v>
      </c>
      <c r="B51" s="206" t="s">
        <v>1244</v>
      </c>
      <c r="C51" s="166"/>
      <c r="D51" s="166">
        <v>52</v>
      </c>
      <c r="E51" s="422">
        <f>SUM(C51:D51)</f>
        <v>52</v>
      </c>
      <c r="F51" s="285"/>
      <c r="G51" s="283">
        <v>52</v>
      </c>
      <c r="H51" s="448">
        <f t="shared" ref="H51:H53" si="17">F51+G51</f>
        <v>52</v>
      </c>
      <c r="I51" s="423">
        <f t="shared" si="2"/>
        <v>100</v>
      </c>
    </row>
    <row r="52" spans="1:9" x14ac:dyDescent="0.2">
      <c r="A52" s="812" t="s">
        <v>129</v>
      </c>
      <c r="B52" s="206" t="s">
        <v>1245</v>
      </c>
      <c r="C52" s="166"/>
      <c r="D52" s="166">
        <v>6</v>
      </c>
      <c r="E52" s="422">
        <f>SUM(C52:D52)</f>
        <v>6</v>
      </c>
      <c r="F52" s="285"/>
      <c r="G52" s="283">
        <v>6</v>
      </c>
      <c r="H52" s="448">
        <f t="shared" si="17"/>
        <v>6</v>
      </c>
      <c r="I52" s="423">
        <f t="shared" si="2"/>
        <v>100</v>
      </c>
    </row>
    <row r="53" spans="1:9" x14ac:dyDescent="0.2">
      <c r="A53" s="812" t="s">
        <v>130</v>
      </c>
      <c r="B53" s="176" t="s">
        <v>1143</v>
      </c>
      <c r="C53" s="170"/>
      <c r="D53" s="166">
        <v>903</v>
      </c>
      <c r="E53" s="422">
        <f>D53+C53</f>
        <v>903</v>
      </c>
      <c r="F53" s="285"/>
      <c r="G53" s="283"/>
      <c r="H53" s="448">
        <f t="shared" si="17"/>
        <v>0</v>
      </c>
      <c r="I53" s="423">
        <f t="shared" si="2"/>
        <v>0</v>
      </c>
    </row>
    <row r="54" spans="1:9" x14ac:dyDescent="0.2">
      <c r="A54" s="812" t="s">
        <v>133</v>
      </c>
      <c r="B54" s="174" t="s">
        <v>1142</v>
      </c>
      <c r="C54" s="170">
        <f>C53</f>
        <v>0</v>
      </c>
      <c r="D54" s="170">
        <f>SUM(D50:D53)</f>
        <v>2117</v>
      </c>
      <c r="E54" s="425">
        <f>SUM(E50:E53)</f>
        <v>2117</v>
      </c>
      <c r="F54" s="351">
        <f xml:space="preserve"> SUM(F50:F53)</f>
        <v>0</v>
      </c>
      <c r="G54" s="351">
        <f t="shared" ref="G54:H54" si="18" xml:space="preserve"> SUM(G50:G53)</f>
        <v>1214</v>
      </c>
      <c r="H54" s="351">
        <f t="shared" si="18"/>
        <v>1214</v>
      </c>
      <c r="I54" s="1125">
        <f t="shared" si="2"/>
        <v>57.345299952763341</v>
      </c>
    </row>
    <row r="55" spans="1:9" ht="12" thickBot="1" x14ac:dyDescent="0.25">
      <c r="A55" s="812" t="s">
        <v>136</v>
      </c>
      <c r="B55" s="174"/>
      <c r="C55" s="170"/>
      <c r="D55" s="170"/>
      <c r="E55" s="425"/>
      <c r="F55" s="285"/>
      <c r="G55" s="283"/>
      <c r="H55" s="1138"/>
      <c r="I55" s="1102"/>
    </row>
    <row r="56" spans="1:9" ht="12" thickBot="1" x14ac:dyDescent="0.25">
      <c r="A56" s="736" t="s">
        <v>137</v>
      </c>
      <c r="B56" s="297" t="s">
        <v>96</v>
      </c>
      <c r="C56" s="884">
        <f>C11+C18+C47+C19+C20</f>
        <v>737686</v>
      </c>
      <c r="D56" s="299">
        <f>D11+D18+D19+D20+D23+D37+D41+D54</f>
        <v>92805</v>
      </c>
      <c r="E56" s="792">
        <f>E11+E18+IE19+E20+E23+E37+E41+E54+E19</f>
        <v>830491</v>
      </c>
      <c r="F56" s="886">
        <f>F54+F47+F20+F19+F11</f>
        <v>735172</v>
      </c>
      <c r="G56" s="886">
        <f t="shared" ref="G56:H56" si="19">G54+G47+G20+G19+G11</f>
        <v>91900</v>
      </c>
      <c r="H56" s="1102">
        <f t="shared" si="19"/>
        <v>827072</v>
      </c>
      <c r="I56" s="1006">
        <f t="shared" si="2"/>
        <v>99.588315827624868</v>
      </c>
    </row>
    <row r="57" spans="1:9" x14ac:dyDescent="0.2">
      <c r="A57" s="812" t="s">
        <v>138</v>
      </c>
      <c r="B57" s="174"/>
      <c r="C57" s="170"/>
      <c r="D57" s="170"/>
      <c r="E57" s="425"/>
      <c r="F57" s="285"/>
      <c r="G57" s="283"/>
      <c r="H57" s="448"/>
      <c r="I57" s="423"/>
    </row>
    <row r="58" spans="1:9" x14ac:dyDescent="0.2">
      <c r="A58" s="812" t="s">
        <v>139</v>
      </c>
      <c r="B58" s="804" t="s">
        <v>356</v>
      </c>
      <c r="C58" s="170"/>
      <c r="D58" s="170"/>
      <c r="E58" s="425"/>
      <c r="F58" s="285"/>
      <c r="G58" s="283"/>
      <c r="H58" s="448"/>
      <c r="I58" s="423"/>
    </row>
    <row r="59" spans="1:9" x14ac:dyDescent="0.2">
      <c r="A59" s="812" t="s">
        <v>142</v>
      </c>
      <c r="B59" s="176" t="s">
        <v>1283</v>
      </c>
      <c r="C59" s="166"/>
      <c r="D59" s="166">
        <v>35</v>
      </c>
      <c r="E59" s="422">
        <f>D59</f>
        <v>35</v>
      </c>
      <c r="F59" s="285"/>
      <c r="G59" s="283">
        <v>34</v>
      </c>
      <c r="H59" s="448">
        <f>F59+G59</f>
        <v>34</v>
      </c>
      <c r="I59" s="423">
        <f t="shared" si="2"/>
        <v>97.142857142857139</v>
      </c>
    </row>
    <row r="60" spans="1:9" ht="12" thickBot="1" x14ac:dyDescent="0.25">
      <c r="A60" s="812" t="s">
        <v>145</v>
      </c>
      <c r="B60" s="174" t="s">
        <v>19</v>
      </c>
      <c r="C60" s="170"/>
      <c r="D60" s="170">
        <f>SUM(D59)</f>
        <v>35</v>
      </c>
      <c r="E60" s="425">
        <f>SUM(E59)</f>
        <v>35</v>
      </c>
      <c r="F60" s="351">
        <f>F59</f>
        <v>0</v>
      </c>
      <c r="G60" s="351">
        <f t="shared" ref="G60:H61" si="20">G59</f>
        <v>34</v>
      </c>
      <c r="H60" s="423">
        <f t="shared" si="20"/>
        <v>34</v>
      </c>
      <c r="I60" s="1102">
        <f t="shared" si="2"/>
        <v>97.142857142857139</v>
      </c>
    </row>
    <row r="61" spans="1:9" ht="12" thickBot="1" x14ac:dyDescent="0.25">
      <c r="A61" s="736" t="s">
        <v>148</v>
      </c>
      <c r="B61" s="297" t="s">
        <v>715</v>
      </c>
      <c r="C61" s="884"/>
      <c r="D61" s="299">
        <f>SUM(D60)</f>
        <v>35</v>
      </c>
      <c r="E61" s="874">
        <f>SUM(E60)</f>
        <v>35</v>
      </c>
      <c r="F61" s="886">
        <f>F60</f>
        <v>0</v>
      </c>
      <c r="G61" s="886">
        <f t="shared" si="20"/>
        <v>34</v>
      </c>
      <c r="H61" s="1006">
        <f t="shared" si="20"/>
        <v>34</v>
      </c>
      <c r="I61" s="1006">
        <f t="shared" si="2"/>
        <v>97.142857142857139</v>
      </c>
    </row>
    <row r="62" spans="1:9" x14ac:dyDescent="0.2">
      <c r="A62" s="812" t="s">
        <v>149</v>
      </c>
      <c r="B62" s="174"/>
      <c r="C62" s="170"/>
      <c r="D62" s="170"/>
      <c r="E62" s="425"/>
      <c r="F62" s="285"/>
      <c r="G62" s="283"/>
      <c r="H62" s="448"/>
      <c r="I62" s="423"/>
    </row>
    <row r="63" spans="1:9" x14ac:dyDescent="0.2">
      <c r="A63" s="812" t="s">
        <v>152</v>
      </c>
      <c r="B63" s="804" t="s">
        <v>716</v>
      </c>
      <c r="C63" s="170"/>
      <c r="D63" s="170"/>
      <c r="E63" s="425"/>
      <c r="F63" s="285"/>
      <c r="G63" s="283"/>
      <c r="H63" s="448"/>
      <c r="I63" s="423"/>
    </row>
    <row r="64" spans="1:9" x14ac:dyDescent="0.2">
      <c r="A64" s="812" t="s">
        <v>153</v>
      </c>
      <c r="B64" s="176" t="s">
        <v>178</v>
      </c>
      <c r="C64" s="166"/>
      <c r="D64" s="166">
        <v>7583</v>
      </c>
      <c r="E64" s="422">
        <f>C64+D64</f>
        <v>7583</v>
      </c>
      <c r="F64" s="285"/>
      <c r="G64" s="283">
        <v>7583</v>
      </c>
      <c r="H64" s="448">
        <f>F64+G64</f>
        <v>7583</v>
      </c>
      <c r="I64" s="423">
        <f t="shared" si="2"/>
        <v>100</v>
      </c>
    </row>
    <row r="65" spans="1:9" x14ac:dyDescent="0.2">
      <c r="A65" s="812" t="s">
        <v>154</v>
      </c>
      <c r="B65" s="176" t="s">
        <v>179</v>
      </c>
      <c r="C65" s="166"/>
      <c r="D65" s="166">
        <v>0</v>
      </c>
      <c r="E65" s="422">
        <f>C65+D65</f>
        <v>0</v>
      </c>
      <c r="F65" s="285"/>
      <c r="G65" s="283"/>
      <c r="H65" s="448">
        <f>F65+G65</f>
        <v>0</v>
      </c>
      <c r="I65" s="423"/>
    </row>
    <row r="66" spans="1:9" ht="12" thickBot="1" x14ac:dyDescent="0.25">
      <c r="A66" s="812" t="s">
        <v>155</v>
      </c>
      <c r="B66" s="174" t="s">
        <v>19</v>
      </c>
      <c r="C66" s="170">
        <f>SUM(C64:C65)</f>
        <v>0</v>
      </c>
      <c r="D66" s="170">
        <f>SUM(D64:D65)</f>
        <v>7583</v>
      </c>
      <c r="E66" s="425">
        <f>SUM(E64:E65)</f>
        <v>7583</v>
      </c>
      <c r="F66" s="351">
        <f>F64+F65</f>
        <v>0</v>
      </c>
      <c r="G66" s="351">
        <f t="shared" ref="G66:H66" si="21">G64+G65</f>
        <v>7583</v>
      </c>
      <c r="H66" s="423">
        <f t="shared" si="21"/>
        <v>7583</v>
      </c>
      <c r="I66" s="1102">
        <f t="shared" si="2"/>
        <v>100</v>
      </c>
    </row>
    <row r="67" spans="1:9" ht="12" thickBot="1" x14ac:dyDescent="0.25">
      <c r="A67" s="736" t="s">
        <v>156</v>
      </c>
      <c r="B67" s="297" t="s">
        <v>180</v>
      </c>
      <c r="C67" s="884">
        <f>C66</f>
        <v>0</v>
      </c>
      <c r="D67" s="299">
        <f>D66</f>
        <v>7583</v>
      </c>
      <c r="E67" s="874">
        <f>E66</f>
        <v>7583</v>
      </c>
      <c r="F67" s="886">
        <f>F66</f>
        <v>0</v>
      </c>
      <c r="G67" s="886">
        <f t="shared" ref="G67:H67" si="22">G66</f>
        <v>7583</v>
      </c>
      <c r="H67" s="1006">
        <f t="shared" si="22"/>
        <v>7583</v>
      </c>
      <c r="I67" s="1006">
        <f t="shared" si="2"/>
        <v>100</v>
      </c>
    </row>
    <row r="68" spans="1:9" x14ac:dyDescent="0.2">
      <c r="A68" s="812" t="s">
        <v>158</v>
      </c>
      <c r="B68" s="174"/>
      <c r="C68" s="166"/>
      <c r="D68" s="166"/>
      <c r="E68" s="422"/>
      <c r="F68" s="285"/>
      <c r="G68" s="283"/>
      <c r="H68" s="448"/>
      <c r="I68" s="423"/>
    </row>
    <row r="69" spans="1:9" x14ac:dyDescent="0.2">
      <c r="A69" s="812" t="s">
        <v>161</v>
      </c>
      <c r="B69" s="804" t="s">
        <v>98</v>
      </c>
      <c r="C69" s="285"/>
      <c r="D69" s="285"/>
      <c r="E69" s="448"/>
      <c r="F69" s="285"/>
      <c r="G69" s="283"/>
      <c r="H69" s="448"/>
      <c r="I69" s="423"/>
    </row>
    <row r="70" spans="1:9" x14ac:dyDescent="0.2">
      <c r="A70" s="812" t="s">
        <v>163</v>
      </c>
      <c r="B70" s="174" t="s">
        <v>17</v>
      </c>
      <c r="C70" s="285"/>
      <c r="D70" s="285"/>
      <c r="E70" s="448"/>
      <c r="F70" s="285"/>
      <c r="G70" s="283"/>
      <c r="H70" s="448"/>
      <c r="I70" s="423"/>
    </row>
    <row r="71" spans="1:9" x14ac:dyDescent="0.2">
      <c r="A71" s="812" t="s">
        <v>164</v>
      </c>
      <c r="B71" s="176" t="s">
        <v>97</v>
      </c>
      <c r="C71" s="285">
        <v>10370</v>
      </c>
      <c r="D71" s="285"/>
      <c r="E71" s="448">
        <f>SUM(C71:D71)</f>
        <v>10370</v>
      </c>
      <c r="F71" s="285">
        <v>10510</v>
      </c>
      <c r="G71" s="283"/>
      <c r="H71" s="448">
        <f>F71+G71</f>
        <v>10510</v>
      </c>
      <c r="I71" s="423">
        <f t="shared" si="2"/>
        <v>101.35004821600771</v>
      </c>
    </row>
    <row r="72" spans="1:9" x14ac:dyDescent="0.2">
      <c r="A72" s="812" t="s">
        <v>165</v>
      </c>
      <c r="B72" s="176" t="s">
        <v>324</v>
      </c>
      <c r="C72" s="285">
        <v>9089</v>
      </c>
      <c r="D72" s="285"/>
      <c r="E72" s="448">
        <f>SUM(C72:D72)</f>
        <v>9089</v>
      </c>
      <c r="F72" s="285">
        <v>9240</v>
      </c>
      <c r="G72" s="283"/>
      <c r="H72" s="448">
        <f t="shared" ref="H72:H75" si="23">F72+G72</f>
        <v>9240</v>
      </c>
      <c r="I72" s="423">
        <f t="shared" si="2"/>
        <v>101.66134888326548</v>
      </c>
    </row>
    <row r="73" spans="1:9" x14ac:dyDescent="0.2">
      <c r="A73" s="812" t="s">
        <v>1277</v>
      </c>
      <c r="B73" s="176" t="s">
        <v>325</v>
      </c>
      <c r="C73" s="285">
        <v>432</v>
      </c>
      <c r="D73" s="285"/>
      <c r="E73" s="448">
        <f>SUM(C73:D73)</f>
        <v>432</v>
      </c>
      <c r="F73" s="285">
        <v>424</v>
      </c>
      <c r="G73" s="283"/>
      <c r="H73" s="448">
        <f t="shared" si="23"/>
        <v>424</v>
      </c>
      <c r="I73" s="423">
        <f t="shared" si="2"/>
        <v>98.148148148148152</v>
      </c>
    </row>
    <row r="74" spans="1:9" x14ac:dyDescent="0.2">
      <c r="A74" s="812" t="s">
        <v>1278</v>
      </c>
      <c r="B74" s="176" t="s">
        <v>179</v>
      </c>
      <c r="C74" s="285"/>
      <c r="D74" s="285">
        <v>0</v>
      </c>
      <c r="E74" s="448">
        <f t="shared" ref="E74:E75" si="24">SUM(C74:D74)</f>
        <v>0</v>
      </c>
      <c r="F74" s="285"/>
      <c r="G74" s="283"/>
      <c r="H74" s="448">
        <f t="shared" si="23"/>
        <v>0</v>
      </c>
      <c r="I74" s="423"/>
    </row>
    <row r="75" spans="1:9" x14ac:dyDescent="0.2">
      <c r="A75" s="812" t="s">
        <v>1279</v>
      </c>
      <c r="B75" s="176" t="s">
        <v>178</v>
      </c>
      <c r="C75" s="285"/>
      <c r="D75" s="285">
        <v>7599</v>
      </c>
      <c r="E75" s="448">
        <f t="shared" si="24"/>
        <v>7599</v>
      </c>
      <c r="F75" s="285"/>
      <c r="G75" s="283">
        <v>7598</v>
      </c>
      <c r="H75" s="448">
        <f t="shared" si="23"/>
        <v>7598</v>
      </c>
      <c r="I75" s="423">
        <f t="shared" si="2"/>
        <v>99.986840373733386</v>
      </c>
    </row>
    <row r="76" spans="1:9" ht="12" thickBot="1" x14ac:dyDescent="0.25">
      <c r="A76" s="812" t="s">
        <v>1280</v>
      </c>
      <c r="B76" s="174" t="s">
        <v>19</v>
      </c>
      <c r="C76" s="351">
        <f>SUM(C71:C75)</f>
        <v>19891</v>
      </c>
      <c r="D76" s="351">
        <f>SUM(D71:D75)</f>
        <v>7599</v>
      </c>
      <c r="E76" s="423">
        <f>SUM(E71:E75)</f>
        <v>27490</v>
      </c>
      <c r="F76" s="351">
        <f>SUM(F71:F75)</f>
        <v>20174</v>
      </c>
      <c r="G76" s="351">
        <f t="shared" ref="G76:H76" si="25">SUM(G71:G75)</f>
        <v>7598</v>
      </c>
      <c r="H76" s="423">
        <f t="shared" si="25"/>
        <v>27772</v>
      </c>
      <c r="I76" s="423">
        <f t="shared" ref="I76:I87" si="26">H76/E76*100</f>
        <v>101.02582757366314</v>
      </c>
    </row>
    <row r="77" spans="1:9" ht="12" thickBot="1" x14ac:dyDescent="0.25">
      <c r="A77" s="736" t="s">
        <v>1287</v>
      </c>
      <c r="B77" s="956" t="s">
        <v>99</v>
      </c>
      <c r="C77" s="885">
        <f>C76</f>
        <v>19891</v>
      </c>
      <c r="D77" s="886">
        <f>D76</f>
        <v>7599</v>
      </c>
      <c r="E77" s="887">
        <f>E76</f>
        <v>27490</v>
      </c>
      <c r="F77" s="886">
        <f>F76</f>
        <v>20174</v>
      </c>
      <c r="G77" s="886">
        <f t="shared" ref="G77:H77" si="27">G76</f>
        <v>7598</v>
      </c>
      <c r="H77" s="1006">
        <f t="shared" si="27"/>
        <v>27772</v>
      </c>
      <c r="I77" s="1006">
        <f t="shared" si="26"/>
        <v>101.02582757366314</v>
      </c>
    </row>
    <row r="78" spans="1:9" x14ac:dyDescent="0.2">
      <c r="A78" s="812" t="s">
        <v>1288</v>
      </c>
      <c r="B78" s="805"/>
      <c r="C78" s="351"/>
      <c r="D78" s="351"/>
      <c r="E78" s="423"/>
      <c r="F78" s="285"/>
      <c r="G78" s="283"/>
      <c r="H78" s="448"/>
      <c r="I78" s="423"/>
    </row>
    <row r="79" spans="1:9" x14ac:dyDescent="0.2">
      <c r="A79" s="812" t="s">
        <v>1289</v>
      </c>
      <c r="B79" s="805" t="s">
        <v>1284</v>
      </c>
      <c r="C79" s="351"/>
      <c r="D79" s="351"/>
      <c r="E79" s="423"/>
      <c r="F79" s="285"/>
      <c r="G79" s="283"/>
      <c r="H79" s="448"/>
      <c r="I79" s="423"/>
    </row>
    <row r="80" spans="1:9" x14ac:dyDescent="0.2">
      <c r="A80" s="812" t="s">
        <v>1290</v>
      </c>
      <c r="B80" s="196" t="s">
        <v>1285</v>
      </c>
      <c r="C80" s="351"/>
      <c r="D80" s="285">
        <v>309</v>
      </c>
      <c r="E80" s="448">
        <f>SUM(D80)</f>
        <v>309</v>
      </c>
      <c r="F80" s="285"/>
      <c r="G80" s="283">
        <v>309</v>
      </c>
      <c r="H80" s="448">
        <f>F80+G80</f>
        <v>309</v>
      </c>
      <c r="I80" s="423">
        <f t="shared" si="26"/>
        <v>100</v>
      </c>
    </row>
    <row r="81" spans="1:9" ht="12" thickBot="1" x14ac:dyDescent="0.25">
      <c r="A81" s="812" t="s">
        <v>1291</v>
      </c>
      <c r="B81" s="174" t="s">
        <v>1142</v>
      </c>
      <c r="C81" s="351"/>
      <c r="D81" s="351">
        <f>SUM(D80)</f>
        <v>309</v>
      </c>
      <c r="E81" s="423">
        <f>SUM(E80)</f>
        <v>309</v>
      </c>
      <c r="F81" s="351">
        <f>F80</f>
        <v>0</v>
      </c>
      <c r="G81" s="351">
        <f t="shared" ref="G81:H82" si="28">G80</f>
        <v>309</v>
      </c>
      <c r="H81" s="423">
        <f t="shared" si="28"/>
        <v>309</v>
      </c>
      <c r="I81" s="1102">
        <f t="shared" si="26"/>
        <v>100</v>
      </c>
    </row>
    <row r="82" spans="1:9" ht="12" thickBot="1" x14ac:dyDescent="0.25">
      <c r="A82" s="736" t="s">
        <v>1292</v>
      </c>
      <c r="B82" s="956" t="s">
        <v>1286</v>
      </c>
      <c r="C82" s="885"/>
      <c r="D82" s="886">
        <f>SUM(D81)</f>
        <v>309</v>
      </c>
      <c r="E82" s="887">
        <f>SUM(E81)</f>
        <v>309</v>
      </c>
      <c r="F82" s="886">
        <f>F81</f>
        <v>0</v>
      </c>
      <c r="G82" s="886">
        <f t="shared" si="28"/>
        <v>309</v>
      </c>
      <c r="H82" s="1006">
        <f t="shared" si="28"/>
        <v>309</v>
      </c>
      <c r="I82" s="423">
        <f t="shared" si="26"/>
        <v>100</v>
      </c>
    </row>
    <row r="83" spans="1:9" s="8" customFormat="1" x14ac:dyDescent="0.2">
      <c r="A83" s="812" t="s">
        <v>1293</v>
      </c>
      <c r="B83" s="174"/>
      <c r="C83" s="351"/>
      <c r="D83" s="351"/>
      <c r="E83" s="423"/>
      <c r="F83" s="351"/>
      <c r="G83" s="184"/>
      <c r="H83" s="423"/>
      <c r="I83" s="1246"/>
    </row>
    <row r="84" spans="1:9" s="8" customFormat="1" x14ac:dyDescent="0.2">
      <c r="A84" s="812" t="s">
        <v>1294</v>
      </c>
      <c r="B84" s="174" t="s">
        <v>18</v>
      </c>
      <c r="C84" s="351">
        <f>C47+C66+C76</f>
        <v>85115</v>
      </c>
      <c r="D84" s="351">
        <f>D47+D66+D76+D60</f>
        <v>20042</v>
      </c>
      <c r="E84" s="423">
        <f>E47+E66+E76+E60</f>
        <v>105157</v>
      </c>
      <c r="F84" s="351">
        <f>F47+F60+F66+F76</f>
        <v>82884</v>
      </c>
      <c r="G84" s="351">
        <f t="shared" ref="G84:H84" si="29">G47+G60+G66+G76</f>
        <v>20038</v>
      </c>
      <c r="H84" s="423">
        <f t="shared" si="29"/>
        <v>102922</v>
      </c>
      <c r="I84" s="423">
        <f t="shared" si="26"/>
        <v>97.874606540696291</v>
      </c>
    </row>
    <row r="85" spans="1:9" x14ac:dyDescent="0.2">
      <c r="A85" s="812" t="s">
        <v>1295</v>
      </c>
      <c r="B85" s="174" t="s">
        <v>100</v>
      </c>
      <c r="C85" s="166"/>
      <c r="D85" s="170">
        <f>D54+D81</f>
        <v>2426</v>
      </c>
      <c r="E85" s="425">
        <f>E54+E81</f>
        <v>2426</v>
      </c>
      <c r="F85" s="351">
        <f>F54+F81</f>
        <v>0</v>
      </c>
      <c r="G85" s="351">
        <f t="shared" ref="G85:H85" si="30">G54+G81</f>
        <v>1523</v>
      </c>
      <c r="H85" s="423">
        <f t="shared" si="30"/>
        <v>1523</v>
      </c>
      <c r="I85" s="423">
        <f t="shared" si="26"/>
        <v>62.778235779060175</v>
      </c>
    </row>
    <row r="86" spans="1:9" ht="12" thickBot="1" x14ac:dyDescent="0.25">
      <c r="A86" s="812" t="s">
        <v>1296</v>
      </c>
      <c r="B86" s="179"/>
      <c r="E86" s="422"/>
      <c r="F86" s="285"/>
      <c r="G86" s="285"/>
      <c r="H86" s="448"/>
      <c r="I86" s="423"/>
    </row>
    <row r="87" spans="1:9" s="9" customFormat="1" ht="12" thickBot="1" x14ac:dyDescent="0.25">
      <c r="A87" s="736" t="s">
        <v>1297</v>
      </c>
      <c r="B87" s="957" t="s">
        <v>102</v>
      </c>
      <c r="C87" s="197">
        <f>C56+C77+C67+C82+C61</f>
        <v>757577</v>
      </c>
      <c r="D87" s="197">
        <f t="shared" ref="D87:E87" si="31">D56+D77+D67+D82+D61</f>
        <v>108331</v>
      </c>
      <c r="E87" s="197">
        <f t="shared" si="31"/>
        <v>865908</v>
      </c>
      <c r="F87" s="886">
        <f>F56+F61+F67+F77+F82</f>
        <v>755346</v>
      </c>
      <c r="G87" s="886">
        <f t="shared" ref="G87:H87" si="32">G56+G61+G67+G77+G82</f>
        <v>107424</v>
      </c>
      <c r="H87" s="1006">
        <f t="shared" si="32"/>
        <v>862770</v>
      </c>
      <c r="I87" s="1246">
        <f t="shared" si="26"/>
        <v>99.637605842653031</v>
      </c>
    </row>
    <row r="88" spans="1:9" s="9" customFormat="1" x14ac:dyDescent="0.2">
      <c r="A88" s="736"/>
      <c r="B88" s="154"/>
      <c r="C88" s="155"/>
      <c r="D88" s="533"/>
      <c r="E88" s="533"/>
      <c r="I88" s="1007"/>
    </row>
    <row r="89" spans="1:9" x14ac:dyDescent="0.2">
      <c r="A89" s="736"/>
      <c r="B89" s="154"/>
    </row>
    <row r="90" spans="1:9" x14ac:dyDescent="0.2">
      <c r="A90" s="736"/>
      <c r="B90" s="154"/>
    </row>
    <row r="91" spans="1:9" x14ac:dyDescent="0.2">
      <c r="B91" s="179"/>
    </row>
    <row r="92" spans="1:9" x14ac:dyDescent="0.2">
      <c r="B92" s="174"/>
    </row>
    <row r="94" spans="1:9" x14ac:dyDescent="0.2">
      <c r="B94" s="179"/>
    </row>
    <row r="95" spans="1:9" x14ac:dyDescent="0.2">
      <c r="B95" s="179"/>
    </row>
    <row r="96" spans="1:9" x14ac:dyDescent="0.2">
      <c r="B96" s="179"/>
      <c r="G96" s="803"/>
    </row>
    <row r="97" spans="2:2" x14ac:dyDescent="0.2">
      <c r="B97" s="179"/>
    </row>
    <row r="98" spans="2:2" x14ac:dyDescent="0.2">
      <c r="B98" s="179"/>
    </row>
    <row r="99" spans="2:2" x14ac:dyDescent="0.2">
      <c r="B99" s="154"/>
    </row>
    <row r="100" spans="2:2" x14ac:dyDescent="0.2">
      <c r="B100" s="179"/>
    </row>
    <row r="101" spans="2:2" x14ac:dyDescent="0.2">
      <c r="B101" s="179"/>
    </row>
    <row r="102" spans="2:2" x14ac:dyDescent="0.2">
      <c r="B102" s="179"/>
    </row>
    <row r="103" spans="2:2" x14ac:dyDescent="0.2">
      <c r="B103" s="179"/>
    </row>
  </sheetData>
  <sheetProtection selectLockedCells="1" selectUnlockedCells="1"/>
  <mergeCells count="10">
    <mergeCell ref="B1:I1"/>
    <mergeCell ref="A3:I3"/>
    <mergeCell ref="F7:H7"/>
    <mergeCell ref="I7:I8"/>
    <mergeCell ref="B6:I6"/>
    <mergeCell ref="A5:I5"/>
    <mergeCell ref="A4:I4"/>
    <mergeCell ref="B7:B8"/>
    <mergeCell ref="C7:E7"/>
    <mergeCell ref="A7:A8"/>
  </mergeCells>
  <phoneticPr fontId="35" type="noConversion"/>
  <pageMargins left="0.78740157480314965" right="0.78740157480314965" top="0.78740157480314965" bottom="0.78740157480314965" header="0.51181102362204722" footer="0.51181102362204722"/>
  <pageSetup paperSize="9" scale="70" firstPageNumber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T48"/>
  <sheetViews>
    <sheetView workbookViewId="0">
      <pane ySplit="7" topLeftCell="A8" activePane="bottomLeft" state="frozen"/>
      <selection activeCell="B65" sqref="B65"/>
      <selection pane="bottomLeft" activeCell="B1" sqref="B1:M1"/>
    </sheetView>
  </sheetViews>
  <sheetFormatPr defaultColWidth="9.140625" defaultRowHeight="14.45" customHeight="1" x14ac:dyDescent="0.2"/>
  <cols>
    <col min="1" max="1" width="9.140625" style="9"/>
    <col min="2" max="2" width="5.140625" style="325" customWidth="1"/>
    <col min="3" max="3" width="50.42578125" style="13" customWidth="1"/>
    <col min="4" max="4" width="11.85546875" style="154" customWidth="1"/>
    <col min="5" max="5" width="12.7109375" style="154" customWidth="1"/>
    <col min="6" max="6" width="13.5703125" style="154" customWidth="1"/>
    <col min="7" max="9" width="0" style="155" hidden="1" customWidth="1"/>
    <col min="10" max="12" width="9.140625" style="9"/>
    <col min="13" max="13" width="6.28515625" style="9" customWidth="1"/>
    <col min="14" max="16384" width="9.140625" style="9"/>
  </cols>
  <sheetData>
    <row r="1" spans="1:13" ht="14.45" customHeight="1" x14ac:dyDescent="0.2">
      <c r="B1" s="1638" t="s">
        <v>2135</v>
      </c>
      <c r="C1" s="1638"/>
      <c r="D1" s="1638"/>
      <c r="E1" s="1638"/>
      <c r="F1" s="1638"/>
      <c r="G1" s="1638"/>
      <c r="H1" s="1638"/>
      <c r="I1" s="1638"/>
      <c r="J1" s="1638"/>
      <c r="K1" s="1638"/>
      <c r="L1" s="1638"/>
      <c r="M1" s="1638"/>
    </row>
    <row r="2" spans="1:13" ht="14.45" customHeight="1" x14ac:dyDescent="0.2">
      <c r="C2" s="958"/>
      <c r="D2" s="958"/>
      <c r="E2" s="958"/>
      <c r="F2" s="958"/>
      <c r="G2" s="958"/>
      <c r="H2" s="958"/>
      <c r="I2" s="958"/>
    </row>
    <row r="3" spans="1:13" ht="14.45" customHeight="1" x14ac:dyDescent="0.2">
      <c r="B3" s="1639" t="s">
        <v>54</v>
      </c>
      <c r="C3" s="1639"/>
      <c r="D3" s="1639"/>
      <c r="E3" s="1639"/>
      <c r="F3" s="1639"/>
      <c r="G3" s="1639"/>
      <c r="H3" s="1639"/>
      <c r="I3" s="1639"/>
      <c r="J3" s="1639"/>
      <c r="K3" s="1639"/>
      <c r="L3" s="1639"/>
      <c r="M3" s="1639"/>
    </row>
    <row r="4" spans="1:13" s="10" customFormat="1" ht="14.45" customHeight="1" x14ac:dyDescent="0.15">
      <c r="B4" s="1645" t="s">
        <v>1335</v>
      </c>
      <c r="C4" s="1645"/>
      <c r="D4" s="1645"/>
      <c r="E4" s="1645"/>
      <c r="F4" s="1645"/>
      <c r="G4" s="1645"/>
      <c r="H4" s="1645"/>
      <c r="I4" s="1645"/>
      <c r="J4" s="1645"/>
      <c r="K4" s="1645"/>
      <c r="L4" s="1645"/>
      <c r="M4" s="1645"/>
    </row>
    <row r="5" spans="1:13" s="10" customFormat="1" ht="14.45" customHeight="1" x14ac:dyDescent="0.15">
      <c r="B5" s="179"/>
    </row>
    <row r="6" spans="1:13" ht="14.45" customHeight="1" x14ac:dyDescent="0.2">
      <c r="B6" s="1584" t="s">
        <v>465</v>
      </c>
      <c r="C6" s="1584"/>
      <c r="D6" s="1584"/>
      <c r="E6" s="1584"/>
      <c r="F6" s="1584"/>
      <c r="G6" s="1584"/>
      <c r="H6" s="1584"/>
      <c r="I6" s="1584"/>
      <c r="J6" s="1584"/>
      <c r="K6" s="1584"/>
      <c r="L6" s="1584"/>
      <c r="M6" s="1584"/>
    </row>
    <row r="7" spans="1:13" s="11" customFormat="1" ht="36.75" customHeight="1" x14ac:dyDescent="0.2">
      <c r="A7" s="962"/>
      <c r="B7" s="1646" t="s">
        <v>56</v>
      </c>
      <c r="C7" s="1647" t="s">
        <v>86</v>
      </c>
      <c r="D7" s="1648" t="s">
        <v>995</v>
      </c>
      <c r="E7" s="1648"/>
      <c r="F7" s="1648"/>
      <c r="G7" s="171"/>
      <c r="J7" s="1578" t="s">
        <v>1332</v>
      </c>
      <c r="K7" s="1578"/>
      <c r="L7" s="1578"/>
      <c r="M7" s="1640" t="s">
        <v>1333</v>
      </c>
    </row>
    <row r="8" spans="1:13" s="11" customFormat="1" ht="40.9" customHeight="1" x14ac:dyDescent="0.2">
      <c r="A8" s="962"/>
      <c r="B8" s="1646"/>
      <c r="C8" s="1647"/>
      <c r="D8" s="151" t="s">
        <v>62</v>
      </c>
      <c r="E8" s="151" t="s">
        <v>63</v>
      </c>
      <c r="F8" s="151" t="s">
        <v>64</v>
      </c>
      <c r="G8" s="171"/>
      <c r="J8" s="909" t="s">
        <v>62</v>
      </c>
      <c r="K8" s="909" t="s">
        <v>63</v>
      </c>
      <c r="L8" s="950" t="s">
        <v>64</v>
      </c>
      <c r="M8" s="1640"/>
    </row>
    <row r="9" spans="1:13" s="11" customFormat="1" ht="14.45" customHeight="1" x14ac:dyDescent="0.2">
      <c r="A9" s="962"/>
      <c r="B9" s="968">
        <v>1</v>
      </c>
      <c r="C9" s="198" t="s">
        <v>103</v>
      </c>
      <c r="D9" s="199"/>
      <c r="E9" s="199"/>
      <c r="F9" s="431"/>
      <c r="G9" s="171"/>
      <c r="J9" s="514"/>
      <c r="L9" s="964"/>
      <c r="M9" s="961"/>
    </row>
    <row r="10" spans="1:13" s="11" customFormat="1" ht="10.5" customHeight="1" x14ac:dyDescent="0.2">
      <c r="A10" s="962"/>
      <c r="B10" s="969"/>
      <c r="C10" s="198"/>
      <c r="D10" s="199"/>
      <c r="E10" s="199"/>
      <c r="F10" s="421"/>
      <c r="G10" s="171"/>
      <c r="J10" s="514"/>
      <c r="L10" s="962"/>
      <c r="M10" s="962"/>
    </row>
    <row r="11" spans="1:13" s="11" customFormat="1" ht="14.45" customHeight="1" x14ac:dyDescent="0.2">
      <c r="A11" s="962"/>
      <c r="B11" s="969">
        <v>2</v>
      </c>
      <c r="C11" s="200" t="s">
        <v>87</v>
      </c>
      <c r="D11" s="199"/>
      <c r="E11" s="199"/>
      <c r="F11" s="421"/>
      <c r="G11" s="171"/>
      <c r="J11" s="514"/>
      <c r="L11" s="962"/>
      <c r="M11" s="962"/>
    </row>
    <row r="12" spans="1:13" s="11" customFormat="1" ht="14.45" customHeight="1" x14ac:dyDescent="0.2">
      <c r="A12" s="962"/>
      <c r="B12" s="969">
        <f t="shared" ref="B12:B39" si="0">B11+1</f>
        <v>3</v>
      </c>
      <c r="C12" s="201" t="s">
        <v>104</v>
      </c>
      <c r="D12" s="199"/>
      <c r="E12" s="199"/>
      <c r="F12" s="421"/>
      <c r="G12" s="171"/>
      <c r="J12" s="514"/>
      <c r="L12" s="962"/>
      <c r="M12" s="962"/>
    </row>
    <row r="13" spans="1:13" s="11" customFormat="1" ht="14.45" customHeight="1" x14ac:dyDescent="0.2">
      <c r="A13" s="962"/>
      <c r="B13" s="969">
        <f t="shared" si="0"/>
        <v>4</v>
      </c>
      <c r="C13" s="202" t="s">
        <v>105</v>
      </c>
      <c r="D13" s="155">
        <v>0</v>
      </c>
      <c r="E13" s="155">
        <v>1070</v>
      </c>
      <c r="F13" s="422">
        <f>SUM(D13:E13)</f>
        <v>1070</v>
      </c>
      <c r="G13" s="171"/>
      <c r="J13" s="568"/>
      <c r="K13" s="283">
        <v>1069</v>
      </c>
      <c r="L13" s="448">
        <f>J13+K13</f>
        <v>1069</v>
      </c>
      <c r="M13" s="448">
        <f>L13/F13*100</f>
        <v>99.90654205607477</v>
      </c>
    </row>
    <row r="14" spans="1:13" s="11" customFormat="1" ht="14.45" customHeight="1" x14ac:dyDescent="0.2">
      <c r="A14" s="962"/>
      <c r="B14" s="969">
        <f t="shared" si="0"/>
        <v>5</v>
      </c>
      <c r="C14" s="202" t="s">
        <v>304</v>
      </c>
      <c r="D14" s="155"/>
      <c r="E14" s="155">
        <v>12</v>
      </c>
      <c r="F14" s="422">
        <f>SUM(D14:E14)</f>
        <v>12</v>
      </c>
      <c r="G14" s="171"/>
      <c r="J14" s="568"/>
      <c r="K14" s="283">
        <v>12</v>
      </c>
      <c r="L14" s="448">
        <f t="shared" ref="L14:L15" si="1">J14+K14</f>
        <v>12</v>
      </c>
      <c r="M14" s="448">
        <f t="shared" ref="M14:M48" si="2">L14/F14*100</f>
        <v>100</v>
      </c>
    </row>
    <row r="15" spans="1:13" s="11" customFormat="1" ht="14.45" customHeight="1" x14ac:dyDescent="0.2">
      <c r="A15" s="962"/>
      <c r="B15" s="969">
        <f t="shared" si="0"/>
        <v>6</v>
      </c>
      <c r="C15" s="13" t="s">
        <v>106</v>
      </c>
      <c r="D15" s="155"/>
      <c r="E15" s="155">
        <v>0</v>
      </c>
      <c r="F15" s="422">
        <f>SUM(D15:E15)</f>
        <v>0</v>
      </c>
      <c r="G15" s="171"/>
      <c r="J15" s="568"/>
      <c r="K15" s="283"/>
      <c r="L15" s="448">
        <f t="shared" si="1"/>
        <v>0</v>
      </c>
      <c r="M15" s="449"/>
    </row>
    <row r="16" spans="1:13" s="11" customFormat="1" ht="14.45" customHeight="1" x14ac:dyDescent="0.2">
      <c r="A16" s="962"/>
      <c r="B16" s="969">
        <f t="shared" si="0"/>
        <v>7</v>
      </c>
      <c r="C16" s="13" t="s">
        <v>107</v>
      </c>
      <c r="D16" s="155"/>
      <c r="E16" s="155"/>
      <c r="F16" s="422"/>
      <c r="G16" s="171"/>
      <c r="J16" s="568"/>
      <c r="K16" s="283"/>
      <c r="L16" s="448"/>
      <c r="M16" s="448"/>
    </row>
    <row r="17" spans="1:20" s="11" customFormat="1" ht="14.45" customHeight="1" x14ac:dyDescent="0.2">
      <c r="A17" s="962"/>
      <c r="B17" s="969">
        <f t="shared" si="0"/>
        <v>8</v>
      </c>
      <c r="C17" s="203" t="s">
        <v>108</v>
      </c>
      <c r="D17" s="178">
        <f>SUM(D13:D16)</f>
        <v>0</v>
      </c>
      <c r="E17" s="178">
        <f>SUM(E13:E16)</f>
        <v>1082</v>
      </c>
      <c r="F17" s="425">
        <f>SUM(F13:F16)</f>
        <v>1082</v>
      </c>
      <c r="G17" s="171"/>
      <c r="J17" s="822">
        <f>SUM(J13:J16)</f>
        <v>0</v>
      </c>
      <c r="K17" s="351">
        <f t="shared" ref="K17:L17" si="3">SUM(K13:K16)</f>
        <v>1081</v>
      </c>
      <c r="L17" s="423">
        <f t="shared" si="3"/>
        <v>1081</v>
      </c>
      <c r="M17" s="423">
        <f t="shared" si="2"/>
        <v>99.907578558225509</v>
      </c>
      <c r="T17" s="1005"/>
    </row>
    <row r="18" spans="1:20" s="11" customFormat="1" ht="14.45" customHeight="1" x14ac:dyDescent="0.2">
      <c r="A18" s="962"/>
      <c r="B18" s="969"/>
      <c r="C18" s="203"/>
      <c r="D18" s="178"/>
      <c r="E18" s="178"/>
      <c r="F18" s="425"/>
      <c r="G18" s="171"/>
      <c r="J18" s="820"/>
      <c r="K18" s="970"/>
      <c r="L18" s="449"/>
      <c r="M18" s="449"/>
      <c r="T18" s="1005"/>
    </row>
    <row r="19" spans="1:20" s="11" customFormat="1" ht="14.45" customHeight="1" x14ac:dyDescent="0.2">
      <c r="A19" s="962"/>
      <c r="B19" s="969">
        <v>9</v>
      </c>
      <c r="C19" s="513" t="s">
        <v>305</v>
      </c>
      <c r="D19" s="178"/>
      <c r="E19" s="178"/>
      <c r="F19" s="425"/>
      <c r="G19" s="171"/>
      <c r="J19" s="820"/>
      <c r="K19" s="970"/>
      <c r="L19" s="449"/>
      <c r="M19" s="449"/>
    </row>
    <row r="20" spans="1:20" s="11" customFormat="1" ht="14.45" customHeight="1" x14ac:dyDescent="0.2">
      <c r="A20" s="962"/>
      <c r="B20" s="969">
        <f>B19+1</f>
        <v>10</v>
      </c>
      <c r="C20" s="13" t="s">
        <v>1144</v>
      </c>
      <c r="D20" s="178"/>
      <c r="E20" s="155">
        <v>2270</v>
      </c>
      <c r="F20" s="422">
        <f>D20+E20</f>
        <v>2270</v>
      </c>
      <c r="G20" s="171"/>
      <c r="J20" s="568"/>
      <c r="K20" s="283">
        <v>2270</v>
      </c>
      <c r="L20" s="448">
        <f>J20+K20</f>
        <v>2270</v>
      </c>
      <c r="M20" s="423">
        <f t="shared" si="2"/>
        <v>100</v>
      </c>
    </row>
    <row r="21" spans="1:20" s="11" customFormat="1" ht="14.45" customHeight="1" x14ac:dyDescent="0.2">
      <c r="A21" s="962"/>
      <c r="B21" s="969">
        <f>B20+1</f>
        <v>11</v>
      </c>
      <c r="C21" s="203" t="s">
        <v>306</v>
      </c>
      <c r="D21" s="178">
        <f>D20</f>
        <v>0</v>
      </c>
      <c r="E21" s="178">
        <f>E20</f>
        <v>2270</v>
      </c>
      <c r="F21" s="178">
        <f>F20</f>
        <v>2270</v>
      </c>
      <c r="G21" s="171"/>
      <c r="J21" s="822">
        <f>J20</f>
        <v>0</v>
      </c>
      <c r="K21" s="351">
        <f t="shared" ref="K21:L21" si="4">K20</f>
        <v>2270</v>
      </c>
      <c r="L21" s="423">
        <f t="shared" si="4"/>
        <v>2270</v>
      </c>
      <c r="M21" s="423">
        <f t="shared" si="2"/>
        <v>100</v>
      </c>
    </row>
    <row r="22" spans="1:20" s="11" customFormat="1" ht="12" customHeight="1" x14ac:dyDescent="0.2">
      <c r="A22" s="962"/>
      <c r="B22" s="969"/>
      <c r="C22" s="204"/>
      <c r="D22" s="199"/>
      <c r="E22" s="199"/>
      <c r="F22" s="421"/>
      <c r="G22" s="171"/>
      <c r="J22" s="820"/>
      <c r="K22" s="349"/>
      <c r="L22" s="449"/>
      <c r="M22" s="449"/>
    </row>
    <row r="23" spans="1:20" s="10" customFormat="1" ht="14.45" customHeight="1" x14ac:dyDescent="0.2">
      <c r="A23" s="451"/>
      <c r="B23" s="967">
        <v>12</v>
      </c>
      <c r="C23" s="517" t="s">
        <v>1145</v>
      </c>
      <c r="D23" s="178"/>
      <c r="E23" s="178"/>
      <c r="F23" s="425"/>
      <c r="G23" s="179"/>
      <c r="J23" s="822"/>
      <c r="K23" s="184"/>
      <c r="L23" s="423"/>
      <c r="M23" s="449"/>
    </row>
    <row r="24" spans="1:20" ht="14.45" customHeight="1" x14ac:dyDescent="0.2">
      <c r="A24" s="963"/>
      <c r="B24" s="967">
        <f t="shared" si="0"/>
        <v>13</v>
      </c>
      <c r="C24" s="206" t="s">
        <v>1146</v>
      </c>
      <c r="D24" s="155">
        <v>0</v>
      </c>
      <c r="E24" s="155"/>
      <c r="F24" s="422">
        <f>SUM(D24:E24)</f>
        <v>0</v>
      </c>
      <c r="G24" s="154"/>
      <c r="H24" s="9"/>
      <c r="I24" s="9"/>
      <c r="J24" s="568"/>
      <c r="K24" s="283"/>
      <c r="L24" s="448">
        <f>J24+K24</f>
        <v>0</v>
      </c>
      <c r="M24" s="448"/>
    </row>
    <row r="25" spans="1:20" ht="14.45" customHeight="1" x14ac:dyDescent="0.2">
      <c r="A25" s="963"/>
      <c r="B25" s="967">
        <f t="shared" si="0"/>
        <v>14</v>
      </c>
      <c r="C25" s="194" t="s">
        <v>1240</v>
      </c>
      <c r="D25" s="155"/>
      <c r="E25" s="155">
        <v>78232</v>
      </c>
      <c r="F25" s="422">
        <f>SUM(D25:E25)</f>
        <v>78232</v>
      </c>
      <c r="G25" s="154"/>
      <c r="H25" s="9"/>
      <c r="I25" s="9"/>
      <c r="J25" s="568"/>
      <c r="K25" s="283">
        <v>78232</v>
      </c>
      <c r="L25" s="448">
        <f>J25+K25</f>
        <v>78232</v>
      </c>
      <c r="M25" s="448">
        <f t="shared" si="2"/>
        <v>100</v>
      </c>
    </row>
    <row r="26" spans="1:20" ht="27" customHeight="1" x14ac:dyDescent="0.2">
      <c r="A26" s="963"/>
      <c r="B26" s="967">
        <f t="shared" si="0"/>
        <v>15</v>
      </c>
      <c r="C26" s="892" t="s">
        <v>1241</v>
      </c>
      <c r="D26" s="155">
        <v>196570</v>
      </c>
      <c r="E26" s="155"/>
      <c r="F26" s="422">
        <f>SUM(D26:E26)</f>
        <v>196570</v>
      </c>
      <c r="G26" s="154"/>
      <c r="H26" s="9"/>
      <c r="I26" s="9"/>
      <c r="J26" s="568">
        <v>196570</v>
      </c>
      <c r="K26" s="283"/>
      <c r="L26" s="448">
        <f t="shared" ref="L26:L28" si="5">J26+K26</f>
        <v>196570</v>
      </c>
      <c r="M26" s="448">
        <f t="shared" si="2"/>
        <v>100</v>
      </c>
    </row>
    <row r="27" spans="1:20" ht="14.45" customHeight="1" x14ac:dyDescent="0.2">
      <c r="A27" s="963"/>
      <c r="B27" s="967">
        <f t="shared" si="0"/>
        <v>16</v>
      </c>
      <c r="C27" s="194" t="s">
        <v>1242</v>
      </c>
      <c r="D27" s="155">
        <v>228881</v>
      </c>
      <c r="E27" s="155"/>
      <c r="F27" s="422">
        <f>SUM(D27:E27)</f>
        <v>228881</v>
      </c>
      <c r="G27" s="154"/>
      <c r="H27" s="9"/>
      <c r="I27" s="9"/>
      <c r="J27" s="568">
        <v>228881</v>
      </c>
      <c r="K27" s="283"/>
      <c r="L27" s="448">
        <f t="shared" si="5"/>
        <v>228881</v>
      </c>
      <c r="M27" s="448">
        <f t="shared" si="2"/>
        <v>100</v>
      </c>
    </row>
    <row r="28" spans="1:20" ht="29.25" customHeight="1" x14ac:dyDescent="0.2">
      <c r="A28" s="963"/>
      <c r="B28" s="967">
        <f t="shared" si="0"/>
        <v>17</v>
      </c>
      <c r="C28" s="892" t="s">
        <v>1276</v>
      </c>
      <c r="D28" s="155">
        <v>179360</v>
      </c>
      <c r="E28" s="155"/>
      <c r="F28" s="422">
        <f>SUM(D28:E28)</f>
        <v>179360</v>
      </c>
      <c r="G28" s="154"/>
      <c r="H28" s="9"/>
      <c r="I28" s="9"/>
      <c r="J28" s="568">
        <v>179360</v>
      </c>
      <c r="K28" s="283"/>
      <c r="L28" s="448">
        <f t="shared" si="5"/>
        <v>179360</v>
      </c>
      <c r="M28" s="448">
        <f t="shared" si="2"/>
        <v>100</v>
      </c>
    </row>
    <row r="29" spans="1:20" ht="14.45" customHeight="1" x14ac:dyDescent="0.2">
      <c r="A29" s="963"/>
      <c r="B29" s="967">
        <f t="shared" si="0"/>
        <v>18</v>
      </c>
      <c r="C29" s="203" t="s">
        <v>109</v>
      </c>
      <c r="D29" s="178">
        <f>SUM(D24:D28)</f>
        <v>604811</v>
      </c>
      <c r="E29" s="178">
        <f>SUM(E24:E27)</f>
        <v>78232</v>
      </c>
      <c r="F29" s="425">
        <f>SUM(F24:F28)</f>
        <v>683043</v>
      </c>
      <c r="G29" s="154"/>
      <c r="H29" s="9"/>
      <c r="I29" s="9"/>
      <c r="J29" s="822">
        <f>SUM(J13:J28)</f>
        <v>604811</v>
      </c>
      <c r="K29" s="351">
        <f>SUM(K25:K28)</f>
        <v>78232</v>
      </c>
      <c r="L29" s="423">
        <f>SUM(L25:L28)</f>
        <v>683043</v>
      </c>
      <c r="M29" s="423">
        <f t="shared" si="2"/>
        <v>100</v>
      </c>
    </row>
    <row r="30" spans="1:20" ht="14.45" customHeight="1" x14ac:dyDescent="0.2">
      <c r="A30" s="963"/>
      <c r="B30" s="967"/>
      <c r="C30" s="203"/>
      <c r="D30" s="178"/>
      <c r="E30" s="178"/>
      <c r="F30" s="425"/>
      <c r="G30" s="154"/>
      <c r="H30" s="9"/>
      <c r="I30" s="9"/>
      <c r="J30" s="568"/>
      <c r="K30" s="285"/>
      <c r="L30" s="448"/>
      <c r="M30" s="449"/>
    </row>
    <row r="31" spans="1:20" ht="14.45" customHeight="1" x14ac:dyDescent="0.2">
      <c r="A31" s="963"/>
      <c r="B31" s="967">
        <v>19</v>
      </c>
      <c r="C31" s="205" t="s">
        <v>181</v>
      </c>
      <c r="D31" s="178"/>
      <c r="E31" s="155"/>
      <c r="F31" s="422"/>
      <c r="G31" s="154"/>
      <c r="H31" s="9"/>
      <c r="I31" s="9"/>
      <c r="J31" s="568"/>
      <c r="K31" s="283"/>
      <c r="L31" s="448"/>
      <c r="M31" s="449"/>
    </row>
    <row r="32" spans="1:20" ht="14.45" customHeight="1" x14ac:dyDescent="0.2">
      <c r="A32" s="963"/>
      <c r="B32" s="967">
        <f>B31+1</f>
        <v>20</v>
      </c>
      <c r="C32" s="13" t="s">
        <v>1147</v>
      </c>
      <c r="D32" s="178"/>
      <c r="E32" s="155">
        <v>292</v>
      </c>
      <c r="F32" s="422">
        <f>D32+E32</f>
        <v>292</v>
      </c>
      <c r="G32" s="154"/>
      <c r="H32" s="9"/>
      <c r="I32" s="9"/>
      <c r="J32" s="568"/>
      <c r="K32" s="283">
        <v>292</v>
      </c>
      <c r="L32" s="448">
        <f>J32+K32</f>
        <v>292</v>
      </c>
      <c r="M32" s="448">
        <f t="shared" si="2"/>
        <v>100</v>
      </c>
    </row>
    <row r="33" spans="1:20" ht="14.45" customHeight="1" x14ac:dyDescent="0.2">
      <c r="A33" s="963"/>
      <c r="B33" s="967">
        <f>B32+1</f>
        <v>21</v>
      </c>
      <c r="C33" s="203" t="s">
        <v>182</v>
      </c>
      <c r="D33" s="178"/>
      <c r="E33" s="178">
        <f>SUM(E32)</f>
        <v>292</v>
      </c>
      <c r="F33" s="425">
        <f>SUM(F32)</f>
        <v>292</v>
      </c>
      <c r="G33" s="154"/>
      <c r="H33" s="9"/>
      <c r="I33" s="9"/>
      <c r="J33" s="822">
        <f>J32</f>
        <v>0</v>
      </c>
      <c r="K33" s="351">
        <f t="shared" ref="K33:L33" si="6">K32</f>
        <v>292</v>
      </c>
      <c r="L33" s="423">
        <f t="shared" si="6"/>
        <v>292</v>
      </c>
      <c r="M33" s="423">
        <f t="shared" si="2"/>
        <v>100</v>
      </c>
    </row>
    <row r="34" spans="1:20" ht="14.45" customHeight="1" x14ac:dyDescent="0.2">
      <c r="A34" s="963"/>
      <c r="B34" s="967"/>
      <c r="C34" s="203"/>
      <c r="D34" s="178"/>
      <c r="E34" s="178"/>
      <c r="F34" s="425"/>
      <c r="G34" s="154"/>
      <c r="H34" s="9"/>
      <c r="I34" s="9"/>
      <c r="J34" s="568"/>
      <c r="K34" s="285"/>
      <c r="L34" s="448"/>
      <c r="M34" s="448"/>
    </row>
    <row r="35" spans="1:20" ht="14.45" customHeight="1" x14ac:dyDescent="0.2">
      <c r="A35" s="963"/>
      <c r="B35" s="967">
        <v>22</v>
      </c>
      <c r="C35" s="203" t="s">
        <v>168</v>
      </c>
      <c r="D35" s="178">
        <f>D29+D33</f>
        <v>604811</v>
      </c>
      <c r="E35" s="178">
        <f>E29+E33</f>
        <v>78524</v>
      </c>
      <c r="F35" s="178">
        <f>F29+F33</f>
        <v>683335</v>
      </c>
      <c r="G35" s="154"/>
      <c r="H35" s="9"/>
      <c r="I35" s="9"/>
      <c r="J35" s="822">
        <f>J33+J29+J21+J17</f>
        <v>604811</v>
      </c>
      <c r="K35" s="351">
        <f>K33+K29</f>
        <v>78524</v>
      </c>
      <c r="L35" s="423">
        <f t="shared" ref="L35" si="7">L33+L29+L21+L17</f>
        <v>686686</v>
      </c>
      <c r="M35" s="423">
        <f t="shared" si="2"/>
        <v>100.49038904783158</v>
      </c>
    </row>
    <row r="36" spans="1:20" ht="14.45" customHeight="1" x14ac:dyDescent="0.2">
      <c r="A36" s="963"/>
      <c r="B36" s="967"/>
      <c r="C36" s="203"/>
      <c r="D36" s="178"/>
      <c r="E36" s="178"/>
      <c r="F36" s="178"/>
      <c r="G36" s="154"/>
      <c r="H36" s="9"/>
      <c r="I36" s="9"/>
      <c r="J36" s="568"/>
      <c r="K36" s="285"/>
      <c r="L36" s="448"/>
      <c r="M36" s="448"/>
      <c r="T36" s="284"/>
    </row>
    <row r="37" spans="1:20" s="11" customFormat="1" ht="14.45" customHeight="1" x14ac:dyDescent="0.2">
      <c r="A37" s="962"/>
      <c r="B37" s="967">
        <v>23</v>
      </c>
      <c r="C37" s="205" t="s">
        <v>110</v>
      </c>
      <c r="D37" s="171"/>
      <c r="E37" s="171"/>
      <c r="F37" s="430"/>
      <c r="G37" s="171"/>
      <c r="J37" s="568"/>
      <c r="K37" s="283"/>
      <c r="L37" s="448"/>
      <c r="M37" s="448"/>
    </row>
    <row r="38" spans="1:20" s="11" customFormat="1" ht="14.45" customHeight="1" x14ac:dyDescent="0.2">
      <c r="A38" s="962"/>
      <c r="B38" s="967">
        <f t="shared" si="0"/>
        <v>24</v>
      </c>
      <c r="C38" s="13" t="s">
        <v>111</v>
      </c>
      <c r="D38" s="171"/>
      <c r="E38" s="155">
        <v>3708</v>
      </c>
      <c r="F38" s="422">
        <f>SUM(E38)</f>
        <v>3708</v>
      </c>
      <c r="G38" s="171"/>
      <c r="J38" s="568"/>
      <c r="K38" s="283">
        <v>3708</v>
      </c>
      <c r="L38" s="448">
        <f>J38+K38</f>
        <v>3708</v>
      </c>
      <c r="M38" s="448">
        <f t="shared" si="2"/>
        <v>100</v>
      </c>
    </row>
    <row r="39" spans="1:20" s="11" customFormat="1" ht="14.45" customHeight="1" x14ac:dyDescent="0.2">
      <c r="A39" s="962"/>
      <c r="B39" s="967">
        <f t="shared" si="0"/>
        <v>25</v>
      </c>
      <c r="C39" s="203" t="s">
        <v>112</v>
      </c>
      <c r="D39" s="178">
        <f>SUM(D38:D38)</f>
        <v>0</v>
      </c>
      <c r="E39" s="178">
        <f>SUM(E38:E38)</f>
        <v>3708</v>
      </c>
      <c r="F39" s="425">
        <f>SUM(F38:F38)</f>
        <v>3708</v>
      </c>
      <c r="G39" s="199"/>
      <c r="J39" s="822">
        <f>J38</f>
        <v>0</v>
      </c>
      <c r="K39" s="351">
        <f t="shared" ref="K39:L39" si="8">K38</f>
        <v>3708</v>
      </c>
      <c r="L39" s="423">
        <f t="shared" si="8"/>
        <v>3708</v>
      </c>
      <c r="M39" s="423">
        <f t="shared" si="2"/>
        <v>100</v>
      </c>
    </row>
    <row r="40" spans="1:20" s="11" customFormat="1" ht="15.75" customHeight="1" thickBot="1" x14ac:dyDescent="0.25">
      <c r="A40" s="962"/>
      <c r="B40" s="967"/>
      <c r="C40" s="203"/>
      <c r="D40" s="171"/>
      <c r="E40" s="171"/>
      <c r="F40" s="430"/>
      <c r="G40" s="171"/>
      <c r="J40" s="568"/>
      <c r="K40" s="285"/>
      <c r="L40" s="448"/>
      <c r="M40" s="448"/>
    </row>
    <row r="41" spans="1:20" s="11" customFormat="1" ht="14.45" customHeight="1" thickBot="1" x14ac:dyDescent="0.25">
      <c r="A41" s="962"/>
      <c r="B41" s="967">
        <v>26</v>
      </c>
      <c r="C41" s="735" t="s">
        <v>113</v>
      </c>
      <c r="D41" s="170">
        <f>D39+D35+D17</f>
        <v>604811</v>
      </c>
      <c r="E41" s="170">
        <f>E39+E35+E17+E21</f>
        <v>85584</v>
      </c>
      <c r="F41" s="170">
        <f>F39+F35+F17+F21</f>
        <v>690395</v>
      </c>
      <c r="G41" s="299">
        <f>G39+G35+G17+G21</f>
        <v>0</v>
      </c>
      <c r="H41" s="299">
        <f>H39+H35+H17+H21</f>
        <v>0</v>
      </c>
      <c r="I41" s="299">
        <f>I39+I35+I17+I21</f>
        <v>0</v>
      </c>
      <c r="J41" s="822">
        <f>J39+J33+J29+J21+J17</f>
        <v>604811</v>
      </c>
      <c r="K41" s="351">
        <f t="shared" ref="K41:L41" si="9">K39+K33+K29+K21+K17</f>
        <v>85583</v>
      </c>
      <c r="L41" s="423">
        <f t="shared" si="9"/>
        <v>690394</v>
      </c>
      <c r="M41" s="423">
        <f t="shared" si="2"/>
        <v>99.999855155382065</v>
      </c>
    </row>
    <row r="42" spans="1:20" s="11" customFormat="1" ht="14.45" customHeight="1" x14ac:dyDescent="0.2">
      <c r="A42" s="962"/>
      <c r="B42" s="967"/>
      <c r="C42" s="203"/>
      <c r="D42" s="171"/>
      <c r="E42" s="171"/>
      <c r="F42" s="171"/>
      <c r="G42" s="171"/>
      <c r="J42" s="568"/>
      <c r="K42" s="283"/>
      <c r="L42" s="448"/>
      <c r="M42" s="448"/>
    </row>
    <row r="43" spans="1:20" ht="14.45" customHeight="1" x14ac:dyDescent="0.2">
      <c r="A43" s="963"/>
      <c r="B43" s="967">
        <v>27</v>
      </c>
      <c r="C43" s="203" t="s">
        <v>1231</v>
      </c>
      <c r="J43" s="568"/>
      <c r="K43" s="283"/>
      <c r="L43" s="448"/>
      <c r="M43" s="448"/>
    </row>
    <row r="44" spans="1:20" ht="14.45" customHeight="1" x14ac:dyDescent="0.2">
      <c r="A44" s="963"/>
      <c r="B44" s="967">
        <f>B43+1</f>
        <v>28</v>
      </c>
      <c r="C44" s="201" t="s">
        <v>104</v>
      </c>
      <c r="J44" s="568"/>
      <c r="K44" s="283"/>
      <c r="L44" s="448"/>
      <c r="M44" s="448"/>
    </row>
    <row r="45" spans="1:20" ht="14.45" customHeight="1" x14ac:dyDescent="0.2">
      <c r="A45" s="963"/>
      <c r="B45" s="967">
        <f t="shared" ref="B45:B46" si="10">B44+1</f>
        <v>29</v>
      </c>
      <c r="C45" s="202" t="s">
        <v>304</v>
      </c>
      <c r="D45" s="154">
        <v>945</v>
      </c>
      <c r="F45" s="154">
        <f>D45+E45</f>
        <v>945</v>
      </c>
      <c r="J45" s="568">
        <v>945</v>
      </c>
      <c r="K45" s="283"/>
      <c r="L45" s="448">
        <f>J45+K45</f>
        <v>945</v>
      </c>
      <c r="M45" s="448">
        <f t="shared" si="2"/>
        <v>100</v>
      </c>
    </row>
    <row r="46" spans="1:20" ht="14.45" customHeight="1" x14ac:dyDescent="0.2">
      <c r="A46" s="963"/>
      <c r="B46" s="967">
        <f t="shared" si="10"/>
        <v>30</v>
      </c>
      <c r="C46" s="735" t="s">
        <v>1232</v>
      </c>
      <c r="D46" s="179">
        <f>SUM(D45)</f>
        <v>945</v>
      </c>
      <c r="E46" s="179"/>
      <c r="F46" s="179">
        <f>SUM(F45)</f>
        <v>945</v>
      </c>
      <c r="J46" s="822">
        <f>J45</f>
        <v>945</v>
      </c>
      <c r="K46" s="351">
        <f t="shared" ref="K46:L46" si="11">K45</f>
        <v>0</v>
      </c>
      <c r="L46" s="423">
        <f t="shared" si="11"/>
        <v>945</v>
      </c>
      <c r="M46" s="423">
        <f t="shared" si="2"/>
        <v>100</v>
      </c>
    </row>
    <row r="47" spans="1:20" ht="14.45" customHeight="1" thickBot="1" x14ac:dyDescent="0.25">
      <c r="A47" s="963"/>
      <c r="B47" s="971"/>
      <c r="J47" s="568"/>
      <c r="K47" s="283"/>
      <c r="L47" s="448"/>
      <c r="M47" s="448"/>
    </row>
    <row r="48" spans="1:20" ht="14.45" customHeight="1" thickBot="1" x14ac:dyDescent="0.25">
      <c r="A48" s="284"/>
      <c r="B48" s="873">
        <v>31</v>
      </c>
      <c r="C48" s="965" t="s">
        <v>1233</v>
      </c>
      <c r="D48" s="197">
        <f>D41+D46</f>
        <v>605756</v>
      </c>
      <c r="E48" s="197">
        <f t="shared" ref="E48:F48" si="12">E41+E46</f>
        <v>85584</v>
      </c>
      <c r="F48" s="197">
        <f t="shared" si="12"/>
        <v>691340</v>
      </c>
      <c r="G48" s="966"/>
      <c r="H48" s="966"/>
      <c r="I48" s="966"/>
      <c r="J48" s="1004">
        <f>J46+J41</f>
        <v>605756</v>
      </c>
      <c r="K48" s="1004">
        <f t="shared" ref="K48:L48" si="13">K46+K41</f>
        <v>85583</v>
      </c>
      <c r="L48" s="1004">
        <f t="shared" si="13"/>
        <v>691339</v>
      </c>
      <c r="M48" s="887">
        <f t="shared" si="2"/>
        <v>99.999855353371714</v>
      </c>
    </row>
  </sheetData>
  <sheetProtection selectLockedCells="1" selectUnlockedCells="1"/>
  <mergeCells count="9">
    <mergeCell ref="B1:M1"/>
    <mergeCell ref="J7:L7"/>
    <mergeCell ref="M7:M8"/>
    <mergeCell ref="B6:M6"/>
    <mergeCell ref="B4:M4"/>
    <mergeCell ref="B3:M3"/>
    <mergeCell ref="B7:B8"/>
    <mergeCell ref="C7:C8"/>
    <mergeCell ref="D7:F7"/>
  </mergeCells>
  <phoneticPr fontId="35" type="noConversion"/>
  <pageMargins left="0.19685039370078741" right="0.19685039370078741" top="0.39370078740157483" bottom="0.39370078740157483" header="0.51181102362204722" footer="0.51181102362204722"/>
  <pageSetup paperSize="9" scale="75" firstPageNumber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70"/>
  <sheetViews>
    <sheetView topLeftCell="B1" workbookViewId="0">
      <selection activeCell="B1" sqref="B1:J1"/>
    </sheetView>
  </sheetViews>
  <sheetFormatPr defaultColWidth="9.140625" defaultRowHeight="12" x14ac:dyDescent="0.2"/>
  <cols>
    <col min="1" max="1" width="3.7109375" style="146" hidden="1" customWidth="1"/>
    <col min="2" max="2" width="5.7109375" style="149" customWidth="1"/>
    <col min="3" max="3" width="53" style="144" customWidth="1"/>
    <col min="4" max="4" width="9" style="143" customWidth="1"/>
    <col min="5" max="5" width="9.140625" style="143"/>
    <col min="6" max="6" width="9.7109375" style="143" customWidth="1"/>
    <col min="7" max="16384" width="9.140625" style="12"/>
  </cols>
  <sheetData>
    <row r="1" spans="1:10" x14ac:dyDescent="0.2">
      <c r="B1" s="1649" t="s">
        <v>2136</v>
      </c>
      <c r="C1" s="1649"/>
      <c r="D1" s="1649"/>
      <c r="E1" s="1649"/>
      <c r="F1" s="1649"/>
      <c r="G1" s="1649"/>
      <c r="H1" s="1649"/>
      <c r="I1" s="1649"/>
      <c r="J1" s="1649"/>
    </row>
    <row r="2" spans="1:10" x14ac:dyDescent="0.2">
      <c r="B2" s="286"/>
      <c r="C2" s="286"/>
      <c r="D2" s="286"/>
      <c r="E2" s="286"/>
      <c r="F2" s="286"/>
    </row>
    <row r="3" spans="1:10" ht="12" customHeight="1" x14ac:dyDescent="0.2">
      <c r="B3" s="1650" t="s">
        <v>494</v>
      </c>
      <c r="C3" s="1650"/>
      <c r="D3" s="1650"/>
      <c r="E3" s="1650"/>
      <c r="F3" s="1650"/>
      <c r="G3" s="1650"/>
      <c r="H3" s="1650"/>
      <c r="I3" s="1650"/>
      <c r="J3" s="1650"/>
    </row>
    <row r="4" spans="1:10" x14ac:dyDescent="0.2">
      <c r="B4" s="1651" t="s">
        <v>996</v>
      </c>
      <c r="C4" s="1651"/>
      <c r="D4" s="1651"/>
      <c r="E4" s="1651"/>
      <c r="F4" s="1651"/>
      <c r="G4" s="1651"/>
      <c r="H4" s="1651"/>
      <c r="I4" s="1651"/>
      <c r="J4" s="1651"/>
    </row>
    <row r="5" spans="1:10" x14ac:dyDescent="0.2">
      <c r="B5" s="142"/>
      <c r="C5" s="142"/>
      <c r="D5" s="142"/>
      <c r="E5" s="287"/>
      <c r="F5" s="287"/>
    </row>
    <row r="6" spans="1:10" x14ac:dyDescent="0.2">
      <c r="B6" s="142"/>
      <c r="C6" s="142"/>
      <c r="D6" s="142"/>
      <c r="E6" s="287"/>
      <c r="F6" s="287"/>
    </row>
    <row r="7" spans="1:10" ht="12.75" customHeight="1" x14ac:dyDescent="0.2">
      <c r="B7" s="142"/>
      <c r="C7" s="1652" t="s">
        <v>327</v>
      </c>
      <c r="D7" s="1652"/>
      <c r="E7" s="1652"/>
      <c r="F7" s="1652"/>
      <c r="G7" s="1652"/>
      <c r="H7" s="1652"/>
      <c r="I7" s="1652"/>
      <c r="J7" s="1652"/>
    </row>
    <row r="8" spans="1:10" ht="19.149999999999999" customHeight="1" x14ac:dyDescent="0.2">
      <c r="B8" s="1653" t="s">
        <v>77</v>
      </c>
      <c r="C8" s="1654" t="s">
        <v>86</v>
      </c>
      <c r="D8" s="1655" t="s">
        <v>990</v>
      </c>
      <c r="E8" s="1655"/>
      <c r="F8" s="1655"/>
      <c r="G8" s="1578" t="s">
        <v>1332</v>
      </c>
      <c r="H8" s="1578"/>
      <c r="I8" s="1578"/>
      <c r="J8" s="1640" t="s">
        <v>1333</v>
      </c>
    </row>
    <row r="9" spans="1:10" s="7" customFormat="1" ht="42.75" customHeight="1" x14ac:dyDescent="0.2">
      <c r="A9" s="147"/>
      <c r="B9" s="1653"/>
      <c r="C9" s="1654"/>
      <c r="D9" s="838" t="s">
        <v>62</v>
      </c>
      <c r="E9" s="838" t="s">
        <v>63</v>
      </c>
      <c r="F9" s="838" t="s">
        <v>64</v>
      </c>
      <c r="G9" s="909" t="s">
        <v>62</v>
      </c>
      <c r="H9" s="909" t="s">
        <v>63</v>
      </c>
      <c r="I9" s="950" t="s">
        <v>64</v>
      </c>
      <c r="J9" s="1640"/>
    </row>
    <row r="10" spans="1:10" ht="14.25" customHeight="1" x14ac:dyDescent="0.2">
      <c r="B10" s="148" t="s">
        <v>514</v>
      </c>
      <c r="C10" s="839" t="s">
        <v>466</v>
      </c>
      <c r="D10" s="840"/>
      <c r="E10" s="145"/>
      <c r="F10" s="841"/>
      <c r="G10" s="567"/>
      <c r="I10" s="975"/>
      <c r="J10" s="973"/>
    </row>
    <row r="11" spans="1:10" ht="28.9" customHeight="1" x14ac:dyDescent="0.2">
      <c r="B11" s="879" t="s">
        <v>522</v>
      </c>
      <c r="C11" s="880" t="s">
        <v>486</v>
      </c>
      <c r="D11" s="850"/>
      <c r="E11" s="881"/>
      <c r="F11" s="850"/>
      <c r="G11" s="567"/>
      <c r="I11" s="974"/>
      <c r="J11" s="974"/>
    </row>
    <row r="12" spans="1:10" x14ac:dyDescent="0.2">
      <c r="B12" s="148" t="s">
        <v>523</v>
      </c>
      <c r="C12" s="843" t="s">
        <v>467</v>
      </c>
      <c r="D12" s="593"/>
      <c r="E12" s="145"/>
      <c r="F12" s="593"/>
      <c r="G12" s="1247"/>
      <c r="H12" s="1248"/>
      <c r="I12" s="1249"/>
      <c r="J12" s="1249"/>
    </row>
    <row r="13" spans="1:10" x14ac:dyDescent="0.2">
      <c r="B13" s="148" t="s">
        <v>524</v>
      </c>
      <c r="C13" s="843" t="s">
        <v>1010</v>
      </c>
      <c r="D13" s="593"/>
      <c r="E13" s="145">
        <v>24241</v>
      </c>
      <c r="F13" s="593">
        <f t="shared" ref="F13:F21" si="0">SUM(D13:E13)</f>
        <v>24241</v>
      </c>
      <c r="G13" s="568"/>
      <c r="H13" s="283"/>
      <c r="I13" s="448">
        <f>G13+H13</f>
        <v>0</v>
      </c>
      <c r="J13" s="448">
        <f>I13/F13*100</f>
        <v>0</v>
      </c>
    </row>
    <row r="14" spans="1:10" x14ac:dyDescent="0.2">
      <c r="B14" s="148" t="s">
        <v>525</v>
      </c>
      <c r="C14" s="843" t="s">
        <v>1011</v>
      </c>
      <c r="D14" s="593"/>
      <c r="E14" s="145">
        <v>27321</v>
      </c>
      <c r="F14" s="593">
        <f t="shared" si="0"/>
        <v>27321</v>
      </c>
      <c r="G14" s="568"/>
      <c r="H14" s="283"/>
      <c r="I14" s="448">
        <f t="shared" ref="I14:I21" si="1">G14+H14</f>
        <v>0</v>
      </c>
      <c r="J14" s="448">
        <f t="shared" ref="J14:J65" si="2">I14/F14*100</f>
        <v>0</v>
      </c>
    </row>
    <row r="15" spans="1:10" x14ac:dyDescent="0.2">
      <c r="B15" s="148" t="s">
        <v>526</v>
      </c>
      <c r="C15" s="843" t="s">
        <v>1012</v>
      </c>
      <c r="D15" s="593">
        <v>0</v>
      </c>
      <c r="E15" s="145"/>
      <c r="F15" s="593">
        <f t="shared" si="0"/>
        <v>0</v>
      </c>
      <c r="G15" s="568"/>
      <c r="H15" s="283"/>
      <c r="I15" s="448">
        <f t="shared" si="1"/>
        <v>0</v>
      </c>
      <c r="J15" s="448"/>
    </row>
    <row r="16" spans="1:10" x14ac:dyDescent="0.2">
      <c r="B16" s="148" t="s">
        <v>527</v>
      </c>
      <c r="C16" s="843" t="s">
        <v>468</v>
      </c>
      <c r="D16" s="593">
        <v>4500</v>
      </c>
      <c r="E16" s="145"/>
      <c r="F16" s="593">
        <f t="shared" si="0"/>
        <v>4500</v>
      </c>
      <c r="G16" s="568">
        <v>4500</v>
      </c>
      <c r="H16" s="283"/>
      <c r="I16" s="448">
        <f t="shared" si="1"/>
        <v>4500</v>
      </c>
      <c r="J16" s="448">
        <f t="shared" si="2"/>
        <v>100</v>
      </c>
    </row>
    <row r="17" spans="1:14" x14ac:dyDescent="0.2">
      <c r="B17" s="148" t="s">
        <v>528</v>
      </c>
      <c r="C17" s="844" t="s">
        <v>469</v>
      </c>
      <c r="D17" s="593">
        <v>0</v>
      </c>
      <c r="E17" s="145">
        <v>2375</v>
      </c>
      <c r="F17" s="593">
        <f t="shared" si="0"/>
        <v>2375</v>
      </c>
      <c r="G17" s="568"/>
      <c r="H17" s="283">
        <v>2375</v>
      </c>
      <c r="I17" s="448">
        <f t="shared" si="1"/>
        <v>2375</v>
      </c>
      <c r="J17" s="448">
        <f t="shared" si="2"/>
        <v>100</v>
      </c>
      <c r="N17" s="976"/>
    </row>
    <row r="18" spans="1:14" ht="13.5" customHeight="1" x14ac:dyDescent="0.2">
      <c r="B18" s="148" t="s">
        <v>529</v>
      </c>
      <c r="C18" s="844" t="s">
        <v>502</v>
      </c>
      <c r="D18" s="593">
        <v>1250</v>
      </c>
      <c r="E18" s="593"/>
      <c r="F18" s="593">
        <f t="shared" si="0"/>
        <v>1250</v>
      </c>
      <c r="G18" s="568">
        <v>1250</v>
      </c>
      <c r="H18" s="283"/>
      <c r="I18" s="448">
        <f t="shared" si="1"/>
        <v>1250</v>
      </c>
      <c r="J18" s="448">
        <f t="shared" si="2"/>
        <v>100</v>
      </c>
    </row>
    <row r="19" spans="1:14" ht="13.5" customHeight="1" x14ac:dyDescent="0.2">
      <c r="B19" s="148" t="s">
        <v>571</v>
      </c>
      <c r="C19" s="844" t="s">
        <v>334</v>
      </c>
      <c r="D19" s="593"/>
      <c r="E19" s="845">
        <v>50</v>
      </c>
      <c r="F19" s="593">
        <f t="shared" si="0"/>
        <v>50</v>
      </c>
      <c r="G19" s="568"/>
      <c r="H19" s="283">
        <v>50</v>
      </c>
      <c r="I19" s="448">
        <f t="shared" si="1"/>
        <v>50</v>
      </c>
      <c r="J19" s="448">
        <f t="shared" si="2"/>
        <v>100</v>
      </c>
    </row>
    <row r="20" spans="1:14" ht="13.5" customHeight="1" x14ac:dyDescent="0.2">
      <c r="B20" s="148" t="s">
        <v>572</v>
      </c>
      <c r="C20" s="844" t="s">
        <v>1148</v>
      </c>
      <c r="D20" s="593"/>
      <c r="E20" s="845">
        <v>150</v>
      </c>
      <c r="F20" s="593">
        <f t="shared" si="0"/>
        <v>150</v>
      </c>
      <c r="G20" s="568"/>
      <c r="H20" s="283">
        <v>150</v>
      </c>
      <c r="I20" s="448">
        <f t="shared" si="1"/>
        <v>150</v>
      </c>
      <c r="J20" s="448">
        <f t="shared" si="2"/>
        <v>100</v>
      </c>
    </row>
    <row r="21" spans="1:14" ht="13.5" customHeight="1" x14ac:dyDescent="0.2">
      <c r="B21" s="148" t="s">
        <v>573</v>
      </c>
      <c r="C21" s="844" t="s">
        <v>1149</v>
      </c>
      <c r="D21" s="593"/>
      <c r="E21" s="845">
        <v>1112</v>
      </c>
      <c r="F21" s="593">
        <f t="shared" si="0"/>
        <v>1112</v>
      </c>
      <c r="G21" s="568"/>
      <c r="H21" s="283"/>
      <c r="I21" s="448">
        <f t="shared" si="1"/>
        <v>0</v>
      </c>
      <c r="J21" s="448">
        <f t="shared" si="2"/>
        <v>0</v>
      </c>
    </row>
    <row r="22" spans="1:14" ht="15" customHeight="1" x14ac:dyDescent="0.2">
      <c r="B22" s="148" t="s">
        <v>574</v>
      </c>
      <c r="C22" s="842" t="s">
        <v>487</v>
      </c>
      <c r="D22" s="846">
        <f>SUM(D13:D21)</f>
        <v>5750</v>
      </c>
      <c r="E22" s="846">
        <f t="shared" ref="E22:F22" si="3">SUM(E13:E21)</f>
        <v>55249</v>
      </c>
      <c r="F22" s="846">
        <f t="shared" si="3"/>
        <v>60999</v>
      </c>
      <c r="G22" s="822">
        <f>SUM(G13:G21)</f>
        <v>5750</v>
      </c>
      <c r="H22" s="351">
        <f t="shared" ref="H22:I22" si="4">SUM(H13:H21)</f>
        <v>2575</v>
      </c>
      <c r="I22" s="423">
        <f t="shared" si="4"/>
        <v>8325</v>
      </c>
      <c r="J22" s="423">
        <f t="shared" si="2"/>
        <v>13.647764717454383</v>
      </c>
    </row>
    <row r="23" spans="1:14" x14ac:dyDescent="0.2">
      <c r="B23" s="148" t="s">
        <v>575</v>
      </c>
      <c r="C23" s="847"/>
      <c r="D23" s="593"/>
      <c r="E23" s="845"/>
      <c r="F23" s="593"/>
      <c r="G23" s="568"/>
      <c r="H23" s="283"/>
      <c r="I23" s="448"/>
      <c r="J23" s="448"/>
    </row>
    <row r="24" spans="1:14" x14ac:dyDescent="0.2">
      <c r="B24" s="148" t="s">
        <v>576</v>
      </c>
      <c r="C24" s="848" t="s">
        <v>488</v>
      </c>
      <c r="D24" s="593"/>
      <c r="E24" s="845"/>
      <c r="F24" s="593"/>
      <c r="G24" s="568"/>
      <c r="H24" s="283"/>
      <c r="I24" s="448"/>
      <c r="J24" s="448"/>
    </row>
    <row r="25" spans="1:14" s="7" customFormat="1" ht="15.6" customHeight="1" x14ac:dyDescent="0.2">
      <c r="A25" s="147"/>
      <c r="B25" s="148" t="s">
        <v>577</v>
      </c>
      <c r="C25" s="849" t="s">
        <v>503</v>
      </c>
      <c r="D25" s="593">
        <v>136295</v>
      </c>
      <c r="E25" s="845"/>
      <c r="F25" s="593">
        <f>D25</f>
        <v>136295</v>
      </c>
      <c r="G25" s="568">
        <v>136295</v>
      </c>
      <c r="H25" s="283"/>
      <c r="I25" s="448">
        <f>G25+H25</f>
        <v>136295</v>
      </c>
      <c r="J25" s="448">
        <f t="shared" si="2"/>
        <v>100</v>
      </c>
    </row>
    <row r="26" spans="1:14" s="7" customFormat="1" ht="12" customHeight="1" x14ac:dyDescent="0.2">
      <c r="A26" s="147"/>
      <c r="B26" s="148" t="s">
        <v>578</v>
      </c>
      <c r="C26" s="849" t="s">
        <v>340</v>
      </c>
      <c r="D26" s="593">
        <v>16854</v>
      </c>
      <c r="E26" s="845"/>
      <c r="F26" s="593">
        <f t="shared" ref="F26:F32" si="5">SUM(D26:E26)</f>
        <v>16854</v>
      </c>
      <c r="G26" s="568">
        <v>7574</v>
      </c>
      <c r="H26" s="283"/>
      <c r="I26" s="448">
        <f t="shared" ref="I26:I59" si="6">G26+H26</f>
        <v>7574</v>
      </c>
      <c r="J26" s="448">
        <f t="shared" si="2"/>
        <v>44.938886911119027</v>
      </c>
    </row>
    <row r="27" spans="1:14" s="7" customFormat="1" ht="12" customHeight="1" x14ac:dyDescent="0.2">
      <c r="A27" s="147"/>
      <c r="B27" s="148" t="s">
        <v>580</v>
      </c>
      <c r="C27" s="849" t="s">
        <v>1271</v>
      </c>
      <c r="D27" s="593">
        <v>48878</v>
      </c>
      <c r="E27" s="845"/>
      <c r="F27" s="593">
        <f t="shared" si="5"/>
        <v>48878</v>
      </c>
      <c r="G27" s="568">
        <v>48877</v>
      </c>
      <c r="H27" s="283"/>
      <c r="I27" s="448">
        <f t="shared" si="6"/>
        <v>48877</v>
      </c>
      <c r="J27" s="448">
        <f t="shared" si="2"/>
        <v>99.997954089774538</v>
      </c>
    </row>
    <row r="28" spans="1:14" s="7" customFormat="1" x14ac:dyDescent="0.2">
      <c r="A28" s="147"/>
      <c r="B28" s="148" t="s">
        <v>581</v>
      </c>
      <c r="C28" s="847" t="s">
        <v>742</v>
      </c>
      <c r="D28" s="593">
        <v>0</v>
      </c>
      <c r="E28" s="845">
        <v>19500</v>
      </c>
      <c r="F28" s="593">
        <f t="shared" si="5"/>
        <v>19500</v>
      </c>
      <c r="G28" s="568"/>
      <c r="H28" s="283">
        <v>19500</v>
      </c>
      <c r="I28" s="448">
        <f t="shared" si="6"/>
        <v>19500</v>
      </c>
      <c r="J28" s="448">
        <f t="shared" si="2"/>
        <v>100</v>
      </c>
    </row>
    <row r="29" spans="1:14" s="7" customFormat="1" x14ac:dyDescent="0.2">
      <c r="A29" s="147"/>
      <c r="B29" s="148" t="s">
        <v>582</v>
      </c>
      <c r="C29" s="847" t="s">
        <v>337</v>
      </c>
      <c r="D29" s="593">
        <v>0</v>
      </c>
      <c r="E29" s="845">
        <v>71000</v>
      </c>
      <c r="F29" s="593">
        <f t="shared" si="5"/>
        <v>71000</v>
      </c>
      <c r="G29" s="568"/>
      <c r="H29" s="283">
        <v>71000</v>
      </c>
      <c r="I29" s="448">
        <f t="shared" si="6"/>
        <v>71000</v>
      </c>
      <c r="J29" s="448">
        <f t="shared" si="2"/>
        <v>100</v>
      </c>
    </row>
    <row r="30" spans="1:14" s="7" customFormat="1" x14ac:dyDescent="0.2">
      <c r="A30" s="147"/>
      <c r="B30" s="148" t="s">
        <v>583</v>
      </c>
      <c r="C30" s="847" t="s">
        <v>1153</v>
      </c>
      <c r="D30" s="593">
        <v>0</v>
      </c>
      <c r="E30" s="845">
        <v>5000</v>
      </c>
      <c r="F30" s="593">
        <f t="shared" si="5"/>
        <v>5000</v>
      </c>
      <c r="G30" s="568"/>
      <c r="H30" s="283">
        <v>5000</v>
      </c>
      <c r="I30" s="448">
        <f t="shared" si="6"/>
        <v>5000</v>
      </c>
      <c r="J30" s="448">
        <f t="shared" si="2"/>
        <v>100</v>
      </c>
    </row>
    <row r="31" spans="1:14" s="7" customFormat="1" x14ac:dyDescent="0.2">
      <c r="A31" s="147"/>
      <c r="B31" s="148" t="s">
        <v>584</v>
      </c>
      <c r="C31" s="847" t="s">
        <v>72</v>
      </c>
      <c r="D31" s="593">
        <v>0</v>
      </c>
      <c r="E31" s="845">
        <v>50000</v>
      </c>
      <c r="F31" s="593">
        <f t="shared" si="5"/>
        <v>50000</v>
      </c>
      <c r="G31" s="568"/>
      <c r="H31" s="283">
        <v>50000</v>
      </c>
      <c r="I31" s="448">
        <f t="shared" si="6"/>
        <v>50000</v>
      </c>
      <c r="J31" s="448">
        <f t="shared" si="2"/>
        <v>100</v>
      </c>
    </row>
    <row r="32" spans="1:14" s="7" customFormat="1" x14ac:dyDescent="0.2">
      <c r="A32" s="147"/>
      <c r="B32" s="148" t="s">
        <v>585</v>
      </c>
      <c r="C32" s="847" t="s">
        <v>1272</v>
      </c>
      <c r="D32" s="593"/>
      <c r="E32" s="845">
        <v>57498</v>
      </c>
      <c r="F32" s="593">
        <f t="shared" si="5"/>
        <v>57498</v>
      </c>
      <c r="G32" s="568"/>
      <c r="H32" s="283">
        <v>57498</v>
      </c>
      <c r="I32" s="448">
        <f t="shared" si="6"/>
        <v>57498</v>
      </c>
      <c r="J32" s="448">
        <f t="shared" si="2"/>
        <v>100</v>
      </c>
    </row>
    <row r="33" spans="1:10" s="7" customFormat="1" x14ac:dyDescent="0.2">
      <c r="A33" s="147"/>
      <c r="B33" s="148" t="s">
        <v>586</v>
      </c>
      <c r="C33" s="798" t="s">
        <v>338</v>
      </c>
      <c r="D33" s="850"/>
      <c r="E33" s="851">
        <v>2000</v>
      </c>
      <c r="F33" s="850">
        <f>D33+E33</f>
        <v>2000</v>
      </c>
      <c r="G33" s="568"/>
      <c r="H33" s="283">
        <v>2000</v>
      </c>
      <c r="I33" s="448">
        <f t="shared" si="6"/>
        <v>2000</v>
      </c>
      <c r="J33" s="448">
        <f t="shared" si="2"/>
        <v>100</v>
      </c>
    </row>
    <row r="34" spans="1:10" s="7" customFormat="1" x14ac:dyDescent="0.2">
      <c r="A34" s="147"/>
      <c r="B34" s="148" t="s">
        <v>587</v>
      </c>
      <c r="C34" s="798" t="s">
        <v>195</v>
      </c>
      <c r="D34" s="850"/>
      <c r="E34" s="851">
        <v>3500</v>
      </c>
      <c r="F34" s="850">
        <f>D34+E34</f>
        <v>3500</v>
      </c>
      <c r="G34" s="568"/>
      <c r="H34" s="283">
        <v>3500</v>
      </c>
      <c r="I34" s="448">
        <f t="shared" si="6"/>
        <v>3500</v>
      </c>
      <c r="J34" s="448">
        <f t="shared" si="2"/>
        <v>100</v>
      </c>
    </row>
    <row r="35" spans="1:10" s="7" customFormat="1" x14ac:dyDescent="0.2">
      <c r="A35" s="147"/>
      <c r="B35" s="148" t="s">
        <v>609</v>
      </c>
      <c r="C35" s="798" t="s">
        <v>339</v>
      </c>
      <c r="D35" s="850"/>
      <c r="E35" s="851">
        <v>3500</v>
      </c>
      <c r="F35" s="850">
        <f>D35+E35</f>
        <v>3500</v>
      </c>
      <c r="G35" s="568"/>
      <c r="H35" s="283">
        <v>3500</v>
      </c>
      <c r="I35" s="448">
        <f t="shared" si="6"/>
        <v>3500</v>
      </c>
      <c r="J35" s="448">
        <f t="shared" si="2"/>
        <v>100</v>
      </c>
    </row>
    <row r="36" spans="1:10" s="7" customFormat="1" x14ac:dyDescent="0.2">
      <c r="A36" s="147"/>
      <c r="B36" s="148" t="s">
        <v>610</v>
      </c>
      <c r="C36" s="798" t="s">
        <v>341</v>
      </c>
      <c r="D36" s="850"/>
      <c r="E36" s="851">
        <v>310</v>
      </c>
      <c r="F36" s="850">
        <f>D36+E36</f>
        <v>310</v>
      </c>
      <c r="G36" s="568"/>
      <c r="H36" s="283">
        <v>310</v>
      </c>
      <c r="I36" s="448">
        <f t="shared" si="6"/>
        <v>310</v>
      </c>
      <c r="J36" s="448">
        <f t="shared" si="2"/>
        <v>100</v>
      </c>
    </row>
    <row r="37" spans="1:10" s="7" customFormat="1" x14ac:dyDescent="0.2">
      <c r="A37" s="147"/>
      <c r="B37" s="148" t="s">
        <v>611</v>
      </c>
      <c r="C37" s="847" t="s">
        <v>342</v>
      </c>
      <c r="D37" s="850"/>
      <c r="E37" s="851">
        <v>1500</v>
      </c>
      <c r="F37" s="850">
        <f>E37</f>
        <v>1500</v>
      </c>
      <c r="G37" s="568"/>
      <c r="H37" s="283">
        <v>1500</v>
      </c>
      <c r="I37" s="448">
        <f t="shared" si="6"/>
        <v>1500</v>
      </c>
      <c r="J37" s="448">
        <f t="shared" si="2"/>
        <v>100</v>
      </c>
    </row>
    <row r="38" spans="1:10" s="7" customFormat="1" x14ac:dyDescent="0.2">
      <c r="A38" s="147"/>
      <c r="B38" s="148" t="s">
        <v>612</v>
      </c>
      <c r="C38" s="847" t="s">
        <v>343</v>
      </c>
      <c r="D38" s="850"/>
      <c r="E38" s="851">
        <v>127</v>
      </c>
      <c r="F38" s="850">
        <v>127</v>
      </c>
      <c r="G38" s="568"/>
      <c r="H38" s="283"/>
      <c r="I38" s="448">
        <f t="shared" si="6"/>
        <v>0</v>
      </c>
      <c r="J38" s="448">
        <f t="shared" si="2"/>
        <v>0</v>
      </c>
    </row>
    <row r="39" spans="1:10" s="7" customFormat="1" x14ac:dyDescent="0.2">
      <c r="A39" s="147"/>
      <c r="B39" s="148" t="s">
        <v>613</v>
      </c>
      <c r="C39" s="847" t="s">
        <v>183</v>
      </c>
      <c r="D39" s="850"/>
      <c r="E39" s="851">
        <v>1000</v>
      </c>
      <c r="F39" s="850">
        <v>1000</v>
      </c>
      <c r="G39" s="568"/>
      <c r="H39" s="283">
        <v>1000</v>
      </c>
      <c r="I39" s="448">
        <f t="shared" si="6"/>
        <v>1000</v>
      </c>
      <c r="J39" s="448">
        <f t="shared" si="2"/>
        <v>100</v>
      </c>
    </row>
    <row r="40" spans="1:10" s="7" customFormat="1" x14ac:dyDescent="0.2">
      <c r="A40" s="147"/>
      <c r="B40" s="148" t="s">
        <v>614</v>
      </c>
      <c r="C40" s="847" t="s">
        <v>184</v>
      </c>
      <c r="D40" s="850"/>
      <c r="E40" s="851">
        <v>300</v>
      </c>
      <c r="F40" s="850">
        <f t="shared" ref="F40:F54" si="7">D40+E40</f>
        <v>300</v>
      </c>
      <c r="G40" s="568"/>
      <c r="H40" s="283">
        <v>300</v>
      </c>
      <c r="I40" s="448">
        <f t="shared" si="6"/>
        <v>300</v>
      </c>
      <c r="J40" s="448">
        <f t="shared" si="2"/>
        <v>100</v>
      </c>
    </row>
    <row r="41" spans="1:10" s="7" customFormat="1" x14ac:dyDescent="0.2">
      <c r="A41" s="147"/>
      <c r="B41" s="148" t="s">
        <v>615</v>
      </c>
      <c r="C41" s="847" t="s">
        <v>185</v>
      </c>
      <c r="D41" s="850"/>
      <c r="E41" s="851">
        <v>2000</v>
      </c>
      <c r="F41" s="850">
        <f t="shared" si="7"/>
        <v>2000</v>
      </c>
      <c r="G41" s="568"/>
      <c r="H41" s="283">
        <v>2000</v>
      </c>
      <c r="I41" s="448">
        <f t="shared" si="6"/>
        <v>2000</v>
      </c>
      <c r="J41" s="448">
        <f t="shared" si="2"/>
        <v>100</v>
      </c>
    </row>
    <row r="42" spans="1:10" s="7" customFormat="1" x14ac:dyDescent="0.2">
      <c r="A42" s="147"/>
      <c r="B42" s="148" t="s">
        <v>616</v>
      </c>
      <c r="C42" s="847" t="s">
        <v>307</v>
      </c>
      <c r="D42" s="850"/>
      <c r="E42" s="851">
        <v>1000</v>
      </c>
      <c r="F42" s="850">
        <f t="shared" si="7"/>
        <v>1000</v>
      </c>
      <c r="G42" s="568"/>
      <c r="H42" s="283">
        <v>1000</v>
      </c>
      <c r="I42" s="448">
        <f t="shared" si="6"/>
        <v>1000</v>
      </c>
      <c r="J42" s="448">
        <f t="shared" si="2"/>
        <v>100</v>
      </c>
    </row>
    <row r="43" spans="1:10" s="7" customFormat="1" x14ac:dyDescent="0.2">
      <c r="A43" s="147"/>
      <c r="B43" s="148" t="s">
        <v>617</v>
      </c>
      <c r="C43" s="847" t="s">
        <v>308</v>
      </c>
      <c r="D43" s="850"/>
      <c r="E43" s="851">
        <v>2000</v>
      </c>
      <c r="F43" s="850">
        <f t="shared" si="7"/>
        <v>2000</v>
      </c>
      <c r="G43" s="568"/>
      <c r="H43" s="283"/>
      <c r="I43" s="448">
        <f t="shared" si="6"/>
        <v>0</v>
      </c>
      <c r="J43" s="448">
        <f t="shared" si="2"/>
        <v>0</v>
      </c>
    </row>
    <row r="44" spans="1:10" s="7" customFormat="1" x14ac:dyDescent="0.2">
      <c r="A44" s="147"/>
      <c r="B44" s="148" t="s">
        <v>671</v>
      </c>
      <c r="C44" s="847" t="s">
        <v>1060</v>
      </c>
      <c r="D44" s="850"/>
      <c r="E44" s="851">
        <v>900</v>
      </c>
      <c r="F44" s="850">
        <f t="shared" si="7"/>
        <v>900</v>
      </c>
      <c r="G44" s="568"/>
      <c r="H44" s="283">
        <v>900</v>
      </c>
      <c r="I44" s="448">
        <f t="shared" si="6"/>
        <v>900</v>
      </c>
      <c r="J44" s="448">
        <f t="shared" si="2"/>
        <v>100</v>
      </c>
    </row>
    <row r="45" spans="1:10" s="7" customFormat="1" x14ac:dyDescent="0.2">
      <c r="A45" s="147"/>
      <c r="B45" s="148" t="s">
        <v>672</v>
      </c>
      <c r="C45" s="847" t="s">
        <v>1061</v>
      </c>
      <c r="D45" s="850"/>
      <c r="E45" s="851">
        <v>400</v>
      </c>
      <c r="F45" s="850">
        <f t="shared" si="7"/>
        <v>400</v>
      </c>
      <c r="G45" s="568"/>
      <c r="H45" s="283">
        <v>400</v>
      </c>
      <c r="I45" s="448">
        <f t="shared" si="6"/>
        <v>400</v>
      </c>
      <c r="J45" s="448">
        <f t="shared" si="2"/>
        <v>100</v>
      </c>
    </row>
    <row r="46" spans="1:10" s="7" customFormat="1" x14ac:dyDescent="0.2">
      <c r="A46" s="147"/>
      <c r="B46" s="148" t="s">
        <v>673</v>
      </c>
      <c r="C46" s="847" t="s">
        <v>1087</v>
      </c>
      <c r="D46" s="850"/>
      <c r="E46" s="851">
        <v>12395</v>
      </c>
      <c r="F46" s="850">
        <f t="shared" si="7"/>
        <v>12395</v>
      </c>
      <c r="G46" s="568"/>
      <c r="H46" s="283">
        <v>12394</v>
      </c>
      <c r="I46" s="448">
        <f t="shared" si="6"/>
        <v>12394</v>
      </c>
      <c r="J46" s="448">
        <f t="shared" si="2"/>
        <v>99.9919322307382</v>
      </c>
    </row>
    <row r="47" spans="1:10" s="7" customFormat="1" x14ac:dyDescent="0.2">
      <c r="A47" s="147"/>
      <c r="B47" s="148" t="s">
        <v>674</v>
      </c>
      <c r="C47" s="847" t="s">
        <v>1150</v>
      </c>
      <c r="D47" s="850"/>
      <c r="E47" s="851">
        <v>100</v>
      </c>
      <c r="F47" s="850">
        <f t="shared" si="7"/>
        <v>100</v>
      </c>
      <c r="G47" s="568"/>
      <c r="H47" s="283">
        <v>100</v>
      </c>
      <c r="I47" s="448">
        <f t="shared" si="6"/>
        <v>100</v>
      </c>
      <c r="J47" s="448">
        <f t="shared" si="2"/>
        <v>100</v>
      </c>
    </row>
    <row r="48" spans="1:10" s="7" customFormat="1" ht="12.75" customHeight="1" x14ac:dyDescent="0.2">
      <c r="A48" s="147"/>
      <c r="B48" s="879" t="s">
        <v>125</v>
      </c>
      <c r="C48" s="798" t="s">
        <v>1184</v>
      </c>
      <c r="D48" s="850"/>
      <c r="E48" s="851">
        <v>900</v>
      </c>
      <c r="F48" s="850">
        <f t="shared" si="7"/>
        <v>900</v>
      </c>
      <c r="G48" s="1250"/>
      <c r="H48" s="1251">
        <v>900</v>
      </c>
      <c r="I48" s="1252">
        <f t="shared" si="6"/>
        <v>900</v>
      </c>
      <c r="J48" s="1252">
        <f t="shared" si="2"/>
        <v>100</v>
      </c>
    </row>
    <row r="49" spans="1:10" s="7" customFormat="1" x14ac:dyDescent="0.2">
      <c r="A49" s="147"/>
      <c r="B49" s="148" t="s">
        <v>700</v>
      </c>
      <c r="C49" s="847" t="s">
        <v>1151</v>
      </c>
      <c r="D49" s="850"/>
      <c r="E49" s="851">
        <v>100</v>
      </c>
      <c r="F49" s="850">
        <f t="shared" si="7"/>
        <v>100</v>
      </c>
      <c r="G49" s="568"/>
      <c r="H49" s="283">
        <v>100</v>
      </c>
      <c r="I49" s="448">
        <f t="shared" si="6"/>
        <v>100</v>
      </c>
      <c r="J49" s="448">
        <f t="shared" si="2"/>
        <v>100</v>
      </c>
    </row>
    <row r="50" spans="1:10" s="7" customFormat="1" x14ac:dyDescent="0.2">
      <c r="A50" s="147"/>
      <c r="B50" s="148" t="s">
        <v>701</v>
      </c>
      <c r="C50" s="847" t="s">
        <v>1152</v>
      </c>
      <c r="D50" s="850"/>
      <c r="E50" s="851">
        <v>73</v>
      </c>
      <c r="F50" s="850">
        <f t="shared" si="7"/>
        <v>73</v>
      </c>
      <c r="G50" s="568"/>
      <c r="H50" s="283"/>
      <c r="I50" s="448">
        <f t="shared" si="6"/>
        <v>0</v>
      </c>
      <c r="J50" s="448">
        <f t="shared" si="2"/>
        <v>0</v>
      </c>
    </row>
    <row r="51" spans="1:10" s="7" customFormat="1" x14ac:dyDescent="0.2">
      <c r="A51" s="147"/>
      <c r="B51" s="148" t="s">
        <v>128</v>
      </c>
      <c r="C51" s="847" t="s">
        <v>1154</v>
      </c>
      <c r="D51" s="850"/>
      <c r="E51" s="851">
        <v>1200</v>
      </c>
      <c r="F51" s="850">
        <f t="shared" si="7"/>
        <v>1200</v>
      </c>
      <c r="G51" s="568"/>
      <c r="H51" s="283">
        <v>1200</v>
      </c>
      <c r="I51" s="448">
        <f t="shared" si="6"/>
        <v>1200</v>
      </c>
      <c r="J51" s="448">
        <f t="shared" si="2"/>
        <v>100</v>
      </c>
    </row>
    <row r="52" spans="1:10" s="7" customFormat="1" x14ac:dyDescent="0.2">
      <c r="A52" s="147"/>
      <c r="B52" s="148" t="s">
        <v>129</v>
      </c>
      <c r="C52" s="847" t="s">
        <v>1155</v>
      </c>
      <c r="D52" s="850"/>
      <c r="E52" s="851">
        <v>100</v>
      </c>
      <c r="F52" s="850">
        <f t="shared" si="7"/>
        <v>100</v>
      </c>
      <c r="G52" s="568"/>
      <c r="H52" s="283">
        <v>100</v>
      </c>
      <c r="I52" s="448">
        <f t="shared" si="6"/>
        <v>100</v>
      </c>
      <c r="J52" s="448">
        <f t="shared" si="2"/>
        <v>100</v>
      </c>
    </row>
    <row r="53" spans="1:10" s="7" customFormat="1" x14ac:dyDescent="0.2">
      <c r="A53" s="147"/>
      <c r="B53" s="148" t="s">
        <v>130</v>
      </c>
      <c r="C53" s="847" t="s">
        <v>1156</v>
      </c>
      <c r="D53" s="850"/>
      <c r="E53" s="851">
        <v>50</v>
      </c>
      <c r="F53" s="850">
        <f t="shared" si="7"/>
        <v>50</v>
      </c>
      <c r="G53" s="568"/>
      <c r="H53" s="283">
        <v>50</v>
      </c>
      <c r="I53" s="448">
        <f t="shared" si="6"/>
        <v>50</v>
      </c>
      <c r="J53" s="448">
        <f t="shared" si="2"/>
        <v>100</v>
      </c>
    </row>
    <row r="54" spans="1:10" s="7" customFormat="1" x14ac:dyDescent="0.2">
      <c r="A54" s="147"/>
      <c r="B54" s="148" t="s">
        <v>133</v>
      </c>
      <c r="C54" s="847" t="s">
        <v>1157</v>
      </c>
      <c r="D54" s="850"/>
      <c r="E54" s="851">
        <v>821</v>
      </c>
      <c r="F54" s="850">
        <f t="shared" si="7"/>
        <v>821</v>
      </c>
      <c r="G54" s="568"/>
      <c r="H54" s="283"/>
      <c r="I54" s="448">
        <f t="shared" si="6"/>
        <v>0</v>
      </c>
      <c r="J54" s="448">
        <f t="shared" si="2"/>
        <v>0</v>
      </c>
    </row>
    <row r="55" spans="1:10" s="7" customFormat="1" x14ac:dyDescent="0.2">
      <c r="A55" s="147"/>
      <c r="B55" s="148" t="s">
        <v>136</v>
      </c>
      <c r="C55" s="847" t="s">
        <v>1264</v>
      </c>
      <c r="D55" s="850">
        <v>500</v>
      </c>
      <c r="E55" s="851"/>
      <c r="F55" s="850">
        <f>SUM(D55:E55)</f>
        <v>500</v>
      </c>
      <c r="G55" s="568">
        <v>500</v>
      </c>
      <c r="H55" s="283"/>
      <c r="I55" s="448">
        <f t="shared" si="6"/>
        <v>500</v>
      </c>
      <c r="J55" s="448">
        <f t="shared" si="2"/>
        <v>100</v>
      </c>
    </row>
    <row r="56" spans="1:10" s="7" customFormat="1" x14ac:dyDescent="0.2">
      <c r="A56" s="147"/>
      <c r="B56" s="148" t="s">
        <v>137</v>
      </c>
      <c r="C56" s="847" t="s">
        <v>1265</v>
      </c>
      <c r="D56" s="850"/>
      <c r="E56" s="851">
        <v>1500</v>
      </c>
      <c r="F56" s="850">
        <f>SUM(D56:E56)</f>
        <v>1500</v>
      </c>
      <c r="G56" s="568"/>
      <c r="H56" s="283">
        <v>1500</v>
      </c>
      <c r="I56" s="448">
        <f t="shared" si="6"/>
        <v>1500</v>
      </c>
      <c r="J56" s="448">
        <f t="shared" si="2"/>
        <v>100</v>
      </c>
    </row>
    <row r="57" spans="1:10" s="7" customFormat="1" x14ac:dyDescent="0.2">
      <c r="A57" s="147"/>
      <c r="B57" s="148" t="s">
        <v>138</v>
      </c>
      <c r="C57" s="847" t="s">
        <v>1273</v>
      </c>
      <c r="D57" s="850"/>
      <c r="E57" s="851">
        <v>30</v>
      </c>
      <c r="F57" s="850">
        <f t="shared" ref="F57:F59" si="8">SUM(D57:E57)</f>
        <v>30</v>
      </c>
      <c r="G57" s="568"/>
      <c r="H57" s="283">
        <v>30</v>
      </c>
      <c r="I57" s="448">
        <f t="shared" si="6"/>
        <v>30</v>
      </c>
      <c r="J57" s="448">
        <f t="shared" si="2"/>
        <v>100</v>
      </c>
    </row>
    <row r="58" spans="1:10" s="7" customFormat="1" x14ac:dyDescent="0.2">
      <c r="A58" s="147"/>
      <c r="B58" s="148" t="s">
        <v>139</v>
      </c>
      <c r="C58" s="847" t="s">
        <v>1274</v>
      </c>
      <c r="D58" s="850"/>
      <c r="E58" s="851">
        <v>50</v>
      </c>
      <c r="F58" s="850">
        <f t="shared" si="8"/>
        <v>50</v>
      </c>
      <c r="G58" s="568"/>
      <c r="H58" s="283">
        <v>50</v>
      </c>
      <c r="I58" s="448">
        <f t="shared" si="6"/>
        <v>50</v>
      </c>
      <c r="J58" s="448">
        <f t="shared" si="2"/>
        <v>100</v>
      </c>
    </row>
    <row r="59" spans="1:10" s="7" customFormat="1" x14ac:dyDescent="0.2">
      <c r="A59" s="147"/>
      <c r="B59" s="148" t="s">
        <v>142</v>
      </c>
      <c r="C59" s="847" t="s">
        <v>1275</v>
      </c>
      <c r="D59" s="850"/>
      <c r="E59" s="851">
        <v>150</v>
      </c>
      <c r="F59" s="850">
        <f t="shared" si="8"/>
        <v>150</v>
      </c>
      <c r="G59" s="568"/>
      <c r="H59" s="283"/>
      <c r="I59" s="448">
        <f t="shared" si="6"/>
        <v>0</v>
      </c>
      <c r="J59" s="448">
        <f t="shared" si="2"/>
        <v>0</v>
      </c>
    </row>
    <row r="60" spans="1:10" s="7" customFormat="1" x14ac:dyDescent="0.2">
      <c r="A60" s="147"/>
      <c r="B60" s="148" t="s">
        <v>145</v>
      </c>
      <c r="C60" s="848" t="s">
        <v>489</v>
      </c>
      <c r="D60" s="846">
        <f>SUM(D24:D56)</f>
        <v>202527</v>
      </c>
      <c r="E60" s="846">
        <f>SUM(E24:E59)</f>
        <v>239004</v>
      </c>
      <c r="F60" s="846">
        <f>SUM(F24:F59)</f>
        <v>441531</v>
      </c>
      <c r="G60" s="822">
        <f>SUM(G25:G59)</f>
        <v>193246</v>
      </c>
      <c r="H60" s="351">
        <f t="shared" ref="H60:I60" si="9">SUM(H25:H59)</f>
        <v>235832</v>
      </c>
      <c r="I60" s="351">
        <f t="shared" si="9"/>
        <v>429078</v>
      </c>
      <c r="J60" s="1125">
        <f t="shared" si="2"/>
        <v>97.179586484301211</v>
      </c>
    </row>
    <row r="61" spans="1:10" x14ac:dyDescent="0.2">
      <c r="B61" s="148" t="s">
        <v>148</v>
      </c>
      <c r="C61" s="852"/>
      <c r="D61" s="593"/>
      <c r="E61" s="845"/>
      <c r="F61" s="593"/>
      <c r="G61" s="568"/>
      <c r="H61" s="285"/>
      <c r="I61" s="448"/>
      <c r="J61" s="448"/>
    </row>
    <row r="62" spans="1:10" ht="14.25" customHeight="1" x14ac:dyDescent="0.2">
      <c r="B62" s="148" t="s">
        <v>149</v>
      </c>
      <c r="C62" s="842" t="s">
        <v>490</v>
      </c>
      <c r="D62" s="593">
        <f t="shared" ref="D62:I62" si="10">D22</f>
        <v>5750</v>
      </c>
      <c r="E62" s="845">
        <f t="shared" si="10"/>
        <v>55249</v>
      </c>
      <c r="F62" s="593">
        <f t="shared" si="10"/>
        <v>60999</v>
      </c>
      <c r="G62" s="568">
        <f t="shared" si="10"/>
        <v>5750</v>
      </c>
      <c r="H62" s="283">
        <f t="shared" si="10"/>
        <v>2575</v>
      </c>
      <c r="I62" s="448">
        <f t="shared" si="10"/>
        <v>8325</v>
      </c>
      <c r="J62" s="448">
        <f t="shared" si="2"/>
        <v>13.647764717454383</v>
      </c>
    </row>
    <row r="63" spans="1:10" ht="14.25" customHeight="1" x14ac:dyDescent="0.2">
      <c r="B63" s="148" t="s">
        <v>152</v>
      </c>
      <c r="C63" s="848" t="s">
        <v>491</v>
      </c>
      <c r="D63" s="593">
        <f t="shared" ref="D63:I63" si="11">D60</f>
        <v>202527</v>
      </c>
      <c r="E63" s="145">
        <f t="shared" si="11"/>
        <v>239004</v>
      </c>
      <c r="F63" s="593">
        <f t="shared" si="11"/>
        <v>441531</v>
      </c>
      <c r="G63" s="568">
        <f t="shared" si="11"/>
        <v>193246</v>
      </c>
      <c r="H63" s="283">
        <f t="shared" si="11"/>
        <v>235832</v>
      </c>
      <c r="I63" s="448">
        <f t="shared" si="11"/>
        <v>429078</v>
      </c>
      <c r="J63" s="448">
        <f t="shared" si="2"/>
        <v>97.179586484301211</v>
      </c>
    </row>
    <row r="64" spans="1:10" ht="12.75" thickBot="1" x14ac:dyDescent="0.25">
      <c r="B64" s="148" t="s">
        <v>153</v>
      </c>
      <c r="C64" s="843"/>
      <c r="D64" s="593"/>
      <c r="E64" s="145"/>
      <c r="F64" s="593"/>
      <c r="G64" s="568"/>
      <c r="H64" s="283"/>
      <c r="I64" s="1138"/>
      <c r="J64" s="1138"/>
    </row>
    <row r="65" spans="2:10" ht="12.75" thickBot="1" x14ac:dyDescent="0.25">
      <c r="B65" s="148" t="s">
        <v>154</v>
      </c>
      <c r="C65" s="972" t="s">
        <v>677</v>
      </c>
      <c r="D65" s="853">
        <f>D62+D63</f>
        <v>208277</v>
      </c>
      <c r="E65" s="853">
        <f>E62+E63</f>
        <v>294253</v>
      </c>
      <c r="F65" s="853">
        <f>F62+F63</f>
        <v>502530</v>
      </c>
      <c r="G65" s="1004">
        <f>G60+G22</f>
        <v>198996</v>
      </c>
      <c r="H65" s="1004">
        <f>H60+H22</f>
        <v>238407</v>
      </c>
      <c r="I65" s="1004">
        <f>I60+I22</f>
        <v>437403</v>
      </c>
      <c r="J65" s="794">
        <f t="shared" si="2"/>
        <v>87.040176705868305</v>
      </c>
    </row>
    <row r="66" spans="2:10" x14ac:dyDescent="0.2">
      <c r="B66" s="148"/>
    </row>
    <row r="67" spans="2:10" x14ac:dyDescent="0.2">
      <c r="B67" s="148"/>
    </row>
    <row r="68" spans="2:10" x14ac:dyDescent="0.2">
      <c r="B68" s="148"/>
    </row>
    <row r="69" spans="2:10" x14ac:dyDescent="0.2">
      <c r="B69" s="148"/>
    </row>
    <row r="70" spans="2:10" x14ac:dyDescent="0.2">
      <c r="B70" s="148"/>
    </row>
  </sheetData>
  <sheetProtection selectLockedCells="1" selectUnlockedCells="1"/>
  <mergeCells count="9">
    <mergeCell ref="G8:I8"/>
    <mergeCell ref="J8:J9"/>
    <mergeCell ref="B1:J1"/>
    <mergeCell ref="B3:J3"/>
    <mergeCell ref="B4:J4"/>
    <mergeCell ref="C7:J7"/>
    <mergeCell ref="B8:B9"/>
    <mergeCell ref="C8:C9"/>
    <mergeCell ref="D8:F8"/>
  </mergeCells>
  <phoneticPr fontId="35" type="noConversion"/>
  <pageMargins left="0.55118110236220474" right="0.55118110236220474" top="0.98425196850393704" bottom="0.98425196850393704" header="0.51181102362204722" footer="0.51181102362204722"/>
  <pageSetup paperSize="9" scale="70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39</vt:i4>
      </vt:variant>
      <vt:variant>
        <vt:lpstr>Névvel ellátott tartományok</vt:lpstr>
      </vt:variant>
      <vt:variant>
        <vt:i4>15</vt:i4>
      </vt:variant>
    </vt:vector>
  </HeadingPairs>
  <TitlesOfParts>
    <vt:vector size="54" baseType="lpstr">
      <vt:lpstr>Össz.önkor.mérleg.</vt:lpstr>
      <vt:lpstr>működ. mérleg </vt:lpstr>
      <vt:lpstr>felhalm. mérleg</vt:lpstr>
      <vt:lpstr>2017 állami tám</vt:lpstr>
      <vt:lpstr>2016 állami tám </vt:lpstr>
      <vt:lpstr>közhatalmi bevételek</vt:lpstr>
      <vt:lpstr>tám, végl. pe.átv  </vt:lpstr>
      <vt:lpstr>felh. bev.  </vt:lpstr>
      <vt:lpstr>mc.pe.átad</vt:lpstr>
      <vt:lpstr>felhalm. kiad.  </vt:lpstr>
      <vt:lpstr>tartalék</vt:lpstr>
      <vt:lpstr>pü.mérleg Önkorm.</vt:lpstr>
      <vt:lpstr>pü.mérleg Hivatal</vt:lpstr>
      <vt:lpstr>mük. bev.Önkor és Hivatal </vt:lpstr>
      <vt:lpstr>műk. kiad. szakf Önkorm. </vt:lpstr>
      <vt:lpstr>ellátottak önk.</vt:lpstr>
      <vt:lpstr>ellátottak hivatal</vt:lpstr>
      <vt:lpstr>püm. GAMESZ. </vt:lpstr>
      <vt:lpstr>püm.Brunszvik</vt:lpstr>
      <vt:lpstr>püm Festetics</vt:lpstr>
      <vt:lpstr>püm-TASZII.</vt:lpstr>
      <vt:lpstr>likvid</vt:lpstr>
      <vt:lpstr>maradv</vt:lpstr>
      <vt:lpstr>eredmkim</vt:lpstr>
      <vt:lpstr>létszám</vt:lpstr>
      <vt:lpstr>Kötváll Ph.</vt:lpstr>
      <vt:lpstr>Kötváll Önk</vt:lpstr>
      <vt:lpstr>kötváll. </vt:lpstr>
      <vt:lpstr>közvetett t.</vt:lpstr>
      <vt:lpstr>Polgm keret felh</vt:lpstr>
      <vt:lpstr>hitelállomány </vt:lpstr>
      <vt:lpstr>vagyonm </vt:lpstr>
      <vt:lpstr>ingatl </vt:lpstr>
      <vt:lpstr>ingatl</vt:lpstr>
      <vt:lpstr>forg kép</vt:lpstr>
      <vt:lpstr>beflen beruh</vt:lpstr>
      <vt:lpstr>o-ra leírt</vt:lpstr>
      <vt:lpstr>értékveszt</vt:lpstr>
      <vt:lpstr>tartós részesed</vt:lpstr>
      <vt:lpstr>'ellátottak önk.'!Excel_BuiltIn_Print_Titles</vt:lpstr>
      <vt:lpstr>'beflen beruh'!Nyomtatási_cím</vt:lpstr>
      <vt:lpstr>'ellátottak önk.'!Nyomtatási_cím</vt:lpstr>
      <vt:lpstr>eredmkim!Nyomtatási_cím</vt:lpstr>
      <vt:lpstr>'felh. bev.  '!Nyomtatási_cím</vt:lpstr>
      <vt:lpstr>'felhalm. kiad.  '!Nyomtatási_cím</vt:lpstr>
      <vt:lpstr>'forg kép'!Nyomtatási_cím</vt:lpstr>
      <vt:lpstr>'kötváll. '!Nyomtatási_cím</vt:lpstr>
      <vt:lpstr>létszám!Nyomtatási_cím</vt:lpstr>
      <vt:lpstr>mc.pe.átad!Nyomtatási_cím</vt:lpstr>
      <vt:lpstr>'műk. kiad. szakf Önkorm. '!Nyomtatási_cím</vt:lpstr>
      <vt:lpstr>'o-ra leírt'!Nyomtatási_cím</vt:lpstr>
      <vt:lpstr>'Polgm keret felh'!Nyomtatási_cím</vt:lpstr>
      <vt:lpstr>'tám, végl. pe.átv  '!Nyomtatási_cím</vt:lpstr>
      <vt:lpstr>'vagyonm '!Nyomtatási_cím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Szintén László</dc:creator>
  <cp:lastModifiedBy>Kondákorné Farkas Erika</cp:lastModifiedBy>
  <cp:lastPrinted>2018-05-28T12:39:57Z</cp:lastPrinted>
  <dcterms:created xsi:type="dcterms:W3CDTF">2013-12-16T15:47:29Z</dcterms:created>
  <dcterms:modified xsi:type="dcterms:W3CDTF">2018-05-29T07:24:06Z</dcterms:modified>
</cp:coreProperties>
</file>