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ród\Testületi\rendeletek\"/>
    </mc:Choice>
  </mc:AlternateContent>
  <xr:revisionPtr revIDLastSave="0" documentId="10_ncr:8100000_{E93F282E-667F-46EB-91ED-EA89A113F134}" xr6:coauthVersionLast="32" xr6:coauthVersionMax="32" xr10:uidLastSave="{00000000-0000-0000-0000-000000000000}"/>
  <bookViews>
    <workbookView xWindow="0" yWindow="0" windowWidth="28800" windowHeight="11625" tabRatio="737" firstSheet="5" activeTab="10" xr2:uid="{00000000-000D-0000-FFFF-FFFF00000000}"/>
  </bookViews>
  <sheets>
    <sheet name="1. Összesítő" sheetId="1" r:id="rId1"/>
    <sheet name="2. KIADÁS" sheetId="2" r:id="rId2"/>
    <sheet name="3. BEVÉTEL" sheetId="3" r:id="rId3"/>
    <sheet name="4. Pénzeszk. átadás" sheetId="4" r:id="rId4"/>
    <sheet name="5. Felhalmozási kiadások" sheetId="5" r:id="rId5"/>
    <sheet name="6. Működés és felhalmozás" sheetId="6" r:id="rId6"/>
    <sheet name="7. Könyvv.mégleg" sheetId="9" r:id="rId7"/>
    <sheet name="8. Maradvány" sheetId="10" r:id="rId8"/>
    <sheet name="9. Részesedések" sheetId="11" r:id="rId9"/>
    <sheet name="10. Pénzkészlet" sheetId="12" r:id="rId10"/>
    <sheet name="11. Uniós projektek" sheetId="8" r:id="rId11"/>
  </sheets>
  <definedNames>
    <definedName name="_xlnm.Print_Area" localSheetId="0">'1. Összesítő'!$A$1:$P$122</definedName>
    <definedName name="_xlnm.Print_Area" localSheetId="1">'2. KIADÁS'!$A$2:$AF$54</definedName>
    <definedName name="_xlnm.Print_Area" localSheetId="2">'3. BEVÉTEL'!$A$1:$AC$53</definedName>
    <definedName name="Print_Area_0">'2. KIADÁS'!$A$2:$AA$54</definedName>
    <definedName name="Print_Area_0_1">'1. Összesítő'!$A$1:$P$122</definedName>
  </definedNames>
  <calcPr calcId="162913" calcMode="manual"/>
</workbook>
</file>

<file path=xl/calcChain.xml><?xml version="1.0" encoding="utf-8"?>
<calcChain xmlns="http://schemas.openxmlformats.org/spreadsheetml/2006/main">
  <c r="AD44" i="2" l="1"/>
  <c r="AD54" i="2" s="1"/>
  <c r="AE44" i="2"/>
  <c r="AE54" i="2" s="1"/>
  <c r="AF54" i="2" s="1"/>
  <c r="AC44" i="2"/>
  <c r="AC54" i="2" s="1"/>
  <c r="AF49" i="2"/>
  <c r="AE33" i="2"/>
  <c r="AF33" i="2" s="1"/>
  <c r="AD33" i="2"/>
  <c r="AC33" i="2"/>
  <c r="AF34" i="2"/>
  <c r="AF27" i="2"/>
  <c r="AD24" i="2"/>
  <c r="AF24" i="2" s="1"/>
  <c r="AE24" i="2"/>
  <c r="AC24" i="2"/>
  <c r="AE15" i="2"/>
  <c r="AF15" i="2" s="1"/>
  <c r="AD15" i="2"/>
  <c r="AC15" i="2"/>
  <c r="AF16" i="2"/>
  <c r="AF8" i="2"/>
  <c r="AD7" i="2"/>
  <c r="AE7" i="2"/>
  <c r="AF7" i="2" s="1"/>
  <c r="AC7" i="2"/>
  <c r="AF44" i="2" l="1"/>
  <c r="C7" i="8" l="1"/>
  <c r="E7" i="8"/>
  <c r="D38" i="4"/>
  <c r="C5" i="4" l="1"/>
  <c r="C34" i="4" s="1"/>
  <c r="C38" i="4" s="1"/>
  <c r="C15" i="4"/>
  <c r="C35" i="4"/>
  <c r="D12" i="12"/>
  <c r="E11" i="11" l="1"/>
  <c r="E7" i="11"/>
  <c r="E49" i="9"/>
  <c r="E41" i="9"/>
  <c r="E28" i="9"/>
  <c r="E18" i="9"/>
  <c r="E17" i="9"/>
  <c r="E5" i="9"/>
  <c r="E7" i="9"/>
  <c r="E11" i="9" s="1"/>
  <c r="D11" i="10"/>
  <c r="D8" i="10"/>
  <c r="D12" i="10" l="1"/>
  <c r="D22" i="10" s="1"/>
  <c r="E35" i="9"/>
  <c r="E50" i="9"/>
  <c r="E15" i="11"/>
  <c r="D20" i="10" l="1"/>
  <c r="D15" i="4"/>
  <c r="D5" i="4"/>
  <c r="B5" i="4"/>
  <c r="B15" i="4"/>
  <c r="S51" i="2" l="1"/>
  <c r="K3" i="1"/>
  <c r="Z8" i="2"/>
  <c r="Z9" i="2"/>
  <c r="Z10" i="2"/>
  <c r="Z11" i="2"/>
  <c r="Z12" i="2"/>
  <c r="Z13" i="2"/>
  <c r="Z16" i="2"/>
  <c r="Z17" i="2"/>
  <c r="Z18" i="2"/>
  <c r="Z19" i="2"/>
  <c r="Z21" i="2"/>
  <c r="Z22" i="2"/>
  <c r="Z23" i="2"/>
  <c r="Z25" i="2"/>
  <c r="Z26" i="2"/>
  <c r="Z27" i="2"/>
  <c r="Z29" i="2"/>
  <c r="Z30" i="2"/>
  <c r="Z34" i="2"/>
  <c r="Z35" i="2"/>
  <c r="Z36" i="2"/>
  <c r="Q40" i="2"/>
  <c r="O18" i="2"/>
  <c r="M42" i="1" l="1"/>
  <c r="C32" i="6"/>
  <c r="D32" i="6"/>
  <c r="B32" i="6"/>
  <c r="K70" i="1"/>
  <c r="E27" i="6"/>
  <c r="C5" i="6"/>
  <c r="B5" i="6"/>
  <c r="G32" i="6"/>
  <c r="I8" i="6"/>
  <c r="I18" i="6" s="1"/>
  <c r="H8" i="6"/>
  <c r="H18" i="6" s="1"/>
  <c r="G8" i="6"/>
  <c r="G18" i="6" s="1"/>
  <c r="E21" i="5"/>
  <c r="L70" i="1"/>
  <c r="M70" i="1"/>
  <c r="N75" i="1"/>
  <c r="K37" i="1"/>
  <c r="L37" i="1"/>
  <c r="M37" i="1"/>
  <c r="K78" i="1"/>
  <c r="M78" i="1"/>
  <c r="K93" i="1"/>
  <c r="K86" i="1"/>
  <c r="M86" i="1"/>
  <c r="L86" i="1"/>
  <c r="N87" i="1"/>
  <c r="N74" i="1"/>
  <c r="N69" i="1"/>
  <c r="N62" i="1"/>
  <c r="M53" i="1"/>
  <c r="M52" i="1" s="1"/>
  <c r="N63" i="1"/>
  <c r="K53" i="1"/>
  <c r="K52" i="1" s="1"/>
  <c r="K51" i="1" s="1"/>
  <c r="K40" i="1"/>
  <c r="N28" i="1"/>
  <c r="K36" i="1" l="1"/>
  <c r="M77" i="1"/>
  <c r="L3" i="1" l="1"/>
  <c r="M3" i="1"/>
  <c r="N12" i="1"/>
  <c r="N7" i="1"/>
  <c r="E28" i="2" l="1"/>
  <c r="F28" i="2"/>
  <c r="G28" i="2" s="1"/>
  <c r="T15" i="2"/>
  <c r="U15" i="2"/>
  <c r="V15" i="2"/>
  <c r="V7" i="2"/>
  <c r="U7" i="2"/>
  <c r="T7" i="2"/>
  <c r="P7" i="2"/>
  <c r="Q7" i="2"/>
  <c r="R7" i="2"/>
  <c r="Z41" i="2"/>
  <c r="M40" i="2"/>
  <c r="N40" i="2"/>
  <c r="Z42" i="2"/>
  <c r="Z49" i="2"/>
  <c r="Z50" i="2"/>
  <c r="I21" i="3"/>
  <c r="X20" i="3"/>
  <c r="Y20" i="3"/>
  <c r="Z20" i="3"/>
  <c r="Z46" i="3"/>
  <c r="Z44" i="3"/>
  <c r="Z34" i="3"/>
  <c r="Z33" i="3"/>
  <c r="Z27" i="3"/>
  <c r="Z25" i="3"/>
  <c r="Z23" i="3"/>
  <c r="Z13" i="3"/>
  <c r="J26" i="3"/>
  <c r="X12" i="3"/>
  <c r="Y12" i="3"/>
  <c r="Z12" i="3"/>
  <c r="X13" i="3"/>
  <c r="Y13" i="3"/>
  <c r="Z16" i="3"/>
  <c r="Z15" i="3"/>
  <c r="Z11" i="3"/>
  <c r="Z10" i="3"/>
  <c r="Z9" i="3"/>
  <c r="G34" i="3"/>
  <c r="H21" i="3"/>
  <c r="F17" i="3"/>
  <c r="G17" i="3" s="1"/>
  <c r="D17" i="3"/>
  <c r="E17" i="3"/>
  <c r="G20" i="3"/>
  <c r="S25" i="3"/>
  <c r="R21" i="3"/>
  <c r="Q21" i="3"/>
  <c r="AA20" i="3" l="1"/>
  <c r="AA12" i="3"/>
  <c r="AA13" i="3"/>
  <c r="E48" i="3"/>
  <c r="F48" i="3"/>
  <c r="L7" i="3"/>
  <c r="H7" i="3"/>
  <c r="I7" i="3"/>
  <c r="J7" i="3"/>
  <c r="K12" i="3"/>
  <c r="N7" i="3"/>
  <c r="N51" i="3" s="1"/>
  <c r="M7" i="3"/>
  <c r="D7" i="3"/>
  <c r="E7" i="3"/>
  <c r="F7" i="3"/>
  <c r="G11" i="3"/>
  <c r="O13" i="3"/>
  <c r="O9" i="3"/>
  <c r="L33" i="2"/>
  <c r="N33" i="2"/>
  <c r="M33" i="2"/>
  <c r="E33" i="2"/>
  <c r="F33" i="2"/>
  <c r="G35" i="2"/>
  <c r="G36" i="2"/>
  <c r="G37" i="2"/>
  <c r="L24" i="2"/>
  <c r="M24" i="2"/>
  <c r="N24" i="2"/>
  <c r="U24" i="2"/>
  <c r="V24" i="2"/>
  <c r="U20" i="2"/>
  <c r="V20" i="2"/>
  <c r="M7" i="2"/>
  <c r="N7" i="2"/>
  <c r="M44" i="2"/>
  <c r="N44" i="2"/>
  <c r="O50" i="2"/>
  <c r="D9" i="6"/>
  <c r="D5" i="6"/>
  <c r="E32" i="4" l="1"/>
  <c r="W49" i="2" l="1"/>
  <c r="W36" i="2"/>
  <c r="T33" i="2"/>
  <c r="V33" i="2"/>
  <c r="U33" i="2"/>
  <c r="T44" i="2"/>
  <c r="U44" i="2"/>
  <c r="V44" i="2"/>
  <c r="W44" i="2" s="1"/>
  <c r="O37" i="2"/>
  <c r="Y37" i="2"/>
  <c r="G30" i="2"/>
  <c r="O30" i="2"/>
  <c r="Y30" i="2"/>
  <c r="X14" i="2"/>
  <c r="O13" i="2"/>
  <c r="R33" i="2"/>
  <c r="Q33" i="2"/>
  <c r="P33" i="2"/>
  <c r="J33" i="2"/>
  <c r="H33" i="2"/>
  <c r="I33" i="2"/>
  <c r="D33" i="2"/>
  <c r="L28" i="2"/>
  <c r="M28" i="2"/>
  <c r="N28" i="2"/>
  <c r="W26" i="2"/>
  <c r="W25" i="2"/>
  <c r="Y23" i="2"/>
  <c r="X23" i="2"/>
  <c r="T24" i="2"/>
  <c r="R24" i="2"/>
  <c r="Q24" i="2"/>
  <c r="P24" i="2"/>
  <c r="J24" i="2"/>
  <c r="I24" i="2"/>
  <c r="H24" i="2"/>
  <c r="D24" i="2"/>
  <c r="E24" i="2"/>
  <c r="F24" i="2"/>
  <c r="L20" i="2"/>
  <c r="M20" i="2"/>
  <c r="N20" i="2"/>
  <c r="T20" i="2"/>
  <c r="W23" i="2"/>
  <c r="W21" i="2"/>
  <c r="O21" i="2"/>
  <c r="X19" i="2"/>
  <c r="Y19" i="2"/>
  <c r="W19" i="2"/>
  <c r="Z14" i="2"/>
  <c r="Y12" i="2"/>
  <c r="Y13" i="2"/>
  <c r="X12" i="2"/>
  <c r="X13" i="2"/>
  <c r="Y17" i="2"/>
  <c r="AA17" i="2" s="1"/>
  <c r="X17" i="2"/>
  <c r="W17" i="2"/>
  <c r="S12" i="2"/>
  <c r="O16" i="2"/>
  <c r="O23" i="2"/>
  <c r="O11" i="2"/>
  <c r="K33" i="2" l="1"/>
  <c r="AA12" i="2"/>
  <c r="K24" i="2"/>
  <c r="W33" i="2"/>
  <c r="AA19" i="2"/>
  <c r="AA23" i="2"/>
  <c r="AA13" i="2"/>
  <c r="Y8" i="2"/>
  <c r="X8" i="2"/>
  <c r="D7" i="8" l="1"/>
  <c r="Q44" i="2" l="1"/>
  <c r="K77" i="1" l="1"/>
  <c r="N73" i="1"/>
  <c r="N61" i="1"/>
  <c r="L48" i="1"/>
  <c r="E14" i="6" l="1"/>
  <c r="E17" i="6"/>
  <c r="C9" i="6" l="1"/>
  <c r="G35" i="6" l="1"/>
  <c r="D21" i="5"/>
  <c r="E21" i="3"/>
  <c r="F30" i="3"/>
  <c r="E30" i="3"/>
  <c r="W16" i="3"/>
  <c r="W11" i="3"/>
  <c r="W10" i="3"/>
  <c r="K27" i="3"/>
  <c r="K25" i="3"/>
  <c r="U48" i="3"/>
  <c r="V48" i="3"/>
  <c r="U7" i="3"/>
  <c r="V7" i="3"/>
  <c r="Z7" i="3" s="1"/>
  <c r="U14" i="3"/>
  <c r="V14" i="3"/>
  <c r="T48" i="3"/>
  <c r="T7" i="3"/>
  <c r="T14" i="3"/>
  <c r="W14" i="3" l="1"/>
  <c r="C21" i="5"/>
  <c r="E31" i="4"/>
  <c r="E33" i="4"/>
  <c r="G9" i="3"/>
  <c r="M51" i="2"/>
  <c r="N51" i="2"/>
  <c r="Y25" i="2" l="1"/>
  <c r="X25" i="2"/>
  <c r="O25" i="2"/>
  <c r="G8" i="2"/>
  <c r="P44" i="2"/>
  <c r="L51" i="2"/>
  <c r="D7" i="2"/>
  <c r="AA25" i="2" l="1"/>
  <c r="L7" i="2" l="1"/>
  <c r="O9" i="2"/>
  <c r="W9" i="2"/>
  <c r="X9" i="2"/>
  <c r="Y9" i="2"/>
  <c r="O10" i="2"/>
  <c r="X10" i="2"/>
  <c r="Y10" i="2"/>
  <c r="L15" i="2"/>
  <c r="M15" i="2"/>
  <c r="M54" i="2" s="1"/>
  <c r="N15" i="2"/>
  <c r="N54" i="2" s="1"/>
  <c r="O22" i="2"/>
  <c r="O20" i="2" s="1"/>
  <c r="O26" i="2"/>
  <c r="O27" i="2"/>
  <c r="O29" i="2"/>
  <c r="O34" i="2"/>
  <c r="O35" i="2"/>
  <c r="O36" i="2"/>
  <c r="O40" i="2"/>
  <c r="L44" i="2"/>
  <c r="L54" i="2" s="1"/>
  <c r="O49" i="2"/>
  <c r="H7" i="2"/>
  <c r="I7" i="2"/>
  <c r="J7" i="2"/>
  <c r="K8" i="2"/>
  <c r="H15" i="2"/>
  <c r="I15" i="2"/>
  <c r="J15" i="2"/>
  <c r="K16" i="2"/>
  <c r="K27" i="2"/>
  <c r="K34" i="2"/>
  <c r="H44" i="2"/>
  <c r="I44" i="2"/>
  <c r="J44" i="2"/>
  <c r="K49" i="2"/>
  <c r="Z31" i="2"/>
  <c r="Z32" i="2"/>
  <c r="Z38" i="2"/>
  <c r="Z43" i="2"/>
  <c r="Z45" i="2"/>
  <c r="Z46" i="2"/>
  <c r="Z47" i="2"/>
  <c r="Z48" i="2"/>
  <c r="Z52" i="2"/>
  <c r="Z53" i="2"/>
  <c r="Y11" i="2"/>
  <c r="Y16" i="2"/>
  <c r="Y18" i="2"/>
  <c r="Y21" i="2"/>
  <c r="Y22" i="2"/>
  <c r="Y26" i="2"/>
  <c r="Y27" i="2"/>
  <c r="Y29" i="2"/>
  <c r="Y31" i="2"/>
  <c r="Y32" i="2"/>
  <c r="Y34" i="2"/>
  <c r="Y35" i="2"/>
  <c r="Y36" i="2"/>
  <c r="Y38" i="2"/>
  <c r="Y41" i="2"/>
  <c r="Y42" i="2"/>
  <c r="Y43" i="2"/>
  <c r="Y45" i="2"/>
  <c r="Y46" i="2"/>
  <c r="Y47" i="2"/>
  <c r="Y48" i="2"/>
  <c r="Y49" i="2"/>
  <c r="Y50" i="2"/>
  <c r="Y52" i="2"/>
  <c r="Y53" i="2"/>
  <c r="X11" i="2"/>
  <c r="X16" i="2"/>
  <c r="X18" i="2"/>
  <c r="X21" i="2"/>
  <c r="X22" i="2"/>
  <c r="X26" i="2"/>
  <c r="X27" i="2"/>
  <c r="X29" i="2"/>
  <c r="X31" i="2"/>
  <c r="X32" i="2"/>
  <c r="X34" i="2"/>
  <c r="X35" i="2"/>
  <c r="X36" i="2"/>
  <c r="X38" i="2"/>
  <c r="X41" i="2"/>
  <c r="X42" i="2"/>
  <c r="X43" i="2"/>
  <c r="X45" i="2"/>
  <c r="X46" i="2"/>
  <c r="X47" i="2"/>
  <c r="X48" i="2"/>
  <c r="X49" i="2"/>
  <c r="X50" i="2"/>
  <c r="X52" i="2"/>
  <c r="X53" i="2"/>
  <c r="Q28" i="2"/>
  <c r="R28" i="2"/>
  <c r="P28" i="2"/>
  <c r="Y40" i="2"/>
  <c r="R40" i="2"/>
  <c r="Z40" i="2" s="1"/>
  <c r="P40" i="2"/>
  <c r="X40" i="2" s="1"/>
  <c r="R44" i="2"/>
  <c r="Q51" i="2"/>
  <c r="Y51" i="2" s="1"/>
  <c r="R51" i="2"/>
  <c r="Z51" i="2" s="1"/>
  <c r="P51" i="2"/>
  <c r="X51" i="2" s="1"/>
  <c r="R54" i="2" l="1"/>
  <c r="J54" i="2"/>
  <c r="AA21" i="2"/>
  <c r="Z20" i="2"/>
  <c r="W15" i="2"/>
  <c r="O28" i="2"/>
  <c r="X28" i="2"/>
  <c r="K7" i="2"/>
  <c r="Z28" i="2"/>
  <c r="K44" i="2"/>
  <c r="K15" i="2"/>
  <c r="O33" i="2"/>
  <c r="O15" i="2"/>
  <c r="Y28" i="2"/>
  <c r="Y20" i="2"/>
  <c r="X20" i="2"/>
  <c r="H54" i="2"/>
  <c r="AA10" i="2"/>
  <c r="W7" i="2"/>
  <c r="O7" i="2"/>
  <c r="W24" i="2"/>
  <c r="S40" i="2"/>
  <c r="S7" i="2"/>
  <c r="O44" i="2"/>
  <c r="O24" i="2"/>
  <c r="AA8" i="2"/>
  <c r="AA51" i="2"/>
  <c r="AA49" i="2"/>
  <c r="AA9" i="2"/>
  <c r="AA16" i="2"/>
  <c r="AA11" i="2"/>
  <c r="I54" i="2"/>
  <c r="AA47" i="2"/>
  <c r="AA41" i="2"/>
  <c r="AA35" i="2"/>
  <c r="AA29" i="2"/>
  <c r="AA27" i="2"/>
  <c r="AA22" i="2"/>
  <c r="AA52" i="2"/>
  <c r="AA50" i="2"/>
  <c r="AA42" i="2"/>
  <c r="AA40" i="2"/>
  <c r="AA36" i="2"/>
  <c r="AA34" i="2"/>
  <c r="AA26" i="2"/>
  <c r="AA18" i="2"/>
  <c r="S44" i="2"/>
  <c r="S24" i="2"/>
  <c r="Y33" i="2"/>
  <c r="E44" i="2"/>
  <c r="F44" i="2"/>
  <c r="Z44" i="2" s="1"/>
  <c r="D44" i="2"/>
  <c r="X44" i="2" s="1"/>
  <c r="Z33" i="2"/>
  <c r="X33" i="2"/>
  <c r="Z24" i="2"/>
  <c r="Y24" i="2"/>
  <c r="X24" i="2"/>
  <c r="E15" i="2"/>
  <c r="Y15" i="2" s="1"/>
  <c r="F15" i="2"/>
  <c r="Z15" i="2" s="1"/>
  <c r="D15" i="2"/>
  <c r="X15" i="2" s="1"/>
  <c r="E7" i="2"/>
  <c r="Y7" i="2" s="1"/>
  <c r="F7" i="2"/>
  <c r="X7" i="2"/>
  <c r="D8" i="5"/>
  <c r="D27" i="5" s="1"/>
  <c r="E8" i="5"/>
  <c r="X54" i="2" l="1"/>
  <c r="AA20" i="2"/>
  <c r="AA33" i="2"/>
  <c r="AA28" i="2"/>
  <c r="G7" i="2"/>
  <c r="O54" i="2"/>
  <c r="G33" i="2"/>
  <c r="G44" i="2"/>
  <c r="AA15" i="2"/>
  <c r="AA24" i="2"/>
  <c r="Z7" i="2"/>
  <c r="AA7" i="2" s="1"/>
  <c r="Y44" i="2"/>
  <c r="AA44" i="2" s="1"/>
  <c r="K54" i="2"/>
  <c r="G24" i="2"/>
  <c r="F54" i="2"/>
  <c r="G15" i="2"/>
  <c r="M65" i="1"/>
  <c r="M51" i="1" s="1"/>
  <c r="L78" i="1"/>
  <c r="L77" i="1" s="1"/>
  <c r="M93" i="1"/>
  <c r="L93" i="1"/>
  <c r="L42" i="1"/>
  <c r="L40" i="1" s="1"/>
  <c r="M48" i="1"/>
  <c r="Z8" i="3"/>
  <c r="Z18" i="3"/>
  <c r="Z19" i="3"/>
  <c r="Z22" i="3"/>
  <c r="Z24" i="3"/>
  <c r="Z28" i="3"/>
  <c r="Z29" i="3"/>
  <c r="Z31" i="3"/>
  <c r="Z32" i="3"/>
  <c r="Z35" i="3"/>
  <c r="Z36" i="3"/>
  <c r="Z38" i="3"/>
  <c r="Z39" i="3"/>
  <c r="Z40" i="3"/>
  <c r="Z42" i="3"/>
  <c r="Z43" i="3"/>
  <c r="Z45" i="3"/>
  <c r="Z47" i="3"/>
  <c r="Z49" i="3"/>
  <c r="Z50" i="3"/>
  <c r="I41" i="3"/>
  <c r="I37" i="3"/>
  <c r="I30" i="3"/>
  <c r="I14" i="3"/>
  <c r="I26" i="3"/>
  <c r="S21" i="3"/>
  <c r="H14" i="3"/>
  <c r="H37" i="3"/>
  <c r="H41" i="3"/>
  <c r="J37" i="3"/>
  <c r="Z37" i="3" s="1"/>
  <c r="M40" i="1" l="1"/>
  <c r="M36" i="1" s="1"/>
  <c r="Y37" i="3"/>
  <c r="X37" i="3"/>
  <c r="Y26" i="3"/>
  <c r="Y14" i="3"/>
  <c r="X14" i="3"/>
  <c r="U41" i="3"/>
  <c r="Y41" i="3" s="1"/>
  <c r="V41" i="3"/>
  <c r="T41" i="3"/>
  <c r="X41" i="3" s="1"/>
  <c r="V30" i="3"/>
  <c r="U30" i="3"/>
  <c r="Y30" i="3" s="1"/>
  <c r="T30" i="3"/>
  <c r="T21" i="3"/>
  <c r="U21" i="3"/>
  <c r="Y21" i="3" s="1"/>
  <c r="V21" i="3"/>
  <c r="U17" i="3"/>
  <c r="V17" i="3"/>
  <c r="Z17" i="3" s="1"/>
  <c r="T17" i="3"/>
  <c r="X48" i="3"/>
  <c r="Z26" i="3"/>
  <c r="V51" i="3" l="1"/>
  <c r="W48" i="3"/>
  <c r="T51" i="3"/>
  <c r="U51" i="3"/>
  <c r="AA26" i="3"/>
  <c r="Y48" i="3"/>
  <c r="Y17" i="3"/>
  <c r="W41" i="3"/>
  <c r="J41" i="3"/>
  <c r="Z41" i="3" s="1"/>
  <c r="J30" i="3"/>
  <c r="J21" i="3"/>
  <c r="J14" i="3"/>
  <c r="Z14" i="3" l="1"/>
  <c r="AA14" i="3" s="1"/>
  <c r="J51" i="3"/>
  <c r="AA41" i="3"/>
  <c r="K41" i="3"/>
  <c r="K44" i="3"/>
  <c r="W46" i="3"/>
  <c r="F21" i="3" l="1"/>
  <c r="G25" i="3"/>
  <c r="O11" i="3"/>
  <c r="I32" i="6"/>
  <c r="H32" i="6"/>
  <c r="E26" i="6"/>
  <c r="J24" i="6"/>
  <c r="E23" i="6"/>
  <c r="J22" i="6"/>
  <c r="J21" i="6"/>
  <c r="E21" i="6"/>
  <c r="D18" i="6"/>
  <c r="C18" i="6"/>
  <c r="C35" i="6" s="1"/>
  <c r="J14" i="6"/>
  <c r="E13" i="6"/>
  <c r="J12" i="6"/>
  <c r="E12" i="6"/>
  <c r="J11" i="6"/>
  <c r="E11" i="6"/>
  <c r="J10" i="6"/>
  <c r="E10" i="6"/>
  <c r="J9" i="6"/>
  <c r="E9" i="6"/>
  <c r="B18" i="6"/>
  <c r="B35" i="6" s="1"/>
  <c r="J8" i="6"/>
  <c r="E8" i="6"/>
  <c r="J7" i="6"/>
  <c r="J6" i="6"/>
  <c r="E6" i="6"/>
  <c r="J5" i="6"/>
  <c r="E5" i="6"/>
  <c r="E27" i="5"/>
  <c r="F27" i="5" s="1"/>
  <c r="F19" i="5"/>
  <c r="F13" i="5"/>
  <c r="C8" i="5"/>
  <c r="C27" i="5" s="1"/>
  <c r="F7" i="5"/>
  <c r="F6" i="5"/>
  <c r="E37" i="4"/>
  <c r="E36" i="4"/>
  <c r="D35" i="4"/>
  <c r="B35" i="4"/>
  <c r="E30" i="4"/>
  <c r="E28" i="4"/>
  <c r="E27" i="4"/>
  <c r="E26" i="4"/>
  <c r="E25" i="4"/>
  <c r="E23" i="4"/>
  <c r="E22" i="4"/>
  <c r="E21" i="4"/>
  <c r="E20" i="4"/>
  <c r="E18" i="4"/>
  <c r="E17" i="4"/>
  <c r="E16" i="4"/>
  <c r="E13" i="4"/>
  <c r="E11" i="4"/>
  <c r="E8" i="4"/>
  <c r="E6" i="4"/>
  <c r="D34" i="4"/>
  <c r="Y50" i="3"/>
  <c r="X50" i="3"/>
  <c r="Y49" i="3"/>
  <c r="X49" i="3"/>
  <c r="W49" i="3"/>
  <c r="Y47" i="3"/>
  <c r="X47" i="3"/>
  <c r="Y46" i="3"/>
  <c r="X46" i="3"/>
  <c r="K46" i="3"/>
  <c r="Y45" i="3"/>
  <c r="X45" i="3"/>
  <c r="Y44" i="3"/>
  <c r="X44" i="3"/>
  <c r="Y43" i="3"/>
  <c r="X43" i="3"/>
  <c r="Y42" i="3"/>
  <c r="X42" i="3"/>
  <c r="Y40" i="3"/>
  <c r="X40" i="3"/>
  <c r="Y39" i="3"/>
  <c r="X39" i="3"/>
  <c r="Y38" i="3"/>
  <c r="X38" i="3"/>
  <c r="Y36" i="3"/>
  <c r="X36" i="3"/>
  <c r="Y35" i="3"/>
  <c r="X35" i="3"/>
  <c r="Y34" i="3"/>
  <c r="X34" i="3"/>
  <c r="Y33" i="3"/>
  <c r="X33" i="3"/>
  <c r="G33" i="3"/>
  <c r="Y32" i="3"/>
  <c r="X32" i="3"/>
  <c r="Y31" i="3"/>
  <c r="X31" i="3"/>
  <c r="R30" i="3"/>
  <c r="Q30" i="3"/>
  <c r="Q51" i="3" s="1"/>
  <c r="P30" i="3"/>
  <c r="H30" i="3"/>
  <c r="D30" i="3"/>
  <c r="Y29" i="3"/>
  <c r="X29" i="3"/>
  <c r="Y28" i="3"/>
  <c r="X28" i="3"/>
  <c r="Y27" i="3"/>
  <c r="X27" i="3"/>
  <c r="K26" i="3"/>
  <c r="H26" i="3"/>
  <c r="Y25" i="3"/>
  <c r="X25" i="3"/>
  <c r="Y24" i="3"/>
  <c r="X24" i="3"/>
  <c r="Y23" i="3"/>
  <c r="X23" i="3"/>
  <c r="Y22" i="3"/>
  <c r="X22" i="3"/>
  <c r="P21" i="3"/>
  <c r="K21" i="3"/>
  <c r="D21" i="3"/>
  <c r="Y19" i="3"/>
  <c r="X19" i="3"/>
  <c r="Y18" i="3"/>
  <c r="X18" i="3"/>
  <c r="H17" i="3"/>
  <c r="Y16" i="3"/>
  <c r="AA16" i="3" s="1"/>
  <c r="X16" i="3"/>
  <c r="Y15" i="3"/>
  <c r="X15" i="3"/>
  <c r="K15" i="3"/>
  <c r="K14" i="3"/>
  <c r="Y11" i="3"/>
  <c r="X11" i="3"/>
  <c r="Y10" i="3"/>
  <c r="X10" i="3"/>
  <c r="G10" i="3"/>
  <c r="Y9" i="3"/>
  <c r="X9" i="3"/>
  <c r="K9" i="3"/>
  <c r="Y8" i="3"/>
  <c r="X8" i="3"/>
  <c r="L51" i="3"/>
  <c r="I51" i="3"/>
  <c r="E51" i="3"/>
  <c r="U54" i="2"/>
  <c r="E54" i="2"/>
  <c r="D54" i="2"/>
  <c r="W51" i="2"/>
  <c r="S50" i="2"/>
  <c r="G49" i="2"/>
  <c r="S42" i="2"/>
  <c r="G34" i="2"/>
  <c r="V54" i="2"/>
  <c r="Z54" i="2" s="1"/>
  <c r="W27" i="2"/>
  <c r="S27" i="2"/>
  <c r="G27" i="2"/>
  <c r="W22" i="2"/>
  <c r="W20" i="2" s="1"/>
  <c r="G16" i="2"/>
  <c r="S11" i="2"/>
  <c r="T54" i="2"/>
  <c r="N118" i="1"/>
  <c r="M118" i="1"/>
  <c r="L118" i="1"/>
  <c r="K118" i="1"/>
  <c r="K101" i="1"/>
  <c r="K99" i="1" s="1"/>
  <c r="N99" i="1"/>
  <c r="L99" i="1"/>
  <c r="N80" i="1"/>
  <c r="N78" i="1"/>
  <c r="K97" i="1"/>
  <c r="N72" i="1"/>
  <c r="N71" i="1"/>
  <c r="N70" i="1"/>
  <c r="N68" i="1"/>
  <c r="N67" i="1"/>
  <c r="N66" i="1"/>
  <c r="N65" i="1"/>
  <c r="N64" i="1"/>
  <c r="N60" i="1"/>
  <c r="N59" i="1"/>
  <c r="N58" i="1"/>
  <c r="N57" i="1"/>
  <c r="N56" i="1"/>
  <c r="N55" i="1"/>
  <c r="N54" i="1"/>
  <c r="L53" i="1"/>
  <c r="L52" i="1" s="1"/>
  <c r="L51" i="1" s="1"/>
  <c r="L36" i="1" s="1"/>
  <c r="L97" i="1" s="1"/>
  <c r="N50" i="1"/>
  <c r="N49" i="1"/>
  <c r="N48" i="1"/>
  <c r="N47" i="1"/>
  <c r="N46" i="1"/>
  <c r="N45" i="1"/>
  <c r="N44" i="1"/>
  <c r="N43" i="1"/>
  <c r="N42" i="1"/>
  <c r="N40" i="1"/>
  <c r="N38" i="1"/>
  <c r="N37" i="1"/>
  <c r="K18" i="1"/>
  <c r="K15" i="1" s="1"/>
  <c r="K32" i="1" s="1"/>
  <c r="N17" i="1"/>
  <c r="N16" i="1"/>
  <c r="M15" i="1"/>
  <c r="M32" i="1" s="1"/>
  <c r="L15" i="1"/>
  <c r="N13" i="1"/>
  <c r="N11" i="1"/>
  <c r="N10" i="1"/>
  <c r="N9" i="1"/>
  <c r="N6" i="1"/>
  <c r="N5" i="1"/>
  <c r="N4" i="1"/>
  <c r="D51" i="3" l="1"/>
  <c r="H51" i="3"/>
  <c r="F51" i="3"/>
  <c r="Z51" i="3" s="1"/>
  <c r="Z21" i="3"/>
  <c r="AA21" i="3" s="1"/>
  <c r="Z30" i="3"/>
  <c r="AA30" i="3" s="1"/>
  <c r="R51" i="3"/>
  <c r="B34" i="4"/>
  <c r="B38" i="4"/>
  <c r="L32" i="1"/>
  <c r="L120" i="1" s="1"/>
  <c r="K120" i="1"/>
  <c r="X21" i="3"/>
  <c r="K122" i="1"/>
  <c r="N8" i="1"/>
  <c r="J18" i="6"/>
  <c r="D35" i="6"/>
  <c r="E32" i="6"/>
  <c r="G21" i="3"/>
  <c r="X26" i="3"/>
  <c r="W54" i="2"/>
  <c r="N53" i="1"/>
  <c r="N52" i="1"/>
  <c r="H35" i="6"/>
  <c r="N86" i="1"/>
  <c r="N77" i="1"/>
  <c r="I35" i="6"/>
  <c r="E35" i="4"/>
  <c r="F21" i="5"/>
  <c r="N3" i="1"/>
  <c r="N15" i="1"/>
  <c r="X7" i="3"/>
  <c r="X17" i="3"/>
  <c r="X30" i="3"/>
  <c r="G30" i="3"/>
  <c r="AA11" i="3"/>
  <c r="Y7" i="3"/>
  <c r="F8" i="5"/>
  <c r="K7" i="3"/>
  <c r="AA9" i="3"/>
  <c r="AA25" i="3"/>
  <c r="AA46" i="3"/>
  <c r="AA49" i="3"/>
  <c r="O7" i="3"/>
  <c r="AA10" i="3"/>
  <c r="AA15" i="3"/>
  <c r="P51" i="3"/>
  <c r="AA33" i="3"/>
  <c r="AA34" i="3"/>
  <c r="AA44" i="3"/>
  <c r="W51" i="3"/>
  <c r="E18" i="6"/>
  <c r="J32" i="6"/>
  <c r="E34" i="4"/>
  <c r="E15" i="4"/>
  <c r="E5" i="4"/>
  <c r="G7" i="3"/>
  <c r="M51" i="3"/>
  <c r="Y51" i="3" s="1"/>
  <c r="G54" i="2"/>
  <c r="X51" i="3" l="1"/>
  <c r="AA7" i="3"/>
  <c r="N32" i="1"/>
  <c r="E35" i="6"/>
  <c r="J35" i="6"/>
  <c r="K51" i="3"/>
  <c r="S51" i="3"/>
  <c r="O51" i="3"/>
  <c r="E38" i="4"/>
  <c r="L122" i="1"/>
  <c r="N51" i="1"/>
  <c r="M120" i="1" l="1"/>
  <c r="N120" i="1" s="1"/>
  <c r="M97" i="1"/>
  <c r="N36" i="1" l="1"/>
  <c r="N97" i="1"/>
  <c r="M122" i="1"/>
  <c r="N122" i="1" s="1"/>
  <c r="P54" i="2"/>
  <c r="Q54" i="2"/>
  <c r="Y54" i="2" s="1"/>
  <c r="S54" i="2" l="1"/>
  <c r="AA54" i="2" l="1"/>
  <c r="Z48" i="3"/>
  <c r="AA48" i="3" s="1"/>
  <c r="G51" i="3"/>
  <c r="AA5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K16" authorId="0" shapeId="0" xr:uid="{00000000-0006-0000-0000-000001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L16" authorId="0" shapeId="0" xr:uid="{00000000-0006-0000-0000-000002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M16" authorId="0" shapeId="0" xr:uid="{00000000-0006-0000-0000-000003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N16" authorId="0" shapeId="0" xr:uid="{00000000-0006-0000-0000-000004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K17" authorId="0" shapeId="0" xr:uid="{00000000-0006-0000-0000-000005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L17" authorId="0" shapeId="0" xr:uid="{00000000-0006-0000-0000-000006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M17" authorId="0" shapeId="0" xr:uid="{00000000-0006-0000-0000-000007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N17" authorId="0" shapeId="0" xr:uid="{00000000-0006-0000-0000-000008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K19" authorId="0" shapeId="0" xr:uid="{00000000-0006-0000-0000-000009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L19" authorId="0" shapeId="0" xr:uid="{00000000-0006-0000-0000-00000A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M19" authorId="0" shapeId="0" xr:uid="{00000000-0006-0000-0000-00000B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N19" authorId="0" shapeId="0" xr:uid="{00000000-0006-0000-0000-00000C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K37" authorId="0" shapeId="0" xr:uid="{00000000-0006-0000-0000-00000D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L37" authorId="0" shapeId="0" xr:uid="{00000000-0006-0000-0000-00000E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M37" authorId="0" shapeId="0" xr:uid="{00000000-0006-0000-0000-00000F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N37" authorId="0" shapeId="0" xr:uid="{00000000-0006-0000-0000-000010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M39" authorId="0" shapeId="0" xr:uid="{00000000-0006-0000-0000-000011000000}">
      <text>
        <r>
          <rPr>
            <sz val="10"/>
            <color theme="1"/>
            <rFont val="Arial"/>
            <family val="2"/>
            <charset val="238"/>
          </rPr>
          <t>Felhasználó:1895 + 26 = 1921</t>
        </r>
      </text>
    </comment>
    <comment ref="K71" authorId="0" shapeId="0" xr:uid="{00000000-0006-0000-0000-000012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L71" authorId="0" shapeId="0" xr:uid="{00000000-0006-0000-0000-000013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M71" authorId="0" shapeId="0" xr:uid="{00000000-0006-0000-0000-000014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N71" authorId="0" shapeId="0" xr:uid="{00000000-0006-0000-0000-000015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K72" authorId="0" shapeId="0" xr:uid="{00000000-0006-0000-0000-000016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L72" authorId="0" shapeId="0" xr:uid="{00000000-0006-0000-0000-000017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M72" authorId="0" shapeId="0" xr:uid="{00000000-0006-0000-0000-000018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N72" authorId="0" shapeId="0" xr:uid="{00000000-0006-0000-0000-000019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K87" authorId="0" shapeId="0" xr:uid="{00000000-0006-0000-0000-00001A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L87" authorId="0" shapeId="0" xr:uid="{00000000-0006-0000-0000-00001B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M87" authorId="0" shapeId="0" xr:uid="{00000000-0006-0000-0000-00001C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N87" authorId="0" shapeId="0" xr:uid="{00000000-0006-0000-0000-00001D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K91" authorId="0" shapeId="0" xr:uid="{00000000-0006-0000-0000-00001E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  <comment ref="L91" authorId="0" shapeId="0" xr:uid="{00000000-0006-0000-0000-00001F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  <comment ref="M91" authorId="0" shapeId="0" xr:uid="{00000000-0006-0000-0000-000020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  <comment ref="N91" authorId="0" shapeId="0" xr:uid="{00000000-0006-0000-0000-000021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9" authorId="0" shapeId="0" xr:uid="{00000000-0006-0000-0100-000001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T9" authorId="0" shapeId="0" xr:uid="{00000000-0006-0000-0100-000002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Nyárligeti urnafal, Fújlak-Sarród térkövezés a temetőben</t>
        </r>
      </text>
    </comment>
    <comment ref="L10" authorId="0" shapeId="0" xr:uid="{00000000-0006-0000-0100-000003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L16" authorId="0" shapeId="0" xr:uid="{00000000-0006-0000-0100-000004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T22" authorId="0" shapeId="0" xr:uid="{00000000-0006-0000-0100-000005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13500 víziközmű + csatorna befejezés</t>
        </r>
      </text>
    </comment>
    <comment ref="L25" authorId="0" shapeId="0" xr:uid="{00000000-0006-0000-0100-000006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L26" authorId="0" shapeId="0" xr:uid="{00000000-0006-0000-0100-000007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L27" authorId="0" shapeId="0" xr:uid="{00000000-0006-0000-0100-000008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szolgáltatások, dologi kiadások, javítás, karbantartás, szociális tűzifa, épületkarbantartásra 1200 szánvA</t>
        </r>
      </text>
    </comment>
    <comment ref="P27" authorId="0" shapeId="0" xr:uid="{00000000-0006-0000-0100-000009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Fertőd Polg.Hiv. 2013 évi házi segítségnyújtás elszámolása
Jegyzői hatáskörű segélyek pü átadása közös hivatalnak</t>
        </r>
      </text>
    </comment>
    <comment ref="T27" authorId="0" shapeId="0" xr:uid="{00000000-0006-0000-0100-00000A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napelemes pályázat 21.733e
400 sportöltöző</t>
        </r>
      </text>
    </comment>
    <comment ref="L29" authorId="0" shapeId="0" xr:uid="{00000000-0006-0000-0100-00000B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L34" authorId="0" shapeId="0" xr:uid="{00000000-0006-0000-0100-00000C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T34" authorId="0" shapeId="0" xr:uid="{00000000-0006-0000-0100-00000D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L35" authorId="0" shapeId="0" xr:uid="{00000000-0006-0000-0100-00000E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itthon vagy magyarország, készletbeszerzés foglalkozásokhoz</t>
        </r>
      </text>
    </comment>
    <comment ref="L36" authorId="0" shapeId="0" xr:uid="{00000000-0006-0000-0100-00000F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P38" authorId="0" shapeId="0" xr:uid="{00000000-0006-0000-0100-000010000000}">
      <text>
        <r>
          <rPr>
            <sz val="11"/>
            <color rgb="FF000000"/>
            <rFont val="Calibri"/>
            <family val="2"/>
            <charset val="238"/>
          </rPr>
          <t>összeadva a pénzeszköz-átadás lapról</t>
        </r>
      </text>
    </comment>
    <comment ref="L39" authorId="0" shapeId="0" xr:uid="{00000000-0006-0000-0100-000011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P41" authorId="0" shapeId="0" xr:uid="{00000000-0006-0000-0100-000012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T41" authorId="0" shapeId="0" xr:uid="{00000000-0006-0000-0100-000013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  <comment ref="P42" authorId="0" shapeId="0" xr:uid="{00000000-0006-0000-0100-000014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P43" authorId="0" shapeId="0" xr:uid="{00000000-0006-0000-0100-000015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P45" authorId="0" shapeId="0" xr:uid="{00000000-0006-0000-0100-000016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pénz.eszk.-ről átmásolt</t>
        </r>
      </text>
    </comment>
    <comment ref="P47" authorId="0" shapeId="0" xr:uid="{00000000-0006-0000-0100-000017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C50" authorId="0" shapeId="0" xr:uid="{00000000-0006-0000-0100-000018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A51" authorId="0" shapeId="0" xr:uid="{00000000-0006-0000-0100-000019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D10" authorId="0" shapeId="0" xr:uid="{00000000-0006-0000-0200-000001000000}">
      <text>
        <r>
          <rPr>
            <sz val="10"/>
            <color theme="1"/>
            <rFont val="Arial"/>
            <family val="2"/>
            <charset val="238"/>
          </rPr>
          <t>199.667   TEXTOR (régi posta)
lakbérek
kultúrterem bérleti díjak
új posta bérleti díj 390</t>
        </r>
      </text>
    </comment>
    <comment ref="H15" authorId="0" shapeId="0" xr:uid="{00000000-0006-0000-0200-000002000000}">
      <text>
        <r>
          <rPr>
            <sz val="10"/>
            <color theme="1"/>
            <rFont val="Arial"/>
            <family val="2"/>
            <charset val="238"/>
          </rPr>
          <t>Felhasználó:Jan.: 57.273 x 8 fő
Febr.: 57.273 x 7 fő
Márc - Nov.: 76.365 x 7 fő (8 hó, 8 óra)
                   57.273 x 1 fő (8 hó, 6 óra)
85%-os támogatás!!!</t>
        </r>
      </text>
    </comment>
    <comment ref="T18" authorId="0" shapeId="0" xr:uid="{00000000-0006-0000-0200-000003000000}">
      <text>
        <r>
          <rPr>
            <sz val="10"/>
            <color theme="1"/>
            <rFont val="Arial"/>
            <family val="2"/>
            <charset val="238"/>
          </rPr>
          <t>Felhasználó:víziközművagyon bérleti díj
1.189.493 x 12 hó = 14.273.916</t>
        </r>
      </text>
    </comment>
    <comment ref="V19" authorId="0" shapeId="0" xr:uid="{00000000-0006-0000-0200-000004000000}">
      <text>
        <r>
          <rPr>
            <sz val="10"/>
            <color theme="1"/>
            <rFont val="Arial"/>
            <family val="2"/>
            <charset val="238"/>
          </rPr>
          <t>Felhasználó:175  háztartástól
8468 nettó
2334 áfa</t>
        </r>
      </text>
    </comment>
    <comment ref="T22" authorId="0" shapeId="0" xr:uid="{00000000-0006-0000-0200-000005000000}">
      <text>
        <r>
          <rPr>
            <sz val="10"/>
            <color theme="1"/>
            <rFont val="Arial"/>
            <family val="2"/>
            <charset val="238"/>
          </rPr>
          <t>Felhasználó:K.Kati kölcsön</t>
        </r>
      </text>
    </comment>
    <comment ref="H25" authorId="0" shapeId="0" xr:uid="{00000000-0006-0000-0200-000006000000}">
      <text>
        <r>
          <rPr>
            <sz val="10"/>
            <color theme="1"/>
            <rFont val="Arial"/>
            <family val="2"/>
            <charset val="238"/>
          </rPr>
          <t>Felhasználó:300.000    szoc. tűzifa támogatás</t>
        </r>
      </text>
    </comment>
    <comment ref="T25" authorId="0" shapeId="0" xr:uid="{00000000-0006-0000-0200-000007000000}">
      <text>
        <r>
          <rPr>
            <sz val="10"/>
            <color theme="1"/>
            <rFont val="Arial"/>
            <family val="2"/>
            <charset val="238"/>
          </rPr>
          <t>Napelemes pály. 17.386.640</t>
        </r>
      </text>
    </comment>
    <comment ref="D33" authorId="0" shapeId="0" xr:uid="{00000000-0006-0000-0200-000008000000}">
      <text>
        <r>
          <rPr>
            <sz val="10"/>
            <color theme="1"/>
            <rFont val="Arial"/>
            <family val="2"/>
            <charset val="238"/>
          </rPr>
          <t>Felhasználó:tájház kézművesfoglalkozás, belépők</t>
        </r>
      </text>
    </comment>
    <comment ref="H33" authorId="0" shapeId="0" xr:uid="{00000000-0006-0000-0200-000009000000}">
      <text>
        <r>
          <rPr>
            <sz val="10"/>
            <color theme="1"/>
            <rFont val="Arial"/>
            <family val="2"/>
            <charset val="238"/>
          </rPr>
          <t>Felhasználó:Itthon vagy Magyarország</t>
        </r>
      </text>
    </comment>
    <comment ref="T35" authorId="0" shapeId="0" xr:uid="{00000000-0006-0000-0200-00000A000000}">
      <text>
        <r>
          <rPr>
            <sz val="10"/>
            <color theme="1"/>
            <rFont val="Arial"/>
            <family val="2"/>
            <charset val="238"/>
          </rPr>
          <t>Felhasználó:civilek kölcsön visszafizetés 682
hulladékgazd. Társulás kölcsön visszafiz.</t>
        </r>
      </text>
    </comment>
    <comment ref="H36" authorId="0" shapeId="0" xr:uid="{00000000-0006-0000-0200-00000B000000}">
      <text>
        <r>
          <rPr>
            <sz val="10"/>
            <color theme="1"/>
            <rFont val="Arial"/>
            <family val="2"/>
            <charset val="238"/>
          </rPr>
          <t>Felhasználó:testvértelepülés pályázat</t>
        </r>
      </text>
    </comment>
    <comment ref="H38" authorId="0" shapeId="0" xr:uid="{00000000-0006-0000-0200-00000C000000}">
      <text>
        <r>
          <rPr>
            <sz val="10"/>
            <color theme="1"/>
            <rFont val="Arial"/>
            <family val="2"/>
            <charset val="238"/>
          </rPr>
          <t>Felhasználó:óvoda támogatás</t>
        </r>
      </text>
    </comment>
    <comment ref="H40" authorId="0" shapeId="0" xr:uid="{00000000-0006-0000-0200-00000D000000}">
      <text>
        <r>
          <rPr>
            <sz val="10"/>
            <color theme="1"/>
            <rFont val="Arial"/>
            <family val="2"/>
            <charset val="238"/>
          </rPr>
          <t>Felhasználó:Támogatások III./V. gyermekétkeztetés --&gt; Fertődnek továbbutalni majd</t>
        </r>
      </text>
    </comment>
    <comment ref="J40" authorId="0" shapeId="0" xr:uid="{00000000-0006-0000-0200-00000E000000}">
      <text>
        <r>
          <rPr>
            <sz val="10"/>
            <color theme="1"/>
            <rFont val="Arial"/>
            <family val="2"/>
            <charset val="238"/>
          </rPr>
          <t>Felhasználó:3031 állami
561 Fertőd elmaradás</t>
        </r>
      </text>
    </comment>
    <comment ref="H44" authorId="0" shapeId="0" xr:uid="{00000000-0006-0000-0200-00000F000000}">
      <text>
        <r>
          <rPr>
            <sz val="10"/>
            <color theme="1"/>
            <rFont val="Arial"/>
            <family val="2"/>
            <charset val="238"/>
          </rPr>
          <t>Felhasználó:133.400 volt</t>
        </r>
      </text>
    </comment>
    <comment ref="H46" authorId="0" shapeId="0" xr:uid="{00000000-0006-0000-0200-000010000000}">
      <text>
        <r>
          <rPr>
            <sz val="10"/>
            <color theme="1"/>
            <rFont val="Arial"/>
            <family val="2"/>
            <charset val="238"/>
          </rPr>
          <t>Felhasználó:2500 az állami
1050 iskolabusz szülők + fszéplak</t>
        </r>
      </text>
    </comment>
    <comment ref="J46" authorId="0" shapeId="0" xr:uid="{00000000-0006-0000-0200-000011000000}">
      <text>
        <r>
          <rPr>
            <sz val="10"/>
            <color theme="1"/>
            <rFont val="Arial"/>
            <family val="2"/>
            <charset val="238"/>
          </rPr>
          <t>127 e szülőktől
0 széplak
2500e állami</t>
        </r>
      </text>
    </comment>
    <comment ref="C47" authorId="0" shapeId="0" xr:uid="{00000000-0006-0000-0200-000012000000}">
      <text>
        <r>
          <rPr>
            <sz val="10"/>
            <color theme="1"/>
            <rFont val="Arial"/>
            <family val="2"/>
            <charset val="238"/>
          </rPr>
          <t>Felhasználó:rendkívüli segély, iskolakezdési tám, nyugdíjasok tám, újszülöttek köszöntése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D36" authorId="0" shapeId="0" xr:uid="{00000000-0006-0000-0300-000001000000}">
      <text>
        <r>
          <rPr>
            <sz val="10"/>
            <color theme="1"/>
            <rFont val="Arial"/>
            <family val="2"/>
            <charset val="238"/>
          </rPr>
          <t>Felhasználó:tanulóbérlet: 960 * 18 = 17.280
iskolakezdési:
nyugdíjas:
újszülöttek kösz.:
Gyermekvédelmi tám: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C6" authorId="0" shapeId="0" xr:uid="{00000000-0006-0000-0400-000001000000}">
      <text>
        <r>
          <rPr>
            <sz val="10"/>
            <color theme="1"/>
            <rFont val="Arial"/>
            <family val="2"/>
            <charset val="238"/>
          </rPr>
          <t>Felhasználó:1780 áfa + 4940 pénzf. nélküli</t>
        </r>
      </text>
    </comment>
    <comment ref="E6" authorId="0" shapeId="0" xr:uid="{00000000-0006-0000-0400-000002000000}">
      <text>
        <r>
          <rPr>
            <sz val="10"/>
            <color theme="1"/>
            <rFont val="Arial"/>
            <family val="2"/>
            <charset val="238"/>
          </rPr>
          <t>Felhasználó:2.988.666 nettó + 806.940 áfa = 3.795.606</t>
        </r>
      </text>
    </comment>
    <comment ref="C13" authorId="0" shapeId="0" xr:uid="{00000000-0006-0000-0400-000003000000}">
      <text>
        <r>
          <rPr>
            <sz val="10"/>
            <color theme="1"/>
            <rFont val="Arial"/>
            <family val="2"/>
            <charset val="238"/>
          </rPr>
          <t>Felhasználó:1800 áfa + 4980 pénzforg. nélküli</t>
        </r>
      </text>
    </comment>
    <comment ref="E13" authorId="0" shapeId="0" xr:uid="{00000000-0006-0000-0400-000004000000}">
      <text>
        <r>
          <rPr>
            <sz val="10"/>
            <color theme="1"/>
            <rFont val="Arial"/>
            <family val="2"/>
            <charset val="238"/>
          </rPr>
          <t>Felhasználó:1.001.595 nettó + 270.428 áfa = 1.272.023</t>
        </r>
      </text>
    </comment>
    <comment ref="D19" authorId="0" shapeId="0" xr:uid="{00000000-0006-0000-0400-000005000000}">
      <text>
        <r>
          <rPr>
            <sz val="10"/>
            <color theme="1"/>
            <rFont val="Arial"/>
            <family val="2"/>
            <charset val="238"/>
          </rPr>
          <t>+650 (11.23.)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G22" authorId="0" shapeId="0" xr:uid="{00000000-0006-0000-0500-000001000000}">
      <text>
        <r>
          <rPr>
            <sz val="10"/>
            <color theme="1"/>
            <rFont val="Arial"/>
            <family val="2"/>
            <charset val="238"/>
          </rPr>
          <t>Jegyző:1830 + 1000</t>
        </r>
      </text>
    </comment>
    <comment ref="B23" authorId="0" shapeId="0" xr:uid="{00000000-0006-0000-0500-000002000000}">
      <text>
        <r>
          <rPr>
            <sz val="10"/>
            <color theme="1"/>
            <rFont val="Arial"/>
            <family val="2"/>
            <charset val="238"/>
          </rPr>
          <t>Felhasználó:víziközmű</t>
        </r>
      </text>
    </comment>
    <comment ref="G24" authorId="0" shapeId="0" xr:uid="{00000000-0006-0000-0500-000003000000}">
      <text>
        <r>
          <rPr>
            <sz val="10"/>
            <color theme="1"/>
            <rFont val="Arial"/>
            <family val="2"/>
            <charset val="238"/>
          </rPr>
          <t>Jegyző:23548 + 6000</t>
        </r>
      </text>
    </comment>
    <comment ref="B25" authorId="0" shapeId="0" xr:uid="{00000000-0006-0000-0500-000004000000}">
      <text>
        <r>
          <rPr>
            <sz val="10"/>
            <color theme="1"/>
            <rFont val="Arial"/>
            <family val="2"/>
            <charset val="238"/>
          </rPr>
          <t>Jegyző:2630 + nyugdíjasok 12237</t>
        </r>
      </text>
    </comment>
  </commentList>
</comments>
</file>

<file path=xl/sharedStrings.xml><?xml version="1.0" encoding="utf-8"?>
<sst xmlns="http://schemas.openxmlformats.org/spreadsheetml/2006/main" count="1258" uniqueCount="942">
  <si>
    <t>A</t>
  </si>
  <si>
    <t>Költségvetési kiadások</t>
  </si>
  <si>
    <t>Módosított előirányzat</t>
  </si>
  <si>
    <t>Teljesítés</t>
  </si>
  <si>
    <t>EI / Teljesítés (%)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</si>
  <si>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</si>
  <si>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</si>
  <si>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</si>
  <si>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</si>
  <si>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</si>
  <si>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</si>
  <si>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</si>
  <si>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</si>
  <si>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</si>
  <si>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</si>
  <si>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Támogatásértékű működési kiadások államháztartáson belülre</t>
  </si>
  <si>
    <t>Működési célú pénzeszközátadás államháztartáson kívülre</t>
  </si>
  <si>
    <t>5.</t>
  </si>
  <si>
    <t>6.</t>
  </si>
  <si>
    <t>Működési célú tartalék</t>
  </si>
  <si>
    <t>II</t>
  </si>
  <si>
    <t>Felhalmozási kiadások</t>
  </si>
  <si>
    <t>Beruházási kiadások ÁFA-val</t>
  </si>
  <si>
    <t>Felújítási kiadások ÁFA-val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</si>
  <si>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</si>
  <si>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</si>
  <si>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</si>
  <si>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</si>
  <si>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</si>
  <si>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</si>
  <si>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</si>
  <si>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</si>
  <si>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</si>
  <si>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Ingatlan beszetzés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</si>
  <si>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</si>
  <si>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</si>
  <si>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</si>
  <si>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</si>
  <si>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</si>
  <si>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</si>
  <si>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</si>
  <si>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KÖLTSÉGVETÉSI KIADÁSOK ÖSSZESEN:</t>
  </si>
  <si>
    <t>B</t>
  </si>
  <si>
    <t>Működési bevételek</t>
  </si>
  <si>
    <t>1.1.</t>
  </si>
  <si>
    <t>Szolgáltatások ellenértéke</t>
  </si>
  <si>
    <t>1.2.</t>
  </si>
  <si>
    <t>Áfa bevétel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</si>
  <si>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</si>
  <si>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</si>
  <si>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</si>
  <si>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</si>
  <si>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</si>
  <si>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</si>
  <si>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</si>
  <si>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</si>
  <si>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</si>
  <si>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</si>
  <si>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</si>
  <si>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</si>
  <si>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</si>
  <si>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</si>
  <si>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</si>
  <si>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</si>
  <si>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</si>
  <si>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</si>
  <si>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</si>
  <si>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</si>
  <si>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</si>
  <si>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</si>
  <si>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</si>
  <si>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</si>
  <si>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</si>
  <si>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</si>
  <si>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</si>
  <si>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</si>
  <si>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</si>
  <si>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</si>
  <si>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</si>
  <si>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</si>
  <si>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</si>
  <si>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</si>
  <si>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</si>
  <si>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</si>
  <si>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</si>
  <si>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</si>
  <si>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3.5.</t>
  </si>
  <si>
    <t>Könyvtári, közművelődési és múzeumi feladatok támogatása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</si>
  <si>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</si>
  <si>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</si>
  <si>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</si>
  <si>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</si>
  <si>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</si>
  <si>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</si>
  <si>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</si>
  <si>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</si>
  <si>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</si>
  <si>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</si>
  <si>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</si>
  <si>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</si>
  <si>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</si>
  <si>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</si>
  <si>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</si>
  <si>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</si>
  <si>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</si>
  <si>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</si>
  <si>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</si>
  <si>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</si>
  <si>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</si>
  <si>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</si>
  <si>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</si>
  <si>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</si>
  <si>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</si>
  <si>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</si>
  <si>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</si>
  <si>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</si>
  <si>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</si>
  <si>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</si>
  <si>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</si>
  <si>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</si>
  <si>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</si>
  <si>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Egyéb pénzforgalom nélküli bevételek</t>
  </si>
  <si>
    <t>KÖLTSÉGVETÉSI BEVÉTELEK ÖSSZESEN: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</si>
  <si>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</si>
  <si>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</si>
  <si>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</si>
  <si>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</si>
  <si>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</si>
  <si>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</si>
  <si>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</si>
  <si>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</si>
  <si>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</si>
  <si>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</si>
  <si>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</si>
  <si>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</si>
  <si>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</si>
  <si>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</si>
  <si>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</si>
  <si>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</si>
  <si>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</si>
  <si>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 (A+E):</t>
  </si>
  <si>
    <t>TÁRGYÉVI BEVÉTELEK (B+C+D):</t>
  </si>
  <si>
    <t>Munkaadókat terh. járulékok</t>
  </si>
  <si>
    <t>Dologi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</si>
  <si>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</si>
  <si>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</si>
  <si>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</si>
  <si>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</si>
  <si>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</si>
  <si>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</si>
  <si>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</si>
  <si>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</si>
  <si>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</si>
  <si>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</si>
  <si>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</si>
  <si>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</si>
  <si>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</si>
  <si>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</si>
  <si>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</si>
  <si>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</si>
  <si>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</si>
  <si>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</si>
  <si>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</si>
  <si>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</si>
  <si>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</si>
  <si>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</si>
  <si>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</si>
  <si>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052020</t>
  </si>
  <si>
    <t>Szennyvíz gyűjtése, tisztítása, elhelyezése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</si>
  <si>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</si>
  <si>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</si>
  <si>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</si>
  <si>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</si>
  <si>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</si>
  <si>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</si>
  <si>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</si>
  <si>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</si>
  <si>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</si>
  <si>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</si>
  <si>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</si>
  <si>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</si>
  <si>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</si>
  <si>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</si>
  <si>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</si>
  <si>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</si>
  <si>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</si>
  <si>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</si>
  <si>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</si>
  <si>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</si>
  <si>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</si>
  <si>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</si>
  <si>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</si>
  <si>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</si>
  <si>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086030</t>
  </si>
  <si>
    <t>Nemzetközi kulturális együttműködés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</si>
  <si>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</si>
  <si>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</si>
  <si>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</si>
  <si>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</si>
  <si>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</si>
  <si>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</si>
  <si>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</si>
  <si>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</si>
  <si>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</si>
  <si>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</si>
  <si>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</si>
  <si>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</si>
  <si>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</si>
  <si>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</si>
  <si>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</si>
  <si>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Munkanélküli aktív korúak ellátásai (foglalk. helyettesítő tám.)</t>
  </si>
  <si>
    <t>107055</t>
  </si>
  <si>
    <t>Falugondnoki, tanyagondnoki szolgáltatás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</si>
  <si>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</si>
  <si>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</si>
  <si>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</si>
  <si>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</si>
  <si>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</si>
  <si>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</si>
  <si>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Intézmény működési bevétel</t>
  </si>
  <si>
    <t>Támogatások átvett pénzeszközök</t>
  </si>
  <si>
    <t>Önkormányzat sajátos működési bevétel</t>
  </si>
  <si>
    <t>Támogatási kölcsönök visszatérülése</t>
  </si>
  <si>
    <t>Önk. sajátos felhalmozás bevétel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</si>
  <si>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</si>
  <si>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</si>
  <si>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</si>
  <si>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</si>
  <si>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</si>
  <si>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Előző évi pénzmaradvány igénybev. működési célra</t>
  </si>
  <si>
    <t>BEVÉTELEK ÖSSZESEN</t>
  </si>
  <si>
    <t>Támogatásértékű működési kiadások államháztartáson belül</t>
  </si>
  <si>
    <t>Közös Önkormányzati Hivatal</t>
  </si>
  <si>
    <t>Fertőd, Zeneiskola</t>
  </si>
  <si>
    <t>Margaréta Óvoda, Sarródi Tagóvoda</t>
  </si>
  <si>
    <t>Fertőd Polg.Hiv., Családsegítés</t>
  </si>
  <si>
    <t>Hegykő-Fertő Vízbázis Önk.Társulás</t>
  </si>
  <si>
    <t>Werkele Sándor Alapkezelő -Bursa</t>
  </si>
  <si>
    <t>Jegyzői hatáskörű segélyek pü átadása közös hivatalnak</t>
  </si>
  <si>
    <t>Működési célú pénzeszköz átadás államháztartáson kívülre</t>
  </si>
  <si>
    <t>Iskolaorvosi ellátás Dr.Szente és Társa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</si>
  <si>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</si>
  <si>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</si>
  <si>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</si>
  <si>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</si>
  <si>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</si>
  <si>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</si>
  <si>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</si>
  <si>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Sopron-Fertőd Kistérség Többc. Társ. / Sopron és Térs. Önk. Társ.</t>
  </si>
  <si>
    <t>Ferenczi J. Művésztábor támogatása</t>
  </si>
  <si>
    <t>Sarródi Polgárőr Egyesület</t>
  </si>
  <si>
    <t>Magyar Faluszövetség</t>
  </si>
  <si>
    <t>Római Katolikus Lelkészség</t>
  </si>
  <si>
    <t>Magyarországi Tájházak Szövetsége</t>
  </si>
  <si>
    <t>Működési célú pénzeszköz átadás összesen:</t>
  </si>
  <si>
    <t>Önkormányzati támogatások és egyéb juttatások</t>
  </si>
  <si>
    <t>Önkorm.saját hatáskörben adott juttatás /iskolakezd.tám., nyugdíj.ut., újszülöttek köszöntése/</t>
  </si>
  <si>
    <t>Települési támogatás</t>
  </si>
  <si>
    <t>Pénzeszközátadás összesen</t>
  </si>
  <si>
    <t>Felhalmozási kiadások (e Ft)</t>
  </si>
  <si>
    <t>BERUHÁZÁSI kiadások</t>
  </si>
  <si>
    <t>Víziközművagyon</t>
  </si>
  <si>
    <t>Beruházási kiadások összesen:</t>
  </si>
  <si>
    <t>FELÚJÍTÁSI kiadások</t>
  </si>
  <si>
    <t>Felújítási kiadások összesen:</t>
  </si>
  <si>
    <t>Felhalmozási kiadások összesen</t>
  </si>
  <si>
    <t>Működést szolgáló bevételek</t>
  </si>
  <si>
    <t>Működési kiadások</t>
  </si>
  <si>
    <t>Egyéb saját működési bevétel</t>
  </si>
  <si>
    <t>Munkakadókat terhelő járulék</t>
  </si>
  <si>
    <t>Kamatbevételek</t>
  </si>
  <si>
    <t>Önkormányzat sajátos működési bevételei</t>
  </si>
  <si>
    <t>Támogatás értékű működési kiadás államháztartáson kívülre</t>
  </si>
  <si>
    <t>Működési célú pénzeszközátadás államháztartáson belülre</t>
  </si>
  <si>
    <t>Átengedett központi adók: Gépjárműadó 40%</t>
  </si>
  <si>
    <t>Bírságok, pótlékok, egyéb sajátos bevételek</t>
  </si>
  <si>
    <t>Működési állami támogatások</t>
  </si>
  <si>
    <t>RENDEZÉSI TERV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</si>
  <si>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</si>
  <si>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</si>
  <si>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</si>
  <si>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</si>
  <si>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</si>
  <si>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</si>
  <si>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</si>
  <si>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</si>
  <si>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</si>
  <si>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</si>
  <si>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Felújítási kiadások</t>
  </si>
  <si>
    <t>Önkormányzati vagyon bérbeadásából származó bevétel</t>
  </si>
  <si>
    <t>Felújítási kiadások előzetes ÁFÁ-ja</t>
  </si>
  <si>
    <t>Beruházási kiadások</t>
  </si>
  <si>
    <t>Beruházások előzetes ÁFÁ-ja</t>
  </si>
  <si>
    <t>Tárgyi eszközök értékesítése</t>
  </si>
  <si>
    <t>Függő, átfutó, kiegyenlítő kiadások</t>
  </si>
  <si>
    <t>Függő, átfutó, kiegyenlítő bevételek</t>
  </si>
  <si>
    <t>Felhalmozási célúkölcsön nyújtása</t>
  </si>
  <si>
    <t>Felhalmozási bevételek összesen</t>
  </si>
  <si>
    <t>BEVÉTELEK MINDÖSSZESEN</t>
  </si>
  <si>
    <t>KIADÁSOK MINDÖSSZESEN</t>
  </si>
  <si>
    <t>Alap- és vállalkozási tevékenység közötti elszámolások</t>
  </si>
  <si>
    <t>063080</t>
  </si>
  <si>
    <t>Vízellátással kapcsolatos közmű építési</t>
  </si>
  <si>
    <t>072111</t>
  </si>
  <si>
    <t>Margaréta Óvoda, Sarródi Tagóvoda - 2016. évi elszámolás</t>
  </si>
  <si>
    <t>Három Település Alapítvány</t>
  </si>
  <si>
    <t>Civilek a Fertő-tájért Egyesület</t>
  </si>
  <si>
    <t>Nyárliget, Nyárfa utca szennyvízcsatorna kiépítés</t>
  </si>
  <si>
    <t>Egészségügyi alapellátás infrasrtukturális fejlesztése</t>
  </si>
  <si>
    <t>Sarród úthálózatának kerékpárosbarát továbbfejlesztése</t>
  </si>
  <si>
    <t>Első világháborús emlékmű felújítása Sarródon</t>
  </si>
  <si>
    <t>Sarród konzurcium külterületi útjának fejlesztése és hozzjuk szükséges erő- és munkagépek beszerzése</t>
  </si>
  <si>
    <t>Belterületi utak, járdák, hidak felújítása</t>
  </si>
  <si>
    <t>Hrsz 081/22 belterületbe vonása</t>
  </si>
  <si>
    <t>Sarród temető kerítés</t>
  </si>
  <si>
    <t>2017. Eredeti előirányzat</t>
  </si>
  <si>
    <t>Pénzeszköz-átadás kiadások 2017. év (e Ft)</t>
  </si>
  <si>
    <t>Működési és felhalmozási célú bevételi és kiadási előirányzatok 2017. év  (e Ft)</t>
  </si>
  <si>
    <t>Feljesztési. Felújítási támogatások</t>
  </si>
  <si>
    <t>Fejlesztések, felújítások kiadásai</t>
  </si>
  <si>
    <t>3.1.5.</t>
  </si>
  <si>
    <t>A helyi önkormányzatok működésének általános támogatásához kapcsolódó kiegészítés</t>
  </si>
  <si>
    <t>Európai Unios támogatással megvalósuló pályázatok (eFt)</t>
  </si>
  <si>
    <t>Összes kiadás, költség</t>
  </si>
  <si>
    <t>Források</t>
  </si>
  <si>
    <t>Önerő</t>
  </si>
  <si>
    <t>Támogatás</t>
  </si>
  <si>
    <t>-</t>
  </si>
  <si>
    <t xml:space="preserve">Összesen: </t>
  </si>
  <si>
    <t>2017 évi teljesítés</t>
  </si>
  <si>
    <t>2017. Eredeti előirány-zat</t>
  </si>
  <si>
    <t>Módosí-tott előirány-zat</t>
  </si>
  <si>
    <t>KIADÁSOK (eFt) - 2017</t>
  </si>
  <si>
    <t>BEVÉTELEK (eFt) - 2017</t>
  </si>
  <si>
    <t>018030</t>
  </si>
  <si>
    <t>Támogatási célú finanszírozási műveletek</t>
  </si>
  <si>
    <t>045120</t>
  </si>
  <si>
    <t>Út,autópálya építése</t>
  </si>
  <si>
    <t>045161</t>
  </si>
  <si>
    <t>Kerékpárutak üzemeltetése,fenntartása</t>
  </si>
  <si>
    <t>Háziorvosi alapellátás</t>
  </si>
  <si>
    <t>072112</t>
  </si>
  <si>
    <t>Háziorvosi ügyeleti ellátás</t>
  </si>
  <si>
    <t>082092</t>
  </si>
  <si>
    <t>Közművelődés-hagyományos közösségi kulturális értékek gondozása</t>
  </si>
  <si>
    <t>Óvodai nevelés, ellátás, működtetési feladatai</t>
  </si>
  <si>
    <t>900020</t>
  </si>
  <si>
    <t>Önkormányzatok funkcoóra nem sorolható bev.államházt. kívülről</t>
  </si>
  <si>
    <t>Fertőd Polg.Hiv. Szociális szolgáltat 2017.évi hozzájárulás</t>
  </si>
  <si>
    <t>Fertőújlaki Egyházközség</t>
  </si>
  <si>
    <t>Önkormányzatok funkcióra nem sorolható bev. Áh-n kívülről</t>
  </si>
  <si>
    <t>Vízellátással kapcsolatos közmű építése,fenntartása,üzemeltetése</t>
  </si>
  <si>
    <t>041233</t>
  </si>
  <si>
    <t>Hosszabb időtartamú közfoglalkoztatás</t>
  </si>
  <si>
    <t>091140</t>
  </si>
  <si>
    <t>Ellátottak pénzbeli juttatásai</t>
  </si>
  <si>
    <t>Elvonások és befizetések</t>
  </si>
  <si>
    <t>5.1.</t>
  </si>
  <si>
    <t>5.2.</t>
  </si>
  <si>
    <t>5.3.</t>
  </si>
  <si>
    <t>Államháztartáson belüli megelőlegezések visszafizetése</t>
  </si>
  <si>
    <t>7.</t>
  </si>
  <si>
    <t>3.1.6.</t>
  </si>
  <si>
    <t>A településképi arculati kézikönyv elkészítésének támogatása</t>
  </si>
  <si>
    <t>A2016. évről áthúzódó bérkompenzáció támogatása</t>
  </si>
  <si>
    <t>3.1.7.</t>
  </si>
  <si>
    <t>3.4.1.</t>
  </si>
  <si>
    <t>Működési célú költségvetési támogatások és kiegészítő támogatások</t>
  </si>
  <si>
    <t>Államháztartáson belüli megelőlegezések</t>
  </si>
  <si>
    <t>Önkormányzatok sajátos felhalmozási és tőke bevételei</t>
  </si>
  <si>
    <t>4.5</t>
  </si>
  <si>
    <t>Dologi jellegű kiadások+Ellátottak pénzbeli juttatásai</t>
  </si>
  <si>
    <t>Országos Mentőszolgálat</t>
  </si>
  <si>
    <t>Könyvviteli mérleg</t>
  </si>
  <si>
    <t>Önkormányzat</t>
  </si>
  <si>
    <t>01</t>
  </si>
  <si>
    <t>A/I/1 Vagyoni értékű jogok</t>
  </si>
  <si>
    <t>ebből: korlátozottan forgalomképes</t>
  </si>
  <si>
    <t>02</t>
  </si>
  <si>
    <t>A/I/2 Szellemi termékek</t>
  </si>
  <si>
    <t>ebből: üzleti vagyon</t>
  </si>
  <si>
    <t>03</t>
  </si>
  <si>
    <t>A/I/3 Immateriális javak értékhelyesbítése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</si>
  <si>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</si>
  <si>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</si>
  <si>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</si>
  <si>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</si>
  <si>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</si>
  <si>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</si>
  <si>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</si>
  <si>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</si>
  <si>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</si>
  <si>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</si>
  <si>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</si>
  <si>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</si>
  <si>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</si>
  <si>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</si>
  <si>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</si>
  <si>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</si>
  <si>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12</t>
  </si>
  <si>
    <t>A/III/1a - ebből: tartós részesedések jegybankban</t>
  </si>
  <si>
    <t>13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</si>
  <si>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</si>
  <si>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</si>
  <si>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</si>
  <si>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</si>
  <si>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</si>
  <si>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</si>
  <si>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</si>
  <si>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</si>
  <si>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</si>
  <si>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</si>
  <si>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</si>
  <si>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</si>
  <si>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</si>
  <si>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</si>
  <si>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>A/III/3 Befektetett pénzügyi eszközök értékhelyesbítése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</si>
  <si>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</si>
  <si>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</si>
  <si>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</si>
  <si>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</si>
  <si>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</si>
  <si>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</si>
  <si>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</si>
  <si>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</si>
  <si>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</si>
  <si>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</si>
  <si>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</si>
  <si>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</si>
  <si>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</si>
  <si>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</si>
  <si>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</si>
  <si>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</si>
  <si>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</si>
  <si>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</si>
  <si>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</si>
  <si>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</si>
  <si>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</si>
  <si>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</si>
  <si>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</si>
  <si>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</si>
  <si>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</si>
  <si>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</si>
  <si>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</si>
  <si>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</si>
  <si>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</si>
  <si>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</si>
  <si>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</si>
  <si>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</si>
  <si>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</si>
  <si>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</si>
  <si>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</si>
  <si>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</si>
  <si>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</si>
  <si>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</si>
  <si>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</si>
  <si>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</si>
  <si>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</si>
  <si>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</si>
  <si>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</si>
  <si>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</si>
  <si>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</si>
  <si>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</si>
  <si>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</si>
  <si>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</si>
  <si>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</si>
  <si>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</si>
  <si>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</si>
  <si>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</si>
  <si>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</si>
  <si>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</si>
  <si>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</si>
  <si>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</si>
  <si>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</si>
  <si>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</si>
  <si>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</si>
  <si>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</si>
  <si>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</si>
  <si>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</si>
  <si>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</si>
  <si>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</si>
  <si>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</si>
  <si>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</si>
  <si>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</si>
  <si>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</si>
  <si>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</si>
  <si>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</si>
  <si>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</si>
  <si>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</si>
  <si>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</si>
  <si>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</si>
  <si>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</si>
  <si>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</si>
  <si>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</si>
  <si>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</si>
  <si>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</si>
  <si>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</si>
  <si>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</si>
  <si>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</si>
  <si>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</si>
  <si>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</si>
  <si>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</si>
  <si>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</si>
  <si>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</si>
  <si>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</si>
  <si>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</si>
  <si>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</si>
  <si>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</si>
  <si>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</si>
  <si>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</si>
  <si>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</si>
  <si>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</si>
  <si>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</si>
  <si>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</si>
  <si>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</si>
  <si>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</si>
  <si>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</si>
  <si>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</si>
  <si>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</si>
  <si>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</si>
  <si>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</si>
  <si>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</si>
  <si>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</si>
  <si>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</si>
  <si>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</si>
  <si>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</si>
  <si>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 és más nyereségjellegű 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</si>
  <si>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</si>
  <si>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</si>
  <si>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</si>
  <si>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</si>
  <si>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</si>
  <si>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</si>
  <si>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</si>
  <si>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</si>
  <si>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</si>
  <si>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</si>
  <si>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</si>
  <si>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</si>
  <si>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</si>
  <si>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</si>
  <si>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</si>
  <si>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</si>
  <si>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</si>
  <si>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</si>
  <si>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</si>
  <si>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</si>
  <si>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</si>
  <si>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</si>
  <si>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</si>
  <si>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</si>
  <si>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</si>
  <si>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</si>
  <si>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</si>
  <si>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</si>
  <si>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</si>
  <si>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</si>
  <si>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</si>
  <si>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</si>
  <si>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</si>
  <si>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</si>
  <si>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</si>
  <si>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</si>
  <si>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</si>
  <si>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</si>
  <si>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</si>
  <si>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</si>
  <si>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</si>
  <si>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</si>
  <si>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</si>
  <si>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</si>
  <si>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</si>
  <si>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</si>
  <si>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</si>
  <si>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</si>
  <si>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</si>
  <si>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</si>
  <si>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</si>
  <si>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</si>
  <si>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</si>
  <si>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</si>
  <si>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</si>
  <si>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</si>
  <si>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</si>
  <si>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</si>
  <si>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</si>
  <si>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</si>
  <si>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</si>
  <si>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</si>
  <si>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</si>
  <si>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</si>
  <si>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</si>
  <si>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</si>
  <si>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</si>
  <si>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</si>
  <si>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</si>
  <si>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</si>
  <si>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</si>
  <si>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</si>
  <si>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</si>
  <si>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</si>
  <si>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</si>
  <si>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</si>
  <si>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</si>
  <si>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</si>
  <si>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</si>
  <si>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</si>
  <si>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</si>
  <si>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</si>
  <si>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</si>
  <si>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</si>
  <si>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</si>
  <si>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</si>
  <si>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</si>
  <si>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 és más nyereségjellegű 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</si>
  <si>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</si>
  <si>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</si>
  <si>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</si>
  <si>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</si>
  <si>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</si>
  <si>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</si>
  <si>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</si>
  <si>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</si>
  <si>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</si>
  <si>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</si>
  <si>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</si>
  <si>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</si>
  <si>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</si>
  <si>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</si>
  <si>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</si>
  <si>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</si>
  <si>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</si>
  <si>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</si>
  <si>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</si>
  <si>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</si>
  <si>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</si>
  <si>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</si>
  <si>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</si>
  <si>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</si>
  <si>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</si>
  <si>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</si>
  <si>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</si>
  <si>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</si>
  <si>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</si>
  <si>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</si>
  <si>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</si>
  <si>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</si>
  <si>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</si>
  <si>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</si>
  <si>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</si>
  <si>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(=D/II/8a+D/II/8b+D/II/8c+D/II/8d)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</si>
  <si>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</si>
  <si>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</si>
  <si>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</si>
  <si>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államháztartáson belüli megelőlegezések törlesztésére</t>
  </si>
  <si>
    <t>140</t>
  </si>
  <si>
    <t>D/II8c - ebből: költségvetési évet követően esedékes követelések hosszú lejáratú tulajdonosi kölcsönök bevételeire</t>
  </si>
  <si>
    <t>141</t>
  </si>
  <si>
    <t>D/II8d - ebből: költségvetési évet követően esedékes követelések befektetési célú külföldi értékpapírok beváltásából, értékesítéséből</t>
  </si>
  <si>
    <t>142</t>
  </si>
  <si>
    <t>D/II Költségvetési évet követően esedékes követelések (=D/II/1+…+D/II/8)</t>
  </si>
  <si>
    <t>143</t>
  </si>
  <si>
    <t>D/III/1 Adott előlegek (=D/III/1a+…+D/III/1f)</t>
  </si>
  <si>
    <t>144</t>
  </si>
  <si>
    <t>D/III/1a - ebből: immateriális javakra adott előlegek</t>
  </si>
  <si>
    <t>145</t>
  </si>
  <si>
    <t>D/III/1b - ebből: beruházásokra, felújításokra adott előlegek</t>
  </si>
  <si>
    <t>146</t>
  </si>
  <si>
    <t>D/III/1c - ebből: készletekre adott előlegek</t>
  </si>
  <si>
    <t>147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</si>
  <si>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</si>
  <si>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</si>
  <si>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</si>
  <si>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</si>
  <si>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</si>
  <si>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150</t>
  </si>
  <si>
    <t>D/III/2 Továbbadási célból folyósított támogatások, ellátások elszámolása</t>
  </si>
  <si>
    <t>151</t>
  </si>
  <si>
    <t>D/III/3 Más által beszedett bevételek elszámolása</t>
  </si>
  <si>
    <t>152</t>
  </si>
  <si>
    <t>D/III/4 Forgótőke elszámolása</t>
  </si>
  <si>
    <t>153</t>
  </si>
  <si>
    <t>D/III/5 Vagyonkezelésbe adott eszközökkel kapcsolatos visszapótlási követelés elszámolása</t>
  </si>
  <si>
    <t>154</t>
  </si>
  <si>
    <t>D/III/6 Nem társadalombiztosítás pénzügyi alapjait terhelő kifizetett ellátások megtérítésének elszámolása</t>
  </si>
  <si>
    <t>155</t>
  </si>
  <si>
    <t>D/III/7 Folyósított, megelőlegezett társadalombiztosítási és családtámogatási ellátások elszámolása</t>
  </si>
  <si>
    <t>156</t>
  </si>
  <si>
    <t>D/III/8 Részesedésszerzés esetén átadott eszközök</t>
  </si>
  <si>
    <t>157</t>
  </si>
  <si>
    <t>D/III/9 Letétre, megőrzésre, fedezetkezelésre átadott pénzeszközök, biztosítékok</t>
  </si>
  <si>
    <t>158</t>
  </si>
  <si>
    <t>D/III Követelés jellegű sajátos elszámolások (=D/III/1+…+D/III/9)</t>
  </si>
  <si>
    <t>159</t>
  </si>
  <si>
    <t>D) KÖVETELÉSEK  (=D/I+D/II+D/III)</t>
  </si>
  <si>
    <t>160</t>
  </si>
  <si>
    <t>E/I/1 Adott előleghez kapcsolódó előzetesen felszámított levonható általános forgalmi adó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</si>
  <si>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</si>
  <si>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</si>
  <si>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</si>
  <si>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</si>
  <si>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</si>
  <si>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</si>
  <si>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</si>
  <si>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</si>
  <si>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165</t>
  </si>
  <si>
    <t>E/II/1 Kapott előleghez kapcsolódó fizetendő általános forgalmi adó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</si>
  <si>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</si>
  <si>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</si>
  <si>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</si>
  <si>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</si>
  <si>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</si>
  <si>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</si>
  <si>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</si>
  <si>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</si>
  <si>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</si>
  <si>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</si>
  <si>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</si>
  <si>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</si>
  <si>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</si>
  <si>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</si>
  <si>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</si>
  <si>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</si>
  <si>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174</t>
  </si>
  <si>
    <t>F/3 Halasztott ráfordítások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</si>
  <si>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</si>
  <si>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</si>
  <si>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</si>
  <si>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</si>
  <si>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</si>
  <si>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</si>
  <si>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</si>
  <si>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</si>
  <si>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</si>
  <si>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G/III/1 Megszűnés miatt átvett lekötött betétek könyv szerinti értéke és változása</t>
  </si>
  <si>
    <t>180</t>
  </si>
  <si>
    <t>G/III/2 Megszűnés miatt átvett egyéb pénzeszközök könyv szerinti értéke és változása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</si>
  <si>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</si>
  <si>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</si>
  <si>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</si>
  <si>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</si>
  <si>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</si>
  <si>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</si>
  <si>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184</t>
  </si>
  <si>
    <t>G/V Eszközök értékhelyesbítésének forrása</t>
  </si>
  <si>
    <t>185</t>
  </si>
  <si>
    <t>G/VI Mérleg szerinti eredmény</t>
  </si>
  <si>
    <t>186</t>
  </si>
  <si>
    <t>G/ SAJÁT TŐKE  (= G/I+…+G/VI)</t>
  </si>
  <si>
    <t>187</t>
  </si>
  <si>
    <t>H/I/1 Költségvetési évben esedékes kötelezettségek személyi juttatásokra</t>
  </si>
  <si>
    <t>188</t>
  </si>
  <si>
    <t>H/I/2 Költségvetési évben esedékes kötelezettségek munkaadókat terhelő járulékokra és szociális hozzájárulási adóra</t>
  </si>
  <si>
    <t>189</t>
  </si>
  <si>
    <t>H/I/3 Költségvetési évben esedékes kötelezettségek dologi kiadásokra</t>
  </si>
  <si>
    <t>190</t>
  </si>
  <si>
    <t>H/I/4 Költségvetési évben esedékes kötelezettségek ellátottak pénzbeli juttatásaira</t>
  </si>
  <si>
    <t>191</t>
  </si>
  <si>
    <t>H/I/5 Költségvetési évben esedékes kötelezettségek egyéb működési célú kiadásokra (&gt;=H/I/5a+H/I/5b)</t>
  </si>
  <si>
    <t>192</t>
  </si>
  <si>
    <t>H/I/5a - ebből: költségvetési évben esedékes kötelezettségek működési célú visszatérítendő támogatások, kölcsönök törlesztésére államháztartáson belülre</t>
  </si>
  <si>
    <t>193</t>
  </si>
  <si>
    <t>H/I/5b - ebből: költségvetési évben esedékes kötelezettségek működési célú támogatásokra az Európai Uniónak</t>
  </si>
  <si>
    <t>194</t>
  </si>
  <si>
    <t>H/I/6 Költségvetési évben esedékes kötelezettségek beruházásokra</t>
  </si>
  <si>
    <t>195</t>
  </si>
  <si>
    <t>H/I/7 Költségvetési évben esedékes kötelezettségek felújításokra</t>
  </si>
  <si>
    <t>196</t>
  </si>
  <si>
    <t>H/I/8 Költségvetési évben esedékes kötelezettségek egyéb felhalmozási célú kiadásokra (&gt;=H/I/8a+H/I/8b)</t>
  </si>
  <si>
    <t>197</t>
  </si>
  <si>
    <t>H/I/8a - ebből: költségvetési évben esedékes kötelezettségek felhalmozási célú visszatérítendő támogatások, kölcsönök törlesztésére államháztartáson belülre</t>
  </si>
  <si>
    <t>198</t>
  </si>
  <si>
    <t>H/I/8b - ebből: költségvetési évben esedékes kötelezettségek felhalmozási célú támogatásokra az Európai Uniónak</t>
  </si>
  <si>
    <t>199</t>
  </si>
  <si>
    <t>H/I/9 Költségvetési évben esedékes kötelezettségek finanszírozási kiadásokra (&gt;=H/I/9a+…+H/I/9l)</t>
  </si>
  <si>
    <t>200</t>
  </si>
  <si>
    <t>H/I/9a - ebből: költségvetési évben esedékes kötelezettségek hosszú lejáratú hitelek, kölcsönök törlesztésére pénzügyi vállalkozásnak</t>
  </si>
  <si>
    <t>201</t>
  </si>
  <si>
    <t>H/I/9b - ebből: költségvetési évben esedékes kötelezettségek rövid lejáratú hitelek, kölcsönök törlesztésére pénzügyi vállalkozásnak</t>
  </si>
  <si>
    <t>202</t>
  </si>
  <si>
    <t>H/I/9c - ebből: költségvetési évben esedékes kötelezettségek kincstárjegyek beváltására</t>
  </si>
  <si>
    <t>203</t>
  </si>
  <si>
    <t>H/I/9d - ebből: költségvetési évben esedékes kötelezettségek éven belüli lejáratú belföldi értékpapírok beváltására</t>
  </si>
  <si>
    <t>204</t>
  </si>
  <si>
    <t>H/I/9e - ebből: költségvetési évben esedékes kötelezettségek belföldi kötvények beváltására</t>
  </si>
  <si>
    <t>205</t>
  </si>
  <si>
    <t>H/I/9f - ebből: költségvetési évben esedékes kötelezettségek éven túli lejáratú belföldi értékpapírok beváltására</t>
  </si>
  <si>
    <t>206</t>
  </si>
  <si>
    <t>H/I/9g - ebből: költségvetési évben esedékes kötelezettségek államháztartáson belüli megelőlegezések visszafizetésére</t>
  </si>
  <si>
    <t>207</t>
  </si>
  <si>
    <t>H/I/9h - ebből: költségvetési évben esedékes kötelezettségek pénzügyi lízing kiadásaira</t>
  </si>
  <si>
    <t>208</t>
  </si>
  <si>
    <t>H/I/9i - ebből: költségvetési évben esedékes kötelezettségek külföldi értékpapírok beváltására</t>
  </si>
  <si>
    <t>209</t>
  </si>
  <si>
    <t>H/I/9j - ebből: költségvetési évben esedékes kötelezettségek hitelek, kölcsönök törlesztésére külföldi kormányoknak és nemzetközi szervezeteknek</t>
  </si>
  <si>
    <t>210</t>
  </si>
  <si>
    <t>H/I/9k - ebből: költségvetési évben esedékes kötelezettségek hitelek, kölcsönök törlesztésére külföldi pénzintézeteknek</t>
  </si>
  <si>
    <t>211</t>
  </si>
  <si>
    <t>H/I/9l - ebből: költségvetési évben esedékes kötelezettségek váltókiadásokra</t>
  </si>
  <si>
    <t>212</t>
  </si>
  <si>
    <t>H/I Költségvetési évben esedékes kötelezettségek (=H/I/1+…+H/I/9)</t>
  </si>
  <si>
    <t>213</t>
  </si>
  <si>
    <t>H/II/1 Költségvetési évet követően esedékes kötelezettségek személyi juttatásokra</t>
  </si>
  <si>
    <t>214</t>
  </si>
  <si>
    <t>H/II/2 Költségvetési évet követően esedékes kötelezettségek munkaadókat terhelő járulékokra és szociális hozzájárulási adóra</t>
  </si>
  <si>
    <t>215</t>
  </si>
  <si>
    <t>H/II/3 Költségvetési évet követően esedékes kötelezettségek dologi kiadásokra</t>
  </si>
  <si>
    <t>216</t>
  </si>
  <si>
    <t>H/II/4 Költségvetési évet követően esedékes kötelezettségek ellátottak pénzbeli juttatásaira</t>
  </si>
  <si>
    <t>217</t>
  </si>
  <si>
    <t>H/II/5 Költségvetési évet követően esedékes kötelezettségek egyéb működési célú kiadásokra (&gt;=H/II/5a+H/II/5b)</t>
  </si>
  <si>
    <t>218</t>
  </si>
  <si>
    <t>H/II/5a - ebből: költségvetési évet követően esedékes kötelezettségek működési célú visszatérítendő támogatások, kölcsönök törlesztésére államháztartáson belülre</t>
  </si>
  <si>
    <t>219</t>
  </si>
  <si>
    <t>H/II/5b - ebből: költségvetési évet követően esedékes kötelezettségek működési célú támogatásokra az Európai Uniónak</t>
  </si>
  <si>
    <t>220</t>
  </si>
  <si>
    <t>H/II/6 Költségvetési évet követően esedékes kötelezettségek beruházásokra</t>
  </si>
  <si>
    <t>221</t>
  </si>
  <si>
    <t>H/II/7 Költségvetési évet követően esedékes kötelezettségek felújításokra</t>
  </si>
  <si>
    <t>222</t>
  </si>
  <si>
    <t>H/II/8 Költségvetési évet követően esedékes kötelezettségek egyéb felhalmozási célú kiadásokra (&gt;=H/II/8a+H/II/8b)</t>
  </si>
  <si>
    <t>223</t>
  </si>
  <si>
    <t>H/II/8a - ebből: költségvetési évet követően esedékes kötelezettségek felhalmozási célú visszatérítendő támogatások, kölcsönök törlesztésére államháztartáson belülre</t>
  </si>
  <si>
    <t>224</t>
  </si>
  <si>
    <t>H/II/8b - ebből: költségvetési évet követően esedékes kötelezettségek felhalmozási célú támogatásokra az Európai Uniónak</t>
  </si>
  <si>
    <t>225</t>
  </si>
  <si>
    <t>H/II/9 Költségvetési évet követően esedékes kötelezettségek finanszírozási kiadásokra (&gt;=H/II/9a+…+H/II/9j)</t>
  </si>
  <si>
    <t>226</t>
  </si>
  <si>
    <t>H/II/9a - ebből: költségvetési évet követően esedékes kötelezettségek hosszú lejáratú hitelek, kölcsönök törlesztésére pénzügyi vállalkozásnak</t>
  </si>
  <si>
    <t>227</t>
  </si>
  <si>
    <t>H/II/9b - ebből: költségvetési évet követően esedékes kötelezettségek kincstárjegyek beváltására</t>
  </si>
  <si>
    <t>228</t>
  </si>
  <si>
    <t>H/II/9c - ebből: költségvetési évet követően esedékes kötelezettségek belföldi kötvények beváltására</t>
  </si>
  <si>
    <t>229</t>
  </si>
  <si>
    <t>H/II/9d - ebből: költségvetési évet követően esedékes kötelezettségek éven túli lejáratú belföldi értékpapírok beváltására</t>
  </si>
  <si>
    <t>230</t>
  </si>
  <si>
    <t>H/II/9e - ebből: költségvetési évet követően esedékes kötelezettségek államháztartáson belüli megelőlegezések visszafizetésére</t>
  </si>
  <si>
    <t>231</t>
  </si>
  <si>
    <t>H/II/9f - ebből: költségvetési évet követően esedékes kötelezettségek pénzügyi lízing kiadásaira</t>
  </si>
  <si>
    <t>232</t>
  </si>
  <si>
    <t>H/II/9g - ebből: költségvetési évet követően esedékes kötelezettségek külföldi értékpapírok beváltására</t>
  </si>
  <si>
    <t>233</t>
  </si>
  <si>
    <t>H/II/9h - ebből: költségvetési évet követően esedékes kötelezettségek hitelek, kölcsönök törlesztésére külföldi kormányoknak és nemzetközi szervezeteknek</t>
  </si>
  <si>
    <t>234</t>
  </si>
  <si>
    <t>H/II/9i - ebből: költségvetési évet követően esedékes kötelezettségek külföldi hitelek, kölcsönök törlesztésére külföldi pénzintézeteknek</t>
  </si>
  <si>
    <t>235</t>
  </si>
  <si>
    <t>H/II/9j - ebből: költségvetési évet követően esedékes kötelezettségek váltókiadásokra</t>
  </si>
  <si>
    <t>236</t>
  </si>
  <si>
    <t>H/II Költségvetési évet követően esedékes kötelezettségek (=H/II/1+…+H/II/9)</t>
  </si>
  <si>
    <t>237</t>
  </si>
  <si>
    <t>H/III/1 Kapott előlegek</t>
  </si>
  <si>
    <t>238</t>
  </si>
  <si>
    <t>H/III/2 Továbbadási célból folyósított támogatások, ellátások elszámolása</t>
  </si>
  <si>
    <t>239</t>
  </si>
  <si>
    <t>H/III/3 Más szervezetet megillető bevételek elszámolása</t>
  </si>
  <si>
    <t>240</t>
  </si>
  <si>
    <t>H/III/4 Forgótőke elszámolása (Kincstár)</t>
  </si>
  <si>
    <t>241</t>
  </si>
  <si>
    <t>H/III/5 Nemzeti vagyonba tartozó befektetett eszközökkel kapcsolatos egyes kötelezettség jellegű sajátos elszámolások</t>
  </si>
  <si>
    <t>242</t>
  </si>
  <si>
    <t>H/III/6 Nem társadalombiztosítás pénzügyi alapjait terhelő kifizetett ellátások megtérítésének elszámolása</t>
  </si>
  <si>
    <t>243</t>
  </si>
  <si>
    <t>H/III/7 Munkáltató által korengedményes nyugdíjhoz megfizetett hozzájárulás elszámolása</t>
  </si>
  <si>
    <t>244</t>
  </si>
  <si>
    <t>H/III/8 Letétre, megőrzésre, fedezetkezelésre átvett pénzeszközök, biztosítékok</t>
  </si>
  <si>
    <t>245</t>
  </si>
  <si>
    <t>H/III/9 Nemzetközi támogatási programok pénzeszközei</t>
  </si>
  <si>
    <t>246</t>
  </si>
  <si>
    <t>H/III/10 Államadósság Kezelő Központ Zrt.-nél elhelyezett fedezeti betétek</t>
  </si>
  <si>
    <t>247</t>
  </si>
  <si>
    <t>H/III Kötelezettség jellegű sajátos elszámolások (=H/III/1+…+H/III/10)</t>
  </si>
  <si>
    <t>248</t>
  </si>
  <si>
    <t>H) KÖTELEZETTSÉGEK (=H/I+H/II+H/III)</t>
  </si>
  <si>
    <t>249</t>
  </si>
  <si>
    <t>I) KINCSTÁRI SZÁMLAVEZETÉSSEL KAPCSOLATOS ELSZÁMOLÁSOK</t>
  </si>
  <si>
    <t>250</t>
  </si>
  <si>
    <t>J/1 Eredményszemléletű bevételek passzív időbeli elhatárolása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</si>
  <si>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</si>
  <si>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</si>
  <si>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</si>
  <si>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</si>
  <si>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</si>
  <si>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</si>
  <si>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</si>
  <si>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</si>
  <si>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 xml:space="preserve">B </t>
  </si>
  <si>
    <t>#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</si>
  <si>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</si>
  <si>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</si>
  <si>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</si>
  <si>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</si>
  <si>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</si>
  <si>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</si>
  <si>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</si>
  <si>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</si>
  <si>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</si>
  <si>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</si>
  <si>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</si>
  <si>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</si>
  <si>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</si>
  <si>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</si>
  <si>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</si>
  <si>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</si>
  <si>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</si>
  <si>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</si>
  <si>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</si>
  <si>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Részesedések és részesedések utáni osztalék alakulása 2017. év</t>
  </si>
  <si>
    <t>EFt</t>
  </si>
  <si>
    <t>megnevezés</t>
  </si>
  <si>
    <t>Törvény alapján tartós állami részesedések nem pü.vállalkozásokban</t>
  </si>
  <si>
    <t>Törvény alapján tartós részesedések pü vállalkozásokban</t>
  </si>
  <si>
    <t>Részesedések saját gazdasági társaságokban</t>
  </si>
  <si>
    <t>Előző évi záró állomány</t>
  </si>
  <si>
    <t>Tárgy évi záró állomány</t>
  </si>
  <si>
    <t>Tárgyévi osztalék bevétel</t>
  </si>
  <si>
    <t>a részesedések előző évi záró áll</t>
  </si>
  <si>
    <t>Pénzkészlet egyeztetése</t>
  </si>
  <si>
    <t>Nyitó pénzkészlet</t>
  </si>
  <si>
    <t>Bevételek</t>
  </si>
  <si>
    <t>- Maradvány igénybevétel</t>
  </si>
  <si>
    <t>Kiadások</t>
  </si>
  <si>
    <t>36. forgalom</t>
  </si>
  <si>
    <t>Záró pénzkészlet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</si>
  <si>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</si>
  <si>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</si>
  <si>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</si>
  <si>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</si>
  <si>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</si>
  <si>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</si>
  <si>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</si>
  <si>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</si>
  <si>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</si>
  <si>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</si>
  <si>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</si>
  <si>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</si>
  <si>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</si>
  <si>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eFt</t>
  </si>
  <si>
    <t xml:space="preserve"> Maradványkimutatás (eFt)</t>
  </si>
  <si>
    <t>Létszám</t>
  </si>
  <si>
    <t>Eredeti</t>
  </si>
  <si>
    <t xml:space="preserve">Módosított 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</si>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</sst>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\ _F_t_-;\-* #,##0.00\ _F_t_-;_-* &quot;-&quot;??\ _F_t_-;_-@_-"/>
    <numFmt numFmtId="164" formatCode="[$-40E]#,##0"/>
    <numFmt numFmtId="165" formatCode="&quot; &quot;#,##0,&quot;    &quot;;&quot;-&quot;#,##0,&quot;    &quot;;&quot; -&quot;#&quot;     &quot;;@&quot; &quot;"/>
    <numFmt numFmtId="166" formatCode="#,##0&quot; &quot;;&quot;-&quot;#,##0&quot; &quot;"/>
    <numFmt numFmtId="167" formatCode="[$-40E]0"/>
    <numFmt numFmtId="168" formatCode="[$-40E]dd&quot;.&quot;mmm"/>
    <numFmt numFmtId="169" formatCode="&quot; &quot;#,##0.00,&quot;    &quot;;&quot;-&quot;#,##0.00,&quot;    &quot;;&quot; -&quot;#&quot;     &quot;;@&quot; &quot;"/>
    <numFmt numFmtId="170" formatCode="[$-40E]General"/>
    <numFmt numFmtId="171" formatCode="[$-40E]0%"/>
    <numFmt numFmtId="172" formatCode="#,##0.00&quot; &quot;[$Ft-40E];[Red]&quot;-&quot;#,##0.00&quot; &quot;[$Ft-40E]"/>
    <numFmt numFmtId="173" formatCode="[$-40E]0.0%"/>
    <numFmt numFmtId="174" formatCode="0#"/>
    <numFmt numFmtId="175" formatCode="#,##0_ ;\-#,##0\ "/>
    <numFmt numFmtId="176" formatCode="0.0%"/>
  </numFmts>
  <fonts count="64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sz val="15"/>
      <color rgb="FF000000"/>
      <name val="Times New Roman"/>
      <family val="1"/>
      <charset val="238"/>
    </font>
    <font>
      <sz val="15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 CE"/>
      <charset val="238"/>
    </font>
    <font>
      <sz val="12"/>
      <color rgb="FF000000"/>
      <name val="Times New Roman CE"/>
      <charset val="238"/>
    </font>
    <font>
      <sz val="18"/>
      <color rgb="FF000000"/>
      <name val="Arial CE"/>
      <charset val="238"/>
    </font>
    <font>
      <b/>
      <sz val="7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  <fill>
      <patternFill patternType="solid">
        <fgColor rgb="FFD7E4BD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8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9" fontId="2" fillId="0" borderId="0"/>
    <xf numFmtId="170" fontId="2" fillId="0" borderId="0"/>
    <xf numFmtId="171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72" fontId="4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8" fillId="0" borderId="0"/>
    <xf numFmtId="0" fontId="56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0" fontId="1" fillId="0" borderId="0"/>
    <xf numFmtId="9" fontId="56" fillId="0" borderId="0" applyFont="0" applyFill="0" applyBorder="0" applyAlignment="0" applyProtection="0"/>
  </cellStyleXfs>
  <cellXfs count="777">
    <xf numFmtId="0" fontId="0" fillId="0" borderId="0" xfId="0"/>
    <xf numFmtId="170" fontId="5" fillId="2" borderId="0" xfId="2" applyFont="1" applyFill="1"/>
    <xf numFmtId="170" fontId="6" fillId="2" borderId="0" xfId="2" applyFont="1" applyFill="1"/>
    <xf numFmtId="170" fontId="2" fillId="2" borderId="0" xfId="2" applyFill="1"/>
    <xf numFmtId="170" fontId="8" fillId="2" borderId="0" xfId="2" applyFont="1" applyFill="1"/>
    <xf numFmtId="170" fontId="9" fillId="2" borderId="2" xfId="2" applyFont="1" applyFill="1" applyBorder="1"/>
    <xf numFmtId="170" fontId="9" fillId="2" borderId="3" xfId="2" applyFont="1" applyFill="1" applyBorder="1"/>
    <xf numFmtId="164" fontId="9" fillId="2" borderId="4" xfId="2" applyNumberFormat="1" applyFont="1" applyFill="1" applyBorder="1"/>
    <xf numFmtId="171" fontId="9" fillId="2" borderId="4" xfId="3" applyFont="1" applyFill="1" applyBorder="1" applyAlignment="1" applyProtection="1"/>
    <xf numFmtId="170" fontId="10" fillId="2" borderId="2" xfId="2" applyFont="1" applyFill="1" applyBorder="1"/>
    <xf numFmtId="170" fontId="10" fillId="2" borderId="3" xfId="2" applyFont="1" applyFill="1" applyBorder="1"/>
    <xf numFmtId="164" fontId="10" fillId="2" borderId="4" xfId="2" applyNumberFormat="1" applyFont="1" applyFill="1" applyBorder="1"/>
    <xf numFmtId="171" fontId="10" fillId="2" borderId="4" xfId="3" applyFont="1" applyFill="1" applyBorder="1" applyAlignment="1" applyProtection="1"/>
    <xf numFmtId="170" fontId="11" fillId="2" borderId="0" xfId="2" applyFont="1" applyFill="1"/>
    <xf numFmtId="170" fontId="11" fillId="2" borderId="2" xfId="2" applyFont="1" applyFill="1" applyBorder="1"/>
    <xf numFmtId="170" fontId="11" fillId="2" borderId="3" xfId="2" applyFont="1" applyFill="1" applyBorder="1"/>
    <xf numFmtId="168" fontId="11" fillId="2" borderId="3" xfId="2" applyNumberFormat="1" applyFont="1" applyFill="1" applyBorder="1"/>
    <xf numFmtId="49" fontId="12" fillId="2" borderId="3" xfId="2" applyNumberFormat="1" applyFont="1" applyFill="1" applyBorder="1"/>
    <xf numFmtId="170" fontId="12" fillId="2" borderId="3" xfId="2" applyFont="1" applyFill="1" applyBorder="1"/>
    <xf numFmtId="164" fontId="12" fillId="2" borderId="4" xfId="2" applyNumberFormat="1" applyFont="1" applyFill="1" applyBorder="1"/>
    <xf numFmtId="171" fontId="12" fillId="2" borderId="4" xfId="3" applyFont="1" applyFill="1" applyBorder="1" applyAlignment="1" applyProtection="1"/>
    <xf numFmtId="170" fontId="12" fillId="2" borderId="0" xfId="2" applyFont="1" applyFill="1" applyBorder="1"/>
    <xf numFmtId="164" fontId="10" fillId="2" borderId="0" xfId="2" applyNumberFormat="1" applyFont="1" applyFill="1" applyBorder="1"/>
    <xf numFmtId="49" fontId="10" fillId="2" borderId="3" xfId="2" applyNumberFormat="1" applyFont="1" applyFill="1" applyBorder="1"/>
    <xf numFmtId="164" fontId="10" fillId="2" borderId="3" xfId="2" applyNumberFormat="1" applyFont="1" applyFill="1" applyBorder="1"/>
    <xf numFmtId="171" fontId="10" fillId="2" borderId="3" xfId="3" applyFont="1" applyFill="1" applyBorder="1" applyAlignment="1" applyProtection="1"/>
    <xf numFmtId="170" fontId="8" fillId="0" borderId="0" xfId="2" applyFont="1"/>
    <xf numFmtId="170" fontId="9" fillId="0" borderId="2" xfId="2" applyFont="1" applyBorder="1"/>
    <xf numFmtId="170" fontId="9" fillId="0" borderId="3" xfId="2" applyFont="1" applyBorder="1"/>
    <xf numFmtId="170" fontId="2" fillId="0" borderId="0" xfId="2" applyFont="1"/>
    <xf numFmtId="170" fontId="12" fillId="0" borderId="3" xfId="2" applyFont="1" applyBorder="1"/>
    <xf numFmtId="170" fontId="10" fillId="0" borderId="2" xfId="2" applyFont="1" applyBorder="1"/>
    <xf numFmtId="170" fontId="10" fillId="0" borderId="3" xfId="2" applyFont="1" applyBorder="1"/>
    <xf numFmtId="164" fontId="10" fillId="2" borderId="0" xfId="2" applyNumberFormat="1" applyFont="1" applyFill="1"/>
    <xf numFmtId="170" fontId="14" fillId="0" borderId="0" xfId="2" applyFont="1"/>
    <xf numFmtId="170" fontId="14" fillId="3" borderId="2" xfId="2" applyFont="1" applyFill="1" applyBorder="1"/>
    <xf numFmtId="170" fontId="14" fillId="3" borderId="3" xfId="2" applyFont="1" applyFill="1" applyBorder="1"/>
    <xf numFmtId="170" fontId="14" fillId="3" borderId="5" xfId="2" applyFont="1" applyFill="1" applyBorder="1"/>
    <xf numFmtId="164" fontId="14" fillId="3" borderId="4" xfId="2" applyNumberFormat="1" applyFont="1" applyFill="1" applyBorder="1"/>
    <xf numFmtId="171" fontId="14" fillId="3" borderId="4" xfId="3" applyFont="1" applyFill="1" applyBorder="1" applyAlignment="1" applyProtection="1"/>
    <xf numFmtId="164" fontId="10" fillId="0" borderId="0" xfId="2" applyNumberFormat="1" applyFont="1"/>
    <xf numFmtId="170" fontId="5" fillId="0" borderId="0" xfId="2" applyFont="1"/>
    <xf numFmtId="170" fontId="6" fillId="0" borderId="0" xfId="2" applyFont="1"/>
    <xf numFmtId="164" fontId="7" fillId="2" borderId="0" xfId="2" applyNumberFormat="1" applyFont="1" applyFill="1"/>
    <xf numFmtId="164" fontId="7" fillId="0" borderId="0" xfId="2" applyNumberFormat="1" applyFont="1"/>
    <xf numFmtId="170" fontId="11" fillId="0" borderId="0" xfId="2" applyFont="1"/>
    <xf numFmtId="170" fontId="12" fillId="0" borderId="0" xfId="2" applyFont="1"/>
    <xf numFmtId="49" fontId="12" fillId="0" borderId="3" xfId="2" applyNumberFormat="1" applyFont="1" applyBorder="1"/>
    <xf numFmtId="170" fontId="12" fillId="0" borderId="2" xfId="2" applyFont="1" applyBorder="1"/>
    <xf numFmtId="170" fontId="12" fillId="2" borderId="0" xfId="2" applyFont="1" applyFill="1"/>
    <xf numFmtId="49" fontId="10" fillId="0" borderId="3" xfId="2" applyNumberFormat="1" applyFont="1" applyBorder="1"/>
    <xf numFmtId="170" fontId="10" fillId="0" borderId="0" xfId="2" applyFont="1" applyBorder="1"/>
    <xf numFmtId="170" fontId="12" fillId="0" borderId="0" xfId="2" applyFont="1" applyBorder="1"/>
    <xf numFmtId="164" fontId="10" fillId="0" borderId="3" xfId="2" applyNumberFormat="1" applyFont="1" applyBorder="1"/>
    <xf numFmtId="49" fontId="9" fillId="0" borderId="3" xfId="2" applyNumberFormat="1" applyFont="1" applyBorder="1"/>
    <xf numFmtId="164" fontId="9" fillId="0" borderId="4" xfId="2" applyNumberFormat="1" applyFont="1" applyBorder="1"/>
    <xf numFmtId="171" fontId="9" fillId="0" borderId="4" xfId="3" applyFont="1" applyBorder="1" applyAlignment="1" applyProtection="1"/>
    <xf numFmtId="164" fontId="10" fillId="0" borderId="4" xfId="2" applyNumberFormat="1" applyFont="1" applyBorder="1"/>
    <xf numFmtId="171" fontId="10" fillId="0" borderId="4" xfId="3" applyFont="1" applyBorder="1" applyAlignment="1" applyProtection="1"/>
    <xf numFmtId="170" fontId="17" fillId="3" borderId="3" xfId="2" applyFont="1" applyFill="1" applyBorder="1"/>
    <xf numFmtId="170" fontId="18" fillId="0" borderId="0" xfId="2" applyFont="1"/>
    <xf numFmtId="170" fontId="18" fillId="2" borderId="0" xfId="2" applyFont="1" applyFill="1"/>
    <xf numFmtId="170" fontId="14" fillId="3" borderId="2" xfId="2" applyFont="1" applyFill="1" applyBorder="1" applyAlignment="1">
      <alignment vertical="center"/>
    </xf>
    <xf numFmtId="170" fontId="8" fillId="0" borderId="2" xfId="2" applyFont="1" applyBorder="1"/>
    <xf numFmtId="170" fontId="8" fillId="0" borderId="3" xfId="2" applyFont="1" applyBorder="1"/>
    <xf numFmtId="170" fontId="5" fillId="0" borderId="2" xfId="2" applyFont="1" applyBorder="1"/>
    <xf numFmtId="170" fontId="5" fillId="0" borderId="3" xfId="2" applyFont="1" applyBorder="1"/>
    <xf numFmtId="170" fontId="19" fillId="0" borderId="0" xfId="2" applyFont="1"/>
    <xf numFmtId="170" fontId="7" fillId="0" borderId="0" xfId="2" applyFont="1"/>
    <xf numFmtId="170" fontId="9" fillId="0" borderId="4" xfId="2" applyFont="1" applyBorder="1"/>
    <xf numFmtId="170" fontId="12" fillId="0" borderId="7" xfId="2" applyFont="1" applyBorder="1"/>
    <xf numFmtId="164" fontId="10" fillId="0" borderId="8" xfId="2" applyNumberFormat="1" applyFont="1" applyBorder="1"/>
    <xf numFmtId="164" fontId="10" fillId="0" borderId="9" xfId="2" applyNumberFormat="1" applyFont="1" applyBorder="1"/>
    <xf numFmtId="170" fontId="5" fillId="2" borderId="0" xfId="2" applyFont="1" applyFill="1" applyBorder="1"/>
    <xf numFmtId="170" fontId="5" fillId="2" borderId="3" xfId="2" applyFont="1" applyFill="1" applyBorder="1"/>
    <xf numFmtId="164" fontId="7" fillId="2" borderId="3" xfId="2" applyNumberFormat="1" applyFont="1" applyFill="1" applyBorder="1"/>
    <xf numFmtId="170" fontId="6" fillId="4" borderId="2" xfId="2" applyFont="1" applyFill="1" applyBorder="1"/>
    <xf numFmtId="170" fontId="6" fillId="4" borderId="3" xfId="2" applyFont="1" applyFill="1" applyBorder="1"/>
    <xf numFmtId="164" fontId="6" fillId="4" borderId="4" xfId="2" applyNumberFormat="1" applyFont="1" applyFill="1" applyBorder="1"/>
    <xf numFmtId="171" fontId="6" fillId="4" borderId="4" xfId="3" applyFont="1" applyFill="1" applyBorder="1" applyAlignment="1" applyProtection="1"/>
    <xf numFmtId="170" fontId="6" fillId="4" borderId="7" xfId="2" applyFont="1" applyFill="1" applyBorder="1"/>
    <xf numFmtId="170" fontId="6" fillId="4" borderId="0" xfId="2" applyFont="1" applyFill="1" applyBorder="1"/>
    <xf numFmtId="170" fontId="6" fillId="4" borderId="8" xfId="2" applyFont="1" applyFill="1" applyBorder="1"/>
    <xf numFmtId="170" fontId="6" fillId="4" borderId="9" xfId="2" applyFont="1" applyFill="1" applyBorder="1"/>
    <xf numFmtId="170" fontId="6" fillId="4" borderId="5" xfId="2" applyFont="1" applyFill="1" applyBorder="1"/>
    <xf numFmtId="170" fontId="2" fillId="0" borderId="0" xfId="2"/>
    <xf numFmtId="170" fontId="20" fillId="0" borderId="0" xfId="2" applyFont="1" applyAlignment="1">
      <alignment horizontal="center" wrapText="1"/>
    </xf>
    <xf numFmtId="170" fontId="21" fillId="0" borderId="0" xfId="2" applyFont="1"/>
    <xf numFmtId="170" fontId="25" fillId="0" borderId="0" xfId="2" applyFont="1" applyAlignment="1">
      <alignment vertical="center"/>
    </xf>
    <xf numFmtId="166" fontId="27" fillId="3" borderId="4" xfId="1" applyNumberFormat="1" applyFont="1" applyFill="1" applyBorder="1" applyAlignment="1" applyProtection="1">
      <alignment horizontal="right" wrapText="1"/>
    </xf>
    <xf numFmtId="166" fontId="27" fillId="3" borderId="5" xfId="1" applyNumberFormat="1" applyFont="1" applyFill="1" applyBorder="1" applyAlignment="1" applyProtection="1">
      <alignment horizontal="right" wrapText="1"/>
    </xf>
    <xf numFmtId="166" fontId="21" fillId="3" borderId="4" xfId="1" applyNumberFormat="1" applyFont="1" applyFill="1" applyBorder="1" applyAlignment="1" applyProtection="1">
      <alignment horizontal="right" wrapText="1"/>
    </xf>
    <xf numFmtId="166" fontId="21" fillId="3" borderId="2" xfId="1" applyNumberFormat="1" applyFont="1" applyFill="1" applyBorder="1" applyAlignment="1" applyProtection="1">
      <alignment horizontal="right" wrapText="1"/>
    </xf>
    <xf numFmtId="166" fontId="11" fillId="0" borderId="5" xfId="1" applyNumberFormat="1" applyFont="1" applyBorder="1" applyAlignment="1" applyProtection="1">
      <alignment horizontal="right" wrapText="1"/>
    </xf>
    <xf numFmtId="166" fontId="11" fillId="0" borderId="4" xfId="1" applyNumberFormat="1" applyFont="1" applyBorder="1" applyAlignment="1" applyProtection="1">
      <alignment horizontal="right" wrapText="1"/>
    </xf>
    <xf numFmtId="166" fontId="2" fillId="0" borderId="4" xfId="1" applyNumberFormat="1" applyFont="1" applyBorder="1" applyAlignment="1" applyProtection="1">
      <alignment horizontal="right" wrapText="1"/>
    </xf>
    <xf numFmtId="166" fontId="21" fillId="0" borderId="4" xfId="1" applyNumberFormat="1" applyFont="1" applyBorder="1" applyAlignment="1" applyProtection="1">
      <alignment horizontal="right" wrapText="1"/>
    </xf>
    <xf numFmtId="166" fontId="21" fillId="0" borderId="2" xfId="1" applyNumberFormat="1" applyFont="1" applyBorder="1" applyAlignment="1" applyProtection="1">
      <alignment horizontal="right" wrapText="1"/>
    </xf>
    <xf numFmtId="170" fontId="30" fillId="0" borderId="0" xfId="2" applyFont="1"/>
    <xf numFmtId="166" fontId="11" fillId="2" borderId="5" xfId="1" applyNumberFormat="1" applyFont="1" applyFill="1" applyBorder="1" applyAlignment="1" applyProtection="1">
      <alignment horizontal="right" wrapText="1"/>
    </xf>
    <xf numFmtId="166" fontId="11" fillId="2" borderId="4" xfId="1" applyNumberFormat="1" applyFont="1" applyFill="1" applyBorder="1" applyAlignment="1" applyProtection="1">
      <alignment horizontal="right" wrapText="1"/>
    </xf>
    <xf numFmtId="166" fontId="2" fillId="0" borderId="12" xfId="1" applyNumberFormat="1" applyFont="1" applyBorder="1" applyAlignment="1" applyProtection="1">
      <alignment horizontal="right" wrapText="1"/>
    </xf>
    <xf numFmtId="166" fontId="21" fillId="0" borderId="13" xfId="1" applyNumberFormat="1" applyFont="1" applyBorder="1" applyAlignment="1" applyProtection="1">
      <alignment horizontal="right" wrapText="1"/>
    </xf>
    <xf numFmtId="166" fontId="21" fillId="3" borderId="11" xfId="1" applyNumberFormat="1" applyFont="1" applyFill="1" applyBorder="1" applyAlignment="1" applyProtection="1">
      <alignment horizontal="right" wrapText="1"/>
    </xf>
    <xf numFmtId="166" fontId="2" fillId="0" borderId="11" xfId="1" applyNumberFormat="1" applyFont="1" applyBorder="1" applyAlignment="1" applyProtection="1">
      <alignment horizontal="right" wrapText="1"/>
    </xf>
    <xf numFmtId="166" fontId="11" fillId="0" borderId="15" xfId="1" applyNumberFormat="1" applyFont="1" applyBorder="1" applyAlignment="1" applyProtection="1">
      <alignment horizontal="right" wrapText="1"/>
    </xf>
    <xf numFmtId="166" fontId="11" fillId="0" borderId="12" xfId="1" applyNumberFormat="1" applyFont="1" applyBorder="1" applyAlignment="1" applyProtection="1">
      <alignment horizontal="right" wrapText="1"/>
    </xf>
    <xf numFmtId="166" fontId="11" fillId="0" borderId="10" xfId="1" applyNumberFormat="1" applyFont="1" applyBorder="1" applyAlignment="1" applyProtection="1">
      <alignment horizontal="right" wrapText="1"/>
    </xf>
    <xf numFmtId="166" fontId="11" fillId="0" borderId="11" xfId="1" applyNumberFormat="1" applyFont="1" applyBorder="1" applyAlignment="1" applyProtection="1">
      <alignment horizontal="right" wrapText="1"/>
    </xf>
    <xf numFmtId="166" fontId="21" fillId="0" borderId="14" xfId="1" applyNumberFormat="1" applyFont="1" applyBorder="1" applyAlignment="1" applyProtection="1">
      <alignment horizontal="right" wrapText="1"/>
    </xf>
    <xf numFmtId="166" fontId="27" fillId="3" borderId="10" xfId="1" applyNumberFormat="1" applyFont="1" applyFill="1" applyBorder="1" applyAlignment="1" applyProtection="1">
      <alignment horizontal="right" wrapText="1"/>
    </xf>
    <xf numFmtId="170" fontId="2" fillId="0" borderId="0" xfId="2" applyAlignment="1">
      <alignment wrapText="1"/>
    </xf>
    <xf numFmtId="167" fontId="27" fillId="3" borderId="4" xfId="1" applyNumberFormat="1" applyFont="1" applyFill="1" applyBorder="1" applyAlignment="1" applyProtection="1">
      <alignment horizontal="right" wrapText="1"/>
    </xf>
    <xf numFmtId="1" fontId="32" fillId="2" borderId="4" xfId="2" applyNumberFormat="1" applyFont="1" applyFill="1" applyBorder="1" applyAlignment="1">
      <alignment horizontal="center" vertical="center" wrapText="1"/>
    </xf>
    <xf numFmtId="171" fontId="2" fillId="0" borderId="3" xfId="3" applyFont="1" applyBorder="1" applyAlignment="1" applyProtection="1">
      <alignment horizontal="right" wrapText="1"/>
    </xf>
    <xf numFmtId="167" fontId="2" fillId="0" borderId="4" xfId="1" applyNumberFormat="1" applyFont="1" applyBorder="1" applyAlignment="1" applyProtection="1">
      <alignment horizontal="right" wrapText="1"/>
    </xf>
    <xf numFmtId="171" fontId="2" fillId="0" borderId="2" xfId="3" applyFont="1" applyBorder="1" applyAlignment="1" applyProtection="1">
      <alignment horizontal="right" wrapText="1"/>
    </xf>
    <xf numFmtId="167" fontId="2" fillId="0" borderId="12" xfId="1" applyNumberFormat="1" applyFont="1" applyBorder="1" applyAlignment="1" applyProtection="1">
      <alignment horizontal="right" wrapText="1"/>
    </xf>
    <xf numFmtId="171" fontId="2" fillId="0" borderId="13" xfId="3" applyFont="1" applyBorder="1" applyAlignment="1" applyProtection="1">
      <alignment horizontal="right" wrapText="1"/>
    </xf>
    <xf numFmtId="166" fontId="27" fillId="3" borderId="11" xfId="1" applyNumberFormat="1" applyFont="1" applyFill="1" applyBorder="1" applyAlignment="1" applyProtection="1">
      <alignment horizontal="right" wrapText="1"/>
    </xf>
    <xf numFmtId="167" fontId="27" fillId="3" borderId="11" xfId="1" applyNumberFormat="1" applyFont="1" applyFill="1" applyBorder="1" applyAlignment="1" applyProtection="1">
      <alignment horizontal="right" wrapText="1"/>
    </xf>
    <xf numFmtId="166" fontId="27" fillId="0" borderId="11" xfId="1" applyNumberFormat="1" applyFont="1" applyBorder="1" applyAlignment="1" applyProtection="1">
      <alignment horizontal="right" wrapText="1"/>
    </xf>
    <xf numFmtId="166" fontId="27" fillId="0" borderId="10" xfId="1" applyNumberFormat="1" applyFont="1" applyBorder="1" applyAlignment="1" applyProtection="1">
      <alignment horizontal="right" wrapText="1"/>
    </xf>
    <xf numFmtId="166" fontId="21" fillId="0" borderId="11" xfId="1" applyNumberFormat="1" applyFont="1" applyBorder="1" applyAlignment="1" applyProtection="1">
      <alignment horizontal="right" wrapText="1"/>
    </xf>
    <xf numFmtId="167" fontId="2" fillId="0" borderId="11" xfId="1" applyNumberFormat="1" applyFont="1" applyBorder="1" applyAlignment="1" applyProtection="1">
      <alignment horizontal="right" wrapText="1"/>
    </xf>
    <xf numFmtId="171" fontId="2" fillId="0" borderId="14" xfId="3" applyFont="1" applyBorder="1" applyAlignment="1" applyProtection="1">
      <alignment horizontal="right" wrapText="1"/>
    </xf>
    <xf numFmtId="167" fontId="2" fillId="2" borderId="4" xfId="1" applyNumberFormat="1" applyFont="1" applyFill="1" applyBorder="1" applyAlignment="1" applyProtection="1">
      <alignment horizontal="right" wrapText="1"/>
    </xf>
    <xf numFmtId="164" fontId="33" fillId="0" borderId="0" xfId="2" applyNumberFormat="1" applyFont="1" applyBorder="1" applyAlignment="1">
      <alignment horizontal="center" vertical="center"/>
    </xf>
    <xf numFmtId="170" fontId="5" fillId="0" borderId="0" xfId="2" applyFont="1" applyAlignment="1">
      <alignment horizontal="center"/>
    </xf>
    <xf numFmtId="164" fontId="34" fillId="3" borderId="4" xfId="2" applyNumberFormat="1" applyFont="1" applyFill="1" applyBorder="1"/>
    <xf numFmtId="164" fontId="35" fillId="2" borderId="4" xfId="2" applyNumberFormat="1" applyFont="1" applyFill="1" applyBorder="1"/>
    <xf numFmtId="167" fontId="35" fillId="2" borderId="4" xfId="2" applyNumberFormat="1" applyFont="1" applyFill="1" applyBorder="1"/>
    <xf numFmtId="164" fontId="35" fillId="0" borderId="4" xfId="2" applyNumberFormat="1" applyFont="1" applyBorder="1"/>
    <xf numFmtId="167" fontId="35" fillId="0" borderId="4" xfId="2" applyNumberFormat="1" applyFont="1" applyBorder="1"/>
    <xf numFmtId="170" fontId="12" fillId="0" borderId="4" xfId="2" applyFont="1" applyBorder="1"/>
    <xf numFmtId="167" fontId="12" fillId="0" borderId="4" xfId="2" applyNumberFormat="1" applyFont="1" applyBorder="1"/>
    <xf numFmtId="164" fontId="5" fillId="3" borderId="4" xfId="2" applyNumberFormat="1" applyFont="1" applyFill="1" applyBorder="1"/>
    <xf numFmtId="167" fontId="5" fillId="3" borderId="4" xfId="2" applyNumberFormat="1" applyFont="1" applyFill="1" applyBorder="1"/>
    <xf numFmtId="164" fontId="34" fillId="6" borderId="11" xfId="2" applyNumberFormat="1" applyFont="1" applyFill="1" applyBorder="1"/>
    <xf numFmtId="167" fontId="34" fillId="6" borderId="11" xfId="2" applyNumberFormat="1" applyFont="1" applyFill="1" applyBorder="1"/>
    <xf numFmtId="164" fontId="34" fillId="6" borderId="4" xfId="2" applyNumberFormat="1" applyFont="1" applyFill="1" applyBorder="1"/>
    <xf numFmtId="167" fontId="34" fillId="6" borderId="4" xfId="2" applyNumberFormat="1" applyFont="1" applyFill="1" applyBorder="1"/>
    <xf numFmtId="169" fontId="2" fillId="0" borderId="0" xfId="1" applyBorder="1" applyProtection="1"/>
    <xf numFmtId="170" fontId="2" fillId="0" borderId="0" xfId="2" applyBorder="1"/>
    <xf numFmtId="164" fontId="14" fillId="0" borderId="0" xfId="2" applyNumberFormat="1" applyFont="1" applyBorder="1" applyAlignment="1">
      <alignment horizontal="center"/>
    </xf>
    <xf numFmtId="165" fontId="14" fillId="0" borderId="0" xfId="1" applyNumberFormat="1" applyFont="1" applyBorder="1" applyAlignment="1" applyProtection="1">
      <alignment horizontal="center"/>
    </xf>
    <xf numFmtId="170" fontId="15" fillId="0" borderId="0" xfId="2" applyFont="1" applyBorder="1"/>
    <xf numFmtId="170" fontId="26" fillId="0" borderId="0" xfId="2" applyFont="1" applyBorder="1" applyAlignment="1">
      <alignment horizontal="center" vertical="center"/>
    </xf>
    <xf numFmtId="165" fontId="26" fillId="0" borderId="0" xfId="1" applyNumberFormat="1" applyFont="1" applyBorder="1" applyAlignment="1" applyProtection="1">
      <alignment horizontal="center"/>
    </xf>
    <xf numFmtId="170" fontId="5" fillId="3" borderId="4" xfId="2" applyFont="1" applyFill="1" applyBorder="1" applyAlignment="1">
      <alignment horizontal="center" vertical="center"/>
    </xf>
    <xf numFmtId="165" fontId="26" fillId="3" borderId="4" xfId="1" applyNumberFormat="1" applyFont="1" applyFill="1" applyBorder="1" applyAlignment="1" applyProtection="1">
      <alignment horizontal="center" wrapText="1"/>
    </xf>
    <xf numFmtId="170" fontId="26" fillId="3" borderId="5" xfId="2" applyFont="1" applyFill="1" applyBorder="1" applyAlignment="1">
      <alignment horizontal="center" vertical="center" wrapText="1"/>
    </xf>
    <xf numFmtId="170" fontId="26" fillId="3" borderId="4" xfId="2" applyFont="1" applyFill="1" applyBorder="1" applyAlignment="1">
      <alignment horizontal="center" vertical="center" wrapText="1"/>
    </xf>
    <xf numFmtId="170" fontId="15" fillId="0" borderId="11" xfId="2" applyFont="1" applyBorder="1"/>
    <xf numFmtId="164" fontId="15" fillId="0" borderId="14" xfId="1" applyNumberFormat="1" applyFont="1" applyBorder="1" applyAlignment="1" applyProtection="1"/>
    <xf numFmtId="164" fontId="15" fillId="0" borderId="4" xfId="1" applyNumberFormat="1" applyFont="1" applyBorder="1" applyAlignment="1" applyProtection="1"/>
    <xf numFmtId="171" fontId="15" fillId="0" borderId="4" xfId="3" applyFont="1" applyBorder="1" applyAlignment="1" applyProtection="1"/>
    <xf numFmtId="170" fontId="15" fillId="0" borderId="4" xfId="2" applyFont="1" applyBorder="1"/>
    <xf numFmtId="164" fontId="15" fillId="0" borderId="2" xfId="1" applyNumberFormat="1" applyFont="1" applyBorder="1" applyAlignment="1" applyProtection="1">
      <alignment vertical="center"/>
    </xf>
    <xf numFmtId="164" fontId="15" fillId="0" borderId="4" xfId="1" applyNumberFormat="1" applyFont="1" applyBorder="1" applyAlignment="1" applyProtection="1">
      <alignment vertical="center"/>
    </xf>
    <xf numFmtId="164" fontId="26" fillId="6" borderId="14" xfId="1" applyNumberFormat="1" applyFont="1" applyFill="1" applyBorder="1" applyAlignment="1" applyProtection="1"/>
    <xf numFmtId="165" fontId="15" fillId="0" borderId="0" xfId="1" applyNumberFormat="1" applyFont="1" applyBorder="1" applyAlignment="1" applyProtection="1"/>
    <xf numFmtId="164" fontId="15" fillId="0" borderId="11" xfId="1" applyNumberFormat="1" applyFont="1" applyBorder="1" applyAlignment="1" applyProtection="1"/>
    <xf numFmtId="171" fontId="15" fillId="0" borderId="11" xfId="3" applyFont="1" applyBorder="1" applyAlignment="1" applyProtection="1"/>
    <xf numFmtId="164" fontId="26" fillId="6" borderId="4" xfId="1" applyNumberFormat="1" applyFont="1" applyFill="1" applyBorder="1" applyAlignment="1" applyProtection="1"/>
    <xf numFmtId="171" fontId="26" fillId="6" borderId="4" xfId="3" applyFont="1" applyFill="1" applyBorder="1" applyAlignment="1" applyProtection="1"/>
    <xf numFmtId="170" fontId="26" fillId="2" borderId="0" xfId="2" applyFont="1" applyFill="1" applyBorder="1" applyAlignment="1">
      <alignment horizontal="left"/>
    </xf>
    <xf numFmtId="164" fontId="26" fillId="2" borderId="0" xfId="1" applyNumberFormat="1" applyFont="1" applyFill="1" applyBorder="1" applyAlignment="1" applyProtection="1"/>
    <xf numFmtId="170" fontId="26" fillId="0" borderId="0" xfId="2" applyFont="1" applyBorder="1" applyAlignment="1">
      <alignment horizontal="left"/>
    </xf>
    <xf numFmtId="165" fontId="26" fillId="0" borderId="0" xfId="1" applyNumberFormat="1" applyFont="1" applyBorder="1" applyAlignment="1" applyProtection="1"/>
    <xf numFmtId="170" fontId="36" fillId="0" borderId="0" xfId="2" applyFont="1" applyBorder="1" applyAlignment="1">
      <alignment vertical="center" wrapText="1"/>
    </xf>
    <xf numFmtId="170" fontId="36" fillId="0" borderId="0" xfId="2" applyFont="1" applyBorder="1" applyAlignment="1">
      <alignment vertical="center"/>
    </xf>
    <xf numFmtId="170" fontId="26" fillId="3" borderId="16" xfId="2" applyFont="1" applyFill="1" applyBorder="1" applyAlignment="1">
      <alignment horizontal="center" vertical="center" wrapText="1"/>
    </xf>
    <xf numFmtId="170" fontId="5" fillId="3" borderId="5" xfId="2" applyFont="1" applyFill="1" applyBorder="1" applyAlignment="1">
      <alignment horizontal="center" vertical="center"/>
    </xf>
    <xf numFmtId="170" fontId="26" fillId="0" borderId="11" xfId="2" applyFont="1" applyBorder="1"/>
    <xf numFmtId="164" fontId="15" fillId="0" borderId="11" xfId="2" applyNumberFormat="1" applyFont="1" applyBorder="1"/>
    <xf numFmtId="171" fontId="15" fillId="0" borderId="17" xfId="3" applyFont="1" applyBorder="1" applyAlignment="1" applyProtection="1"/>
    <xf numFmtId="170" fontId="26" fillId="0" borderId="10" xfId="2" applyFont="1" applyBorder="1"/>
    <xf numFmtId="170" fontId="31" fillId="0" borderId="4" xfId="2" applyFont="1" applyBorder="1"/>
    <xf numFmtId="164" fontId="31" fillId="0" borderId="4" xfId="2" applyNumberFormat="1" applyFont="1" applyBorder="1"/>
    <xf numFmtId="171" fontId="31" fillId="0" borderId="16" xfId="3" applyFont="1" applyBorder="1" applyAlignment="1" applyProtection="1"/>
    <xf numFmtId="170" fontId="26" fillId="0" borderId="5" xfId="2" applyFont="1" applyBorder="1"/>
    <xf numFmtId="164" fontId="15" fillId="0" borderId="4" xfId="2" applyNumberFormat="1" applyFont="1" applyBorder="1"/>
    <xf numFmtId="170" fontId="26" fillId="0" borderId="4" xfId="2" applyFont="1" applyBorder="1"/>
    <xf numFmtId="171" fontId="15" fillId="0" borderId="16" xfId="3" applyFont="1" applyBorder="1" applyAlignment="1" applyProtection="1"/>
    <xf numFmtId="170" fontId="31" fillId="0" borderId="5" xfId="2" applyFont="1" applyBorder="1"/>
    <xf numFmtId="171" fontId="31" fillId="0" borderId="4" xfId="3" applyFont="1" applyBorder="1" applyAlignment="1" applyProtection="1"/>
    <xf numFmtId="170" fontId="31" fillId="0" borderId="4" xfId="2" applyFont="1" applyBorder="1" applyAlignment="1">
      <alignment horizontal="left"/>
    </xf>
    <xf numFmtId="170" fontId="15" fillId="0" borderId="5" xfId="2" applyFont="1" applyBorder="1"/>
    <xf numFmtId="170" fontId="26" fillId="6" borderId="4" xfId="2" applyFont="1" applyFill="1" applyBorder="1"/>
    <xf numFmtId="164" fontId="26" fillId="6" borderId="4" xfId="2" applyNumberFormat="1" applyFont="1" applyFill="1" applyBorder="1"/>
    <xf numFmtId="171" fontId="26" fillId="6" borderId="16" xfId="3" applyFont="1" applyFill="1" applyBorder="1" applyAlignment="1" applyProtection="1"/>
    <xf numFmtId="170" fontId="26" fillId="6" borderId="5" xfId="2" applyFont="1" applyFill="1" applyBorder="1"/>
    <xf numFmtId="170" fontId="26" fillId="0" borderId="0" xfId="2" applyFont="1" applyBorder="1"/>
    <xf numFmtId="164" fontId="26" fillId="0" borderId="0" xfId="2" applyNumberFormat="1" applyFont="1" applyBorder="1"/>
    <xf numFmtId="170" fontId="37" fillId="0" borderId="11" xfId="2" applyFont="1" applyBorder="1" applyAlignment="1">
      <alignment horizontal="left"/>
    </xf>
    <xf numFmtId="164" fontId="15" fillId="0" borderId="10" xfId="2" applyNumberFormat="1" applyFont="1" applyBorder="1"/>
    <xf numFmtId="164" fontId="15" fillId="0" borderId="0" xfId="2" applyNumberFormat="1" applyFont="1" applyBorder="1"/>
    <xf numFmtId="170" fontId="26" fillId="0" borderId="4" xfId="2" applyFont="1" applyBorder="1" applyAlignment="1">
      <alignment horizontal="left"/>
    </xf>
    <xf numFmtId="164" fontId="31" fillId="0" borderId="5" xfId="2" applyNumberFormat="1" applyFont="1" applyBorder="1"/>
    <xf numFmtId="164" fontId="31" fillId="0" borderId="0" xfId="2" applyNumberFormat="1" applyFont="1" applyBorder="1"/>
    <xf numFmtId="164" fontId="15" fillId="0" borderId="5" xfId="2" applyNumberFormat="1" applyFont="1" applyBorder="1"/>
    <xf numFmtId="164" fontId="38" fillId="0" borderId="4" xfId="2" applyNumberFormat="1" applyFont="1" applyBorder="1"/>
    <xf numFmtId="164" fontId="15" fillId="0" borderId="16" xfId="2" applyNumberFormat="1" applyFont="1" applyBorder="1"/>
    <xf numFmtId="170" fontId="2" fillId="0" borderId="4" xfId="2" applyBorder="1"/>
    <xf numFmtId="164" fontId="31" fillId="0" borderId="16" xfId="2" applyNumberFormat="1" applyFont="1" applyBorder="1"/>
    <xf numFmtId="171" fontId="26" fillId="0" borderId="0" xfId="3" applyFont="1" applyBorder="1" applyAlignment="1" applyProtection="1"/>
    <xf numFmtId="170" fontId="26" fillId="4" borderId="4" xfId="2" applyFont="1" applyFill="1" applyBorder="1"/>
    <xf numFmtId="164" fontId="26" fillId="4" borderId="4" xfId="2" applyNumberFormat="1" applyFont="1" applyFill="1" applyBorder="1"/>
    <xf numFmtId="171" fontId="26" fillId="4" borderId="16" xfId="3" applyFont="1" applyFill="1" applyBorder="1" applyAlignment="1" applyProtection="1"/>
    <xf numFmtId="170" fontId="26" fillId="4" borderId="18" xfId="2" applyFont="1" applyFill="1" applyBorder="1"/>
    <xf numFmtId="171" fontId="26" fillId="4" borderId="4" xfId="3" applyFont="1" applyFill="1" applyBorder="1" applyAlignment="1" applyProtection="1"/>
    <xf numFmtId="0" fontId="0" fillId="0" borderId="20" xfId="0" applyBorder="1"/>
    <xf numFmtId="0" fontId="23" fillId="0" borderId="20" xfId="0" applyFont="1" applyBorder="1" applyAlignment="1">
      <alignment horizontal="center" vertical="center" wrapText="1"/>
    </xf>
    <xf numFmtId="0" fontId="0" fillId="0" borderId="21" xfId="0" applyBorder="1"/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49" fontId="28" fillId="8" borderId="31" xfId="0" applyNumberFormat="1" applyFont="1" applyFill="1" applyBorder="1" applyAlignment="1">
      <alignment horizontal="center"/>
    </xf>
    <xf numFmtId="174" fontId="29" fillId="8" borderId="32" xfId="0" applyNumberFormat="1" applyFont="1" applyFill="1" applyBorder="1" applyAlignment="1">
      <alignment horizontal="center" vertical="center" wrapText="1"/>
    </xf>
    <xf numFmtId="0" fontId="28" fillId="8" borderId="19" xfId="0" applyFont="1" applyFill="1" applyBorder="1" applyAlignment="1"/>
    <xf numFmtId="0" fontId="28" fillId="8" borderId="19" xfId="0" applyFont="1" applyFill="1" applyBorder="1" applyAlignment="1">
      <alignment horizontal="left"/>
    </xf>
    <xf numFmtId="49" fontId="28" fillId="8" borderId="33" xfId="0" applyNumberFormat="1" applyFont="1" applyFill="1" applyBorder="1" applyAlignment="1">
      <alignment horizontal="center"/>
    </xf>
    <xf numFmtId="174" fontId="29" fillId="8" borderId="34" xfId="0" applyNumberFormat="1" applyFont="1" applyFill="1" applyBorder="1" applyAlignment="1">
      <alignment horizontal="center" vertical="center" wrapText="1"/>
    </xf>
    <xf numFmtId="0" fontId="28" fillId="8" borderId="35" xfId="0" applyFont="1" applyFill="1" applyBorder="1" applyAlignment="1"/>
    <xf numFmtId="0" fontId="28" fillId="8" borderId="35" xfId="0" applyFont="1" applyFill="1" applyBorder="1" applyAlignment="1">
      <alignment horizontal="left"/>
    </xf>
    <xf numFmtId="49" fontId="28" fillId="8" borderId="37" xfId="0" applyNumberFormat="1" applyFont="1" applyFill="1" applyBorder="1" applyAlignment="1">
      <alignment horizontal="center"/>
    </xf>
    <xf numFmtId="0" fontId="28" fillId="8" borderId="38" xfId="0" applyFont="1" applyFill="1" applyBorder="1" applyAlignment="1">
      <alignment horizontal="left"/>
    </xf>
    <xf numFmtId="49" fontId="28" fillId="8" borderId="39" xfId="0" applyNumberFormat="1" applyFont="1" applyFill="1" applyBorder="1" applyAlignment="1">
      <alignment horizontal="center"/>
    </xf>
    <xf numFmtId="174" fontId="29" fillId="8" borderId="40" xfId="0" applyNumberFormat="1" applyFont="1" applyFill="1" applyBorder="1" applyAlignment="1">
      <alignment horizontal="center" vertical="center" wrapText="1"/>
    </xf>
    <xf numFmtId="49" fontId="26" fillId="3" borderId="29" xfId="0" applyNumberFormat="1" applyFont="1" applyFill="1" applyBorder="1" applyAlignment="1"/>
    <xf numFmtId="49" fontId="26" fillId="3" borderId="30" xfId="0" applyNumberFormat="1" applyFont="1" applyFill="1" applyBorder="1" applyAlignment="1"/>
    <xf numFmtId="49" fontId="26" fillId="3" borderId="43" xfId="0" applyNumberFormat="1" applyFont="1" applyFill="1" applyBorder="1" applyAlignment="1"/>
    <xf numFmtId="171" fontId="27" fillId="3" borderId="2" xfId="3" applyFont="1" applyFill="1" applyBorder="1" applyAlignment="1" applyProtection="1">
      <alignment horizontal="right" wrapText="1"/>
    </xf>
    <xf numFmtId="171" fontId="21" fillId="3" borderId="2" xfId="3" applyFont="1" applyFill="1" applyBorder="1" applyAlignment="1" applyProtection="1">
      <alignment horizontal="right" wrapText="1"/>
    </xf>
    <xf numFmtId="166" fontId="27" fillId="3" borderId="46" xfId="1" applyNumberFormat="1" applyFont="1" applyFill="1" applyBorder="1" applyAlignment="1" applyProtection="1">
      <alignment horizontal="right" wrapText="1"/>
    </xf>
    <xf numFmtId="166" fontId="2" fillId="0" borderId="46" xfId="1" applyNumberFormat="1" applyFont="1" applyBorder="1" applyAlignment="1" applyProtection="1">
      <alignment horizontal="right" wrapText="1"/>
    </xf>
    <xf numFmtId="166" fontId="21" fillId="0" borderId="47" xfId="1" applyNumberFormat="1" applyFont="1" applyBorder="1" applyAlignment="1" applyProtection="1">
      <alignment horizontal="right" wrapText="1"/>
    </xf>
    <xf numFmtId="166" fontId="2" fillId="0" borderId="48" xfId="1" applyNumberFormat="1" applyFont="1" applyBorder="1" applyAlignment="1" applyProtection="1">
      <alignment horizontal="right" wrapText="1"/>
    </xf>
    <xf numFmtId="166" fontId="21" fillId="3" borderId="46" xfId="1" applyNumberFormat="1" applyFont="1" applyFill="1" applyBorder="1" applyAlignment="1" applyProtection="1">
      <alignment horizontal="right" wrapText="1"/>
    </xf>
    <xf numFmtId="166" fontId="2" fillId="0" borderId="47" xfId="1" applyNumberFormat="1" applyFont="1" applyBorder="1" applyAlignment="1" applyProtection="1">
      <alignment horizontal="right" wrapText="1"/>
    </xf>
    <xf numFmtId="166" fontId="2" fillId="0" borderId="4" xfId="1" applyNumberFormat="1" applyFont="1" applyFill="1" applyBorder="1" applyAlignment="1" applyProtection="1">
      <alignment horizontal="right" wrapText="1"/>
    </xf>
    <xf numFmtId="166" fontId="2" fillId="0" borderId="11" xfId="1" applyNumberFormat="1" applyFont="1" applyFill="1" applyBorder="1" applyAlignment="1" applyProtection="1">
      <alignment horizontal="right" wrapText="1"/>
    </xf>
    <xf numFmtId="166" fontId="11" fillId="0" borderId="4" xfId="1" applyNumberFormat="1" applyFont="1" applyFill="1" applyBorder="1" applyAlignment="1" applyProtection="1">
      <alignment horizontal="right" wrapText="1"/>
    </xf>
    <xf numFmtId="166" fontId="11" fillId="0" borderId="5" xfId="1" applyNumberFormat="1" applyFont="1" applyFill="1" applyBorder="1" applyAlignment="1" applyProtection="1">
      <alignment horizontal="right" wrapText="1"/>
    </xf>
    <xf numFmtId="166" fontId="2" fillId="0" borderId="12" xfId="1" applyNumberFormat="1" applyFont="1" applyFill="1" applyBorder="1" applyAlignment="1" applyProtection="1">
      <alignment horizontal="right" wrapText="1"/>
    </xf>
    <xf numFmtId="167" fontId="2" fillId="0" borderId="4" xfId="1" applyNumberFormat="1" applyFont="1" applyFill="1" applyBorder="1" applyAlignment="1" applyProtection="1">
      <alignment horizontal="right" wrapText="1"/>
    </xf>
    <xf numFmtId="167" fontId="2" fillId="0" borderId="12" xfId="1" applyNumberFormat="1" applyFont="1" applyFill="1" applyBorder="1" applyAlignment="1" applyProtection="1">
      <alignment horizontal="right" wrapText="1"/>
    </xf>
    <xf numFmtId="167" fontId="2" fillId="0" borderId="9" xfId="1" applyNumberFormat="1" applyFont="1" applyFill="1" applyBorder="1" applyAlignment="1" applyProtection="1">
      <alignment horizontal="right" wrapText="1"/>
    </xf>
    <xf numFmtId="170" fontId="2" fillId="0" borderId="0" xfId="2" applyFill="1"/>
    <xf numFmtId="170" fontId="23" fillId="0" borderId="0" xfId="2" applyFont="1" applyFill="1" applyAlignment="1">
      <alignment horizontal="center" vertical="center" wrapText="1"/>
    </xf>
    <xf numFmtId="170" fontId="2" fillId="0" borderId="0" xfId="2" applyFill="1" applyAlignment="1">
      <alignment wrapText="1"/>
    </xf>
    <xf numFmtId="164" fontId="10" fillId="0" borderId="4" xfId="2" applyNumberFormat="1" applyFont="1" applyFill="1" applyBorder="1"/>
    <xf numFmtId="171" fontId="10" fillId="0" borderId="4" xfId="3" applyFont="1" applyFill="1" applyBorder="1" applyAlignment="1" applyProtection="1"/>
    <xf numFmtId="164" fontId="12" fillId="0" borderId="4" xfId="2" applyNumberFormat="1" applyFont="1" applyFill="1" applyBorder="1"/>
    <xf numFmtId="171" fontId="12" fillId="0" borderId="4" xfId="3" applyFont="1" applyFill="1" applyBorder="1" applyAlignment="1" applyProtection="1"/>
    <xf numFmtId="164" fontId="15" fillId="0" borderId="4" xfId="2" applyNumberFormat="1" applyFont="1" applyFill="1" applyBorder="1"/>
    <xf numFmtId="171" fontId="15" fillId="0" borderId="4" xfId="3" applyFont="1" applyFill="1" applyBorder="1" applyAlignment="1" applyProtection="1"/>
    <xf numFmtId="164" fontId="11" fillId="0" borderId="4" xfId="2" applyNumberFormat="1" applyFont="1" applyFill="1" applyBorder="1"/>
    <xf numFmtId="173" fontId="11" fillId="0" borderId="4" xfId="3" applyNumberFormat="1" applyFont="1" applyFill="1" applyBorder="1" applyAlignment="1" applyProtection="1"/>
    <xf numFmtId="171" fontId="11" fillId="0" borderId="4" xfId="3" applyFont="1" applyFill="1" applyBorder="1" applyAlignment="1" applyProtection="1"/>
    <xf numFmtId="164" fontId="10" fillId="0" borderId="3" xfId="2" applyNumberFormat="1" applyFont="1" applyFill="1" applyBorder="1"/>
    <xf numFmtId="164" fontId="9" fillId="0" borderId="4" xfId="2" applyNumberFormat="1" applyFont="1" applyFill="1" applyBorder="1"/>
    <xf numFmtId="171" fontId="9" fillId="0" borderId="4" xfId="3" applyFont="1" applyFill="1" applyBorder="1" applyAlignment="1" applyProtection="1"/>
    <xf numFmtId="3" fontId="12" fillId="0" borderId="4" xfId="2" applyNumberFormat="1" applyFont="1" applyFill="1" applyBorder="1"/>
    <xf numFmtId="171" fontId="10" fillId="0" borderId="3" xfId="3" applyFont="1" applyFill="1" applyBorder="1" applyAlignment="1" applyProtection="1"/>
    <xf numFmtId="164" fontId="16" fillId="0" borderId="4" xfId="2" applyNumberFormat="1" applyFont="1" applyFill="1" applyBorder="1"/>
    <xf numFmtId="1" fontId="0" fillId="0" borderId="0" xfId="0" applyNumberFormat="1"/>
    <xf numFmtId="1" fontId="24" fillId="0" borderId="27" xfId="0" applyNumberFormat="1" applyFont="1" applyBorder="1" applyAlignment="1">
      <alignment horizontal="center" vertical="center" wrapText="1"/>
    </xf>
    <xf numFmtId="1" fontId="2" fillId="0" borderId="0" xfId="2" applyNumberFormat="1"/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" fontId="21" fillId="9" borderId="28" xfId="0" applyNumberFormat="1" applyFont="1" applyFill="1" applyBorder="1" applyAlignment="1">
      <alignment horizontal="right" wrapText="1"/>
    </xf>
    <xf numFmtId="1" fontId="21" fillId="9" borderId="28" xfId="0" applyNumberFormat="1" applyFont="1" applyFill="1" applyBorder="1" applyAlignment="1">
      <alignment horizontal="right" vertical="center"/>
    </xf>
    <xf numFmtId="9" fontId="21" fillId="9" borderId="42" xfId="9" applyFont="1" applyFill="1" applyBorder="1" applyAlignment="1" applyProtection="1">
      <alignment horizontal="right" vertical="center"/>
    </xf>
    <xf numFmtId="1" fontId="27" fillId="3" borderId="49" xfId="8" applyNumberFormat="1" applyFont="1" applyFill="1" applyBorder="1" applyAlignment="1" applyProtection="1">
      <alignment horizontal="right" wrapText="1"/>
    </xf>
    <xf numFmtId="1" fontId="21" fillId="3" borderId="49" xfId="8" applyNumberFormat="1" applyFont="1" applyFill="1" applyBorder="1" applyAlignment="1" applyProtection="1">
      <alignment horizontal="right" wrapText="1"/>
    </xf>
    <xf numFmtId="9" fontId="21" fillId="3" borderId="49" xfId="9" applyFont="1" applyFill="1" applyBorder="1" applyAlignment="1" applyProtection="1">
      <alignment horizontal="right" vertical="center"/>
    </xf>
    <xf numFmtId="1" fontId="27" fillId="0" borderId="49" xfId="8" applyNumberFormat="1" applyFont="1" applyFill="1" applyBorder="1" applyAlignment="1" applyProtection="1">
      <alignment horizontal="right" wrapText="1"/>
    </xf>
    <xf numFmtId="1" fontId="21" fillId="0" borderId="49" xfId="8" applyNumberFormat="1" applyFont="1" applyFill="1" applyBorder="1" applyAlignment="1" applyProtection="1">
      <alignment horizontal="right" wrapText="1"/>
    </xf>
    <xf numFmtId="9" fontId="21" fillId="0" borderId="49" xfId="9" applyFont="1" applyFill="1" applyBorder="1" applyAlignment="1" applyProtection="1">
      <alignment horizontal="right" vertical="center"/>
    </xf>
    <xf numFmtId="1" fontId="27" fillId="3" borderId="53" xfId="8" applyNumberFormat="1" applyFont="1" applyFill="1" applyBorder="1" applyAlignment="1" applyProtection="1">
      <alignment horizontal="right" wrapText="1"/>
    </xf>
    <xf numFmtId="1" fontId="27" fillId="3" borderId="54" xfId="8" applyNumberFormat="1" applyFont="1" applyFill="1" applyBorder="1" applyAlignment="1" applyProtection="1">
      <alignment horizontal="right" wrapText="1"/>
    </xf>
    <xf numFmtId="9" fontId="27" fillId="3" borderId="55" xfId="9" applyFont="1" applyFill="1" applyBorder="1" applyAlignment="1" applyProtection="1">
      <alignment horizontal="right" wrapText="1"/>
    </xf>
    <xf numFmtId="1" fontId="11" fillId="0" borderId="31" xfId="8" applyNumberFormat="1" applyFont="1" applyBorder="1" applyAlignment="1" applyProtection="1">
      <alignment horizontal="right" wrapText="1"/>
    </xf>
    <xf numFmtId="1" fontId="11" fillId="0" borderId="32" xfId="8" applyNumberFormat="1" applyFont="1" applyBorder="1" applyAlignment="1" applyProtection="1">
      <alignment horizontal="right" wrapText="1"/>
    </xf>
    <xf numFmtId="9" fontId="11" fillId="0" borderId="19" xfId="9" applyFont="1" applyBorder="1" applyAlignment="1" applyProtection="1">
      <alignment horizontal="right" wrapText="1"/>
    </xf>
    <xf numFmtId="1" fontId="11" fillId="8" borderId="31" xfId="8" applyNumberFormat="1" applyFont="1" applyFill="1" applyBorder="1" applyAlignment="1" applyProtection="1">
      <alignment horizontal="right" wrapText="1"/>
    </xf>
    <xf numFmtId="1" fontId="11" fillId="8" borderId="32" xfId="8" applyNumberFormat="1" applyFont="1" applyFill="1" applyBorder="1" applyAlignment="1" applyProtection="1">
      <alignment horizontal="right" wrapText="1"/>
    </xf>
    <xf numFmtId="9" fontId="11" fillId="8" borderId="19" xfId="9" applyFont="1" applyFill="1" applyBorder="1" applyAlignment="1" applyProtection="1">
      <alignment horizontal="right" wrapText="1"/>
    </xf>
    <xf numFmtId="1" fontId="21" fillId="9" borderId="33" xfId="0" applyNumberFormat="1" applyFont="1" applyFill="1" applyBorder="1" applyAlignment="1">
      <alignment horizontal="right" wrapText="1"/>
    </xf>
    <xf numFmtId="1" fontId="21" fillId="9" borderId="34" xfId="0" applyNumberFormat="1" applyFont="1" applyFill="1" applyBorder="1" applyAlignment="1">
      <alignment horizontal="right" wrapText="1"/>
    </xf>
    <xf numFmtId="9" fontId="21" fillId="9" borderId="35" xfId="9" applyFont="1" applyFill="1" applyBorder="1" applyAlignment="1" applyProtection="1">
      <alignment horizontal="right" wrapText="1"/>
    </xf>
    <xf numFmtId="1" fontId="11" fillId="8" borderId="37" xfId="8" applyNumberFormat="1" applyFont="1" applyFill="1" applyBorder="1" applyAlignment="1" applyProtection="1">
      <alignment horizontal="right" wrapText="1"/>
    </xf>
    <xf numFmtId="1" fontId="11" fillId="8" borderId="56" xfId="8" applyNumberFormat="1" applyFont="1" applyFill="1" applyBorder="1" applyAlignment="1" applyProtection="1">
      <alignment horizontal="right" wrapText="1"/>
    </xf>
    <xf numFmtId="9" fontId="11" fillId="8" borderId="38" xfId="9" applyFont="1" applyFill="1" applyBorder="1" applyAlignment="1" applyProtection="1">
      <alignment horizontal="right" wrapText="1"/>
    </xf>
    <xf numFmtId="1" fontId="27" fillId="3" borderId="57" xfId="8" applyNumberFormat="1" applyFont="1" applyFill="1" applyBorder="1" applyAlignment="1" applyProtection="1">
      <alignment horizontal="right" wrapText="1"/>
    </xf>
    <xf numFmtId="1" fontId="27" fillId="3" borderId="58" xfId="8" applyNumberFormat="1" applyFont="1" applyFill="1" applyBorder="1" applyAlignment="1" applyProtection="1">
      <alignment horizontal="right" wrapText="1"/>
    </xf>
    <xf numFmtId="9" fontId="27" fillId="3" borderId="59" xfId="9" applyFont="1" applyFill="1" applyBorder="1" applyAlignment="1" applyProtection="1">
      <alignment horizontal="right" wrapText="1"/>
    </xf>
    <xf numFmtId="1" fontId="11" fillId="0" borderId="33" xfId="8" applyNumberFormat="1" applyFont="1" applyBorder="1" applyAlignment="1" applyProtection="1">
      <alignment horizontal="right" wrapText="1"/>
    </xf>
    <xf numFmtId="1" fontId="11" fillId="0" borderId="34" xfId="8" applyNumberFormat="1" applyFont="1" applyBorder="1" applyAlignment="1" applyProtection="1">
      <alignment horizontal="right" wrapText="1"/>
    </xf>
    <xf numFmtId="9" fontId="11" fillId="0" borderId="35" xfId="9" applyFont="1" applyBorder="1" applyAlignment="1" applyProtection="1">
      <alignment horizontal="right" wrapText="1"/>
    </xf>
    <xf numFmtId="1" fontId="11" fillId="0" borderId="57" xfId="8" applyNumberFormat="1" applyFont="1" applyBorder="1" applyAlignment="1" applyProtection="1">
      <alignment horizontal="right" wrapText="1"/>
    </xf>
    <xf numFmtId="1" fontId="11" fillId="0" borderId="58" xfId="8" applyNumberFormat="1" applyFont="1" applyBorder="1" applyAlignment="1" applyProtection="1">
      <alignment horizontal="right" wrapText="1"/>
    </xf>
    <xf numFmtId="9" fontId="11" fillId="0" borderId="59" xfId="9" applyFont="1" applyBorder="1" applyAlignment="1" applyProtection="1">
      <alignment horizontal="right" wrapText="1"/>
    </xf>
    <xf numFmtId="1" fontId="11" fillId="8" borderId="33" xfId="8" applyNumberFormat="1" applyFont="1" applyFill="1" applyBorder="1" applyAlignment="1" applyProtection="1">
      <alignment horizontal="right" wrapText="1"/>
    </xf>
    <xf numFmtId="1" fontId="11" fillId="8" borderId="34" xfId="8" applyNumberFormat="1" applyFont="1" applyFill="1" applyBorder="1" applyAlignment="1" applyProtection="1">
      <alignment horizontal="right" wrapText="1"/>
    </xf>
    <xf numFmtId="9" fontId="11" fillId="8" borderId="35" xfId="9" applyFont="1" applyFill="1" applyBorder="1" applyAlignment="1" applyProtection="1">
      <alignment horizontal="right" wrapText="1"/>
    </xf>
    <xf numFmtId="9" fontId="27" fillId="3" borderId="60" xfId="9" applyFont="1" applyFill="1" applyBorder="1" applyAlignment="1" applyProtection="1">
      <alignment horizontal="right" wrapText="1"/>
    </xf>
    <xf numFmtId="1" fontId="11" fillId="0" borderId="31" xfId="8" applyNumberFormat="1" applyFont="1" applyFill="1" applyBorder="1" applyAlignment="1" applyProtection="1">
      <alignment horizontal="right" wrapText="1"/>
    </xf>
    <xf numFmtId="1" fontId="11" fillId="0" borderId="32" xfId="8" applyNumberFormat="1" applyFont="1" applyFill="1" applyBorder="1" applyAlignment="1" applyProtection="1">
      <alignment horizontal="right" wrapText="1"/>
    </xf>
    <xf numFmtId="9" fontId="11" fillId="0" borderId="19" xfId="9" applyFont="1" applyFill="1" applyBorder="1" applyAlignment="1" applyProtection="1">
      <alignment horizontal="right" wrapText="1"/>
    </xf>
    <xf numFmtId="1" fontId="11" fillId="0" borderId="33" xfId="8" applyNumberFormat="1" applyFont="1" applyFill="1" applyBorder="1" applyAlignment="1" applyProtection="1">
      <alignment horizontal="right" wrapText="1"/>
    </xf>
    <xf numFmtId="1" fontId="11" fillId="0" borderId="34" xfId="8" applyNumberFormat="1" applyFont="1" applyFill="1" applyBorder="1" applyAlignment="1" applyProtection="1">
      <alignment horizontal="right" wrapText="1"/>
    </xf>
    <xf numFmtId="9" fontId="11" fillId="0" borderId="35" xfId="9" applyFont="1" applyFill="1" applyBorder="1" applyAlignment="1" applyProtection="1">
      <alignment horizontal="right" wrapText="1"/>
    </xf>
    <xf numFmtId="1" fontId="11" fillId="10" borderId="31" xfId="8" applyNumberFormat="1" applyFont="1" applyFill="1" applyBorder="1" applyAlignment="1" applyProtection="1">
      <alignment horizontal="right" wrapText="1"/>
    </xf>
    <xf numFmtId="1" fontId="11" fillId="10" borderId="32" xfId="8" applyNumberFormat="1" applyFont="1" applyFill="1" applyBorder="1" applyAlignment="1" applyProtection="1">
      <alignment horizontal="right" wrapText="1"/>
    </xf>
    <xf numFmtId="9" fontId="11" fillId="10" borderId="19" xfId="9" applyFont="1" applyFill="1" applyBorder="1" applyAlignment="1" applyProtection="1">
      <alignment horizontal="right" wrapText="1"/>
    </xf>
    <xf numFmtId="1" fontId="11" fillId="11" borderId="37" xfId="8" applyNumberFormat="1" applyFont="1" applyFill="1" applyBorder="1" applyAlignment="1" applyProtection="1">
      <alignment horizontal="right" wrapText="1"/>
    </xf>
    <xf numFmtId="1" fontId="11" fillId="11" borderId="56" xfId="8" applyNumberFormat="1" applyFont="1" applyFill="1" applyBorder="1" applyAlignment="1" applyProtection="1">
      <alignment horizontal="right" wrapText="1"/>
    </xf>
    <xf numFmtId="9" fontId="11" fillId="11" borderId="38" xfId="9" applyFont="1" applyFill="1" applyBorder="1" applyAlignment="1" applyProtection="1">
      <alignment horizontal="right" wrapText="1"/>
    </xf>
    <xf numFmtId="1" fontId="11" fillId="10" borderId="33" xfId="8" applyNumberFormat="1" applyFont="1" applyFill="1" applyBorder="1" applyAlignment="1" applyProtection="1">
      <alignment horizontal="right" wrapText="1"/>
    </xf>
    <xf numFmtId="1" fontId="11" fillId="10" borderId="34" xfId="8" applyNumberFormat="1" applyFont="1" applyFill="1" applyBorder="1" applyAlignment="1" applyProtection="1">
      <alignment horizontal="right" wrapText="1"/>
    </xf>
    <xf numFmtId="9" fontId="11" fillId="10" borderId="35" xfId="9" applyFont="1" applyFill="1" applyBorder="1" applyAlignment="1" applyProtection="1">
      <alignment horizontal="right" wrapText="1"/>
    </xf>
    <xf numFmtId="1" fontId="11" fillId="11" borderId="31" xfId="8" applyNumberFormat="1" applyFont="1" applyFill="1" applyBorder="1" applyAlignment="1" applyProtection="1">
      <alignment horizontal="right" wrapText="1"/>
    </xf>
    <xf numFmtId="1" fontId="11" fillId="11" borderId="32" xfId="8" applyNumberFormat="1" applyFont="1" applyFill="1" applyBorder="1" applyAlignment="1" applyProtection="1">
      <alignment horizontal="right" wrapText="1"/>
    </xf>
    <xf numFmtId="9" fontId="11" fillId="11" borderId="19" xfId="9" applyFont="1" applyFill="1" applyBorder="1" applyAlignment="1" applyProtection="1">
      <alignment horizontal="right" wrapText="1"/>
    </xf>
    <xf numFmtId="1" fontId="11" fillId="11" borderId="33" xfId="8" applyNumberFormat="1" applyFont="1" applyFill="1" applyBorder="1" applyAlignment="1" applyProtection="1">
      <alignment horizontal="right" wrapText="1"/>
    </xf>
    <xf numFmtId="1" fontId="11" fillId="11" borderId="34" xfId="8" applyNumberFormat="1" applyFont="1" applyFill="1" applyBorder="1" applyAlignment="1" applyProtection="1">
      <alignment horizontal="right" wrapText="1"/>
    </xf>
    <xf numFmtId="9" fontId="11" fillId="11" borderId="35" xfId="9" applyFont="1" applyFill="1" applyBorder="1" applyAlignment="1" applyProtection="1">
      <alignment horizontal="right" wrapText="1"/>
    </xf>
    <xf numFmtId="1" fontId="11" fillId="10" borderId="57" xfId="8" applyNumberFormat="1" applyFont="1" applyFill="1" applyBorder="1" applyAlignment="1" applyProtection="1">
      <alignment horizontal="right" wrapText="1"/>
    </xf>
    <xf numFmtId="1" fontId="11" fillId="10" borderId="58" xfId="8" applyNumberFormat="1" applyFont="1" applyFill="1" applyBorder="1" applyAlignment="1" applyProtection="1">
      <alignment horizontal="right" wrapText="1"/>
    </xf>
    <xf numFmtId="9" fontId="11" fillId="10" borderId="59" xfId="9" applyFont="1" applyFill="1" applyBorder="1" applyAlignment="1" applyProtection="1">
      <alignment horizontal="right" wrapText="1"/>
    </xf>
    <xf numFmtId="49" fontId="28" fillId="8" borderId="61" xfId="0" applyNumberFormat="1" applyFont="1" applyFill="1" applyBorder="1" applyAlignment="1">
      <alignment horizontal="center"/>
    </xf>
    <xf numFmtId="170" fontId="12" fillId="0" borderId="11" xfId="2" applyFont="1" applyBorder="1"/>
    <xf numFmtId="167" fontId="12" fillId="0" borderId="11" xfId="2" applyNumberFormat="1" applyFont="1" applyBorder="1"/>
    <xf numFmtId="170" fontId="15" fillId="0" borderId="11" xfId="2" applyFont="1" applyBorder="1" applyAlignment="1">
      <alignment wrapText="1"/>
    </xf>
    <xf numFmtId="9" fontId="11" fillId="8" borderId="63" xfId="9" applyFont="1" applyFill="1" applyBorder="1" applyAlignment="1" applyProtection="1">
      <alignment horizontal="right" wrapText="1"/>
    </xf>
    <xf numFmtId="0" fontId="28" fillId="8" borderId="64" xfId="0" applyFont="1" applyFill="1" applyBorder="1" applyAlignment="1">
      <alignment horizontal="left"/>
    </xf>
    <xf numFmtId="1" fontId="11" fillId="11" borderId="66" xfId="8" applyNumberFormat="1" applyFont="1" applyFill="1" applyBorder="1" applyAlignment="1" applyProtection="1">
      <alignment horizontal="right" wrapText="1"/>
    </xf>
    <xf numFmtId="1" fontId="11" fillId="11" borderId="67" xfId="8" applyNumberFormat="1" applyFont="1" applyFill="1" applyBorder="1" applyAlignment="1" applyProtection="1">
      <alignment horizontal="right" wrapText="1"/>
    </xf>
    <xf numFmtId="9" fontId="11" fillId="11" borderId="64" xfId="9" applyFont="1" applyFill="1" applyBorder="1" applyAlignment="1" applyProtection="1">
      <alignment horizontal="right" wrapText="1"/>
    </xf>
    <xf numFmtId="9" fontId="11" fillId="11" borderId="65" xfId="9" applyFont="1" applyFill="1" applyBorder="1" applyAlignment="1" applyProtection="1">
      <alignment horizontal="right" wrapText="1"/>
    </xf>
    <xf numFmtId="1" fontId="11" fillId="8" borderId="66" xfId="8" applyNumberFormat="1" applyFont="1" applyFill="1" applyBorder="1" applyAlignment="1" applyProtection="1">
      <alignment horizontal="right" wrapText="1"/>
    </xf>
    <xf numFmtId="1" fontId="11" fillId="8" borderId="67" xfId="8" applyNumberFormat="1" applyFont="1" applyFill="1" applyBorder="1" applyAlignment="1" applyProtection="1">
      <alignment horizontal="right" wrapText="1"/>
    </xf>
    <xf numFmtId="9" fontId="11" fillId="8" borderId="64" xfId="9" applyFont="1" applyFill="1" applyBorder="1" applyAlignment="1" applyProtection="1">
      <alignment horizontal="right" wrapText="1"/>
    </xf>
    <xf numFmtId="9" fontId="11" fillId="8" borderId="65" xfId="9" applyFont="1" applyFill="1" applyBorder="1" applyAlignment="1" applyProtection="1">
      <alignment horizontal="right" wrapText="1"/>
    </xf>
    <xf numFmtId="1" fontId="2" fillId="0" borderId="0" xfId="2" applyNumberFormat="1" applyFill="1"/>
    <xf numFmtId="170" fontId="21" fillId="0" borderId="0" xfId="2" applyFont="1" applyFill="1"/>
    <xf numFmtId="1" fontId="11" fillId="0" borderId="37" xfId="8" applyNumberFormat="1" applyFont="1" applyFill="1" applyBorder="1" applyAlignment="1" applyProtection="1">
      <alignment horizontal="right" wrapText="1"/>
    </xf>
    <xf numFmtId="1" fontId="11" fillId="0" borderId="56" xfId="8" applyNumberFormat="1" applyFont="1" applyFill="1" applyBorder="1" applyAlignment="1" applyProtection="1">
      <alignment horizontal="right" wrapText="1"/>
    </xf>
    <xf numFmtId="9" fontId="11" fillId="0" borderId="38" xfId="9" applyFont="1" applyFill="1" applyBorder="1" applyAlignment="1" applyProtection="1">
      <alignment horizontal="right" wrapText="1"/>
    </xf>
    <xf numFmtId="170" fontId="31" fillId="2" borderId="2" xfId="2" applyFont="1" applyFill="1" applyBorder="1" applyAlignment="1"/>
    <xf numFmtId="170" fontId="31" fillId="2" borderId="2" xfId="2" applyFont="1" applyFill="1" applyBorder="1" applyAlignment="1">
      <alignment horizontal="left"/>
    </xf>
    <xf numFmtId="49" fontId="31" fillId="0" borderId="14" xfId="2" applyNumberFormat="1" applyFont="1" applyBorder="1" applyAlignment="1">
      <alignment horizontal="left"/>
    </xf>
    <xf numFmtId="170" fontId="31" fillId="2" borderId="2" xfId="2" applyFont="1" applyFill="1" applyBorder="1"/>
    <xf numFmtId="170" fontId="31" fillId="2" borderId="13" xfId="2" applyFont="1" applyFill="1" applyBorder="1" applyAlignment="1">
      <alignment horizontal="left"/>
    </xf>
    <xf numFmtId="166" fontId="2" fillId="0" borderId="5" xfId="1" applyNumberFormat="1" applyFont="1" applyFill="1" applyBorder="1" applyAlignment="1" applyProtection="1">
      <alignment horizontal="right" wrapText="1"/>
    </xf>
    <xf numFmtId="166" fontId="21" fillId="3" borderId="10" xfId="1" applyNumberFormat="1" applyFont="1" applyFill="1" applyBorder="1" applyAlignment="1" applyProtection="1">
      <alignment horizontal="right" wrapText="1"/>
    </xf>
    <xf numFmtId="166" fontId="2" fillId="0" borderId="5" xfId="1" applyNumberFormat="1" applyFont="1" applyBorder="1" applyAlignment="1" applyProtection="1">
      <alignment horizontal="right" wrapText="1"/>
    </xf>
    <xf numFmtId="166" fontId="2" fillId="0" borderId="10" xfId="1" applyNumberFormat="1" applyFont="1" applyFill="1" applyBorder="1" applyAlignment="1" applyProtection="1">
      <alignment horizontal="right" wrapText="1"/>
    </xf>
    <xf numFmtId="166" fontId="2" fillId="0" borderId="15" xfId="1" applyNumberFormat="1" applyFont="1" applyFill="1" applyBorder="1" applyAlignment="1" applyProtection="1">
      <alignment horizontal="right" wrapText="1"/>
    </xf>
    <xf numFmtId="166" fontId="21" fillId="3" borderId="5" xfId="1" applyNumberFormat="1" applyFont="1" applyFill="1" applyBorder="1" applyAlignment="1" applyProtection="1">
      <alignment horizontal="right" wrapText="1"/>
    </xf>
    <xf numFmtId="166" fontId="2" fillId="0" borderId="10" xfId="1" applyNumberFormat="1" applyFont="1" applyBorder="1" applyAlignment="1" applyProtection="1">
      <alignment horizontal="right" wrapText="1"/>
    </xf>
    <xf numFmtId="166" fontId="27" fillId="3" borderId="70" xfId="1" applyNumberFormat="1" applyFont="1" applyFill="1" applyBorder="1" applyAlignment="1" applyProtection="1">
      <alignment horizontal="right" wrapText="1"/>
    </xf>
    <xf numFmtId="171" fontId="27" fillId="3" borderId="72" xfId="3" applyFont="1" applyFill="1" applyBorder="1" applyAlignment="1" applyProtection="1">
      <alignment horizontal="right" wrapText="1"/>
    </xf>
    <xf numFmtId="166" fontId="11" fillId="0" borderId="70" xfId="1" applyNumberFormat="1" applyFont="1" applyBorder="1" applyAlignment="1" applyProtection="1">
      <alignment horizontal="right" wrapText="1"/>
    </xf>
    <xf numFmtId="171" fontId="11" fillId="0" borderId="72" xfId="3" applyFont="1" applyBorder="1" applyAlignment="1" applyProtection="1">
      <alignment horizontal="right" wrapText="1"/>
    </xf>
    <xf numFmtId="166" fontId="27" fillId="3" borderId="73" xfId="1" applyNumberFormat="1" applyFont="1" applyFill="1" applyBorder="1" applyAlignment="1" applyProtection="1">
      <alignment horizontal="right" wrapText="1"/>
    </xf>
    <xf numFmtId="171" fontId="27" fillId="3" borderId="71" xfId="3" applyFont="1" applyFill="1" applyBorder="1" applyAlignment="1" applyProtection="1">
      <alignment horizontal="right" wrapText="1"/>
    </xf>
    <xf numFmtId="166" fontId="11" fillId="2" borderId="70" xfId="1" applyNumberFormat="1" applyFont="1" applyFill="1" applyBorder="1" applyAlignment="1" applyProtection="1">
      <alignment horizontal="right" wrapText="1"/>
    </xf>
    <xf numFmtId="171" fontId="11" fillId="2" borderId="72" xfId="3" applyFont="1" applyFill="1" applyBorder="1" applyAlignment="1" applyProtection="1">
      <alignment horizontal="right" wrapText="1"/>
    </xf>
    <xf numFmtId="166" fontId="27" fillId="0" borderId="73" xfId="1" applyNumberFormat="1" applyFont="1" applyBorder="1" applyAlignment="1" applyProtection="1">
      <alignment horizontal="right" wrapText="1"/>
    </xf>
    <xf numFmtId="171" fontId="27" fillId="0" borderId="71" xfId="3" applyFont="1" applyBorder="1" applyAlignment="1" applyProtection="1">
      <alignment horizontal="right" wrapText="1"/>
    </xf>
    <xf numFmtId="166" fontId="11" fillId="0" borderId="70" xfId="1" applyNumberFormat="1" applyFont="1" applyFill="1" applyBorder="1" applyAlignment="1" applyProtection="1">
      <alignment horizontal="right" wrapText="1"/>
    </xf>
    <xf numFmtId="171" fontId="11" fillId="0" borderId="72" xfId="3" applyFont="1" applyFill="1" applyBorder="1" applyAlignment="1" applyProtection="1">
      <alignment horizontal="right" wrapText="1"/>
    </xf>
    <xf numFmtId="166" fontId="11" fillId="0" borderId="74" xfId="1" applyNumberFormat="1" applyFont="1" applyBorder="1" applyAlignment="1" applyProtection="1">
      <alignment horizontal="right" wrapText="1"/>
    </xf>
    <xf numFmtId="171" fontId="11" fillId="0" borderId="75" xfId="3" applyFont="1" applyBorder="1" applyAlignment="1" applyProtection="1">
      <alignment horizontal="right" wrapText="1"/>
    </xf>
    <xf numFmtId="166" fontId="11" fillId="0" borderId="73" xfId="1" applyNumberFormat="1" applyFont="1" applyBorder="1" applyAlignment="1" applyProtection="1">
      <alignment horizontal="right" wrapText="1"/>
    </xf>
    <xf numFmtId="171" fontId="11" fillId="0" borderId="71" xfId="3" applyFont="1" applyBorder="1" applyAlignment="1" applyProtection="1">
      <alignment horizontal="right" wrapText="1"/>
    </xf>
    <xf numFmtId="166" fontId="21" fillId="5" borderId="76" xfId="2" applyNumberFormat="1" applyFont="1" applyFill="1" applyBorder="1" applyAlignment="1">
      <alignment horizontal="right" wrapText="1"/>
    </xf>
    <xf numFmtId="166" fontId="21" fillId="5" borderId="77" xfId="2" applyNumberFormat="1" applyFont="1" applyFill="1" applyBorder="1" applyAlignment="1">
      <alignment horizontal="right" wrapText="1"/>
    </xf>
    <xf numFmtId="166" fontId="21" fillId="5" borderId="78" xfId="2" applyNumberFormat="1" applyFont="1" applyFill="1" applyBorder="1" applyAlignment="1">
      <alignment horizontal="right" wrapText="1"/>
    </xf>
    <xf numFmtId="171" fontId="21" fillId="5" borderId="79" xfId="3" applyFont="1" applyFill="1" applyBorder="1" applyAlignment="1" applyProtection="1">
      <alignment horizontal="right" wrapText="1"/>
    </xf>
    <xf numFmtId="171" fontId="21" fillId="3" borderId="14" xfId="3" applyFont="1" applyFill="1" applyBorder="1" applyAlignment="1" applyProtection="1">
      <alignment horizontal="right" wrapText="1"/>
    </xf>
    <xf numFmtId="166" fontId="2" fillId="0" borderId="70" xfId="1" applyNumberFormat="1" applyFont="1" applyBorder="1" applyAlignment="1" applyProtection="1">
      <alignment horizontal="right" wrapText="1"/>
    </xf>
    <xf numFmtId="166" fontId="2" fillId="0" borderId="70" xfId="1" applyNumberFormat="1" applyFont="1" applyFill="1" applyBorder="1" applyAlignment="1" applyProtection="1">
      <alignment horizontal="right" wrapText="1"/>
    </xf>
    <xf numFmtId="166" fontId="21" fillId="3" borderId="73" xfId="1" applyNumberFormat="1" applyFont="1" applyFill="1" applyBorder="1" applyAlignment="1" applyProtection="1">
      <alignment horizontal="right" wrapText="1"/>
    </xf>
    <xf numFmtId="166" fontId="21" fillId="0" borderId="73" xfId="1" applyNumberFormat="1" applyFont="1" applyBorder="1" applyAlignment="1" applyProtection="1">
      <alignment horizontal="right" wrapText="1"/>
    </xf>
    <xf numFmtId="171" fontId="21" fillId="0" borderId="81" xfId="3" applyFont="1" applyBorder="1" applyAlignment="1" applyProtection="1">
      <alignment horizontal="right" wrapText="1"/>
    </xf>
    <xf numFmtId="166" fontId="2" fillId="0" borderId="74" xfId="1" applyNumberFormat="1" applyFont="1" applyBorder="1" applyAlignment="1" applyProtection="1">
      <alignment horizontal="right" wrapText="1"/>
    </xf>
    <xf numFmtId="166" fontId="21" fillId="3" borderId="70" xfId="1" applyNumberFormat="1" applyFont="1" applyFill="1" applyBorder="1" applyAlignment="1" applyProtection="1">
      <alignment horizontal="right" wrapText="1"/>
    </xf>
    <xf numFmtId="171" fontId="21" fillId="3" borderId="80" xfId="3" applyFont="1" applyFill="1" applyBorder="1" applyAlignment="1" applyProtection="1">
      <alignment horizontal="right" wrapText="1"/>
    </xf>
    <xf numFmtId="166" fontId="2" fillId="0" borderId="73" xfId="1" applyNumberFormat="1" applyFont="1" applyBorder="1" applyAlignment="1" applyProtection="1">
      <alignment horizontal="right" wrapText="1"/>
    </xf>
    <xf numFmtId="171" fontId="21" fillId="5" borderId="83" xfId="3" applyFont="1" applyFill="1" applyBorder="1" applyAlignment="1" applyProtection="1">
      <alignment horizontal="right" wrapText="1"/>
    </xf>
    <xf numFmtId="167" fontId="27" fillId="3" borderId="70" xfId="1" applyNumberFormat="1" applyFont="1" applyFill="1" applyBorder="1" applyAlignment="1" applyProtection="1">
      <alignment horizontal="right" wrapText="1"/>
    </xf>
    <xf numFmtId="171" fontId="27" fillId="3" borderId="85" xfId="3" applyFont="1" applyFill="1" applyBorder="1" applyAlignment="1" applyProtection="1">
      <alignment horizontal="right" wrapText="1"/>
    </xf>
    <xf numFmtId="171" fontId="2" fillId="0" borderId="86" xfId="3" applyFont="1" applyBorder="1" applyAlignment="1" applyProtection="1">
      <alignment horizontal="right" wrapText="1"/>
    </xf>
    <xf numFmtId="171" fontId="2" fillId="0" borderId="87" xfId="3" applyFont="1" applyBorder="1" applyAlignment="1" applyProtection="1">
      <alignment horizontal="right" wrapText="1"/>
    </xf>
    <xf numFmtId="171" fontId="27" fillId="3" borderId="86" xfId="3" applyFont="1" applyFill="1" applyBorder="1" applyAlignment="1" applyProtection="1">
      <alignment horizontal="right" wrapText="1"/>
    </xf>
    <xf numFmtId="171" fontId="2" fillId="0" borderId="88" xfId="3" applyFont="1" applyBorder="1" applyAlignment="1" applyProtection="1">
      <alignment horizontal="right" wrapText="1"/>
    </xf>
    <xf numFmtId="9" fontId="27" fillId="3" borderId="86" xfId="9" applyFont="1" applyFill="1" applyBorder="1" applyAlignment="1" applyProtection="1">
      <alignment horizontal="right" wrapText="1"/>
    </xf>
    <xf numFmtId="171" fontId="2" fillId="2" borderId="86" xfId="3" applyFont="1" applyFill="1" applyBorder="1" applyAlignment="1" applyProtection="1">
      <alignment horizontal="right" wrapText="1"/>
    </xf>
    <xf numFmtId="171" fontId="2" fillId="0" borderId="86" xfId="3" applyFont="1" applyFill="1" applyBorder="1" applyAlignment="1" applyProtection="1">
      <alignment horizontal="right" wrapText="1"/>
    </xf>
    <xf numFmtId="9" fontId="2" fillId="0" borderId="89" xfId="9" applyFont="1" applyFill="1" applyBorder="1" applyAlignment="1">
      <alignment wrapText="1"/>
    </xf>
    <xf numFmtId="167" fontId="21" fillId="3" borderId="70" xfId="1" applyNumberFormat="1" applyFont="1" applyFill="1" applyBorder="1" applyAlignment="1" applyProtection="1">
      <alignment horizontal="right" wrapText="1"/>
    </xf>
    <xf numFmtId="171" fontId="21" fillId="3" borderId="86" xfId="3" applyFont="1" applyFill="1" applyBorder="1" applyAlignment="1" applyProtection="1">
      <alignment horizontal="right" wrapText="1"/>
    </xf>
    <xf numFmtId="167" fontId="21" fillId="5" borderId="78" xfId="2" applyNumberFormat="1" applyFont="1" applyFill="1" applyBorder="1" applyAlignment="1">
      <alignment horizontal="right" wrapText="1"/>
    </xf>
    <xf numFmtId="171" fontId="21" fillId="5" borderId="90" xfId="3" applyFont="1" applyFill="1" applyBorder="1" applyAlignment="1" applyProtection="1">
      <alignment horizontal="right" wrapText="1"/>
    </xf>
    <xf numFmtId="170" fontId="23" fillId="0" borderId="0" xfId="2" applyFont="1" applyBorder="1" applyAlignment="1">
      <alignment horizontal="center" vertical="center" wrapText="1"/>
    </xf>
    <xf numFmtId="170" fontId="24" fillId="0" borderId="95" xfId="2" applyFont="1" applyBorder="1" applyAlignment="1">
      <alignment horizontal="center" vertical="center" wrapText="1"/>
    </xf>
    <xf numFmtId="170" fontId="24" fillId="0" borderId="96" xfId="2" applyFont="1" applyBorder="1" applyAlignment="1">
      <alignment horizontal="center" vertical="center" wrapText="1"/>
    </xf>
    <xf numFmtId="170" fontId="24" fillId="0" borderId="97" xfId="2" applyFont="1" applyBorder="1" applyAlignment="1">
      <alignment vertical="center"/>
    </xf>
    <xf numFmtId="170" fontId="24" fillId="0" borderId="98" xfId="2" applyFont="1" applyBorder="1" applyAlignment="1">
      <alignment horizontal="center" vertical="center" wrapText="1"/>
    </xf>
    <xf numFmtId="170" fontId="24" fillId="0" borderId="69" xfId="2" applyFont="1" applyBorder="1" applyAlignment="1">
      <alignment horizontal="center" vertical="center" wrapText="1"/>
    </xf>
    <xf numFmtId="170" fontId="24" fillId="0" borderId="68" xfId="2" applyFont="1" applyBorder="1" applyAlignment="1">
      <alignment horizontal="center" vertical="center" wrapText="1"/>
    </xf>
    <xf numFmtId="170" fontId="24" fillId="0" borderId="84" xfId="2" applyFont="1" applyBorder="1" applyAlignment="1">
      <alignment horizontal="center" vertical="center" wrapText="1"/>
    </xf>
    <xf numFmtId="170" fontId="24" fillId="0" borderId="99" xfId="2" applyFont="1" applyBorder="1" applyAlignment="1">
      <alignment horizontal="center" vertical="center" wrapText="1"/>
    </xf>
    <xf numFmtId="49" fontId="31" fillId="2" borderId="70" xfId="2" applyNumberFormat="1" applyFont="1" applyFill="1" applyBorder="1" applyAlignment="1">
      <alignment horizontal="center"/>
    </xf>
    <xf numFmtId="171" fontId="21" fillId="0" borderId="80" xfId="3" applyFont="1" applyBorder="1" applyAlignment="1" applyProtection="1">
      <alignment horizontal="right" wrapText="1"/>
    </xf>
    <xf numFmtId="171" fontId="21" fillId="0" borderId="82" xfId="3" applyFont="1" applyBorder="1" applyAlignment="1" applyProtection="1">
      <alignment horizontal="right" wrapText="1"/>
    </xf>
    <xf numFmtId="49" fontId="31" fillId="0" borderId="73" xfId="2" applyNumberFormat="1" applyFont="1" applyBorder="1" applyAlignment="1">
      <alignment horizontal="center"/>
    </xf>
    <xf numFmtId="49" fontId="31" fillId="2" borderId="74" xfId="2" applyNumberFormat="1" applyFont="1" applyFill="1" applyBorder="1" applyAlignment="1">
      <alignment horizontal="center"/>
    </xf>
    <xf numFmtId="171" fontId="21" fillId="5" borderId="103" xfId="3" applyFont="1" applyFill="1" applyBorder="1" applyAlignment="1" applyProtection="1">
      <alignment horizontal="right" wrapText="1"/>
    </xf>
    <xf numFmtId="166" fontId="21" fillId="5" borderId="104" xfId="2" applyNumberFormat="1" applyFont="1" applyFill="1" applyBorder="1" applyAlignment="1">
      <alignment horizontal="right" wrapText="1"/>
    </xf>
    <xf numFmtId="166" fontId="21" fillId="5" borderId="78" xfId="1" applyNumberFormat="1" applyFont="1" applyFill="1" applyBorder="1" applyAlignment="1" applyProtection="1">
      <alignment horizontal="right" wrapText="1"/>
    </xf>
    <xf numFmtId="164" fontId="10" fillId="0" borderId="12" xfId="2" applyNumberFormat="1" applyFont="1" applyFill="1" applyBorder="1"/>
    <xf numFmtId="171" fontId="10" fillId="0" borderId="12" xfId="3" applyFont="1" applyFill="1" applyBorder="1" applyAlignment="1" applyProtection="1"/>
    <xf numFmtId="170" fontId="9" fillId="0" borderId="6" xfId="2" applyFont="1" applyBorder="1"/>
    <xf numFmtId="170" fontId="9" fillId="2" borderId="6" xfId="2" applyFont="1" applyFill="1" applyBorder="1"/>
    <xf numFmtId="164" fontId="9" fillId="2" borderId="12" xfId="2" applyNumberFormat="1" applyFont="1" applyFill="1" applyBorder="1"/>
    <xf numFmtId="171" fontId="9" fillId="2" borderId="12" xfId="3" applyFont="1" applyFill="1" applyBorder="1" applyAlignment="1" applyProtection="1"/>
    <xf numFmtId="164" fontId="12" fillId="0" borderId="12" xfId="2" applyNumberFormat="1" applyFont="1" applyFill="1" applyBorder="1"/>
    <xf numFmtId="171" fontId="12" fillId="0" borderId="12" xfId="3" applyFont="1" applyFill="1" applyBorder="1" applyAlignment="1" applyProtection="1"/>
    <xf numFmtId="164" fontId="12" fillId="0" borderId="11" xfId="2" applyNumberFormat="1" applyFont="1" applyFill="1" applyBorder="1"/>
    <xf numFmtId="171" fontId="12" fillId="0" borderId="11" xfId="3" applyFont="1" applyFill="1" applyBorder="1" applyAlignment="1" applyProtection="1"/>
    <xf numFmtId="164" fontId="10" fillId="0" borderId="11" xfId="2" applyNumberFormat="1" applyFont="1" applyFill="1" applyBorder="1"/>
    <xf numFmtId="171" fontId="10" fillId="0" borderId="11" xfId="3" applyFont="1" applyFill="1" applyBorder="1" applyAlignment="1" applyProtection="1"/>
    <xf numFmtId="173" fontId="12" fillId="0" borderId="11" xfId="3" applyNumberFormat="1" applyFont="1" applyFill="1" applyBorder="1" applyAlignment="1" applyProtection="1"/>
    <xf numFmtId="164" fontId="10" fillId="0" borderId="114" xfId="2" applyNumberFormat="1" applyFont="1" applyFill="1" applyBorder="1"/>
    <xf numFmtId="171" fontId="10" fillId="0" borderId="115" xfId="3" applyFont="1" applyFill="1" applyBorder="1" applyAlignment="1" applyProtection="1"/>
    <xf numFmtId="170" fontId="10" fillId="0" borderId="2" xfId="2" applyFont="1" applyFill="1" applyBorder="1"/>
    <xf numFmtId="170" fontId="10" fillId="0" borderId="112" xfId="2" applyFont="1" applyFill="1" applyBorder="1"/>
    <xf numFmtId="170" fontId="10" fillId="0" borderId="113" xfId="2" applyFont="1" applyFill="1" applyBorder="1"/>
    <xf numFmtId="170" fontId="10" fillId="0" borderId="1" xfId="2" applyFont="1" applyFill="1" applyBorder="1"/>
    <xf numFmtId="49" fontId="12" fillId="0" borderId="1" xfId="2" applyNumberFormat="1" applyFont="1" applyFill="1" applyBorder="1"/>
    <xf numFmtId="170" fontId="12" fillId="0" borderId="1" xfId="2" applyFont="1" applyFill="1" applyBorder="1"/>
    <xf numFmtId="170" fontId="12" fillId="0" borderId="2" xfId="2" applyFont="1" applyFill="1" applyBorder="1"/>
    <xf numFmtId="170" fontId="12" fillId="0" borderId="6" xfId="2" applyFont="1" applyFill="1" applyBorder="1"/>
    <xf numFmtId="49" fontId="12" fillId="0" borderId="6" xfId="2" applyNumberFormat="1" applyFont="1" applyFill="1" applyBorder="1"/>
    <xf numFmtId="170" fontId="12" fillId="0" borderId="0" xfId="2" applyFont="1" applyFill="1" applyBorder="1"/>
    <xf numFmtId="170" fontId="12" fillId="0" borderId="3" xfId="2" applyFont="1" applyFill="1" applyBorder="1"/>
    <xf numFmtId="49" fontId="12" fillId="0" borderId="3" xfId="2" applyNumberFormat="1" applyFont="1" applyFill="1" applyBorder="1"/>
    <xf numFmtId="170" fontId="15" fillId="0" borderId="2" xfId="2" applyFont="1" applyFill="1" applyBorder="1"/>
    <xf numFmtId="170" fontId="15" fillId="0" borderId="3" xfId="2" applyFont="1" applyFill="1" applyBorder="1"/>
    <xf numFmtId="49" fontId="15" fillId="0" borderId="3" xfId="2" applyNumberFormat="1" applyFont="1" applyFill="1" applyBorder="1"/>
    <xf numFmtId="49" fontId="10" fillId="0" borderId="113" xfId="2" applyNumberFormat="1" applyFont="1" applyFill="1" applyBorder="1"/>
    <xf numFmtId="170" fontId="11" fillId="0" borderId="2" xfId="2" applyFont="1" applyFill="1" applyBorder="1"/>
    <xf numFmtId="170" fontId="11" fillId="0" borderId="3" xfId="2" applyFont="1" applyFill="1" applyBorder="1"/>
    <xf numFmtId="49" fontId="11" fillId="0" borderId="3" xfId="2" applyNumberFormat="1" applyFont="1" applyFill="1" applyBorder="1"/>
    <xf numFmtId="49" fontId="12" fillId="0" borderId="0" xfId="2" applyNumberFormat="1" applyFont="1" applyFill="1" applyBorder="1"/>
    <xf numFmtId="170" fontId="12" fillId="0" borderId="14" xfId="2" applyFont="1" applyFill="1" applyBorder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122" xfId="0" applyFont="1" applyBorder="1" applyAlignment="1">
      <alignment horizontal="center"/>
    </xf>
    <xf numFmtId="0" fontId="41" fillId="0" borderId="123" xfId="0" applyFont="1" applyBorder="1" applyAlignment="1">
      <alignment horizontal="center"/>
    </xf>
    <xf numFmtId="0" fontId="0" fillId="0" borderId="50" xfId="0" applyBorder="1"/>
    <xf numFmtId="175" fontId="0" fillId="0" borderId="124" xfId="8" applyNumberFormat="1" applyFont="1" applyBorder="1"/>
    <xf numFmtId="175" fontId="0" fillId="0" borderId="50" xfId="8" applyNumberFormat="1" applyFont="1" applyBorder="1"/>
    <xf numFmtId="175" fontId="0" fillId="0" borderId="125" xfId="8" applyNumberFormat="1" applyFont="1" applyBorder="1"/>
    <xf numFmtId="0" fontId="41" fillId="0" borderId="126" xfId="0" applyFont="1" applyBorder="1"/>
    <xf numFmtId="175" fontId="41" fillId="0" borderId="127" xfId="8" applyNumberFormat="1" applyFont="1" applyBorder="1"/>
    <xf numFmtId="175" fontId="41" fillId="0" borderId="126" xfId="8" applyNumberFormat="1" applyFont="1" applyBorder="1"/>
    <xf numFmtId="175" fontId="41" fillId="0" borderId="22" xfId="8" applyNumberFormat="1" applyFont="1" applyBorder="1"/>
    <xf numFmtId="9" fontId="11" fillId="12" borderId="128" xfId="9" applyFont="1" applyFill="1" applyBorder="1" applyAlignment="1" applyProtection="1">
      <alignment horizontal="right" wrapText="1"/>
    </xf>
    <xf numFmtId="9" fontId="27" fillId="3" borderId="128" xfId="9" applyFont="1" applyFill="1" applyBorder="1" applyAlignment="1" applyProtection="1">
      <alignment horizontal="right" wrapText="1"/>
    </xf>
    <xf numFmtId="1" fontId="11" fillId="0" borderId="64" xfId="8" applyNumberFormat="1" applyFont="1" applyFill="1" applyBorder="1" applyAlignment="1" applyProtection="1">
      <alignment horizontal="right" wrapText="1"/>
    </xf>
    <xf numFmtId="1" fontId="11" fillId="0" borderId="66" xfId="8" applyNumberFormat="1" applyFont="1" applyFill="1" applyBorder="1" applyAlignment="1" applyProtection="1">
      <alignment horizontal="right" wrapText="1"/>
    </xf>
    <xf numFmtId="9" fontId="11" fillId="0" borderId="41" xfId="9" applyFont="1" applyFill="1" applyBorder="1" applyAlignment="1" applyProtection="1">
      <alignment horizontal="right" wrapText="1"/>
    </xf>
    <xf numFmtId="174" fontId="29" fillId="8" borderId="56" xfId="0" applyNumberFormat="1" applyFont="1" applyFill="1" applyBorder="1" applyAlignment="1">
      <alignment horizontal="center" vertical="center" wrapText="1"/>
    </xf>
    <xf numFmtId="0" fontId="28" fillId="8" borderId="38" xfId="0" applyFont="1" applyFill="1" applyBorder="1" applyAlignment="1"/>
    <xf numFmtId="9" fontId="11" fillId="0" borderId="62" xfId="9" applyFont="1" applyFill="1" applyBorder="1" applyAlignment="1" applyProtection="1">
      <alignment horizontal="right" wrapText="1"/>
    </xf>
    <xf numFmtId="1" fontId="11" fillId="0" borderId="67" xfId="8" applyNumberFormat="1" applyFont="1" applyFill="1" applyBorder="1" applyAlignment="1" applyProtection="1">
      <alignment horizontal="right" wrapText="1"/>
    </xf>
    <xf numFmtId="1" fontId="27" fillId="3" borderId="131" xfId="8" applyNumberFormat="1" applyFont="1" applyFill="1" applyBorder="1" applyAlignment="1" applyProtection="1">
      <alignment horizontal="right" wrapText="1"/>
    </xf>
    <xf numFmtId="1" fontId="27" fillId="3" borderId="132" xfId="8" applyNumberFormat="1" applyFont="1" applyFill="1" applyBorder="1" applyAlignment="1" applyProtection="1">
      <alignment horizontal="right" wrapText="1"/>
    </xf>
    <xf numFmtId="1" fontId="11" fillId="11" borderId="133" xfId="8" applyNumberFormat="1" applyFont="1" applyFill="1" applyBorder="1" applyAlignment="1" applyProtection="1">
      <alignment horizontal="right" wrapText="1"/>
    </xf>
    <xf numFmtId="1" fontId="11" fillId="8" borderId="133" xfId="8" applyNumberFormat="1" applyFont="1" applyFill="1" applyBorder="1" applyAlignment="1" applyProtection="1">
      <alignment horizontal="right" wrapText="1"/>
    </xf>
    <xf numFmtId="1" fontId="11" fillId="0" borderId="133" xfId="8" applyNumberFormat="1" applyFont="1" applyFill="1" applyBorder="1" applyAlignment="1" applyProtection="1">
      <alignment horizontal="right" wrapText="1"/>
    </xf>
    <xf numFmtId="9" fontId="11" fillId="0" borderId="63" xfId="9" applyFont="1" applyFill="1" applyBorder="1" applyAlignment="1" applyProtection="1">
      <alignment horizontal="right" wrapText="1"/>
    </xf>
    <xf numFmtId="1" fontId="11" fillId="10" borderId="37" xfId="8" applyNumberFormat="1" applyFont="1" applyFill="1" applyBorder="1" applyAlignment="1" applyProtection="1">
      <alignment horizontal="right" wrapText="1"/>
    </xf>
    <xf numFmtId="1" fontId="11" fillId="10" borderId="56" xfId="8" applyNumberFormat="1" applyFont="1" applyFill="1" applyBorder="1" applyAlignment="1" applyProtection="1">
      <alignment horizontal="right" wrapText="1"/>
    </xf>
    <xf numFmtId="9" fontId="11" fillId="10" borderId="38" xfId="9" applyFont="1" applyFill="1" applyBorder="1" applyAlignment="1" applyProtection="1">
      <alignment horizontal="right" wrapText="1"/>
    </xf>
    <xf numFmtId="1" fontId="11" fillId="0" borderId="134" xfId="8" applyNumberFormat="1" applyFont="1" applyFill="1" applyBorder="1" applyAlignment="1" applyProtection="1">
      <alignment horizontal="right" wrapText="1"/>
    </xf>
    <xf numFmtId="174" fontId="29" fillId="8" borderId="129" xfId="0" applyNumberFormat="1" applyFont="1" applyFill="1" applyBorder="1" applyAlignment="1">
      <alignment horizontal="center" vertical="center" wrapText="1"/>
    </xf>
    <xf numFmtId="0" fontId="28" fillId="8" borderId="134" xfId="0" applyFont="1" applyFill="1" applyBorder="1" applyAlignment="1">
      <alignment horizontal="left"/>
    </xf>
    <xf numFmtId="174" fontId="29" fillId="8" borderId="64" xfId="0" applyNumberFormat="1" applyFont="1" applyFill="1" applyBorder="1" applyAlignment="1">
      <alignment horizontal="center" vertical="center" wrapText="1"/>
    </xf>
    <xf numFmtId="0" fontId="28" fillId="8" borderId="59" xfId="0" applyFont="1" applyFill="1" applyBorder="1"/>
    <xf numFmtId="170" fontId="31" fillId="2" borderId="136" xfId="2" applyFont="1" applyFill="1" applyBorder="1"/>
    <xf numFmtId="0" fontId="28" fillId="8" borderId="35" xfId="0" applyFont="1" applyFill="1" applyBorder="1"/>
    <xf numFmtId="1" fontId="11" fillId="11" borderId="58" xfId="8" applyNumberFormat="1" applyFont="1" applyFill="1" applyBorder="1" applyAlignment="1" applyProtection="1">
      <alignment horizontal="right" wrapText="1"/>
    </xf>
    <xf numFmtId="9" fontId="11" fillId="11" borderId="59" xfId="9" applyFont="1" applyFill="1" applyBorder="1" applyAlignment="1" applyProtection="1">
      <alignment horizontal="right" wrapText="1"/>
    </xf>
    <xf numFmtId="9" fontId="11" fillId="0" borderId="59" xfId="9" applyFont="1" applyFill="1" applyBorder="1" applyAlignment="1" applyProtection="1">
      <alignment horizontal="right" wrapText="1"/>
    </xf>
    <xf numFmtId="9" fontId="11" fillId="0" borderId="41" xfId="9" applyFont="1" applyBorder="1" applyAlignment="1" applyProtection="1">
      <alignment horizontal="right" wrapText="1"/>
    </xf>
    <xf numFmtId="9" fontId="11" fillId="8" borderId="135" xfId="9" applyFont="1" applyFill="1" applyBorder="1" applyAlignment="1" applyProtection="1">
      <alignment horizontal="right" wrapText="1"/>
    </xf>
    <xf numFmtId="49" fontId="31" fillId="2" borderId="100" xfId="2" applyNumberFormat="1" applyFont="1" applyFill="1" applyBorder="1" applyAlignment="1">
      <alignment horizontal="center"/>
    </xf>
    <xf numFmtId="170" fontId="31" fillId="2" borderId="3" xfId="2" applyFont="1" applyFill="1" applyBorder="1" applyAlignment="1"/>
    <xf numFmtId="167" fontId="2" fillId="0" borderId="15" xfId="1" applyNumberFormat="1" applyFont="1" applyFill="1" applyBorder="1" applyAlignment="1" applyProtection="1">
      <alignment horizontal="right" wrapText="1"/>
    </xf>
    <xf numFmtId="170" fontId="31" fillId="2" borderId="3" xfId="2" applyFont="1" applyFill="1" applyBorder="1" applyAlignment="1">
      <alignment horizontal="left"/>
    </xf>
    <xf numFmtId="166" fontId="11" fillId="2" borderId="73" xfId="1" applyNumberFormat="1" applyFont="1" applyFill="1" applyBorder="1" applyAlignment="1" applyProtection="1">
      <alignment horizontal="right" wrapText="1"/>
    </xf>
    <xf numFmtId="166" fontId="11" fillId="2" borderId="10" xfId="1" applyNumberFormat="1" applyFont="1" applyFill="1" applyBorder="1" applyAlignment="1" applyProtection="1">
      <alignment horizontal="right" wrapText="1"/>
    </xf>
    <xf numFmtId="166" fontId="11" fillId="2" borderId="11" xfId="1" applyNumberFormat="1" applyFont="1" applyFill="1" applyBorder="1" applyAlignment="1" applyProtection="1">
      <alignment horizontal="right" wrapText="1"/>
    </xf>
    <xf numFmtId="171" fontId="11" fillId="2" borderId="71" xfId="3" applyFont="1" applyFill="1" applyBorder="1" applyAlignment="1" applyProtection="1">
      <alignment horizontal="right" wrapText="1"/>
    </xf>
    <xf numFmtId="1" fontId="32" fillId="2" borderId="137" xfId="2" applyNumberFormat="1" applyFont="1" applyFill="1" applyBorder="1" applyAlignment="1">
      <alignment horizontal="center" vertical="center" wrapText="1"/>
    </xf>
    <xf numFmtId="170" fontId="11" fillId="0" borderId="138" xfId="2" applyFont="1" applyFill="1" applyBorder="1"/>
    <xf numFmtId="49" fontId="11" fillId="0" borderId="138" xfId="2" applyNumberFormat="1" applyFont="1" applyFill="1" applyBorder="1"/>
    <xf numFmtId="164" fontId="11" fillId="0" borderId="139" xfId="2" applyNumberFormat="1" applyFont="1" applyFill="1" applyBorder="1"/>
    <xf numFmtId="171" fontId="11" fillId="0" borderId="139" xfId="3" applyFont="1" applyFill="1" applyBorder="1" applyAlignment="1" applyProtection="1"/>
    <xf numFmtId="164" fontId="12" fillId="0" borderId="3" xfId="2" applyNumberFormat="1" applyFont="1" applyFill="1" applyBorder="1"/>
    <xf numFmtId="171" fontId="12" fillId="0" borderId="3" xfId="3" applyFont="1" applyFill="1" applyBorder="1" applyAlignment="1" applyProtection="1"/>
    <xf numFmtId="1" fontId="21" fillId="9" borderId="67" xfId="0" applyNumberFormat="1" applyFont="1" applyFill="1" applyBorder="1" applyAlignment="1">
      <alignment horizontal="right" wrapText="1"/>
    </xf>
    <xf numFmtId="171" fontId="2" fillId="0" borderId="2" xfId="3" applyFont="1" applyFill="1" applyBorder="1" applyAlignment="1" applyProtection="1">
      <alignment horizontal="right" wrapText="1"/>
    </xf>
    <xf numFmtId="171" fontId="21" fillId="0" borderId="14" xfId="3" applyFont="1" applyBorder="1" applyAlignment="1" applyProtection="1">
      <alignment horizontal="right" wrapText="1"/>
    </xf>
    <xf numFmtId="167" fontId="27" fillId="3" borderId="5" xfId="1" applyNumberFormat="1" applyFont="1" applyFill="1" applyBorder="1" applyAlignment="1" applyProtection="1">
      <alignment horizontal="right" wrapText="1"/>
    </xf>
    <xf numFmtId="167" fontId="2" fillId="0" borderId="5" xfId="1" applyNumberFormat="1" applyFont="1" applyBorder="1" applyAlignment="1" applyProtection="1">
      <alignment horizontal="right" wrapText="1"/>
    </xf>
    <xf numFmtId="167" fontId="27" fillId="3" borderId="10" xfId="1" applyNumberFormat="1" applyFont="1" applyFill="1" applyBorder="1" applyAlignment="1" applyProtection="1">
      <alignment horizontal="right" wrapText="1"/>
    </xf>
    <xf numFmtId="167" fontId="2" fillId="0" borderId="10" xfId="1" applyNumberFormat="1" applyFont="1" applyBorder="1" applyAlignment="1" applyProtection="1">
      <alignment horizontal="right" wrapText="1"/>
    </xf>
    <xf numFmtId="167" fontId="2" fillId="0" borderId="5" xfId="1" applyNumberFormat="1" applyFont="1" applyFill="1" applyBorder="1" applyAlignment="1" applyProtection="1">
      <alignment horizontal="right" wrapText="1"/>
    </xf>
    <xf numFmtId="167" fontId="21" fillId="3" borderId="10" xfId="1" applyNumberFormat="1" applyFont="1" applyFill="1" applyBorder="1" applyAlignment="1" applyProtection="1">
      <alignment horizontal="right" wrapText="1"/>
    </xf>
    <xf numFmtId="167" fontId="21" fillId="3" borderId="5" xfId="1" applyNumberFormat="1" applyFont="1" applyFill="1" applyBorder="1" applyAlignment="1" applyProtection="1">
      <alignment horizontal="right" wrapText="1"/>
    </xf>
    <xf numFmtId="167" fontId="2" fillId="0" borderId="10" xfId="1" applyNumberFormat="1" applyFont="1" applyFill="1" applyBorder="1" applyAlignment="1" applyProtection="1">
      <alignment horizontal="right" wrapText="1"/>
    </xf>
    <xf numFmtId="167" fontId="21" fillId="5" borderId="77" xfId="2" applyNumberFormat="1" applyFont="1" applyFill="1" applyBorder="1" applyAlignment="1">
      <alignment horizontal="right" wrapText="1"/>
    </xf>
    <xf numFmtId="167" fontId="27" fillId="3" borderId="110" xfId="3" applyNumberFormat="1" applyFont="1" applyFill="1" applyBorder="1" applyAlignment="1" applyProtection="1">
      <alignment horizontal="right" wrapText="1"/>
    </xf>
    <xf numFmtId="167" fontId="2" fillId="0" borderId="110" xfId="3" applyNumberFormat="1" applyFont="1" applyBorder="1" applyAlignment="1" applyProtection="1">
      <alignment horizontal="right" wrapText="1"/>
    </xf>
    <xf numFmtId="167" fontId="21" fillId="3" borderId="110" xfId="3" applyNumberFormat="1" applyFont="1" applyFill="1" applyBorder="1" applyAlignment="1" applyProtection="1">
      <alignment horizontal="right" wrapText="1"/>
    </xf>
    <xf numFmtId="170" fontId="24" fillId="12" borderId="110" xfId="2" applyFont="1" applyFill="1" applyBorder="1" applyAlignment="1">
      <alignment horizontal="center" vertical="center" wrapText="1"/>
    </xf>
    <xf numFmtId="167" fontId="2" fillId="0" borderId="110" xfId="3" applyNumberFormat="1" applyFont="1" applyFill="1" applyBorder="1" applyAlignment="1" applyProtection="1">
      <alignment horizontal="right" wrapText="1"/>
    </xf>
    <xf numFmtId="167" fontId="21" fillId="0" borderId="110" xfId="3" applyNumberFormat="1" applyFont="1" applyFill="1" applyBorder="1" applyAlignment="1" applyProtection="1">
      <alignment horizontal="right" wrapText="1"/>
    </xf>
    <xf numFmtId="167" fontId="2" fillId="0" borderId="140" xfId="3" applyNumberFormat="1" applyFont="1" applyBorder="1" applyAlignment="1" applyProtection="1">
      <alignment horizontal="right" wrapText="1"/>
    </xf>
    <xf numFmtId="171" fontId="2" fillId="0" borderId="111" xfId="3" applyFont="1" applyBorder="1" applyAlignment="1" applyProtection="1">
      <alignment horizontal="right" wrapText="1"/>
    </xf>
    <xf numFmtId="167" fontId="27" fillId="3" borderId="140" xfId="3" applyNumberFormat="1" applyFont="1" applyFill="1" applyBorder="1" applyAlignment="1" applyProtection="1">
      <alignment horizontal="right" wrapText="1"/>
    </xf>
    <xf numFmtId="171" fontId="27" fillId="3" borderId="111" xfId="3" applyFont="1" applyFill="1" applyBorder="1" applyAlignment="1" applyProtection="1">
      <alignment horizontal="right" wrapText="1"/>
    </xf>
    <xf numFmtId="167" fontId="21" fillId="3" borderId="140" xfId="3" applyNumberFormat="1" applyFont="1" applyFill="1" applyBorder="1" applyAlignment="1" applyProtection="1">
      <alignment horizontal="right" wrapText="1"/>
    </xf>
    <xf numFmtId="171" fontId="21" fillId="3" borderId="111" xfId="3" applyFont="1" applyFill="1" applyBorder="1" applyAlignment="1" applyProtection="1">
      <alignment horizontal="right" wrapText="1"/>
    </xf>
    <xf numFmtId="167" fontId="2" fillId="0" borderId="140" xfId="3" applyNumberFormat="1" applyFont="1" applyFill="1" applyBorder="1" applyAlignment="1" applyProtection="1">
      <alignment horizontal="right" wrapText="1"/>
    </xf>
    <xf numFmtId="171" fontId="21" fillId="0" borderId="111" xfId="3" applyFont="1" applyFill="1" applyBorder="1" applyAlignment="1" applyProtection="1">
      <alignment horizontal="right" wrapText="1"/>
    </xf>
    <xf numFmtId="171" fontId="2" fillId="0" borderId="111" xfId="3" applyFont="1" applyFill="1" applyBorder="1" applyAlignment="1" applyProtection="1">
      <alignment horizontal="right" wrapText="1"/>
    </xf>
    <xf numFmtId="167" fontId="21" fillId="5" borderId="120" xfId="3" applyNumberFormat="1" applyFont="1" applyFill="1" applyBorder="1" applyAlignment="1" applyProtection="1">
      <alignment horizontal="right" wrapText="1"/>
    </xf>
    <xf numFmtId="167" fontId="21" fillId="5" borderId="141" xfId="3" applyNumberFormat="1" applyFont="1" applyFill="1" applyBorder="1" applyAlignment="1" applyProtection="1">
      <alignment horizontal="right" wrapText="1"/>
    </xf>
    <xf numFmtId="171" fontId="21" fillId="5" borderId="142" xfId="3" applyFont="1" applyFill="1" applyBorder="1" applyAlignment="1" applyProtection="1">
      <alignment horizontal="right" wrapText="1"/>
    </xf>
    <xf numFmtId="167" fontId="27" fillId="3" borderId="143" xfId="3" applyNumberFormat="1" applyFont="1" applyFill="1" applyBorder="1" applyAlignment="1" applyProtection="1">
      <alignment horizontal="right" wrapText="1"/>
    </xf>
    <xf numFmtId="167" fontId="27" fillId="3" borderId="108" xfId="3" applyNumberFormat="1" applyFont="1" applyFill="1" applyBorder="1" applyAlignment="1" applyProtection="1">
      <alignment horizontal="right" wrapText="1"/>
    </xf>
    <xf numFmtId="171" fontId="27" fillId="3" borderId="109" xfId="3" applyFont="1" applyFill="1" applyBorder="1" applyAlignment="1" applyProtection="1">
      <alignment horizontal="right" wrapText="1"/>
    </xf>
    <xf numFmtId="167" fontId="11" fillId="0" borderId="3" xfId="1" applyNumberFormat="1" applyFont="1" applyBorder="1" applyAlignment="1" applyProtection="1">
      <alignment horizontal="right" wrapText="1"/>
    </xf>
    <xf numFmtId="167" fontId="27" fillId="3" borderId="1" xfId="1" applyNumberFormat="1" applyFont="1" applyFill="1" applyBorder="1" applyAlignment="1" applyProtection="1">
      <alignment horizontal="right" wrapText="1"/>
    </xf>
    <xf numFmtId="167" fontId="11" fillId="0" borderId="3" xfId="1" applyNumberFormat="1" applyFont="1" applyFill="1" applyBorder="1" applyAlignment="1" applyProtection="1">
      <alignment horizontal="right" wrapText="1"/>
    </xf>
    <xf numFmtId="167" fontId="11" fillId="0" borderId="1" xfId="1" applyNumberFormat="1" applyFont="1" applyFill="1" applyBorder="1" applyAlignment="1" applyProtection="1">
      <alignment horizontal="right" wrapText="1"/>
    </xf>
    <xf numFmtId="171" fontId="11" fillId="0" borderId="85" xfId="3" applyFont="1" applyBorder="1" applyAlignment="1" applyProtection="1">
      <alignment horizontal="right" wrapText="1"/>
    </xf>
    <xf numFmtId="171" fontId="11" fillId="0" borderId="144" xfId="3" applyFont="1" applyBorder="1" applyAlignment="1" applyProtection="1">
      <alignment horizontal="right" wrapText="1"/>
    </xf>
    <xf numFmtId="167" fontId="11" fillId="0" borderId="110" xfId="1" applyNumberFormat="1" applyFont="1" applyBorder="1" applyAlignment="1" applyProtection="1">
      <alignment horizontal="right" wrapText="1"/>
    </xf>
    <xf numFmtId="167" fontId="27" fillId="3" borderId="110" xfId="1" applyNumberFormat="1" applyFont="1" applyFill="1" applyBorder="1" applyAlignment="1" applyProtection="1">
      <alignment horizontal="right" wrapText="1"/>
    </xf>
    <xf numFmtId="167" fontId="11" fillId="0" borderId="110" xfId="1" applyNumberFormat="1" applyFont="1" applyFill="1" applyBorder="1" applyAlignment="1" applyProtection="1">
      <alignment horizontal="right" wrapText="1"/>
    </xf>
    <xf numFmtId="167" fontId="2" fillId="0" borderId="3" xfId="1" applyNumberFormat="1" applyFont="1" applyBorder="1" applyAlignment="1" applyProtection="1">
      <alignment horizontal="right" wrapText="1"/>
    </xf>
    <xf numFmtId="171" fontId="2" fillId="0" borderId="144" xfId="3" applyFont="1" applyBorder="1" applyAlignment="1" applyProtection="1">
      <alignment horizontal="right" wrapText="1"/>
    </xf>
    <xf numFmtId="167" fontId="2" fillId="0" borderId="110" xfId="1" applyNumberFormat="1" applyFont="1" applyBorder="1" applyAlignment="1" applyProtection="1">
      <alignment horizontal="right" wrapText="1"/>
    </xf>
    <xf numFmtId="0" fontId="45" fillId="0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5" fillId="0" borderId="126" xfId="0" applyFont="1" applyFill="1" applyBorder="1" applyAlignment="1">
      <alignment horizontal="center" vertical="center" wrapText="1"/>
    </xf>
    <xf numFmtId="0" fontId="47" fillId="0" borderId="127" xfId="0" applyFont="1" applyFill="1" applyBorder="1" applyAlignment="1">
      <alignment horizontal="center" vertical="top" wrapText="1"/>
    </xf>
    <xf numFmtId="0" fontId="46" fillId="0" borderId="0" xfId="0" applyFont="1" applyAlignment="1">
      <alignment horizontal="center" vertical="center"/>
    </xf>
    <xf numFmtId="0" fontId="45" fillId="0" borderId="108" xfId="0" applyFont="1" applyBorder="1" applyAlignment="1">
      <alignment horizontal="center" vertical="center" wrapText="1"/>
    </xf>
    <xf numFmtId="0" fontId="45" fillId="0" borderId="108" xfId="0" applyFont="1" applyBorder="1" applyAlignment="1">
      <alignment horizontal="left" vertical="top" wrapText="1"/>
    </xf>
    <xf numFmtId="3" fontId="45" fillId="0" borderId="108" xfId="0" applyNumberFormat="1" applyFont="1" applyBorder="1" applyAlignment="1">
      <alignment horizontal="right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10" xfId="0" applyFont="1" applyBorder="1" applyAlignment="1">
      <alignment horizontal="left" vertical="top" wrapText="1"/>
    </xf>
    <xf numFmtId="3" fontId="45" fillId="0" borderId="110" xfId="0" applyNumberFormat="1" applyFont="1" applyBorder="1" applyAlignment="1">
      <alignment horizontal="right" wrapText="1"/>
    </xf>
    <xf numFmtId="0" fontId="47" fillId="0" borderId="110" xfId="0" applyFont="1" applyBorder="1" applyAlignment="1">
      <alignment horizontal="center" vertical="center" wrapText="1"/>
    </xf>
    <xf numFmtId="0" fontId="47" fillId="0" borderId="110" xfId="0" applyFont="1" applyBorder="1" applyAlignment="1">
      <alignment horizontal="left" vertical="top" wrapText="1"/>
    </xf>
    <xf numFmtId="3" fontId="47" fillId="0" borderId="110" xfId="0" applyNumberFormat="1" applyFont="1" applyBorder="1" applyAlignment="1">
      <alignment horizontal="right" wrapText="1"/>
    </xf>
    <xf numFmtId="0" fontId="50" fillId="0" borderId="0" xfId="10" applyFont="1" applyFill="1" applyAlignment="1">
      <alignment horizontal="center" vertical="center"/>
    </xf>
    <xf numFmtId="0" fontId="51" fillId="0" borderId="110" xfId="10" applyFont="1" applyFill="1" applyBorder="1" applyAlignment="1">
      <alignment horizontal="center" vertical="center" wrapText="1"/>
    </xf>
    <xf numFmtId="0" fontId="50" fillId="0" borderId="110" xfId="10" applyFont="1" applyBorder="1" applyAlignment="1">
      <alignment horizontal="center" vertical="top" wrapText="1"/>
    </xf>
    <xf numFmtId="0" fontId="50" fillId="0" borderId="110" xfId="10" applyFont="1" applyBorder="1" applyAlignment="1">
      <alignment horizontal="left" vertical="top" wrapText="1"/>
    </xf>
    <xf numFmtId="3" fontId="50" fillId="0" borderId="110" xfId="10" applyNumberFormat="1" applyFont="1" applyBorder="1" applyAlignment="1">
      <alignment horizontal="right" vertical="top" wrapText="1"/>
    </xf>
    <xf numFmtId="0" fontId="51" fillId="0" borderId="110" xfId="10" applyFont="1" applyBorder="1" applyAlignment="1">
      <alignment horizontal="center" vertical="top" wrapText="1"/>
    </xf>
    <xf numFmtId="0" fontId="51" fillId="0" borderId="110" xfId="10" applyFont="1" applyBorder="1" applyAlignment="1">
      <alignment horizontal="left" vertical="top" wrapText="1"/>
    </xf>
    <xf numFmtId="3" fontId="51" fillId="0" borderId="110" xfId="1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3" fillId="13" borderId="0" xfId="0" applyFont="1" applyFill="1"/>
    <xf numFmtId="3" fontId="53" fillId="13" borderId="0" xfId="0" applyNumberFormat="1" applyFont="1" applyFill="1"/>
    <xf numFmtId="3" fontId="0" fillId="0" borderId="0" xfId="0" applyNumberFormat="1"/>
    <xf numFmtId="0" fontId="54" fillId="0" borderId="0" xfId="0" applyFont="1" applyAlignment="1">
      <alignment horizontal="center"/>
    </xf>
    <xf numFmtId="0" fontId="53" fillId="0" borderId="126" xfId="0" applyFont="1" applyBorder="1"/>
    <xf numFmtId="0" fontId="53" fillId="0" borderId="127" xfId="0" applyFont="1" applyBorder="1"/>
    <xf numFmtId="0" fontId="53" fillId="0" borderId="145" xfId="0" applyFont="1" applyBorder="1" applyAlignment="1">
      <alignment horizontal="center" vertical="center" wrapText="1"/>
    </xf>
    <xf numFmtId="0" fontId="55" fillId="0" borderId="0" xfId="0" applyFont="1"/>
    <xf numFmtId="0" fontId="40" fillId="0" borderId="0" xfId="0" applyFont="1"/>
    <xf numFmtId="0" fontId="0" fillId="0" borderId="146" xfId="0" applyBorder="1"/>
    <xf numFmtId="0" fontId="0" fillId="0" borderId="147" xfId="0" applyBorder="1"/>
    <xf numFmtId="49" fontId="0" fillId="0" borderId="147" xfId="0" applyNumberFormat="1" applyBorder="1"/>
    <xf numFmtId="0" fontId="0" fillId="0" borderId="148" xfId="0" applyBorder="1"/>
    <xf numFmtId="0" fontId="0" fillId="0" borderId="149" xfId="0" applyBorder="1"/>
    <xf numFmtId="0" fontId="0" fillId="0" borderId="150" xfId="0" applyBorder="1"/>
    <xf numFmtId="0" fontId="0" fillId="0" borderId="123" xfId="0" applyBorder="1"/>
    <xf numFmtId="3" fontId="0" fillId="0" borderId="109" xfId="0" applyNumberFormat="1" applyBorder="1"/>
    <xf numFmtId="3" fontId="0" fillId="0" borderId="111" xfId="0" applyNumberFormat="1" applyBorder="1"/>
    <xf numFmtId="3" fontId="0" fillId="0" borderId="151" xfId="0" applyNumberFormat="1" applyBorder="1"/>
    <xf numFmtId="3" fontId="53" fillId="0" borderId="145" xfId="0" applyNumberFormat="1" applyFont="1" applyBorder="1"/>
    <xf numFmtId="0" fontId="46" fillId="0" borderId="0" xfId="0" applyFont="1" applyAlignment="1">
      <alignment horizontal="right"/>
    </xf>
    <xf numFmtId="170" fontId="5" fillId="0" borderId="152" xfId="2" applyFont="1" applyBorder="1" applyAlignment="1">
      <alignment horizontal="center" vertical="center" wrapText="1"/>
    </xf>
    <xf numFmtId="170" fontId="26" fillId="0" borderId="153" xfId="2" applyFont="1" applyBorder="1" applyAlignment="1">
      <alignment horizontal="center" vertical="center" wrapText="1"/>
    </xf>
    <xf numFmtId="170" fontId="26" fillId="2" borderId="153" xfId="2" applyFont="1" applyFill="1" applyBorder="1" applyAlignment="1">
      <alignment horizontal="center" vertical="center" wrapText="1"/>
    </xf>
    <xf numFmtId="170" fontId="26" fillId="2" borderId="154" xfId="2" applyFont="1" applyFill="1" applyBorder="1" applyAlignment="1">
      <alignment horizontal="center" vertical="center" wrapText="1"/>
    </xf>
    <xf numFmtId="170" fontId="34" fillId="3" borderId="155" xfId="2" applyFont="1" applyFill="1" applyBorder="1"/>
    <xf numFmtId="171" fontId="34" fillId="3" borderId="156" xfId="3" applyFont="1" applyFill="1" applyBorder="1" applyAlignment="1" applyProtection="1"/>
    <xf numFmtId="170" fontId="35" fillId="2" borderId="155" xfId="2" applyFont="1" applyFill="1" applyBorder="1"/>
    <xf numFmtId="171" fontId="35" fillId="2" borderId="156" xfId="3" applyFont="1" applyFill="1" applyBorder="1" applyAlignment="1" applyProtection="1"/>
    <xf numFmtId="170" fontId="35" fillId="0" borderId="155" xfId="2" applyFont="1" applyBorder="1"/>
    <xf numFmtId="170" fontId="5" fillId="3" borderId="155" xfId="2" applyFont="1" applyFill="1" applyBorder="1"/>
    <xf numFmtId="171" fontId="5" fillId="3" borderId="156" xfId="3" applyFont="1" applyFill="1" applyBorder="1" applyAlignment="1" applyProtection="1"/>
    <xf numFmtId="171" fontId="12" fillId="0" borderId="156" xfId="3" applyFont="1" applyBorder="1" applyAlignment="1" applyProtection="1"/>
    <xf numFmtId="170" fontId="12" fillId="0" borderId="155" xfId="2" applyFont="1" applyBorder="1"/>
    <xf numFmtId="170" fontId="12" fillId="0" borderId="157" xfId="2" applyFont="1" applyBorder="1"/>
    <xf numFmtId="170" fontId="34" fillId="6" borderId="157" xfId="2" applyFont="1" applyFill="1" applyBorder="1"/>
    <xf numFmtId="171" fontId="34" fillId="6" borderId="158" xfId="3" applyFont="1" applyFill="1" applyBorder="1" applyAlignment="1" applyProtection="1"/>
    <xf numFmtId="170" fontId="34" fillId="6" borderId="155" xfId="2" applyFont="1" applyFill="1" applyBorder="1"/>
    <xf numFmtId="171" fontId="34" fillId="6" borderId="156" xfId="3" applyFont="1" applyFill="1" applyBorder="1" applyAlignment="1" applyProtection="1"/>
    <xf numFmtId="170" fontId="5" fillId="4" borderId="159" xfId="2" applyFont="1" applyFill="1" applyBorder="1"/>
    <xf numFmtId="164" fontId="5" fillId="4" borderId="139" xfId="2" applyNumberFormat="1" applyFont="1" applyFill="1" applyBorder="1"/>
    <xf numFmtId="171" fontId="5" fillId="4" borderId="160" xfId="3" applyFont="1" applyFill="1" applyBorder="1" applyAlignment="1" applyProtection="1"/>
    <xf numFmtId="165" fontId="26" fillId="3" borderId="163" xfId="1" applyNumberFormat="1" applyFont="1" applyFill="1" applyBorder="1" applyAlignment="1" applyProtection="1">
      <alignment horizontal="center" wrapText="1"/>
    </xf>
    <xf numFmtId="170" fontId="26" fillId="3" borderId="162" xfId="2" applyFont="1" applyFill="1" applyBorder="1" applyAlignment="1">
      <alignment horizontal="center" vertical="center" wrapText="1"/>
    </xf>
    <xf numFmtId="170" fontId="26" fillId="3" borderId="163" xfId="2" applyFont="1" applyFill="1" applyBorder="1" applyAlignment="1">
      <alignment horizontal="center" vertical="center" wrapText="1"/>
    </xf>
    <xf numFmtId="170" fontId="26" fillId="3" borderId="164" xfId="2" applyFont="1" applyFill="1" applyBorder="1" applyAlignment="1">
      <alignment horizontal="center" vertical="center" wrapText="1"/>
    </xf>
    <xf numFmtId="170" fontId="15" fillId="0" borderId="157" xfId="2" applyFont="1" applyBorder="1" applyAlignment="1">
      <alignment horizontal="center" vertical="center"/>
    </xf>
    <xf numFmtId="171" fontId="15" fillId="0" borderId="156" xfId="3" applyFont="1" applyBorder="1" applyAlignment="1" applyProtection="1"/>
    <xf numFmtId="170" fontId="15" fillId="0" borderId="155" xfId="2" applyFont="1" applyBorder="1" applyAlignment="1">
      <alignment horizontal="center" vertical="center"/>
    </xf>
    <xf numFmtId="171" fontId="15" fillId="7" borderId="158" xfId="3" applyFont="1" applyFill="1" applyBorder="1" applyAlignment="1" applyProtection="1"/>
    <xf numFmtId="170" fontId="2" fillId="0" borderId="61" xfId="2" applyBorder="1"/>
    <xf numFmtId="169" fontId="2" fillId="0" borderId="52" xfId="1" applyBorder="1" applyProtection="1"/>
    <xf numFmtId="170" fontId="15" fillId="0" borderId="61" xfId="2" applyFont="1" applyBorder="1"/>
    <xf numFmtId="165" fontId="15" fillId="0" borderId="52" xfId="1" applyNumberFormat="1" applyFont="1" applyBorder="1" applyAlignment="1" applyProtection="1"/>
    <xf numFmtId="170" fontId="26" fillId="3" borderId="166" xfId="2" applyFont="1" applyFill="1" applyBorder="1" applyAlignment="1">
      <alignment horizontal="center" vertical="center" wrapText="1"/>
    </xf>
    <xf numFmtId="170" fontId="15" fillId="0" borderId="157" xfId="2" applyFont="1" applyBorder="1" applyAlignment="1">
      <alignment horizontal="center"/>
    </xf>
    <xf numFmtId="171" fontId="15" fillId="0" borderId="158" xfId="3" applyFont="1" applyBorder="1" applyAlignment="1" applyProtection="1"/>
    <xf numFmtId="171" fontId="26" fillId="6" borderId="156" xfId="3" applyFont="1" applyFill="1" applyBorder="1" applyAlignment="1" applyProtection="1"/>
    <xf numFmtId="170" fontId="26" fillId="2" borderId="61" xfId="2" applyFont="1" applyFill="1" applyBorder="1" applyAlignment="1">
      <alignment horizontal="left"/>
    </xf>
    <xf numFmtId="171" fontId="26" fillId="2" borderId="52" xfId="3" applyFont="1" applyFill="1" applyBorder="1" applyAlignment="1" applyProtection="1"/>
    <xf numFmtId="170" fontId="26" fillId="0" borderId="61" xfId="2" applyFont="1" applyBorder="1" applyAlignment="1">
      <alignment horizontal="left"/>
    </xf>
    <xf numFmtId="165" fontId="26" fillId="0" borderId="52" xfId="1" applyNumberFormat="1" applyFont="1" applyBorder="1" applyAlignment="1" applyProtection="1"/>
    <xf numFmtId="164" fontId="5" fillId="4" borderId="139" xfId="1" applyNumberFormat="1" applyFont="1" applyFill="1" applyBorder="1" applyAlignment="1" applyProtection="1"/>
    <xf numFmtId="9" fontId="5" fillId="4" borderId="160" xfId="1" applyNumberFormat="1" applyFont="1" applyFill="1" applyBorder="1" applyAlignment="1" applyProtection="1"/>
    <xf numFmtId="3" fontId="58" fillId="0" borderId="171" xfId="11" applyNumberFormat="1" applyFont="1" applyFill="1" applyBorder="1"/>
    <xf numFmtId="3" fontId="58" fillId="0" borderId="173" xfId="11" applyNumberFormat="1" applyFont="1" applyFill="1" applyBorder="1"/>
    <xf numFmtId="0" fontId="61" fillId="14" borderId="116" xfId="11" applyFont="1" applyFill="1" applyBorder="1" applyAlignment="1">
      <alignment horizontal="center" vertical="center"/>
    </xf>
    <xf numFmtId="0" fontId="61" fillId="14" borderId="179" xfId="11" applyFont="1" applyFill="1" applyBorder="1" applyAlignment="1">
      <alignment horizontal="center" vertical="center"/>
    </xf>
    <xf numFmtId="0" fontId="61" fillId="14" borderId="176" xfId="11" applyFont="1" applyFill="1" applyBorder="1" applyAlignment="1">
      <alignment horizontal="center" vertical="center"/>
    </xf>
    <xf numFmtId="0" fontId="57" fillId="12" borderId="171" xfId="11" applyFont="1" applyFill="1" applyBorder="1"/>
    <xf numFmtId="0" fontId="57" fillId="12" borderId="170" xfId="11" applyFont="1" applyFill="1" applyBorder="1"/>
    <xf numFmtId="0" fontId="57" fillId="12" borderId="173" xfId="11" applyFont="1" applyFill="1" applyBorder="1"/>
    <xf numFmtId="176" fontId="57" fillId="12" borderId="178" xfId="16" applyNumberFormat="1" applyFont="1" applyFill="1" applyBorder="1"/>
    <xf numFmtId="3" fontId="58" fillId="12" borderId="171" xfId="11" applyNumberFormat="1" applyFont="1" applyFill="1" applyBorder="1"/>
    <xf numFmtId="3" fontId="58" fillId="12" borderId="170" xfId="11" applyNumberFormat="1" applyFont="1" applyFill="1" applyBorder="1"/>
    <xf numFmtId="3" fontId="58" fillId="12" borderId="173" xfId="11" applyNumberFormat="1" applyFont="1" applyFill="1" applyBorder="1"/>
    <xf numFmtId="176" fontId="58" fillId="12" borderId="178" xfId="16" applyNumberFormat="1" applyFont="1" applyFill="1" applyBorder="1"/>
    <xf numFmtId="0" fontId="58" fillId="12" borderId="171" xfId="11" applyFont="1" applyFill="1" applyBorder="1"/>
    <xf numFmtId="0" fontId="58" fillId="12" borderId="170" xfId="11" applyFont="1" applyFill="1" applyBorder="1"/>
    <xf numFmtId="0" fontId="58" fillId="12" borderId="173" xfId="11" applyFont="1" applyFill="1" applyBorder="1"/>
    <xf numFmtId="3" fontId="58" fillId="0" borderId="177" xfId="11" applyNumberFormat="1" applyFont="1" applyFill="1" applyBorder="1"/>
    <xf numFmtId="3" fontId="58" fillId="0" borderId="30" xfId="11" applyNumberFormat="1" applyFont="1" applyFill="1" applyBorder="1"/>
    <xf numFmtId="3" fontId="58" fillId="0" borderId="180" xfId="11" applyNumberFormat="1" applyFont="1" applyFill="1" applyBorder="1"/>
    <xf numFmtId="176" fontId="58" fillId="0" borderId="43" xfId="16" applyNumberFormat="1" applyFont="1" applyFill="1" applyBorder="1"/>
    <xf numFmtId="0" fontId="57" fillId="0" borderId="171" xfId="11" applyFont="1" applyFill="1" applyBorder="1"/>
    <xf numFmtId="0" fontId="57" fillId="0" borderId="170" xfId="11" applyFont="1" applyFill="1" applyBorder="1"/>
    <xf numFmtId="0" fontId="57" fillId="0" borderId="173" xfId="11" applyFont="1" applyFill="1" applyBorder="1"/>
    <xf numFmtId="176" fontId="57" fillId="0" borderId="178" xfId="16" applyNumberFormat="1" applyFont="1" applyFill="1" applyBorder="1"/>
    <xf numFmtId="3" fontId="58" fillId="0" borderId="170" xfId="11" applyNumberFormat="1" applyFont="1" applyFill="1" applyBorder="1"/>
    <xf numFmtId="176" fontId="58" fillId="0" borderId="178" xfId="16" applyNumberFormat="1" applyFont="1" applyFill="1" applyBorder="1"/>
    <xf numFmtId="4" fontId="58" fillId="0" borderId="171" xfId="11" applyNumberFormat="1" applyFont="1" applyFill="1" applyBorder="1"/>
    <xf numFmtId="4" fontId="58" fillId="0" borderId="170" xfId="11" applyNumberFormat="1" applyFont="1" applyFill="1" applyBorder="1"/>
    <xf numFmtId="4" fontId="58" fillId="0" borderId="173" xfId="11" applyNumberFormat="1" applyFont="1" applyFill="1" applyBorder="1"/>
    <xf numFmtId="0" fontId="58" fillId="0" borderId="171" xfId="11" applyFont="1" applyFill="1" applyBorder="1"/>
    <xf numFmtId="0" fontId="58" fillId="0" borderId="170" xfId="11" applyFont="1" applyFill="1" applyBorder="1"/>
    <xf numFmtId="0" fontId="58" fillId="0" borderId="173" xfId="11" applyFont="1" applyFill="1" applyBorder="1"/>
    <xf numFmtId="0" fontId="59" fillId="0" borderId="171" xfId="11" applyFont="1" applyFill="1" applyBorder="1"/>
    <xf numFmtId="0" fontId="59" fillId="0" borderId="170" xfId="11" applyFont="1" applyFill="1" applyBorder="1"/>
    <xf numFmtId="0" fontId="59" fillId="0" borderId="173" xfId="11" applyFont="1" applyFill="1" applyBorder="1"/>
    <xf numFmtId="176" fontId="59" fillId="0" borderId="178" xfId="16" applyNumberFormat="1" applyFont="1" applyFill="1" applyBorder="1"/>
    <xf numFmtId="0" fontId="57" fillId="0" borderId="172" xfId="11" applyFont="1" applyFill="1" applyBorder="1"/>
    <xf numFmtId="0" fontId="57" fillId="0" borderId="175" xfId="11" applyFont="1" applyFill="1" applyBorder="1"/>
    <xf numFmtId="0" fontId="57" fillId="0" borderId="174" xfId="11" applyFont="1" applyFill="1" applyBorder="1"/>
    <xf numFmtId="176" fontId="57" fillId="0" borderId="181" xfId="16" applyNumberFormat="1" applyFont="1" applyFill="1" applyBorder="1"/>
    <xf numFmtId="0" fontId="58" fillId="0" borderId="0" xfId="11" applyFont="1" applyFill="1" applyBorder="1"/>
    <xf numFmtId="176" fontId="58" fillId="0" borderId="0" xfId="16" applyNumberFormat="1" applyFont="1" applyFill="1" applyBorder="1"/>
    <xf numFmtId="4" fontId="58" fillId="0" borderId="0" xfId="11" applyNumberFormat="1" applyFont="1" applyFill="1" applyBorder="1"/>
    <xf numFmtId="176" fontId="58" fillId="15" borderId="21" xfId="16" applyNumberFormat="1" applyFont="1" applyFill="1" applyBorder="1"/>
    <xf numFmtId="176" fontId="60" fillId="12" borderId="169" xfId="16" applyNumberFormat="1" applyFont="1" applyFill="1" applyBorder="1" applyAlignment="1">
      <alignment horizontal="right" vertical="center" wrapText="1"/>
    </xf>
    <xf numFmtId="3" fontId="60" fillId="12" borderId="120" xfId="11" applyNumberFormat="1" applyFont="1" applyFill="1" applyBorder="1" applyAlignment="1">
      <alignment horizontal="right" vertical="center" wrapText="1"/>
    </xf>
    <xf numFmtId="3" fontId="58" fillId="15" borderId="45" xfId="11" applyNumberFormat="1" applyFont="1" applyFill="1" applyBorder="1"/>
    <xf numFmtId="164" fontId="17" fillId="3" borderId="12" xfId="2" applyNumberFormat="1" applyFont="1" applyFill="1" applyBorder="1" applyAlignment="1">
      <alignment horizontal="right" vertical="center"/>
    </xf>
    <xf numFmtId="164" fontId="17" fillId="3" borderId="11" xfId="2" applyNumberFormat="1" applyFont="1" applyFill="1" applyBorder="1" applyAlignment="1">
      <alignment horizontal="right" vertical="center"/>
    </xf>
    <xf numFmtId="170" fontId="19" fillId="0" borderId="0" xfId="2" applyFont="1" applyFill="1" applyBorder="1" applyAlignment="1">
      <alignment horizontal="center"/>
    </xf>
    <xf numFmtId="170" fontId="7" fillId="2" borderId="0" xfId="2" applyFont="1" applyFill="1" applyBorder="1" applyAlignment="1">
      <alignment horizontal="center" vertical="center" wrapText="1"/>
    </xf>
    <xf numFmtId="170" fontId="7" fillId="2" borderId="1" xfId="2" applyFont="1" applyFill="1" applyBorder="1" applyAlignment="1">
      <alignment horizontal="center" vertical="center" wrapText="1"/>
    </xf>
    <xf numFmtId="170" fontId="14" fillId="3" borderId="3" xfId="2" applyFont="1" applyFill="1" applyBorder="1" applyAlignment="1">
      <alignment horizontal="center" wrapText="1"/>
    </xf>
    <xf numFmtId="170" fontId="14" fillId="3" borderId="5" xfId="2" applyFont="1" applyFill="1" applyBorder="1" applyAlignment="1">
      <alignment horizontal="center" wrapText="1"/>
    </xf>
    <xf numFmtId="170" fontId="10" fillId="0" borderId="3" xfId="2" applyFont="1" applyBorder="1" applyAlignment="1">
      <alignment horizontal="left"/>
    </xf>
    <xf numFmtId="170" fontId="10" fillId="0" borderId="5" xfId="2" applyFont="1" applyBorder="1" applyAlignment="1">
      <alignment horizontal="left"/>
    </xf>
    <xf numFmtId="170" fontId="14" fillId="3" borderId="13" xfId="2" applyFont="1" applyFill="1" applyBorder="1" applyAlignment="1">
      <alignment horizontal="left" vertical="center"/>
    </xf>
    <xf numFmtId="170" fontId="14" fillId="3" borderId="15" xfId="2" applyFont="1" applyFill="1" applyBorder="1" applyAlignment="1">
      <alignment horizontal="left" vertical="center"/>
    </xf>
    <xf numFmtId="170" fontId="14" fillId="3" borderId="14" xfId="2" applyFont="1" applyFill="1" applyBorder="1" applyAlignment="1">
      <alignment horizontal="left" vertical="center"/>
    </xf>
    <xf numFmtId="170" fontId="14" fillId="3" borderId="10" xfId="2" applyFont="1" applyFill="1" applyBorder="1" applyAlignment="1">
      <alignment horizontal="left" vertical="center"/>
    </xf>
    <xf numFmtId="170" fontId="14" fillId="3" borderId="13" xfId="2" applyFont="1" applyFill="1" applyBorder="1" applyAlignment="1">
      <alignment horizontal="left" wrapText="1"/>
    </xf>
    <xf numFmtId="170" fontId="14" fillId="3" borderId="6" xfId="2" applyFont="1" applyFill="1" applyBorder="1" applyAlignment="1">
      <alignment horizontal="left" wrapText="1"/>
    </xf>
    <xf numFmtId="170" fontId="14" fillId="3" borderId="15" xfId="2" applyFont="1" applyFill="1" applyBorder="1" applyAlignment="1">
      <alignment horizontal="left" wrapText="1"/>
    </xf>
    <xf numFmtId="170" fontId="14" fillId="3" borderId="14" xfId="2" applyFont="1" applyFill="1" applyBorder="1" applyAlignment="1">
      <alignment horizontal="left" wrapText="1"/>
    </xf>
    <xf numFmtId="170" fontId="14" fillId="3" borderId="1" xfId="2" applyFont="1" applyFill="1" applyBorder="1" applyAlignment="1">
      <alignment horizontal="left" wrapText="1"/>
    </xf>
    <xf numFmtId="170" fontId="14" fillId="3" borderId="10" xfId="2" applyFont="1" applyFill="1" applyBorder="1" applyAlignment="1">
      <alignment horizontal="left" wrapText="1"/>
    </xf>
    <xf numFmtId="0" fontId="62" fillId="14" borderId="112" xfId="11" applyFont="1" applyFill="1" applyBorder="1" applyAlignment="1">
      <alignment horizontal="center" vertical="center"/>
    </xf>
    <xf numFmtId="0" fontId="63" fillId="0" borderId="113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49" fontId="26" fillId="3" borderId="36" xfId="0" applyNumberFormat="1" applyFont="1" applyFill="1" applyBorder="1" applyAlignment="1">
      <alignment horizontal="left"/>
    </xf>
    <xf numFmtId="0" fontId="28" fillId="8" borderId="44" xfId="0" applyFont="1" applyFill="1" applyBorder="1" applyAlignment="1">
      <alignment horizontal="left"/>
    </xf>
    <xf numFmtId="0" fontId="28" fillId="8" borderId="45" xfId="0" applyFont="1" applyFill="1" applyBorder="1" applyAlignment="1">
      <alignment horizontal="left"/>
    </xf>
    <xf numFmtId="49" fontId="5" fillId="9" borderId="22" xfId="0" applyNumberFormat="1" applyFont="1" applyFill="1" applyBorder="1" applyAlignment="1">
      <alignment horizontal="left"/>
    </xf>
    <xf numFmtId="0" fontId="22" fillId="0" borderId="0" xfId="0" applyFont="1" applyBorder="1" applyAlignment="1">
      <alignment horizontal="center"/>
    </xf>
    <xf numFmtId="3" fontId="14" fillId="8" borderId="22" xfId="0" applyNumberFormat="1" applyFont="1" applyFill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3" fontId="14" fillId="8" borderId="23" xfId="0" applyNumberFormat="1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left"/>
    </xf>
    <xf numFmtId="49" fontId="26" fillId="3" borderId="130" xfId="0" applyNumberFormat="1" applyFont="1" applyFill="1" applyBorder="1" applyAlignment="1">
      <alignment horizontal="left"/>
    </xf>
    <xf numFmtId="49" fontId="5" fillId="5" borderId="101" xfId="2" applyNumberFormat="1" applyFont="1" applyFill="1" applyBorder="1" applyAlignment="1">
      <alignment horizontal="left"/>
    </xf>
    <xf numFmtId="49" fontId="5" fillId="5" borderId="102" xfId="2" applyNumberFormat="1" applyFont="1" applyFill="1" applyBorder="1" applyAlignment="1">
      <alignment horizontal="left"/>
    </xf>
    <xf numFmtId="170" fontId="26" fillId="3" borderId="100" xfId="2" applyFont="1" applyFill="1" applyBorder="1" applyAlignment="1">
      <alignment horizontal="left"/>
    </xf>
    <xf numFmtId="170" fontId="26" fillId="3" borderId="3" xfId="2" applyFont="1" applyFill="1" applyBorder="1" applyAlignment="1">
      <alignment horizontal="left"/>
    </xf>
    <xf numFmtId="49" fontId="26" fillId="3" borderId="100" xfId="2" applyNumberFormat="1" applyFont="1" applyFill="1" applyBorder="1" applyAlignment="1">
      <alignment horizontal="left"/>
    </xf>
    <xf numFmtId="49" fontId="26" fillId="3" borderId="3" xfId="2" applyNumberFormat="1" applyFont="1" applyFill="1" applyBorder="1" applyAlignment="1">
      <alignment horizontal="left"/>
    </xf>
    <xf numFmtId="170" fontId="15" fillId="0" borderId="100" xfId="2" applyFont="1" applyFill="1" applyBorder="1" applyAlignment="1">
      <alignment horizontal="left"/>
    </xf>
    <xf numFmtId="170" fontId="15" fillId="0" borderId="3" xfId="2" applyFont="1" applyFill="1" applyBorder="1" applyAlignment="1">
      <alignment horizontal="left"/>
    </xf>
    <xf numFmtId="164" fontId="14" fillId="2" borderId="91" xfId="2" applyNumberFormat="1" applyFont="1" applyFill="1" applyBorder="1" applyAlignment="1">
      <alignment horizontal="center" vertical="center" wrapText="1"/>
    </xf>
    <xf numFmtId="164" fontId="14" fillId="2" borderId="92" xfId="2" applyNumberFormat="1" applyFont="1" applyFill="1" applyBorder="1" applyAlignment="1">
      <alignment horizontal="center" vertical="center" wrapText="1"/>
    </xf>
    <xf numFmtId="164" fontId="14" fillId="2" borderId="93" xfId="2" applyNumberFormat="1" applyFont="1" applyFill="1" applyBorder="1" applyAlignment="1">
      <alignment horizontal="center" vertical="center" wrapText="1"/>
    </xf>
    <xf numFmtId="164" fontId="14" fillId="2" borderId="6" xfId="2" applyNumberFormat="1" applyFont="1" applyFill="1" applyBorder="1" applyAlignment="1">
      <alignment horizontal="center" vertical="center" wrapText="1"/>
    </xf>
    <xf numFmtId="164" fontId="14" fillId="2" borderId="94" xfId="2" applyNumberFormat="1" applyFont="1" applyFill="1" applyBorder="1" applyAlignment="1">
      <alignment horizontal="center" vertical="center" wrapText="1"/>
    </xf>
    <xf numFmtId="164" fontId="14" fillId="2" borderId="105" xfId="2" applyNumberFormat="1" applyFont="1" applyFill="1" applyBorder="1" applyAlignment="1">
      <alignment horizontal="center" vertical="center" wrapText="1"/>
    </xf>
    <xf numFmtId="164" fontId="14" fillId="2" borderId="106" xfId="2" applyNumberFormat="1" applyFont="1" applyFill="1" applyBorder="1" applyAlignment="1">
      <alignment horizontal="center" vertical="center" wrapText="1"/>
    </xf>
    <xf numFmtId="164" fontId="14" fillId="2" borderId="107" xfId="2" applyNumberFormat="1" applyFont="1" applyFill="1" applyBorder="1" applyAlignment="1">
      <alignment horizontal="center" vertical="center" wrapText="1"/>
    </xf>
    <xf numFmtId="164" fontId="33" fillId="0" borderId="0" xfId="2" applyNumberFormat="1" applyFont="1" applyFill="1" applyBorder="1" applyAlignment="1">
      <alignment horizontal="center" vertical="center"/>
    </xf>
    <xf numFmtId="170" fontId="5" fillId="4" borderId="167" xfId="2" applyFont="1" applyFill="1" applyBorder="1" applyAlignment="1">
      <alignment horizontal="left"/>
    </xf>
    <xf numFmtId="170" fontId="5" fillId="4" borderId="168" xfId="2" applyFont="1" applyFill="1" applyBorder="1" applyAlignment="1">
      <alignment horizontal="left"/>
    </xf>
    <xf numFmtId="164" fontId="33" fillId="0" borderId="0" xfId="2" applyNumberFormat="1" applyFont="1" applyFill="1" applyBorder="1" applyAlignment="1">
      <alignment horizontal="center" wrapText="1"/>
    </xf>
    <xf numFmtId="170" fontId="5" fillId="3" borderId="161" xfId="2" applyFont="1" applyFill="1" applyBorder="1" applyAlignment="1">
      <alignment horizontal="center" vertical="center"/>
    </xf>
    <xf numFmtId="170" fontId="5" fillId="3" borderId="162" xfId="2" applyFont="1" applyFill="1" applyBorder="1" applyAlignment="1">
      <alignment horizontal="center" vertical="center"/>
    </xf>
    <xf numFmtId="170" fontId="26" fillId="6" borderId="165" xfId="2" applyFont="1" applyFill="1" applyBorder="1" applyAlignment="1">
      <alignment horizontal="left"/>
    </xf>
    <xf numFmtId="170" fontId="26" fillId="6" borderId="5" xfId="2" applyFont="1" applyFill="1" applyBorder="1" applyAlignment="1">
      <alignment horizontal="left"/>
    </xf>
    <xf numFmtId="170" fontId="5" fillId="3" borderId="165" xfId="2" applyFont="1" applyFill="1" applyBorder="1" applyAlignment="1">
      <alignment horizontal="center" vertical="center"/>
    </xf>
    <xf numFmtId="170" fontId="5" fillId="3" borderId="5" xfId="2" applyFont="1" applyFill="1" applyBorder="1" applyAlignment="1">
      <alignment horizontal="center" vertical="center"/>
    </xf>
    <xf numFmtId="164" fontId="33" fillId="0" borderId="0" xfId="2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9" fillId="0" borderId="0" xfId="10" applyFont="1" applyFill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41" fillId="0" borderId="116" xfId="0" applyFont="1" applyBorder="1" applyAlignment="1">
      <alignment horizontal="center" vertical="center"/>
    </xf>
    <xf numFmtId="0" fontId="41" fillId="0" borderId="120" xfId="0" applyFont="1" applyBorder="1" applyAlignment="1">
      <alignment horizontal="center" vertical="center"/>
    </xf>
    <xf numFmtId="0" fontId="41" fillId="0" borderId="117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41" fillId="0" borderId="118" xfId="0" applyFont="1" applyBorder="1" applyAlignment="1">
      <alignment horizontal="center" vertical="center"/>
    </xf>
    <xf numFmtId="0" fontId="41" fillId="0" borderId="11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17">
    <cellStyle name="Excel Built-in Comma" xfId="1" xr:uid="{00000000-0005-0000-0000-000000000000}"/>
    <cellStyle name="Excel Built-in Normal" xfId="2" xr:uid="{00000000-0005-0000-0000-000001000000}"/>
    <cellStyle name="Excel Built-in Percent" xfId="3" xr:uid="{00000000-0005-0000-0000-000002000000}"/>
    <cellStyle name="Ezres" xfId="8" builtinId="3"/>
    <cellStyle name="Ezres 2" xfId="13" xr:uid="{00000000-0005-0000-0000-000038000000}"/>
    <cellStyle name="Ezres 3" xfId="12" xr:uid="{00000000-0005-0000-0000-000037000000}"/>
    <cellStyle name="Heading" xfId="4" xr:uid="{00000000-0005-0000-0000-000004000000}"/>
    <cellStyle name="Heading1" xfId="5" xr:uid="{00000000-0005-0000-0000-000005000000}"/>
    <cellStyle name="Normál" xfId="0" builtinId="0" customBuiltin="1"/>
    <cellStyle name="Normál 2" xfId="14" xr:uid="{00000000-0005-0000-0000-00003A000000}"/>
    <cellStyle name="Normál 3" xfId="15" xr:uid="{00000000-0005-0000-0000-00003B000000}"/>
    <cellStyle name="Normál 4" xfId="10" xr:uid="{00000000-0005-0000-0000-000007000000}"/>
    <cellStyle name="Normál 5" xfId="11" xr:uid="{00000000-0005-0000-0000-000039000000}"/>
    <cellStyle name="Result" xfId="6" xr:uid="{00000000-0005-0000-0000-000008000000}"/>
    <cellStyle name="Result2" xfId="7" xr:uid="{00000000-0005-0000-0000-000009000000}"/>
    <cellStyle name="Százalék" xfId="9" builtinId="5"/>
    <cellStyle name="Százalék 2" xfId="1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22"/>
  <sheetViews>
    <sheetView view="pageLayout" topLeftCell="L1" zoomScale="80" zoomScaleNormal="80" zoomScalePageLayoutView="80" workbookViewId="0">
      <selection activeCell="O1" sqref="O1"/>
    </sheetView>
  </sheetViews>
  <sheetFormatPr defaultRowHeight="15" x14ac:dyDescent="0.25"/>
  <cols>
    <col min="1" max="1" width="3.25" style="29" customWidth="1"/>
    <col min="2" max="2" width="3.375" style="29" customWidth="1"/>
    <col min="3" max="3" width="4" style="29" customWidth="1"/>
    <col min="4" max="4" width="4.875" style="29" customWidth="1"/>
    <col min="5" max="5" width="9.125" style="29" customWidth="1"/>
    <col min="6" max="9" width="8.125" style="29" customWidth="1"/>
    <col min="10" max="10" width="28.875" style="29" customWidth="1"/>
    <col min="11" max="11" width="15" style="29" customWidth="1"/>
    <col min="12" max="12" width="14.75" style="29" customWidth="1"/>
    <col min="13" max="13" width="14.375" style="29" customWidth="1"/>
    <col min="14" max="14" width="18.5" style="29" customWidth="1"/>
    <col min="15" max="253" width="8.125" style="29" customWidth="1"/>
    <col min="254" max="254" width="3.25" style="29" customWidth="1"/>
    <col min="255" max="255" width="3.375" style="29" customWidth="1"/>
    <col min="256" max="256" width="4" style="29" customWidth="1"/>
    <col min="257" max="257" width="4.875" style="29" customWidth="1"/>
    <col min="258" max="262" width="8.125" style="29" customWidth="1"/>
    <col min="263" max="263" width="20.125" style="29" customWidth="1"/>
    <col min="264" max="264" width="10" style="29" customWidth="1"/>
    <col min="265" max="265" width="12.5" style="29" customWidth="1"/>
    <col min="266" max="266" width="15.125" style="29" customWidth="1"/>
    <col min="267" max="267" width="12.5" style="29" customWidth="1"/>
    <col min="268" max="509" width="8.125" style="29" customWidth="1"/>
    <col min="510" max="510" width="3.25" style="29" customWidth="1"/>
    <col min="511" max="511" width="3.375" style="29" customWidth="1"/>
    <col min="512" max="512" width="4" style="29" customWidth="1"/>
    <col min="513" max="513" width="4.875" style="29" customWidth="1"/>
    <col min="514" max="518" width="8.125" style="29" customWidth="1"/>
    <col min="519" max="519" width="20.125" style="29" customWidth="1"/>
    <col min="520" max="520" width="10" style="29" customWidth="1"/>
    <col min="521" max="521" width="12.5" style="29" customWidth="1"/>
    <col min="522" max="522" width="15.125" style="29" customWidth="1"/>
    <col min="523" max="523" width="12.5" style="29" customWidth="1"/>
    <col min="524" max="765" width="8.125" style="29" customWidth="1"/>
    <col min="766" max="766" width="3.25" style="29" customWidth="1"/>
    <col min="767" max="767" width="3.375" style="29" customWidth="1"/>
    <col min="768" max="768" width="4" style="29" customWidth="1"/>
    <col min="769" max="769" width="4.875" style="29" customWidth="1"/>
    <col min="770" max="774" width="8.125" style="29" customWidth="1"/>
    <col min="775" max="775" width="20.125" style="29" customWidth="1"/>
    <col min="776" max="776" width="10" style="29" customWidth="1"/>
    <col min="777" max="777" width="12.5" style="29" customWidth="1"/>
    <col min="778" max="778" width="15.125" style="29" customWidth="1"/>
    <col min="779" max="779" width="12.5" style="29" customWidth="1"/>
    <col min="780" max="1021" width="8.125" style="29" customWidth="1"/>
    <col min="1022" max="1022" width="3.25" style="29" customWidth="1"/>
    <col min="1023" max="1023" width="3.375" style="29" customWidth="1"/>
    <col min="16384" max="16384" width="9" style="29"/>
  </cols>
  <sheetData>
    <row r="1" spans="1:14" s="1" customFormat="1" ht="36.75" customHeight="1" x14ac:dyDescent="0.35">
      <c r="A1" s="2" t="s">
        <v>0</v>
      </c>
      <c r="B1" s="2"/>
      <c r="C1" s="2" t="s">
        <v>1</v>
      </c>
      <c r="D1" s="2"/>
      <c r="E1" s="2"/>
      <c r="F1" s="2"/>
      <c r="G1" s="2"/>
      <c r="K1" s="710" t="s">
        <v>315</v>
      </c>
      <c r="L1" s="710" t="s">
        <v>2</v>
      </c>
      <c r="M1" s="710" t="s">
        <v>3</v>
      </c>
      <c r="N1" s="710" t="s">
        <v>4</v>
      </c>
    </row>
    <row r="2" spans="1:14" s="3" customFormat="1" ht="27.75" customHeight="1" x14ac:dyDescent="0.25">
      <c r="K2" s="711"/>
      <c r="L2" s="711"/>
      <c r="M2" s="711"/>
      <c r="N2" s="711" t="s">
        <v>4</v>
      </c>
    </row>
    <row r="3" spans="1:14" s="4" customFormat="1" ht="19.5" x14ac:dyDescent="0.35">
      <c r="A3" s="5" t="s">
        <v>5</v>
      </c>
      <c r="B3" s="6"/>
      <c r="C3" s="6" t="s">
        <v>6</v>
      </c>
      <c r="D3" s="6"/>
      <c r="E3" s="6"/>
      <c r="F3" s="6"/>
      <c r="G3" s="6"/>
      <c r="H3" s="6"/>
      <c r="I3" s="6"/>
      <c r="J3" s="6"/>
      <c r="K3" s="7">
        <f>SUM(K4+K5+K6+K8+K13+K7+K12)</f>
        <v>72861</v>
      </c>
      <c r="L3" s="7">
        <f t="shared" ref="L3:M3" si="0">SUM(L4+L5+L6+L8+L13+L7+L12)</f>
        <v>85174</v>
      </c>
      <c r="M3" s="7">
        <f t="shared" si="0"/>
        <v>81061</v>
      </c>
      <c r="N3" s="8">
        <f t="shared" ref="N3:N13" si="1">M3/L3</f>
        <v>0.95171061591565498</v>
      </c>
    </row>
    <row r="4" spans="1:14" s="3" customFormat="1" ht="18.75" x14ac:dyDescent="0.3">
      <c r="A4" s="9"/>
      <c r="B4" s="10" t="s">
        <v>7</v>
      </c>
      <c r="C4" s="10"/>
      <c r="D4" s="10" t="s">
        <v>8</v>
      </c>
      <c r="E4" s="10"/>
      <c r="F4" s="10"/>
      <c r="G4" s="10"/>
      <c r="H4" s="10"/>
      <c r="I4" s="10"/>
      <c r="J4" s="10"/>
      <c r="K4" s="11">
        <v>16494</v>
      </c>
      <c r="L4" s="11">
        <v>22739</v>
      </c>
      <c r="M4" s="11">
        <v>22643</v>
      </c>
      <c r="N4" s="12">
        <f t="shared" si="1"/>
        <v>0.99577817845991468</v>
      </c>
    </row>
    <row r="5" spans="1:14" s="3" customFormat="1" ht="18.75" x14ac:dyDescent="0.3">
      <c r="A5" s="9"/>
      <c r="B5" s="10" t="s">
        <v>9</v>
      </c>
      <c r="C5" s="10"/>
      <c r="D5" s="10" t="s">
        <v>10</v>
      </c>
      <c r="E5" s="10"/>
      <c r="F5" s="10"/>
      <c r="G5" s="10"/>
      <c r="H5" s="10"/>
      <c r="I5" s="10"/>
      <c r="J5" s="10"/>
      <c r="K5" s="11">
        <v>5425</v>
      </c>
      <c r="L5" s="11">
        <v>4703</v>
      </c>
      <c r="M5" s="11">
        <v>4703</v>
      </c>
      <c r="N5" s="12">
        <f t="shared" si="1"/>
        <v>1</v>
      </c>
    </row>
    <row r="6" spans="1:14" s="3" customFormat="1" ht="18.75" x14ac:dyDescent="0.3">
      <c r="A6" s="9"/>
      <c r="B6" s="10" t="s">
        <v>11</v>
      </c>
      <c r="C6" s="10"/>
      <c r="D6" s="10" t="s">
        <v>12</v>
      </c>
      <c r="E6" s="10"/>
      <c r="F6" s="10"/>
      <c r="G6" s="10"/>
      <c r="H6" s="10"/>
      <c r="I6" s="10"/>
      <c r="J6" s="10"/>
      <c r="K6" s="11">
        <v>31198</v>
      </c>
      <c r="L6" s="11">
        <v>40944</v>
      </c>
      <c r="M6" s="11">
        <v>40009</v>
      </c>
      <c r="N6" s="12">
        <f t="shared" si="1"/>
        <v>0.97716393122313405</v>
      </c>
    </row>
    <row r="7" spans="1:14" s="3" customFormat="1" ht="18.75" x14ac:dyDescent="0.3">
      <c r="A7" s="9"/>
      <c r="B7" s="10" t="s">
        <v>13</v>
      </c>
      <c r="C7" s="10"/>
      <c r="D7" s="10" t="s">
        <v>355</v>
      </c>
      <c r="E7" s="10"/>
      <c r="F7" s="10"/>
      <c r="G7" s="10"/>
      <c r="H7" s="10"/>
      <c r="I7" s="10"/>
      <c r="J7" s="10"/>
      <c r="K7" s="11">
        <v>3370</v>
      </c>
      <c r="L7" s="11">
        <v>1101</v>
      </c>
      <c r="M7" s="11">
        <v>1096</v>
      </c>
      <c r="N7" s="12">
        <f t="shared" si="1"/>
        <v>0.99545867393278842</v>
      </c>
    </row>
    <row r="8" spans="1:14" s="3" customFormat="1" ht="18.75" x14ac:dyDescent="0.3">
      <c r="A8" s="9"/>
      <c r="B8" s="10" t="s">
        <v>17</v>
      </c>
      <c r="C8" s="10"/>
      <c r="D8" s="10" t="s">
        <v>14</v>
      </c>
      <c r="E8" s="10"/>
      <c r="F8" s="10"/>
      <c r="G8" s="10"/>
      <c r="H8" s="10"/>
      <c r="I8" s="10"/>
      <c r="J8" s="10"/>
      <c r="K8" s="11">
        <v>10591</v>
      </c>
      <c r="L8" s="11">
        <v>11463</v>
      </c>
      <c r="M8" s="11">
        <v>11463</v>
      </c>
      <c r="N8" s="12">
        <f t="shared" si="1"/>
        <v>1</v>
      </c>
    </row>
    <row r="9" spans="1:14" s="13" customFormat="1" ht="15.75" x14ac:dyDescent="0.25">
      <c r="A9" s="14"/>
      <c r="B9" s="15"/>
      <c r="C9" s="16"/>
      <c r="D9" s="17" t="s">
        <v>357</v>
      </c>
      <c r="E9" s="18" t="s">
        <v>15</v>
      </c>
      <c r="F9" s="18"/>
      <c r="G9" s="18"/>
      <c r="H9" s="18"/>
      <c r="I9" s="18"/>
      <c r="J9" s="18"/>
      <c r="K9" s="19">
        <v>7176</v>
      </c>
      <c r="L9" s="19">
        <v>2180</v>
      </c>
      <c r="M9" s="19">
        <v>2180</v>
      </c>
      <c r="N9" s="20">
        <f t="shared" si="1"/>
        <v>1</v>
      </c>
    </row>
    <row r="10" spans="1:14" s="3" customFormat="1" ht="15.75" x14ac:dyDescent="0.25">
      <c r="A10" s="14"/>
      <c r="B10" s="15"/>
      <c r="C10" s="15"/>
      <c r="D10" s="17" t="s">
        <v>358</v>
      </c>
      <c r="E10" s="18" t="s">
        <v>16</v>
      </c>
      <c r="F10" s="18"/>
      <c r="G10" s="18"/>
      <c r="H10" s="18"/>
      <c r="I10" s="18"/>
      <c r="J10" s="18"/>
      <c r="K10" s="19">
        <v>3415</v>
      </c>
      <c r="L10" s="19">
        <v>3988</v>
      </c>
      <c r="M10" s="19">
        <v>3988</v>
      </c>
      <c r="N10" s="20">
        <f t="shared" si="1"/>
        <v>1</v>
      </c>
    </row>
    <row r="11" spans="1:14" s="3" customFormat="1" ht="15.75" x14ac:dyDescent="0.25">
      <c r="A11" s="14"/>
      <c r="B11" s="15"/>
      <c r="C11" s="15"/>
      <c r="D11" s="17" t="s">
        <v>359</v>
      </c>
      <c r="E11" s="18" t="s">
        <v>356</v>
      </c>
      <c r="F11" s="18"/>
      <c r="G11" s="18"/>
      <c r="H11" s="18"/>
      <c r="I11" s="18"/>
      <c r="J11" s="18"/>
      <c r="K11" s="19">
        <v>0</v>
      </c>
      <c r="L11" s="19">
        <v>5295</v>
      </c>
      <c r="M11" s="19">
        <v>5295</v>
      </c>
      <c r="N11" s="20">
        <f t="shared" si="1"/>
        <v>1</v>
      </c>
    </row>
    <row r="12" spans="1:14" s="3" customFormat="1" ht="18.75" x14ac:dyDescent="0.3">
      <c r="A12" s="14"/>
      <c r="B12" s="10" t="s">
        <v>18</v>
      </c>
      <c r="C12" s="10"/>
      <c r="D12" s="23" t="s">
        <v>360</v>
      </c>
      <c r="E12" s="10"/>
      <c r="F12" s="10"/>
      <c r="G12" s="10"/>
      <c r="H12" s="10"/>
      <c r="I12" s="10"/>
      <c r="J12" s="10"/>
      <c r="K12" s="11">
        <v>1147</v>
      </c>
      <c r="L12" s="11">
        <v>1147</v>
      </c>
      <c r="M12" s="11">
        <v>1147</v>
      </c>
      <c r="N12" s="12">
        <f t="shared" si="1"/>
        <v>1</v>
      </c>
    </row>
    <row r="13" spans="1:14" s="3" customFormat="1" ht="18.75" x14ac:dyDescent="0.3">
      <c r="A13" s="9"/>
      <c r="B13" s="10" t="s">
        <v>361</v>
      </c>
      <c r="C13" s="10"/>
      <c r="D13" s="10" t="s">
        <v>19</v>
      </c>
      <c r="E13" s="10"/>
      <c r="F13" s="10"/>
      <c r="G13" s="10"/>
      <c r="H13" s="10"/>
      <c r="I13" s="10"/>
      <c r="J13" s="10"/>
      <c r="K13" s="11">
        <v>4636</v>
      </c>
      <c r="L13" s="11">
        <v>3077</v>
      </c>
      <c r="M13" s="11">
        <v>0</v>
      </c>
      <c r="N13" s="20">
        <f t="shared" si="1"/>
        <v>0</v>
      </c>
    </row>
    <row r="14" spans="1:14" s="3" customFormat="1" ht="18.75" x14ac:dyDescent="0.3">
      <c r="A14" s="18"/>
      <c r="B14" s="18"/>
      <c r="C14" s="18"/>
      <c r="D14" s="18"/>
      <c r="E14" s="18"/>
      <c r="F14" s="18"/>
      <c r="G14" s="18"/>
      <c r="H14" s="18"/>
      <c r="I14" s="18"/>
      <c r="J14" s="21"/>
      <c r="K14" s="22"/>
      <c r="L14" s="22"/>
      <c r="M14" s="22"/>
      <c r="N14" s="22"/>
    </row>
    <row r="15" spans="1:14" s="4" customFormat="1" ht="19.5" x14ac:dyDescent="0.35">
      <c r="A15" s="5" t="s">
        <v>20</v>
      </c>
      <c r="B15" s="6"/>
      <c r="C15" s="6" t="s">
        <v>21</v>
      </c>
      <c r="D15" s="6"/>
      <c r="E15" s="6"/>
      <c r="F15" s="6"/>
      <c r="G15" s="6"/>
      <c r="H15" s="6"/>
      <c r="I15" s="6"/>
      <c r="J15" s="6"/>
      <c r="K15" s="7">
        <f>K16+K17+K18+K24+K23</f>
        <v>156322</v>
      </c>
      <c r="L15" s="7">
        <f>L16+L17+L18+L24+L23</f>
        <v>55537</v>
      </c>
      <c r="M15" s="7">
        <f>M16+M17+M18+M24+M23</f>
        <v>46945</v>
      </c>
      <c r="N15" s="8">
        <f>M15/L15</f>
        <v>0.8452923276374309</v>
      </c>
    </row>
    <row r="16" spans="1:14" s="3" customFormat="1" ht="18.75" x14ac:dyDescent="0.3">
      <c r="A16" s="9"/>
      <c r="B16" s="10" t="s">
        <v>7</v>
      </c>
      <c r="C16" s="10"/>
      <c r="D16" s="10" t="s">
        <v>22</v>
      </c>
      <c r="E16" s="10"/>
      <c r="F16" s="10"/>
      <c r="G16" s="10"/>
      <c r="H16" s="10"/>
      <c r="I16" s="10"/>
      <c r="J16" s="10"/>
      <c r="K16" s="11">
        <v>35140</v>
      </c>
      <c r="L16" s="11">
        <v>33707</v>
      </c>
      <c r="M16" s="11">
        <v>25160</v>
      </c>
      <c r="N16" s="12">
        <f>M16/L16</f>
        <v>0.74643249176728865</v>
      </c>
    </row>
    <row r="17" spans="1:14" s="3" customFormat="1" ht="18.75" x14ac:dyDescent="0.3">
      <c r="A17" s="9"/>
      <c r="B17" s="10" t="s">
        <v>9</v>
      </c>
      <c r="C17" s="10"/>
      <c r="D17" s="10" t="s">
        <v>23</v>
      </c>
      <c r="E17" s="10"/>
      <c r="F17" s="10"/>
      <c r="G17" s="10"/>
      <c r="H17" s="10"/>
      <c r="I17" s="10"/>
      <c r="J17" s="10"/>
      <c r="K17" s="11">
        <v>121182</v>
      </c>
      <c r="L17" s="11">
        <v>21830</v>
      </c>
      <c r="M17" s="11">
        <v>21785</v>
      </c>
      <c r="N17" s="12">
        <f>M17/L17</f>
        <v>0.99793861658268435</v>
      </c>
    </row>
    <row r="18" spans="1:14" s="3" customFormat="1" ht="18.75" x14ac:dyDescent="0.3">
      <c r="A18" s="9"/>
      <c r="B18" s="10" t="s">
        <v>11</v>
      </c>
      <c r="C18" s="10"/>
      <c r="D18" s="10" t="s">
        <v>24</v>
      </c>
      <c r="E18" s="10"/>
      <c r="F18" s="10"/>
      <c r="G18" s="10"/>
      <c r="H18" s="10"/>
      <c r="I18" s="10"/>
      <c r="J18" s="10"/>
      <c r="K18" s="11">
        <f>SUM(K19:K22)</f>
        <v>0</v>
      </c>
      <c r="L18" s="11"/>
      <c r="M18" s="11"/>
      <c r="N18" s="12"/>
    </row>
    <row r="19" spans="1:14" s="13" customFormat="1" ht="15.75" x14ac:dyDescent="0.25">
      <c r="A19" s="14"/>
      <c r="B19" s="15"/>
      <c r="C19" s="15"/>
      <c r="D19" s="17" t="s">
        <v>25</v>
      </c>
      <c r="E19" s="18" t="s">
        <v>26</v>
      </c>
      <c r="F19" s="18"/>
      <c r="G19" s="18"/>
      <c r="H19" s="18"/>
      <c r="I19" s="18"/>
      <c r="J19" s="18"/>
      <c r="K19" s="19"/>
      <c r="L19" s="19"/>
      <c r="M19" s="19"/>
      <c r="N19" s="20"/>
    </row>
    <row r="20" spans="1:14" s="13" customFormat="1" ht="15.75" x14ac:dyDescent="0.25">
      <c r="A20" s="14"/>
      <c r="B20" s="15"/>
      <c r="C20" s="15"/>
      <c r="D20" s="17" t="s">
        <v>27</v>
      </c>
      <c r="E20" s="18" t="s">
        <v>28</v>
      </c>
      <c r="F20" s="18"/>
      <c r="G20" s="18"/>
      <c r="H20" s="18"/>
      <c r="I20" s="18"/>
      <c r="J20" s="18"/>
      <c r="K20" s="19"/>
      <c r="L20" s="19"/>
      <c r="M20" s="19"/>
      <c r="N20" s="20"/>
    </row>
    <row r="21" spans="1:14" s="13" customFormat="1" ht="15.75" x14ac:dyDescent="0.25">
      <c r="A21" s="14"/>
      <c r="B21" s="15"/>
      <c r="C21" s="15"/>
      <c r="D21" s="17" t="s">
        <v>29</v>
      </c>
      <c r="E21" s="18" t="s">
        <v>30</v>
      </c>
      <c r="F21" s="18"/>
      <c r="G21" s="18"/>
      <c r="H21" s="18"/>
      <c r="I21" s="18"/>
      <c r="J21" s="18"/>
      <c r="K21" s="19"/>
      <c r="L21" s="19"/>
      <c r="M21" s="19"/>
      <c r="N21" s="20"/>
    </row>
    <row r="22" spans="1:14" s="13" customFormat="1" ht="15.75" x14ac:dyDescent="0.25">
      <c r="A22" s="14"/>
      <c r="B22" s="15"/>
      <c r="C22" s="15"/>
      <c r="D22" s="17" t="s">
        <v>31</v>
      </c>
      <c r="E22" s="18" t="s">
        <v>32</v>
      </c>
      <c r="F22" s="18"/>
      <c r="G22" s="18"/>
      <c r="H22" s="18"/>
      <c r="I22" s="18"/>
      <c r="J22" s="18"/>
      <c r="K22" s="19"/>
      <c r="L22" s="19"/>
      <c r="M22" s="19"/>
      <c r="N22" s="20"/>
    </row>
    <row r="23" spans="1:14" s="3" customFormat="1" ht="18.75" x14ac:dyDescent="0.3">
      <c r="A23" s="9"/>
      <c r="B23" s="10" t="s">
        <v>13</v>
      </c>
      <c r="C23" s="10"/>
      <c r="D23" s="23" t="s">
        <v>33</v>
      </c>
      <c r="E23" s="10"/>
      <c r="F23" s="10"/>
      <c r="G23" s="10"/>
      <c r="H23" s="10"/>
      <c r="I23" s="10"/>
      <c r="J23" s="10"/>
      <c r="K23" s="11"/>
      <c r="L23" s="11"/>
      <c r="M23" s="11"/>
      <c r="N23" s="12"/>
    </row>
    <row r="24" spans="1:14" s="3" customFormat="1" ht="18.75" x14ac:dyDescent="0.3">
      <c r="A24" s="9"/>
      <c r="B24" s="10" t="s">
        <v>17</v>
      </c>
      <c r="C24" s="10"/>
      <c r="D24" s="23" t="s">
        <v>34</v>
      </c>
      <c r="E24" s="10"/>
      <c r="F24" s="10"/>
      <c r="G24" s="10"/>
      <c r="H24" s="10"/>
      <c r="I24" s="10"/>
      <c r="J24" s="10"/>
      <c r="K24" s="11"/>
      <c r="L24" s="11"/>
      <c r="M24" s="11"/>
      <c r="N24" s="12"/>
    </row>
    <row r="25" spans="1:14" s="3" customFormat="1" ht="18.75" x14ac:dyDescent="0.3">
      <c r="A25" s="18"/>
      <c r="B25" s="18"/>
      <c r="C25" s="18"/>
      <c r="D25" s="17"/>
      <c r="E25" s="18"/>
      <c r="F25" s="18"/>
      <c r="G25" s="18"/>
      <c r="H25" s="18"/>
      <c r="I25" s="18"/>
      <c r="J25" s="18"/>
      <c r="K25" s="24"/>
      <c r="L25" s="24"/>
      <c r="M25" s="24"/>
      <c r="N25" s="25"/>
    </row>
    <row r="26" spans="1:14" s="26" customFormat="1" ht="19.5" x14ac:dyDescent="0.35">
      <c r="A26" s="27" t="s">
        <v>35</v>
      </c>
      <c r="B26" s="28"/>
      <c r="C26" s="28" t="s">
        <v>36</v>
      </c>
      <c r="D26" s="28"/>
      <c r="E26" s="28"/>
      <c r="F26" s="28"/>
      <c r="G26" s="28"/>
      <c r="H26" s="28"/>
      <c r="I26" s="28"/>
      <c r="J26" s="28"/>
      <c r="K26" s="7">
        <v>0</v>
      </c>
      <c r="L26" s="7">
        <v>0</v>
      </c>
      <c r="M26" s="7">
        <v>0</v>
      </c>
      <c r="N26" s="8">
        <v>0</v>
      </c>
    </row>
    <row r="27" spans="1:14" ht="18.75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24"/>
      <c r="L27" s="24"/>
      <c r="M27" s="24"/>
      <c r="N27" s="25"/>
    </row>
    <row r="28" spans="1:14" s="26" customFormat="1" ht="19.5" x14ac:dyDescent="0.35">
      <c r="A28" s="27" t="s">
        <v>37</v>
      </c>
      <c r="B28" s="28"/>
      <c r="C28" s="28" t="s">
        <v>38</v>
      </c>
      <c r="D28" s="28"/>
      <c r="E28" s="28"/>
      <c r="F28" s="28"/>
      <c r="G28" s="28"/>
      <c r="H28" s="28"/>
      <c r="I28" s="28"/>
      <c r="J28" s="28"/>
      <c r="K28" s="7">
        <v>0</v>
      </c>
      <c r="L28" s="7">
        <v>0</v>
      </c>
      <c r="M28" s="7">
        <v>0</v>
      </c>
      <c r="N28" s="8">
        <f>SUM(N29:N30)</f>
        <v>0</v>
      </c>
    </row>
    <row r="29" spans="1:14" ht="18.75" x14ac:dyDescent="0.3">
      <c r="A29" s="31"/>
      <c r="B29" s="32" t="s">
        <v>7</v>
      </c>
      <c r="C29" s="32"/>
      <c r="D29" s="32" t="s">
        <v>39</v>
      </c>
      <c r="E29" s="32"/>
      <c r="F29" s="32"/>
      <c r="G29" s="32"/>
      <c r="H29" s="32"/>
      <c r="I29" s="32"/>
      <c r="J29" s="32"/>
      <c r="K29" s="11">
        <v>0</v>
      </c>
      <c r="L29" s="11">
        <v>0</v>
      </c>
      <c r="M29" s="11">
        <v>0</v>
      </c>
      <c r="N29" s="12">
        <v>0</v>
      </c>
    </row>
    <row r="30" spans="1:14" ht="18.75" x14ac:dyDescent="0.3">
      <c r="A30" s="31"/>
      <c r="B30" s="32" t="s">
        <v>9</v>
      </c>
      <c r="C30" s="32"/>
      <c r="D30" s="32" t="s">
        <v>40</v>
      </c>
      <c r="E30" s="32"/>
      <c r="F30" s="32"/>
      <c r="G30" s="32"/>
      <c r="H30" s="32"/>
      <c r="I30" s="32"/>
      <c r="J30" s="32"/>
      <c r="K30" s="11"/>
      <c r="L30" s="11"/>
      <c r="M30" s="11"/>
      <c r="N30" s="12"/>
    </row>
    <row r="31" spans="1:14" ht="18.75" x14ac:dyDescent="0.3">
      <c r="K31" s="33"/>
      <c r="L31" s="33"/>
      <c r="M31" s="33"/>
      <c r="N31" s="33"/>
    </row>
    <row r="32" spans="1:14" s="34" customFormat="1" ht="19.5" x14ac:dyDescent="0.3">
      <c r="A32" s="35" t="s">
        <v>0</v>
      </c>
      <c r="B32" s="36"/>
      <c r="C32" s="36" t="s">
        <v>41</v>
      </c>
      <c r="D32" s="36"/>
      <c r="E32" s="36"/>
      <c r="F32" s="36"/>
      <c r="G32" s="36"/>
      <c r="H32" s="36"/>
      <c r="I32" s="36"/>
      <c r="J32" s="37"/>
      <c r="K32" s="38">
        <f>SUM(K3+K15+K26+K28)</f>
        <v>229183</v>
      </c>
      <c r="L32" s="38">
        <f>SUM(L3+L15+L26+L28)</f>
        <v>140711</v>
      </c>
      <c r="M32" s="38">
        <f>SUM(M3+M15+M26+M28)</f>
        <v>128006</v>
      </c>
      <c r="N32" s="39">
        <f>M32/L32</f>
        <v>0.90970855157023967</v>
      </c>
    </row>
    <row r="33" spans="1:17" ht="68.25" customHeight="1" x14ac:dyDescent="0.3">
      <c r="K33" s="33"/>
      <c r="L33" s="40"/>
      <c r="M33" s="40"/>
      <c r="N33" s="40"/>
    </row>
    <row r="34" spans="1:17" s="41" customFormat="1" ht="25.5" x14ac:dyDescent="0.35">
      <c r="A34" s="42" t="s">
        <v>42</v>
      </c>
      <c r="B34" s="42"/>
      <c r="C34" s="42" t="s">
        <v>43</v>
      </c>
      <c r="D34" s="42"/>
      <c r="E34" s="42"/>
      <c r="K34" s="43"/>
      <c r="L34" s="44"/>
      <c r="M34" s="44"/>
      <c r="N34" s="44"/>
      <c r="P34" s="45"/>
      <c r="Q34" s="45"/>
    </row>
    <row r="35" spans="1:17" ht="18.75" x14ac:dyDescent="0.3">
      <c r="K35" s="33"/>
      <c r="L35" s="40"/>
      <c r="M35" s="40"/>
      <c r="N35" s="40"/>
    </row>
    <row r="36" spans="1:17" s="26" customFormat="1" ht="20.25" thickBot="1" x14ac:dyDescent="0.4">
      <c r="A36" s="27" t="s">
        <v>5</v>
      </c>
      <c r="B36" s="434"/>
      <c r="C36" s="434" t="s">
        <v>43</v>
      </c>
      <c r="D36" s="435"/>
      <c r="E36" s="435"/>
      <c r="F36" s="435"/>
      <c r="G36" s="435"/>
      <c r="H36" s="435"/>
      <c r="I36" s="435"/>
      <c r="J36" s="435"/>
      <c r="K36" s="436">
        <f>K37+K40+K51+K70</f>
        <v>95283</v>
      </c>
      <c r="L36" s="436">
        <f>L37+L40+L51+L70</f>
        <v>113238</v>
      </c>
      <c r="M36" s="436">
        <f>M37+M40+M51+M70</f>
        <v>100329</v>
      </c>
      <c r="N36" s="437">
        <f>M36/L36</f>
        <v>0.88600116568643039</v>
      </c>
      <c r="P36" s="46"/>
      <c r="Q36" s="46"/>
    </row>
    <row r="37" spans="1:17" ht="19.5" thickBot="1" x14ac:dyDescent="0.35">
      <c r="A37" s="447"/>
      <c r="B37" s="448" t="s">
        <v>7</v>
      </c>
      <c r="C37" s="449" t="s">
        <v>43</v>
      </c>
      <c r="D37" s="449"/>
      <c r="E37" s="449"/>
      <c r="F37" s="449"/>
      <c r="G37" s="449"/>
      <c r="H37" s="449"/>
      <c r="I37" s="449"/>
      <c r="J37" s="449"/>
      <c r="K37" s="445">
        <f t="shared" ref="K37:L37" si="2">SUM(K38:K39)</f>
        <v>11541</v>
      </c>
      <c r="L37" s="445">
        <f t="shared" si="2"/>
        <v>9647</v>
      </c>
      <c r="M37" s="445">
        <f>SUM(M38:M39)</f>
        <v>9647</v>
      </c>
      <c r="N37" s="446">
        <f>M37/L37</f>
        <v>1</v>
      </c>
    </row>
    <row r="38" spans="1:17" ht="18.75" x14ac:dyDescent="0.3">
      <c r="A38" s="447"/>
      <c r="B38" s="450"/>
      <c r="C38" s="451" t="s">
        <v>44</v>
      </c>
      <c r="D38" s="452" t="s">
        <v>45</v>
      </c>
      <c r="E38" s="450"/>
      <c r="F38" s="450"/>
      <c r="G38" s="450"/>
      <c r="H38" s="450"/>
      <c r="I38" s="450"/>
      <c r="J38" s="450"/>
      <c r="K38" s="442">
        <v>5481</v>
      </c>
      <c r="L38" s="442">
        <v>5071</v>
      </c>
      <c r="M38" s="442">
        <v>5071</v>
      </c>
      <c r="N38" s="443">
        <f>M38/L38</f>
        <v>1</v>
      </c>
    </row>
    <row r="39" spans="1:17" ht="19.5" thickBot="1" x14ac:dyDescent="0.35">
      <c r="A39" s="453"/>
      <c r="B39" s="454"/>
      <c r="C39" s="455" t="s">
        <v>46</v>
      </c>
      <c r="D39" s="454" t="s">
        <v>47</v>
      </c>
      <c r="E39" s="454"/>
      <c r="F39" s="454"/>
      <c r="G39" s="454"/>
      <c r="H39" s="454"/>
      <c r="I39" s="454"/>
      <c r="J39" s="454"/>
      <c r="K39" s="432">
        <v>6060</v>
      </c>
      <c r="L39" s="432">
        <v>4576</v>
      </c>
      <c r="M39" s="432">
        <v>4576</v>
      </c>
      <c r="N39" s="433">
        <v>0</v>
      </c>
    </row>
    <row r="40" spans="1:17" s="3" customFormat="1" ht="19.5" thickBot="1" x14ac:dyDescent="0.35">
      <c r="A40" s="447"/>
      <c r="B40" s="448" t="s">
        <v>9</v>
      </c>
      <c r="C40" s="449" t="s">
        <v>48</v>
      </c>
      <c r="D40" s="449"/>
      <c r="E40" s="449"/>
      <c r="F40" s="449"/>
      <c r="G40" s="449"/>
      <c r="H40" s="449"/>
      <c r="I40" s="449"/>
      <c r="J40" s="449"/>
      <c r="K40" s="445">
        <f t="shared" ref="K40:L40" si="3">K42+K48+K50+K41</f>
        <v>24216</v>
      </c>
      <c r="L40" s="445">
        <f t="shared" si="3"/>
        <v>24266</v>
      </c>
      <c r="M40" s="445">
        <f>M42+M48+M50+M41</f>
        <v>24266</v>
      </c>
      <c r="N40" s="446">
        <f>M40/L40</f>
        <v>1</v>
      </c>
    </row>
    <row r="41" spans="1:17" s="13" customFormat="1" ht="15.75" x14ac:dyDescent="0.25">
      <c r="A41" s="453"/>
      <c r="B41" s="452"/>
      <c r="C41" s="451" t="s">
        <v>49</v>
      </c>
      <c r="D41" s="452" t="s">
        <v>50</v>
      </c>
      <c r="E41" s="456"/>
      <c r="F41" s="452"/>
      <c r="G41" s="452"/>
      <c r="H41" s="452"/>
      <c r="I41" s="452"/>
      <c r="J41" s="452"/>
      <c r="K41" s="440"/>
      <c r="L41" s="440"/>
      <c r="M41" s="440"/>
      <c r="N41" s="441"/>
      <c r="P41" s="49"/>
      <c r="Q41" s="49"/>
    </row>
    <row r="42" spans="1:17" s="3" customFormat="1" ht="15.75" x14ac:dyDescent="0.25">
      <c r="A42" s="453"/>
      <c r="B42" s="457"/>
      <c r="C42" s="458" t="s">
        <v>51</v>
      </c>
      <c r="D42" s="457" t="s">
        <v>52</v>
      </c>
      <c r="E42" s="457"/>
      <c r="F42" s="457"/>
      <c r="G42" s="457"/>
      <c r="H42" s="457"/>
      <c r="I42" s="457"/>
      <c r="J42" s="457"/>
      <c r="K42" s="257">
        <v>20633</v>
      </c>
      <c r="L42" s="257">
        <f>SUM(L43:L47)</f>
        <v>21236</v>
      </c>
      <c r="M42" s="257">
        <f>M43+M44+M45+M46+M47</f>
        <v>21236</v>
      </c>
      <c r="N42" s="258">
        <f>M42/L42</f>
        <v>1</v>
      </c>
    </row>
    <row r="43" spans="1:17" s="3" customFormat="1" x14ac:dyDescent="0.25">
      <c r="A43" s="459"/>
      <c r="B43" s="460"/>
      <c r="C43" s="460"/>
      <c r="D43" s="461"/>
      <c r="E43" s="460" t="s">
        <v>53</v>
      </c>
      <c r="F43" s="460"/>
      <c r="G43" s="460"/>
      <c r="H43" s="460"/>
      <c r="I43" s="460"/>
      <c r="J43" s="460"/>
      <c r="K43" s="259">
        <v>2423</v>
      </c>
      <c r="L43" s="259">
        <v>1303</v>
      </c>
      <c r="M43" s="259">
        <v>1303</v>
      </c>
      <c r="N43" s="260">
        <f t="shared" ref="N43:N75" si="4">M43/L43</f>
        <v>1</v>
      </c>
    </row>
    <row r="44" spans="1:17" s="3" customFormat="1" x14ac:dyDescent="0.25">
      <c r="A44" s="459"/>
      <c r="B44" s="460"/>
      <c r="C44" s="460"/>
      <c r="D44" s="461"/>
      <c r="E44" s="460" t="s">
        <v>54</v>
      </c>
      <c r="F44" s="460"/>
      <c r="G44" s="460"/>
      <c r="H44" s="460"/>
      <c r="I44" s="460"/>
      <c r="J44" s="460"/>
      <c r="K44" s="259">
        <v>3699</v>
      </c>
      <c r="L44" s="259">
        <v>2706</v>
      </c>
      <c r="M44" s="259">
        <v>2706</v>
      </c>
      <c r="N44" s="260">
        <f t="shared" si="4"/>
        <v>1</v>
      </c>
      <c r="P44" s="13"/>
      <c r="Q44" s="13"/>
    </row>
    <row r="45" spans="1:17" s="3" customFormat="1" x14ac:dyDescent="0.25">
      <c r="A45" s="459"/>
      <c r="B45" s="460"/>
      <c r="C45" s="460"/>
      <c r="D45" s="461"/>
      <c r="E45" s="460" t="s">
        <v>55</v>
      </c>
      <c r="F45" s="460"/>
      <c r="G45" s="460"/>
      <c r="H45" s="460"/>
      <c r="I45" s="460"/>
      <c r="J45" s="460"/>
      <c r="K45" s="259">
        <v>1337</v>
      </c>
      <c r="L45" s="259">
        <v>1258</v>
      </c>
      <c r="M45" s="259">
        <v>1258</v>
      </c>
      <c r="N45" s="260">
        <f t="shared" si="4"/>
        <v>1</v>
      </c>
    </row>
    <row r="46" spans="1:17" s="3" customFormat="1" x14ac:dyDescent="0.25">
      <c r="A46" s="459"/>
      <c r="B46" s="460"/>
      <c r="C46" s="460"/>
      <c r="D46" s="461"/>
      <c r="E46" s="460" t="s">
        <v>56</v>
      </c>
      <c r="F46" s="460"/>
      <c r="G46" s="460"/>
      <c r="H46" s="460"/>
      <c r="I46" s="460"/>
      <c r="J46" s="460"/>
      <c r="K46" s="259">
        <v>1025</v>
      </c>
      <c r="L46" s="259">
        <v>840</v>
      </c>
      <c r="M46" s="259">
        <v>840</v>
      </c>
      <c r="N46" s="260">
        <f t="shared" si="4"/>
        <v>1</v>
      </c>
    </row>
    <row r="47" spans="1:17" s="3" customFormat="1" x14ac:dyDescent="0.25">
      <c r="A47" s="459"/>
      <c r="B47" s="460"/>
      <c r="C47" s="460"/>
      <c r="D47" s="461"/>
      <c r="E47" s="460" t="s">
        <v>57</v>
      </c>
      <c r="F47" s="460"/>
      <c r="G47" s="460"/>
      <c r="H47" s="460"/>
      <c r="I47" s="460"/>
      <c r="J47" s="460"/>
      <c r="K47" s="259">
        <v>12149</v>
      </c>
      <c r="L47" s="259">
        <v>15129</v>
      </c>
      <c r="M47" s="259">
        <v>15129</v>
      </c>
      <c r="N47" s="260">
        <f t="shared" si="4"/>
        <v>1</v>
      </c>
    </row>
    <row r="48" spans="1:17" s="13" customFormat="1" ht="15.75" x14ac:dyDescent="0.25">
      <c r="A48" s="453"/>
      <c r="B48" s="457"/>
      <c r="C48" s="458" t="s">
        <v>58</v>
      </c>
      <c r="D48" s="457" t="s">
        <v>59</v>
      </c>
      <c r="E48" s="456"/>
      <c r="F48" s="457"/>
      <c r="G48" s="457"/>
      <c r="H48" s="457"/>
      <c r="I48" s="457"/>
      <c r="J48" s="457"/>
      <c r="K48" s="257">
        <v>3383</v>
      </c>
      <c r="L48" s="257">
        <f>L49</f>
        <v>2681</v>
      </c>
      <c r="M48" s="257">
        <f>M49</f>
        <v>2681</v>
      </c>
      <c r="N48" s="258">
        <f t="shared" si="4"/>
        <v>1</v>
      </c>
    </row>
    <row r="49" spans="1:14" s="3" customFormat="1" x14ac:dyDescent="0.25">
      <c r="A49" s="459"/>
      <c r="B49" s="460"/>
      <c r="C49" s="460"/>
      <c r="D49" s="461"/>
      <c r="E49" s="460" t="s">
        <v>60</v>
      </c>
      <c r="F49" s="460"/>
      <c r="G49" s="460"/>
      <c r="H49" s="460"/>
      <c r="I49" s="460"/>
      <c r="J49" s="460"/>
      <c r="K49" s="259">
        <v>3383</v>
      </c>
      <c r="L49" s="259">
        <v>2681</v>
      </c>
      <c r="M49" s="259">
        <v>2681</v>
      </c>
      <c r="N49" s="260">
        <f t="shared" si="4"/>
        <v>1</v>
      </c>
    </row>
    <row r="50" spans="1:14" s="13" customFormat="1" ht="16.5" thickBot="1" x14ac:dyDescent="0.3">
      <c r="A50" s="453"/>
      <c r="B50" s="454"/>
      <c r="C50" s="455" t="s">
        <v>61</v>
      </c>
      <c r="D50" s="454" t="s">
        <v>62</v>
      </c>
      <c r="E50" s="456"/>
      <c r="F50" s="454"/>
      <c r="G50" s="454"/>
      <c r="H50" s="454"/>
      <c r="I50" s="454"/>
      <c r="J50" s="454"/>
      <c r="K50" s="438">
        <v>200</v>
      </c>
      <c r="L50" s="438">
        <v>349</v>
      </c>
      <c r="M50" s="438">
        <v>349</v>
      </c>
      <c r="N50" s="439">
        <f t="shared" si="4"/>
        <v>1</v>
      </c>
    </row>
    <row r="51" spans="1:14" s="3" customFormat="1" ht="19.5" thickBot="1" x14ac:dyDescent="0.35">
      <c r="A51" s="453"/>
      <c r="B51" s="448" t="s">
        <v>11</v>
      </c>
      <c r="C51" s="462" t="s">
        <v>63</v>
      </c>
      <c r="D51" s="449"/>
      <c r="E51" s="449"/>
      <c r="F51" s="449"/>
      <c r="G51" s="449"/>
      <c r="H51" s="449"/>
      <c r="I51" s="449"/>
      <c r="J51" s="449"/>
      <c r="K51" s="445">
        <f>K52+K64+K65+K67+K69</f>
        <v>28697</v>
      </c>
      <c r="L51" s="445">
        <f t="shared" ref="L51:M51" si="5">L52+L64+L65+L67+L69</f>
        <v>33382</v>
      </c>
      <c r="M51" s="445">
        <f t="shared" si="5"/>
        <v>33382</v>
      </c>
      <c r="N51" s="446">
        <f t="shared" si="4"/>
        <v>1</v>
      </c>
    </row>
    <row r="52" spans="1:14" s="3" customFormat="1" ht="15.75" x14ac:dyDescent="0.25">
      <c r="A52" s="453"/>
      <c r="B52" s="452"/>
      <c r="C52" s="451" t="s">
        <v>25</v>
      </c>
      <c r="D52" s="451" t="s">
        <v>64</v>
      </c>
      <c r="E52" s="452"/>
      <c r="F52" s="452"/>
      <c r="G52" s="452"/>
      <c r="H52" s="452"/>
      <c r="I52" s="452"/>
      <c r="J52" s="452"/>
      <c r="K52" s="440">
        <f t="shared" ref="K52:L52" si="6">K53+K58+K59+K60+K61+K62+K63</f>
        <v>18045</v>
      </c>
      <c r="L52" s="440">
        <f t="shared" si="6"/>
        <v>19045</v>
      </c>
      <c r="M52" s="440">
        <f>M53+M58+M59+M60+M61+M62+M63</f>
        <v>19045</v>
      </c>
      <c r="N52" s="444">
        <f t="shared" si="4"/>
        <v>1</v>
      </c>
    </row>
    <row r="53" spans="1:14" s="3" customFormat="1" x14ac:dyDescent="0.25">
      <c r="A53" s="463"/>
      <c r="B53" s="464"/>
      <c r="C53" s="465"/>
      <c r="D53" s="465" t="s">
        <v>65</v>
      </c>
      <c r="E53" s="464" t="s">
        <v>66</v>
      </c>
      <c r="F53" s="464"/>
      <c r="G53" s="464"/>
      <c r="H53" s="464"/>
      <c r="I53" s="464"/>
      <c r="J53" s="464"/>
      <c r="K53" s="261">
        <f>SUM(K54:K57)</f>
        <v>9605</v>
      </c>
      <c r="L53" s="261">
        <f>SUM(L54:L57)</f>
        <v>9605</v>
      </c>
      <c r="M53" s="261">
        <f>SUM(M54:M57)</f>
        <v>9605</v>
      </c>
      <c r="N53" s="262">
        <f>M53/L53</f>
        <v>1</v>
      </c>
    </row>
    <row r="54" spans="1:14" s="3" customFormat="1" x14ac:dyDescent="0.25">
      <c r="A54" s="459"/>
      <c r="B54" s="460"/>
      <c r="C54" s="461"/>
      <c r="D54" s="461"/>
      <c r="E54" s="460" t="s">
        <v>67</v>
      </c>
      <c r="F54" s="460" t="s">
        <v>68</v>
      </c>
      <c r="G54" s="460"/>
      <c r="H54" s="460"/>
      <c r="I54" s="460"/>
      <c r="J54" s="460"/>
      <c r="K54" s="259">
        <v>3477</v>
      </c>
      <c r="L54" s="259">
        <v>3477</v>
      </c>
      <c r="M54" s="259">
        <v>3477</v>
      </c>
      <c r="N54" s="260">
        <f t="shared" si="4"/>
        <v>1</v>
      </c>
    </row>
    <row r="55" spans="1:14" s="3" customFormat="1" x14ac:dyDescent="0.25">
      <c r="A55" s="459"/>
      <c r="B55" s="460"/>
      <c r="C55" s="461"/>
      <c r="D55" s="461"/>
      <c r="E55" s="460" t="s">
        <v>69</v>
      </c>
      <c r="F55" s="460" t="s">
        <v>70</v>
      </c>
      <c r="G55" s="460"/>
      <c r="H55" s="460"/>
      <c r="I55" s="460"/>
      <c r="J55" s="460"/>
      <c r="K55" s="259">
        <v>3200</v>
      </c>
      <c r="L55" s="259">
        <v>3200</v>
      </c>
      <c r="M55" s="259">
        <v>3200</v>
      </c>
      <c r="N55" s="260">
        <f t="shared" si="4"/>
        <v>1</v>
      </c>
    </row>
    <row r="56" spans="1:14" x14ac:dyDescent="0.25">
      <c r="A56" s="459"/>
      <c r="B56" s="460"/>
      <c r="C56" s="461"/>
      <c r="D56" s="461"/>
      <c r="E56" s="460" t="s">
        <v>71</v>
      </c>
      <c r="F56" s="460" t="s">
        <v>72</v>
      </c>
      <c r="G56" s="460"/>
      <c r="H56" s="460"/>
      <c r="I56" s="460"/>
      <c r="J56" s="460"/>
      <c r="K56" s="259">
        <v>100</v>
      </c>
      <c r="L56" s="259">
        <v>100</v>
      </c>
      <c r="M56" s="259">
        <v>100</v>
      </c>
      <c r="N56" s="260">
        <f t="shared" si="4"/>
        <v>1</v>
      </c>
    </row>
    <row r="57" spans="1:14" x14ac:dyDescent="0.25">
      <c r="A57" s="459"/>
      <c r="B57" s="460"/>
      <c r="C57" s="461"/>
      <c r="D57" s="461"/>
      <c r="E57" s="460" t="s">
        <v>73</v>
      </c>
      <c r="F57" s="460" t="s">
        <v>74</v>
      </c>
      <c r="G57" s="460"/>
      <c r="H57" s="460"/>
      <c r="I57" s="460"/>
      <c r="J57" s="460"/>
      <c r="K57" s="259">
        <v>2828</v>
      </c>
      <c r="L57" s="259">
        <v>2828</v>
      </c>
      <c r="M57" s="259">
        <v>2828</v>
      </c>
      <c r="N57" s="260">
        <f t="shared" si="4"/>
        <v>1</v>
      </c>
    </row>
    <row r="58" spans="1:14" x14ac:dyDescent="0.25">
      <c r="A58" s="463"/>
      <c r="B58" s="464"/>
      <c r="C58" s="465"/>
      <c r="D58" s="465" t="s">
        <v>75</v>
      </c>
      <c r="E58" s="464" t="s">
        <v>76</v>
      </c>
      <c r="F58" s="464"/>
      <c r="G58" s="464"/>
      <c r="H58" s="464"/>
      <c r="I58" s="464"/>
      <c r="J58" s="464"/>
      <c r="K58" s="261">
        <v>5000</v>
      </c>
      <c r="L58" s="261">
        <v>5000</v>
      </c>
      <c r="M58" s="261">
        <v>5000</v>
      </c>
      <c r="N58" s="263">
        <f t="shared" si="4"/>
        <v>1</v>
      </c>
    </row>
    <row r="59" spans="1:14" x14ac:dyDescent="0.25">
      <c r="A59" s="463"/>
      <c r="B59" s="464"/>
      <c r="C59" s="465"/>
      <c r="D59" s="465" t="s">
        <v>77</v>
      </c>
      <c r="E59" s="464" t="s">
        <v>78</v>
      </c>
      <c r="F59" s="464"/>
      <c r="G59" s="464"/>
      <c r="H59" s="464"/>
      <c r="I59" s="464"/>
      <c r="J59" s="464"/>
      <c r="K59" s="261">
        <v>23</v>
      </c>
      <c r="L59" s="261">
        <v>23</v>
      </c>
      <c r="M59" s="261">
        <v>23</v>
      </c>
      <c r="N59" s="263">
        <f t="shared" si="4"/>
        <v>1</v>
      </c>
    </row>
    <row r="60" spans="1:14" x14ac:dyDescent="0.25">
      <c r="A60" s="463"/>
      <c r="B60" s="464"/>
      <c r="C60" s="465"/>
      <c r="D60" s="465" t="s">
        <v>79</v>
      </c>
      <c r="E60" s="464" t="s">
        <v>80</v>
      </c>
      <c r="F60" s="464"/>
      <c r="G60" s="464"/>
      <c r="H60" s="464"/>
      <c r="I60" s="464"/>
      <c r="J60" s="464"/>
      <c r="K60" s="261">
        <v>637</v>
      </c>
      <c r="L60" s="261">
        <v>637</v>
      </c>
      <c r="M60" s="261">
        <v>637</v>
      </c>
      <c r="N60" s="263">
        <f t="shared" si="4"/>
        <v>1</v>
      </c>
    </row>
    <row r="61" spans="1:14" x14ac:dyDescent="0.25">
      <c r="A61" s="463"/>
      <c r="B61" s="464"/>
      <c r="C61" s="465"/>
      <c r="D61" s="465" t="s">
        <v>320</v>
      </c>
      <c r="E61" s="464" t="s">
        <v>321</v>
      </c>
      <c r="F61" s="464"/>
      <c r="G61" s="464"/>
      <c r="H61" s="464"/>
      <c r="I61" s="464"/>
      <c r="J61" s="464"/>
      <c r="K61" s="261">
        <v>2748</v>
      </c>
      <c r="L61" s="261">
        <v>2748</v>
      </c>
      <c r="M61" s="261">
        <v>2748</v>
      </c>
      <c r="N61" s="263">
        <f t="shared" si="4"/>
        <v>1</v>
      </c>
    </row>
    <row r="62" spans="1:14" x14ac:dyDescent="0.25">
      <c r="A62" s="463"/>
      <c r="B62" s="464"/>
      <c r="C62" s="465"/>
      <c r="D62" s="465" t="s">
        <v>362</v>
      </c>
      <c r="E62" s="464" t="s">
        <v>364</v>
      </c>
      <c r="F62" s="464"/>
      <c r="G62" s="464"/>
      <c r="H62" s="464"/>
      <c r="I62" s="464"/>
      <c r="J62" s="464"/>
      <c r="K62" s="261">
        <v>32</v>
      </c>
      <c r="L62" s="261">
        <v>32</v>
      </c>
      <c r="M62" s="261">
        <v>32</v>
      </c>
      <c r="N62" s="263">
        <f t="shared" si="4"/>
        <v>1</v>
      </c>
    </row>
    <row r="63" spans="1:14" x14ac:dyDescent="0.25">
      <c r="A63" s="463"/>
      <c r="B63" s="464"/>
      <c r="C63" s="465"/>
      <c r="D63" s="465" t="s">
        <v>365</v>
      </c>
      <c r="E63" s="464" t="s">
        <v>363</v>
      </c>
      <c r="F63" s="464"/>
      <c r="G63" s="464"/>
      <c r="H63" s="464"/>
      <c r="I63" s="464"/>
      <c r="J63" s="464"/>
      <c r="K63" s="261">
        <v>0</v>
      </c>
      <c r="L63" s="261">
        <v>1000</v>
      </c>
      <c r="M63" s="261">
        <v>1000</v>
      </c>
      <c r="N63" s="263">
        <f t="shared" si="4"/>
        <v>1</v>
      </c>
    </row>
    <row r="64" spans="1:14" ht="15.75" x14ac:dyDescent="0.25">
      <c r="A64" s="453"/>
      <c r="B64" s="457"/>
      <c r="C64" s="458" t="s">
        <v>81</v>
      </c>
      <c r="D64" s="458" t="s">
        <v>82</v>
      </c>
      <c r="E64" s="457"/>
      <c r="F64" s="457"/>
      <c r="G64" s="457"/>
      <c r="H64" s="457"/>
      <c r="I64" s="457"/>
      <c r="J64" s="457"/>
      <c r="K64" s="257">
        <v>6952</v>
      </c>
      <c r="L64" s="257">
        <v>7807</v>
      </c>
      <c r="M64" s="257">
        <v>7807</v>
      </c>
      <c r="N64" s="258">
        <f t="shared" si="4"/>
        <v>1</v>
      </c>
    </row>
    <row r="65" spans="1:14" ht="15.75" x14ac:dyDescent="0.25">
      <c r="A65" s="453"/>
      <c r="B65" s="457"/>
      <c r="C65" s="458" t="s">
        <v>29</v>
      </c>
      <c r="D65" s="458" t="s">
        <v>83</v>
      </c>
      <c r="E65" s="457"/>
      <c r="F65" s="457"/>
      <c r="G65" s="457"/>
      <c r="H65" s="457"/>
      <c r="I65" s="457"/>
      <c r="J65" s="457"/>
      <c r="K65" s="257">
        <v>2500</v>
      </c>
      <c r="L65" s="257">
        <v>2500</v>
      </c>
      <c r="M65" s="257">
        <f>SUM(M66)</f>
        <v>2500</v>
      </c>
      <c r="N65" s="258">
        <f t="shared" si="4"/>
        <v>1</v>
      </c>
    </row>
    <row r="66" spans="1:14" ht="15.75" x14ac:dyDescent="0.25">
      <c r="A66" s="453"/>
      <c r="B66" s="464"/>
      <c r="C66" s="465"/>
      <c r="D66" s="465" t="s">
        <v>84</v>
      </c>
      <c r="E66" s="464" t="s">
        <v>85</v>
      </c>
      <c r="F66" s="464"/>
      <c r="G66" s="464"/>
      <c r="H66" s="464"/>
      <c r="I66" s="464"/>
      <c r="J66" s="464"/>
      <c r="K66" s="261">
        <v>2500</v>
      </c>
      <c r="L66" s="261">
        <v>2500</v>
      </c>
      <c r="M66" s="261">
        <v>2500</v>
      </c>
      <c r="N66" s="263">
        <f t="shared" si="4"/>
        <v>1</v>
      </c>
    </row>
    <row r="67" spans="1:14" ht="15.75" x14ac:dyDescent="0.25">
      <c r="A67" s="453"/>
      <c r="B67" s="457"/>
      <c r="C67" s="458" t="s">
        <v>31</v>
      </c>
      <c r="D67" s="466" t="s">
        <v>87</v>
      </c>
      <c r="E67" s="457"/>
      <c r="F67" s="457"/>
      <c r="G67" s="457"/>
      <c r="H67" s="457"/>
      <c r="I67" s="457"/>
      <c r="J67" s="457"/>
      <c r="K67" s="257">
        <v>1200</v>
      </c>
      <c r="L67" s="257">
        <v>1434</v>
      </c>
      <c r="M67" s="257">
        <v>1434</v>
      </c>
      <c r="N67" s="258">
        <f t="shared" si="4"/>
        <v>1</v>
      </c>
    </row>
    <row r="68" spans="1:14" x14ac:dyDescent="0.25">
      <c r="A68" s="463"/>
      <c r="B68" s="464"/>
      <c r="C68" s="465"/>
      <c r="D68" s="465" t="s">
        <v>366</v>
      </c>
      <c r="E68" s="464" t="s">
        <v>88</v>
      </c>
      <c r="F68" s="464"/>
      <c r="G68" s="464"/>
      <c r="H68" s="464"/>
      <c r="I68" s="464"/>
      <c r="J68" s="464"/>
      <c r="K68" s="261">
        <v>1200</v>
      </c>
      <c r="L68" s="261">
        <v>1434</v>
      </c>
      <c r="M68" s="261">
        <v>1434</v>
      </c>
      <c r="N68" s="263">
        <f t="shared" si="4"/>
        <v>1</v>
      </c>
    </row>
    <row r="69" spans="1:14" ht="15.75" thickBot="1" x14ac:dyDescent="0.3">
      <c r="A69" s="520"/>
      <c r="B69" s="520"/>
      <c r="C69" s="521" t="s">
        <v>86</v>
      </c>
      <c r="D69" s="521" t="s">
        <v>367</v>
      </c>
      <c r="E69" s="520"/>
      <c r="F69" s="520"/>
      <c r="G69" s="520"/>
      <c r="H69" s="520"/>
      <c r="I69" s="520"/>
      <c r="J69" s="520"/>
      <c r="K69" s="522">
        <v>0</v>
      </c>
      <c r="L69" s="522">
        <v>2596</v>
      </c>
      <c r="M69" s="522">
        <v>2596</v>
      </c>
      <c r="N69" s="523">
        <f t="shared" si="4"/>
        <v>1</v>
      </c>
    </row>
    <row r="70" spans="1:14" ht="19.5" thickBot="1" x14ac:dyDescent="0.35">
      <c r="A70" s="448"/>
      <c r="B70" s="449" t="s">
        <v>13</v>
      </c>
      <c r="C70" s="462" t="s">
        <v>89</v>
      </c>
      <c r="D70" s="449"/>
      <c r="E70" s="449"/>
      <c r="F70" s="449"/>
      <c r="G70" s="449"/>
      <c r="H70" s="449"/>
      <c r="I70" s="449"/>
      <c r="J70" s="449"/>
      <c r="K70" s="445">
        <f>SUM(K71:K75)</f>
        <v>30829</v>
      </c>
      <c r="L70" s="445">
        <f t="shared" ref="L70" si="7">SUM(L71:L75)</f>
        <v>45943</v>
      </c>
      <c r="M70" s="445">
        <f>SUM(M71:M75)</f>
        <v>33034</v>
      </c>
      <c r="N70" s="446">
        <f t="shared" si="4"/>
        <v>0.71902139607774851</v>
      </c>
    </row>
    <row r="71" spans="1:14" s="45" customFormat="1" ht="15.75" x14ac:dyDescent="0.25">
      <c r="A71" s="467"/>
      <c r="B71" s="452"/>
      <c r="C71" s="451" t="s">
        <v>90</v>
      </c>
      <c r="D71" s="452" t="s">
        <v>91</v>
      </c>
      <c r="E71" s="452"/>
      <c r="F71" s="452"/>
      <c r="G71" s="452"/>
      <c r="H71" s="452"/>
      <c r="I71" s="452"/>
      <c r="J71" s="452"/>
      <c r="K71" s="440">
        <v>4562</v>
      </c>
      <c r="L71" s="440">
        <v>6013</v>
      </c>
      <c r="M71" s="440">
        <v>6013</v>
      </c>
      <c r="N71" s="441">
        <f t="shared" si="4"/>
        <v>1</v>
      </c>
    </row>
    <row r="72" spans="1:14" ht="15.75" x14ac:dyDescent="0.25">
      <c r="A72" s="453"/>
      <c r="B72" s="457"/>
      <c r="C72" s="458" t="s">
        <v>92</v>
      </c>
      <c r="D72" s="457" t="s">
        <v>93</v>
      </c>
      <c r="E72" s="456"/>
      <c r="F72" s="457"/>
      <c r="G72" s="457"/>
      <c r="H72" s="457"/>
      <c r="I72" s="457"/>
      <c r="J72" s="457"/>
      <c r="K72" s="257">
        <v>1500</v>
      </c>
      <c r="L72" s="257">
        <v>1010</v>
      </c>
      <c r="M72" s="257">
        <v>1010</v>
      </c>
      <c r="N72" s="258">
        <f t="shared" si="4"/>
        <v>1</v>
      </c>
    </row>
    <row r="73" spans="1:14" ht="15.75" x14ac:dyDescent="0.25">
      <c r="A73" s="453"/>
      <c r="B73" s="457"/>
      <c r="C73" s="458" t="s">
        <v>94</v>
      </c>
      <c r="D73" s="457" t="s">
        <v>95</v>
      </c>
      <c r="E73" s="457"/>
      <c r="F73" s="457"/>
      <c r="G73" s="457"/>
      <c r="H73" s="457"/>
      <c r="I73" s="457"/>
      <c r="J73" s="457"/>
      <c r="K73" s="257">
        <v>24380</v>
      </c>
      <c r="L73" s="257">
        <v>37289</v>
      </c>
      <c r="M73" s="257">
        <v>24380</v>
      </c>
      <c r="N73" s="258">
        <f t="shared" si="4"/>
        <v>0.65381211617367052</v>
      </c>
    </row>
    <row r="74" spans="1:14" ht="15.75" x14ac:dyDescent="0.25">
      <c r="A74" s="453"/>
      <c r="B74" s="457"/>
      <c r="C74" s="458" t="s">
        <v>96</v>
      </c>
      <c r="D74" s="457" t="s">
        <v>368</v>
      </c>
      <c r="E74" s="457"/>
      <c r="F74" s="457"/>
      <c r="G74" s="457"/>
      <c r="H74" s="457"/>
      <c r="I74" s="457"/>
      <c r="J74" s="457"/>
      <c r="K74" s="257">
        <v>0</v>
      </c>
      <c r="L74" s="257">
        <v>1112</v>
      </c>
      <c r="M74" s="257">
        <v>1112</v>
      </c>
      <c r="N74" s="258">
        <f t="shared" si="4"/>
        <v>1</v>
      </c>
    </row>
    <row r="75" spans="1:14" ht="15.75" x14ac:dyDescent="0.25">
      <c r="A75" s="457"/>
      <c r="B75" s="457"/>
      <c r="C75" s="458" t="s">
        <v>370</v>
      </c>
      <c r="D75" s="457" t="s">
        <v>89</v>
      </c>
      <c r="E75" s="457"/>
      <c r="F75" s="457"/>
      <c r="G75" s="457"/>
      <c r="H75" s="457"/>
      <c r="I75" s="457"/>
      <c r="J75" s="457"/>
      <c r="K75" s="524">
        <v>387</v>
      </c>
      <c r="L75" s="524">
        <v>519</v>
      </c>
      <c r="M75" s="524">
        <v>519</v>
      </c>
      <c r="N75" s="525">
        <f t="shared" si="4"/>
        <v>1</v>
      </c>
    </row>
    <row r="76" spans="1:14" ht="18.75" x14ac:dyDescent="0.3">
      <c r="A76" s="30"/>
      <c r="B76" s="30"/>
      <c r="C76" s="30"/>
      <c r="D76" s="47"/>
      <c r="E76" s="30"/>
      <c r="F76" s="30"/>
      <c r="G76" s="30"/>
      <c r="H76" s="30"/>
      <c r="I76" s="30"/>
      <c r="J76" s="30"/>
      <c r="K76" s="264"/>
      <c r="L76" s="264"/>
      <c r="M76" s="264"/>
      <c r="N76" s="264"/>
    </row>
    <row r="77" spans="1:14" s="26" customFormat="1" ht="19.5" x14ac:dyDescent="0.35">
      <c r="A77" s="27" t="s">
        <v>97</v>
      </c>
      <c r="B77" s="28"/>
      <c r="C77" s="28" t="s">
        <v>98</v>
      </c>
      <c r="D77" s="54"/>
      <c r="E77" s="28"/>
      <c r="F77" s="28"/>
      <c r="G77" s="28"/>
      <c r="H77" s="28"/>
      <c r="I77" s="28"/>
      <c r="J77" s="28"/>
      <c r="K77" s="265">
        <f>SUM(K78,K83,K86)</f>
        <v>133221</v>
      </c>
      <c r="L77" s="265">
        <f>SUM(L78,L83,L86)</f>
        <v>27473</v>
      </c>
      <c r="M77" s="265">
        <f>SUM(M78,M83,M86)</f>
        <v>27914</v>
      </c>
      <c r="N77" s="266">
        <f>M77/L77</f>
        <v>1.0160521239034688</v>
      </c>
    </row>
    <row r="78" spans="1:14" ht="18.75" x14ac:dyDescent="0.3">
      <c r="A78" s="31"/>
      <c r="B78" s="32" t="s">
        <v>7</v>
      </c>
      <c r="C78" s="50" t="s">
        <v>99</v>
      </c>
      <c r="D78" s="51"/>
      <c r="E78" s="32"/>
      <c r="F78" s="32"/>
      <c r="G78" s="32"/>
      <c r="H78" s="32"/>
      <c r="I78" s="32"/>
      <c r="J78" s="32"/>
      <c r="K78" s="255">
        <f>SUM(K79:K82)</f>
        <v>18905</v>
      </c>
      <c r="L78" s="255">
        <f>SUM(L79:L82)</f>
        <v>3727</v>
      </c>
      <c r="M78" s="255">
        <f>SUM(M79:M82)</f>
        <v>3727</v>
      </c>
      <c r="N78" s="256">
        <f>M78/L78</f>
        <v>1</v>
      </c>
    </row>
    <row r="79" spans="1:14" s="45" customFormat="1" ht="18.75" x14ac:dyDescent="0.3">
      <c r="A79" s="48"/>
      <c r="B79" s="30"/>
      <c r="C79" s="30"/>
      <c r="D79" s="47" t="s">
        <v>100</v>
      </c>
      <c r="E79" s="30" t="s">
        <v>101</v>
      </c>
      <c r="F79" s="30"/>
      <c r="G79" s="30"/>
      <c r="H79" s="30"/>
      <c r="I79" s="30"/>
      <c r="J79" s="30"/>
      <c r="K79" s="267">
        <v>4629</v>
      </c>
      <c r="L79" s="267">
        <v>1348</v>
      </c>
      <c r="M79" s="267">
        <v>1348</v>
      </c>
      <c r="N79" s="256"/>
    </row>
    <row r="80" spans="1:14" s="45" customFormat="1" ht="15.75" x14ac:dyDescent="0.25">
      <c r="A80" s="48"/>
      <c r="B80" s="30"/>
      <c r="C80" s="30"/>
      <c r="D80" s="47" t="s">
        <v>102</v>
      </c>
      <c r="E80" s="30" t="s">
        <v>369</v>
      </c>
      <c r="F80" s="30"/>
      <c r="G80" s="30"/>
      <c r="H80" s="30"/>
      <c r="I80" s="30"/>
      <c r="J80" s="30"/>
      <c r="K80" s="267">
        <v>14276</v>
      </c>
      <c r="L80" s="267">
        <v>2379</v>
      </c>
      <c r="M80" s="267">
        <v>2379</v>
      </c>
      <c r="N80" s="258">
        <f>M80/L80</f>
        <v>1</v>
      </c>
    </row>
    <row r="81" spans="1:14" s="45" customFormat="1" ht="15.75" x14ac:dyDescent="0.25">
      <c r="A81" s="48"/>
      <c r="B81" s="30"/>
      <c r="C81" s="30"/>
      <c r="D81" s="47" t="s">
        <v>103</v>
      </c>
      <c r="E81" s="30" t="s">
        <v>104</v>
      </c>
      <c r="F81" s="30"/>
      <c r="G81" s="30"/>
      <c r="H81" s="30"/>
      <c r="I81" s="30"/>
      <c r="J81" s="30"/>
      <c r="K81" s="257"/>
      <c r="L81" s="257"/>
      <c r="M81" s="257"/>
      <c r="N81" s="258"/>
    </row>
    <row r="82" spans="1:14" s="45" customFormat="1" ht="15.75" x14ac:dyDescent="0.25">
      <c r="A82" s="48"/>
      <c r="B82" s="30"/>
      <c r="C82" s="30"/>
      <c r="D82" s="47" t="s">
        <v>105</v>
      </c>
      <c r="E82" s="30" t="s">
        <v>106</v>
      </c>
      <c r="F82" s="30"/>
      <c r="G82" s="30"/>
      <c r="H82" s="30"/>
      <c r="I82" s="30"/>
      <c r="J82" s="30"/>
      <c r="K82" s="257"/>
      <c r="L82" s="257"/>
      <c r="M82" s="257"/>
      <c r="N82" s="258"/>
    </row>
    <row r="83" spans="1:14" s="46" customFormat="1" ht="18.75" x14ac:dyDescent="0.3">
      <c r="A83" s="31"/>
      <c r="B83" s="32" t="s">
        <v>9</v>
      </c>
      <c r="C83" s="50" t="s">
        <v>107</v>
      </c>
      <c r="D83" s="51"/>
      <c r="E83" s="32"/>
      <c r="F83" s="32"/>
      <c r="G83" s="32"/>
      <c r="H83" s="32"/>
      <c r="I83" s="32"/>
      <c r="J83" s="32"/>
      <c r="K83" s="255"/>
      <c r="L83" s="255"/>
      <c r="M83" s="255"/>
      <c r="N83" s="256"/>
    </row>
    <row r="84" spans="1:14" s="45" customFormat="1" ht="15.75" x14ac:dyDescent="0.25">
      <c r="A84" s="48"/>
      <c r="B84" s="30"/>
      <c r="C84" s="30"/>
      <c r="D84" s="47" t="s">
        <v>108</v>
      </c>
      <c r="E84" s="30" t="s">
        <v>109</v>
      </c>
      <c r="F84" s="30"/>
      <c r="G84" s="30"/>
      <c r="H84" s="30"/>
      <c r="I84" s="30"/>
      <c r="J84" s="30"/>
      <c r="K84" s="257"/>
      <c r="L84" s="257"/>
      <c r="M84" s="257"/>
      <c r="N84" s="258"/>
    </row>
    <row r="85" spans="1:14" s="45" customFormat="1" ht="15.75" x14ac:dyDescent="0.25">
      <c r="A85" s="48"/>
      <c r="B85" s="30"/>
      <c r="C85" s="30"/>
      <c r="D85" s="47" t="s">
        <v>110</v>
      </c>
      <c r="E85" s="30" t="s">
        <v>111</v>
      </c>
      <c r="F85" s="30"/>
      <c r="G85" s="30"/>
      <c r="H85" s="30"/>
      <c r="I85" s="30"/>
      <c r="J85" s="30"/>
      <c r="K85" s="257"/>
      <c r="L85" s="257"/>
      <c r="M85" s="257"/>
      <c r="N85" s="258"/>
    </row>
    <row r="86" spans="1:14" s="46" customFormat="1" ht="18.75" x14ac:dyDescent="0.3">
      <c r="A86" s="31"/>
      <c r="B86" s="32" t="s">
        <v>11</v>
      </c>
      <c r="C86" s="50" t="s">
        <v>112</v>
      </c>
      <c r="D86" s="51"/>
      <c r="E86" s="32"/>
      <c r="F86" s="32"/>
      <c r="G86" s="32"/>
      <c r="H86" s="32"/>
      <c r="I86" s="32"/>
      <c r="J86" s="32"/>
      <c r="K86" s="255">
        <f>SUM(K87:K89)</f>
        <v>114316</v>
      </c>
      <c r="L86" s="255">
        <f>SUM(L87:L89)</f>
        <v>23746</v>
      </c>
      <c r="M86" s="255">
        <f>SUM(M87:M89)</f>
        <v>24187</v>
      </c>
      <c r="N86" s="256">
        <f>M86/L86</f>
        <v>1.0185715488924449</v>
      </c>
    </row>
    <row r="87" spans="1:14" s="45" customFormat="1" ht="18.75" x14ac:dyDescent="0.3">
      <c r="A87" s="48"/>
      <c r="B87" s="30"/>
      <c r="C87" s="30"/>
      <c r="D87" s="47" t="s">
        <v>113</v>
      </c>
      <c r="E87" s="30" t="s">
        <v>114</v>
      </c>
      <c r="F87" s="30"/>
      <c r="G87" s="30"/>
      <c r="H87" s="30"/>
      <c r="I87" s="30"/>
      <c r="J87" s="30"/>
      <c r="K87" s="257">
        <v>15000</v>
      </c>
      <c r="L87" s="257">
        <v>23746</v>
      </c>
      <c r="M87" s="257">
        <v>24187</v>
      </c>
      <c r="N87" s="256">
        <f>M87/L87</f>
        <v>1.0185715488924449</v>
      </c>
    </row>
    <row r="88" spans="1:14" s="45" customFormat="1" ht="18.75" x14ac:dyDescent="0.3">
      <c r="A88" s="48"/>
      <c r="B88" s="30"/>
      <c r="C88" s="30"/>
      <c r="D88" s="47" t="s">
        <v>27</v>
      </c>
      <c r="E88" s="30" t="s">
        <v>115</v>
      </c>
      <c r="F88" s="30"/>
      <c r="G88" s="30"/>
      <c r="H88" s="30"/>
      <c r="I88" s="30"/>
      <c r="J88" s="30"/>
      <c r="K88" s="257">
        <v>99316</v>
      </c>
      <c r="L88" s="257">
        <v>0</v>
      </c>
      <c r="M88" s="257">
        <v>0</v>
      </c>
      <c r="N88" s="256">
        <v>0</v>
      </c>
    </row>
    <row r="89" spans="1:14" s="45" customFormat="1" ht="15.75" x14ac:dyDescent="0.25">
      <c r="A89" s="48"/>
      <c r="B89" s="30"/>
      <c r="C89" s="30"/>
      <c r="D89" s="47" t="s">
        <v>116</v>
      </c>
      <c r="E89" s="30" t="s">
        <v>117</v>
      </c>
      <c r="F89" s="30"/>
      <c r="G89" s="30"/>
      <c r="H89" s="30"/>
      <c r="I89" s="30"/>
      <c r="J89" s="30"/>
      <c r="K89" s="257">
        <v>0</v>
      </c>
      <c r="L89" s="257">
        <v>0</v>
      </c>
      <c r="M89" s="257">
        <v>0</v>
      </c>
      <c r="N89" s="258">
        <v>0</v>
      </c>
    </row>
    <row r="90" spans="1:14" ht="18.75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264"/>
      <c r="L90" s="264"/>
      <c r="M90" s="264"/>
      <c r="N90" s="268"/>
    </row>
    <row r="91" spans="1:14" s="26" customFormat="1" ht="19.5" x14ac:dyDescent="0.35">
      <c r="A91" s="27" t="s">
        <v>35</v>
      </c>
      <c r="B91" s="28"/>
      <c r="C91" s="28" t="s">
        <v>118</v>
      </c>
      <c r="D91" s="28"/>
      <c r="E91" s="28"/>
      <c r="F91" s="28"/>
      <c r="G91" s="28"/>
      <c r="H91" s="28"/>
      <c r="I91" s="28"/>
      <c r="J91" s="28"/>
      <c r="K91" s="265">
        <v>679</v>
      </c>
      <c r="L91" s="269">
        <v>0</v>
      </c>
      <c r="M91" s="269">
        <v>0</v>
      </c>
      <c r="N91" s="266">
        <v>0</v>
      </c>
    </row>
    <row r="92" spans="1:14" ht="18.75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264"/>
      <c r="L92" s="264"/>
      <c r="M92" s="264"/>
      <c r="N92" s="268"/>
    </row>
    <row r="93" spans="1:14" s="26" customFormat="1" ht="19.5" x14ac:dyDescent="0.35">
      <c r="A93" s="27" t="s">
        <v>119</v>
      </c>
      <c r="B93" s="28"/>
      <c r="C93" s="28" t="s">
        <v>120</v>
      </c>
      <c r="D93" s="28"/>
      <c r="E93" s="28"/>
      <c r="F93" s="28"/>
      <c r="G93" s="28"/>
      <c r="H93" s="28"/>
      <c r="I93" s="28"/>
      <c r="J93" s="28"/>
      <c r="K93" s="265">
        <f>K94+K95</f>
        <v>0</v>
      </c>
      <c r="L93" s="265">
        <f>L94+L95</f>
        <v>0</v>
      </c>
      <c r="M93" s="265">
        <f>M94+M95</f>
        <v>0</v>
      </c>
      <c r="N93" s="266">
        <v>0</v>
      </c>
    </row>
    <row r="94" spans="1:14" s="49" customFormat="1" ht="18.75" x14ac:dyDescent="0.3">
      <c r="A94" s="31"/>
      <c r="B94" s="32" t="s">
        <v>7</v>
      </c>
      <c r="C94" s="32"/>
      <c r="D94" s="714" t="s">
        <v>300</v>
      </c>
      <c r="E94" s="714"/>
      <c r="F94" s="714"/>
      <c r="G94" s="714"/>
      <c r="H94" s="714"/>
      <c r="I94" s="714"/>
      <c r="J94" s="715"/>
      <c r="K94" s="255"/>
      <c r="L94" s="255"/>
      <c r="M94" s="255"/>
      <c r="N94" s="256"/>
    </row>
    <row r="95" spans="1:14" ht="18.75" x14ac:dyDescent="0.3">
      <c r="A95" s="31"/>
      <c r="B95" s="32" t="s">
        <v>9</v>
      </c>
      <c r="C95" s="32"/>
      <c r="D95" s="714" t="s">
        <v>121</v>
      </c>
      <c r="E95" s="714"/>
      <c r="F95" s="714"/>
      <c r="G95" s="714"/>
      <c r="H95" s="714"/>
      <c r="I95" s="714"/>
      <c r="J95" s="715"/>
      <c r="K95" s="255">
        <v>0</v>
      </c>
      <c r="L95" s="255">
        <v>0</v>
      </c>
      <c r="M95" s="255">
        <v>0</v>
      </c>
      <c r="N95" s="256">
        <v>0</v>
      </c>
    </row>
    <row r="96" spans="1:14" ht="18.75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24"/>
      <c r="L96" s="53"/>
      <c r="M96" s="53"/>
      <c r="N96" s="53"/>
    </row>
    <row r="97" spans="1:14" ht="19.5" x14ac:dyDescent="0.3">
      <c r="A97" s="35" t="s">
        <v>42</v>
      </c>
      <c r="B97" s="59"/>
      <c r="C97" s="59" t="s">
        <v>122</v>
      </c>
      <c r="D97" s="59"/>
      <c r="E97" s="59"/>
      <c r="F97" s="59"/>
      <c r="G97" s="59"/>
      <c r="H97" s="59"/>
      <c r="I97" s="59"/>
      <c r="J97" s="59"/>
      <c r="K97" s="38">
        <f>SUM(K36+K77+K91+K93)</f>
        <v>229183</v>
      </c>
      <c r="L97" s="38">
        <f>SUM(L36+L77+L91+L93)</f>
        <v>140711</v>
      </c>
      <c r="M97" s="38">
        <f>SUM(M36+M77+M91+M93)</f>
        <v>128243</v>
      </c>
      <c r="N97" s="39">
        <f>M97/L97</f>
        <v>0.91139285485853982</v>
      </c>
    </row>
    <row r="98" spans="1:14" ht="19.5" x14ac:dyDescent="0.3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1"/>
      <c r="L98" s="60"/>
      <c r="M98" s="60"/>
      <c r="N98" s="60"/>
    </row>
    <row r="99" spans="1:14" ht="36.75" customHeight="1" x14ac:dyDescent="0.3">
      <c r="A99" s="62" t="s">
        <v>123</v>
      </c>
      <c r="B99" s="59"/>
      <c r="C99" s="712" t="s">
        <v>124</v>
      </c>
      <c r="D99" s="712"/>
      <c r="E99" s="712"/>
      <c r="F99" s="712"/>
      <c r="G99" s="712"/>
      <c r="H99" s="712"/>
      <c r="I99" s="712"/>
      <c r="J99" s="713"/>
      <c r="K99" s="38">
        <f>SUM(K101)</f>
        <v>0</v>
      </c>
      <c r="L99" s="38">
        <f>SUM(L101)</f>
        <v>0</v>
      </c>
      <c r="M99" s="38">
        <v>0</v>
      </c>
      <c r="N99" s="39">
        <f>SUM(N101)</f>
        <v>0</v>
      </c>
    </row>
    <row r="100" spans="1:14" ht="18.75" x14ac:dyDescent="0.3">
      <c r="A100" s="41"/>
      <c r="C100" s="41"/>
      <c r="K100" s="33"/>
      <c r="L100" s="40"/>
      <c r="M100" s="40"/>
      <c r="N100" s="40"/>
    </row>
    <row r="101" spans="1:14" s="26" customFormat="1" ht="19.5" x14ac:dyDescent="0.35">
      <c r="A101" s="63" t="s">
        <v>125</v>
      </c>
      <c r="B101" s="64"/>
      <c r="C101" s="64" t="s">
        <v>126</v>
      </c>
      <c r="D101" s="64"/>
      <c r="E101" s="64"/>
      <c r="F101" s="64"/>
      <c r="G101" s="64"/>
      <c r="H101" s="64"/>
      <c r="I101" s="64"/>
      <c r="J101" s="64"/>
      <c r="K101" s="7">
        <f>SUM(K102:K103)</f>
        <v>0</v>
      </c>
      <c r="L101" s="55"/>
      <c r="M101" s="55"/>
      <c r="N101" s="56"/>
    </row>
    <row r="102" spans="1:14" ht="18.75" x14ac:dyDescent="0.3">
      <c r="A102" s="65"/>
      <c r="B102" s="30" t="s">
        <v>7</v>
      </c>
      <c r="C102" s="66"/>
      <c r="D102" s="30" t="s">
        <v>127</v>
      </c>
      <c r="E102" s="30"/>
      <c r="F102" s="30"/>
      <c r="G102" s="30"/>
      <c r="H102" s="30"/>
      <c r="I102" s="30"/>
      <c r="J102" s="30"/>
      <c r="K102" s="11"/>
      <c r="L102" s="57"/>
      <c r="M102" s="57"/>
      <c r="N102" s="58"/>
    </row>
    <row r="103" spans="1:14" ht="18.75" x14ac:dyDescent="0.3">
      <c r="A103" s="65"/>
      <c r="B103" s="30" t="s">
        <v>9</v>
      </c>
      <c r="C103" s="66"/>
      <c r="D103" s="30" t="s">
        <v>128</v>
      </c>
      <c r="E103" s="30"/>
      <c r="F103" s="30"/>
      <c r="G103" s="30"/>
      <c r="H103" s="30"/>
      <c r="I103" s="30"/>
      <c r="J103" s="30"/>
      <c r="K103" s="11"/>
      <c r="L103" s="57"/>
      <c r="M103" s="57"/>
      <c r="N103" s="58"/>
    </row>
    <row r="104" spans="1:14" ht="18.75" x14ac:dyDescent="0.3">
      <c r="A104" s="41"/>
      <c r="C104" s="41"/>
      <c r="K104" s="40"/>
      <c r="L104" s="40"/>
      <c r="M104" s="40"/>
      <c r="N104" s="40"/>
    </row>
    <row r="105" spans="1:14" ht="18.75" x14ac:dyDescent="0.3">
      <c r="A105" s="41"/>
      <c r="C105" s="41"/>
      <c r="K105" s="40"/>
      <c r="L105" s="40"/>
      <c r="M105" s="40"/>
      <c r="N105" s="40"/>
    </row>
    <row r="106" spans="1:14" ht="18.75" x14ac:dyDescent="0.3">
      <c r="A106" s="41"/>
      <c r="C106" s="41"/>
      <c r="K106" s="40"/>
      <c r="L106" s="40"/>
      <c r="M106" s="40"/>
      <c r="N106" s="40"/>
    </row>
    <row r="107" spans="1:14" ht="15.75" customHeight="1" x14ac:dyDescent="0.25">
      <c r="A107" s="716" t="s">
        <v>129</v>
      </c>
      <c r="B107" s="717"/>
      <c r="C107" s="720" t="s">
        <v>130</v>
      </c>
      <c r="D107" s="721"/>
      <c r="E107" s="721"/>
      <c r="F107" s="721"/>
      <c r="G107" s="721"/>
      <c r="H107" s="721"/>
      <c r="I107" s="721"/>
      <c r="J107" s="722"/>
      <c r="K107" s="707">
        <v>0</v>
      </c>
      <c r="L107" s="707">
        <v>0</v>
      </c>
      <c r="M107" s="707">
        <v>0</v>
      </c>
      <c r="N107" s="707">
        <v>0</v>
      </c>
    </row>
    <row r="108" spans="1:14" ht="15" customHeight="1" x14ac:dyDescent="0.25">
      <c r="A108" s="718"/>
      <c r="B108" s="719"/>
      <c r="C108" s="723"/>
      <c r="D108" s="724"/>
      <c r="E108" s="724"/>
      <c r="F108" s="724"/>
      <c r="G108" s="724"/>
      <c r="H108" s="724"/>
      <c r="I108" s="724"/>
      <c r="J108" s="725"/>
      <c r="K108" s="708"/>
      <c r="L108" s="708"/>
      <c r="M108" s="708"/>
      <c r="N108" s="708"/>
    </row>
    <row r="109" spans="1:14" ht="18.75" x14ac:dyDescent="0.3">
      <c r="A109" s="41"/>
      <c r="C109" s="41"/>
      <c r="K109" s="40"/>
      <c r="L109" s="40"/>
      <c r="M109" s="40"/>
      <c r="N109" s="40"/>
    </row>
    <row r="110" spans="1:14" s="67" customFormat="1" ht="20.25" x14ac:dyDescent="0.3">
      <c r="A110" s="67" t="s">
        <v>131</v>
      </c>
      <c r="C110" s="709" t="s">
        <v>132</v>
      </c>
      <c r="D110" s="709"/>
      <c r="E110" s="709"/>
      <c r="F110" s="709"/>
      <c r="G110" s="709"/>
      <c r="H110" s="709"/>
      <c r="I110" s="709"/>
      <c r="J110" s="709"/>
      <c r="K110" s="709"/>
      <c r="L110" s="68"/>
      <c r="M110" s="68"/>
      <c r="N110" s="68"/>
    </row>
    <row r="112" spans="1:14" s="26" customFormat="1" ht="19.5" x14ac:dyDescent="0.35">
      <c r="A112" s="63" t="s">
        <v>133</v>
      </c>
      <c r="B112" s="64"/>
      <c r="C112" s="64" t="s">
        <v>134</v>
      </c>
      <c r="D112" s="64"/>
      <c r="E112" s="64"/>
      <c r="F112" s="64"/>
      <c r="G112" s="64"/>
      <c r="H112" s="64"/>
      <c r="I112" s="64"/>
      <c r="J112" s="64"/>
      <c r="K112" s="69">
        <v>0</v>
      </c>
      <c r="L112" s="69">
        <v>0</v>
      </c>
      <c r="M112" s="69">
        <v>0</v>
      </c>
      <c r="N112" s="69">
        <v>0</v>
      </c>
    </row>
    <row r="113" spans="1:14" ht="18.75" x14ac:dyDescent="0.3">
      <c r="A113" s="70"/>
      <c r="B113" s="52"/>
      <c r="C113" s="52"/>
      <c r="D113" s="52"/>
      <c r="E113" s="52"/>
      <c r="F113" s="52"/>
      <c r="G113" s="52"/>
      <c r="H113" s="52"/>
      <c r="I113" s="52"/>
      <c r="J113" s="52"/>
      <c r="K113" s="71"/>
      <c r="L113" s="72"/>
      <c r="M113" s="72"/>
      <c r="N113" s="72"/>
    </row>
    <row r="114" spans="1:14" s="26" customFormat="1" ht="19.5" x14ac:dyDescent="0.35">
      <c r="A114" s="63" t="s">
        <v>135</v>
      </c>
      <c r="B114" s="64"/>
      <c r="C114" s="64" t="s">
        <v>136</v>
      </c>
      <c r="D114" s="64"/>
      <c r="E114" s="64"/>
      <c r="F114" s="64"/>
      <c r="G114" s="64"/>
      <c r="H114" s="64"/>
      <c r="I114" s="64"/>
      <c r="J114" s="64"/>
      <c r="K114" s="55">
        <v>0</v>
      </c>
      <c r="L114" s="55">
        <v>0</v>
      </c>
      <c r="M114" s="55">
        <v>0</v>
      </c>
      <c r="N114" s="55">
        <v>0</v>
      </c>
    </row>
    <row r="115" spans="1:14" ht="18.75" x14ac:dyDescent="0.3">
      <c r="A115" s="48"/>
      <c r="B115" s="30" t="s">
        <v>7</v>
      </c>
      <c r="C115" s="30"/>
      <c r="D115" s="30" t="s">
        <v>137</v>
      </c>
      <c r="E115" s="30"/>
      <c r="F115" s="30"/>
      <c r="G115" s="30"/>
      <c r="H115" s="30"/>
      <c r="I115" s="30"/>
      <c r="J115" s="30"/>
      <c r="K115" s="57">
        <v>0</v>
      </c>
      <c r="L115" s="57">
        <v>0</v>
      </c>
      <c r="M115" s="57">
        <v>0</v>
      </c>
      <c r="N115" s="57">
        <v>0</v>
      </c>
    </row>
    <row r="116" spans="1:14" ht="18.75" x14ac:dyDescent="0.3">
      <c r="A116" s="48"/>
      <c r="B116" s="30" t="s">
        <v>9</v>
      </c>
      <c r="C116" s="30"/>
      <c r="D116" s="30" t="s">
        <v>138</v>
      </c>
      <c r="E116" s="30"/>
      <c r="F116" s="30"/>
      <c r="G116" s="30"/>
      <c r="H116" s="30"/>
      <c r="I116" s="30"/>
      <c r="J116" s="30"/>
      <c r="K116" s="57">
        <v>0</v>
      </c>
      <c r="L116" s="57">
        <v>0</v>
      </c>
      <c r="M116" s="57">
        <v>0</v>
      </c>
      <c r="N116" s="57">
        <v>0</v>
      </c>
    </row>
    <row r="117" spans="1:14" ht="18.75" x14ac:dyDescent="0.3">
      <c r="K117" s="40"/>
      <c r="L117" s="40"/>
      <c r="M117" s="40"/>
      <c r="N117" s="40"/>
    </row>
    <row r="118" spans="1:14" s="41" customFormat="1" ht="19.5" x14ac:dyDescent="0.3">
      <c r="A118" s="35" t="s">
        <v>131</v>
      </c>
      <c r="B118" s="36"/>
      <c r="C118" s="36" t="s">
        <v>139</v>
      </c>
      <c r="D118" s="36"/>
      <c r="E118" s="36"/>
      <c r="F118" s="36"/>
      <c r="G118" s="36"/>
      <c r="H118" s="36"/>
      <c r="I118" s="36"/>
      <c r="J118" s="36"/>
      <c r="K118" s="38">
        <f>SUM(K112+K114)</f>
        <v>0</v>
      </c>
      <c r="L118" s="38">
        <f>SUM(L112+L114)</f>
        <v>0</v>
      </c>
      <c r="M118" s="38">
        <f>SUM(M112+M114)</f>
        <v>0</v>
      </c>
      <c r="N118" s="38">
        <f>SUM(N112+N114)</f>
        <v>0</v>
      </c>
    </row>
    <row r="119" spans="1:14" s="73" customFormat="1" ht="18.75" x14ac:dyDescent="0.3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5"/>
      <c r="L119" s="75"/>
      <c r="M119" s="75"/>
      <c r="N119" s="75"/>
    </row>
    <row r="120" spans="1:14" ht="25.5" x14ac:dyDescent="0.35">
      <c r="A120" s="76" t="s">
        <v>140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8">
        <f>SUM(K32+K118)</f>
        <v>229183</v>
      </c>
      <c r="L120" s="78">
        <f>SUM(L32+L118)</f>
        <v>140711</v>
      </c>
      <c r="M120" s="78">
        <f>SUM(M32+M118)</f>
        <v>128006</v>
      </c>
      <c r="N120" s="79">
        <f>M120/L120</f>
        <v>0.90970855157023967</v>
      </c>
    </row>
    <row r="121" spans="1:14" ht="25.5" x14ac:dyDescent="0.35">
      <c r="A121" s="80"/>
      <c r="B121" s="81"/>
      <c r="C121" s="81"/>
      <c r="D121" s="81"/>
      <c r="E121" s="81"/>
      <c r="F121" s="81"/>
      <c r="G121" s="81"/>
      <c r="H121" s="81"/>
      <c r="I121" s="81"/>
      <c r="J121" s="81"/>
      <c r="K121" s="82"/>
      <c r="L121" s="83"/>
      <c r="M121" s="83"/>
      <c r="N121" s="83"/>
    </row>
    <row r="122" spans="1:14" ht="25.5" x14ac:dyDescent="0.35">
      <c r="A122" s="76" t="s">
        <v>141</v>
      </c>
      <c r="B122" s="77"/>
      <c r="C122" s="77"/>
      <c r="D122" s="77"/>
      <c r="E122" s="77"/>
      <c r="F122" s="77"/>
      <c r="G122" s="77"/>
      <c r="H122" s="77"/>
      <c r="I122" s="77"/>
      <c r="J122" s="84"/>
      <c r="K122" s="78">
        <f>SUM(K97+K101)</f>
        <v>229183</v>
      </c>
      <c r="L122" s="78">
        <f>SUM(L97+L101)</f>
        <v>140711</v>
      </c>
      <c r="M122" s="78">
        <f>SUM(M97+M101)</f>
        <v>128243</v>
      </c>
      <c r="N122" s="79">
        <f>M122/L122</f>
        <v>0.91139285485853982</v>
      </c>
    </row>
  </sheetData>
  <mergeCells count="14">
    <mergeCell ref="A107:B108"/>
    <mergeCell ref="C107:J108"/>
    <mergeCell ref="K107:K108"/>
    <mergeCell ref="L107:L108"/>
    <mergeCell ref="M107:M108"/>
    <mergeCell ref="N107:N108"/>
    <mergeCell ref="C110:K110"/>
    <mergeCell ref="K1:K2"/>
    <mergeCell ref="L1:L2"/>
    <mergeCell ref="M1:M2"/>
    <mergeCell ref="N1:N2"/>
    <mergeCell ref="C99:J99"/>
    <mergeCell ref="D94:J94"/>
    <mergeCell ref="D95:J95"/>
  </mergeCells>
  <printOptions horizontalCentered="1"/>
  <pageMargins left="0.98425196850393704" right="0.98425196850393704" top="1.1417322834645669" bottom="0.98425196850393704" header="0.49212598425196852" footer="0.49212598425196852"/>
  <pageSetup paperSize="8" scale="47" orientation="portrait" r:id="rId1"/>
  <headerFooter alignWithMargins="0">
    <oddHeader>&amp;R&amp;"Times New Roman1,Normál"&amp;9 &amp;K0000003/2018. (V. 30.) önkormányzati rendelet
1. számú melléklete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D12"/>
  <sheetViews>
    <sheetView view="pageLayout" zoomScaleNormal="100" workbookViewId="0">
      <selection activeCell="B3" sqref="B3:D3"/>
    </sheetView>
  </sheetViews>
  <sheetFormatPr defaultRowHeight="14.25" x14ac:dyDescent="0.2"/>
  <cols>
    <col min="1" max="1" width="2.625" customWidth="1"/>
    <col min="3" max="3" width="35" customWidth="1"/>
    <col min="4" max="4" width="33" customWidth="1"/>
  </cols>
  <sheetData>
    <row r="3" spans="1:4" ht="20.25" x14ac:dyDescent="0.3">
      <c r="B3" s="769" t="s">
        <v>916</v>
      </c>
      <c r="C3" s="769"/>
      <c r="D3" s="769"/>
    </row>
    <row r="4" spans="1:4" ht="20.25" x14ac:dyDescent="0.3">
      <c r="B4" s="599"/>
      <c r="C4" s="599"/>
      <c r="D4" s="616" t="s">
        <v>936</v>
      </c>
    </row>
    <row r="5" spans="1:4" ht="15" thickBot="1" x14ac:dyDescent="0.25">
      <c r="B5" s="594" t="s">
        <v>0</v>
      </c>
      <c r="C5" s="594" t="s">
        <v>885</v>
      </c>
      <c r="D5" s="594" t="s">
        <v>123</v>
      </c>
    </row>
    <row r="6" spans="1:4" ht="15" thickBot="1" x14ac:dyDescent="0.25">
      <c r="A6" s="603" t="s">
        <v>7</v>
      </c>
      <c r="B6" s="600"/>
      <c r="C6" s="601"/>
      <c r="D6" s="602" t="s">
        <v>374</v>
      </c>
    </row>
    <row r="7" spans="1:4" x14ac:dyDescent="0.2">
      <c r="A7" s="603" t="s">
        <v>9</v>
      </c>
      <c r="B7" s="609" t="s">
        <v>7</v>
      </c>
      <c r="C7" s="605" t="s">
        <v>917</v>
      </c>
      <c r="D7" s="612">
        <v>38537</v>
      </c>
    </row>
    <row r="8" spans="1:4" x14ac:dyDescent="0.2">
      <c r="A8" s="603" t="s">
        <v>11</v>
      </c>
      <c r="B8" s="610" t="s">
        <v>9</v>
      </c>
      <c r="C8" s="606" t="s">
        <v>918</v>
      </c>
      <c r="D8" s="613">
        <v>102751</v>
      </c>
    </row>
    <row r="9" spans="1:4" x14ac:dyDescent="0.2">
      <c r="A9" s="603" t="s">
        <v>13</v>
      </c>
      <c r="B9" s="610" t="s">
        <v>11</v>
      </c>
      <c r="C9" s="607" t="s">
        <v>919</v>
      </c>
      <c r="D9" s="613">
        <v>38401</v>
      </c>
    </row>
    <row r="10" spans="1:4" x14ac:dyDescent="0.2">
      <c r="A10" s="603" t="s">
        <v>17</v>
      </c>
      <c r="B10" s="610" t="s">
        <v>13</v>
      </c>
      <c r="C10" s="606" t="s">
        <v>920</v>
      </c>
      <c r="D10" s="613">
        <v>-126859</v>
      </c>
    </row>
    <row r="11" spans="1:4" ht="15" thickBot="1" x14ac:dyDescent="0.25">
      <c r="A11" s="603" t="s">
        <v>18</v>
      </c>
      <c r="B11" s="611" t="s">
        <v>17</v>
      </c>
      <c r="C11" s="608" t="s">
        <v>921</v>
      </c>
      <c r="D11" s="614">
        <v>-25445</v>
      </c>
    </row>
    <row r="12" spans="1:4" ht="15" thickBot="1" x14ac:dyDescent="0.25">
      <c r="A12" s="603" t="s">
        <v>361</v>
      </c>
      <c r="B12" s="600" t="s">
        <v>18</v>
      </c>
      <c r="C12" s="601" t="s">
        <v>922</v>
      </c>
      <c r="D12" s="615">
        <f>SUM(D7:D11)</f>
        <v>27385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&amp;R3/2018. (V. 30.) önkormányzati rendelet
10.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abSelected="1" view="pageLayout" zoomScaleNormal="100" workbookViewId="0">
      <selection activeCell="F7" sqref="F7"/>
    </sheetView>
  </sheetViews>
  <sheetFormatPr defaultRowHeight="14.25" x14ac:dyDescent="0.2"/>
  <cols>
    <col min="1" max="1" width="3.625" customWidth="1"/>
    <col min="2" max="2" width="59.25" bestFit="1" customWidth="1"/>
    <col min="3" max="3" width="18.125" bestFit="1" customWidth="1"/>
    <col min="4" max="4" width="5.75" bestFit="1" customWidth="1"/>
    <col min="5" max="5" width="9.125" bestFit="1" customWidth="1"/>
  </cols>
  <sheetData>
    <row r="1" spans="1:5" ht="18.75" x14ac:dyDescent="0.2">
      <c r="A1" s="468"/>
      <c r="B1" s="776" t="s">
        <v>322</v>
      </c>
      <c r="C1" s="776"/>
      <c r="D1" s="776"/>
      <c r="E1" s="776"/>
    </row>
    <row r="2" spans="1:5" ht="18.75" x14ac:dyDescent="0.2">
      <c r="A2" s="468"/>
      <c r="B2" s="469"/>
      <c r="C2" s="469"/>
      <c r="D2" s="469"/>
      <c r="E2" s="469"/>
    </row>
    <row r="3" spans="1:5" ht="15" thickBot="1" x14ac:dyDescent="0.25">
      <c r="A3" s="468"/>
      <c r="B3" s="470" t="s">
        <v>0</v>
      </c>
      <c r="C3" s="470" t="s">
        <v>42</v>
      </c>
      <c r="D3" s="470" t="s">
        <v>123</v>
      </c>
      <c r="E3" s="470" t="s">
        <v>129</v>
      </c>
    </row>
    <row r="4" spans="1:5" ht="15" x14ac:dyDescent="0.2">
      <c r="A4" s="468">
        <v>1</v>
      </c>
      <c r="B4" s="770" t="s">
        <v>147</v>
      </c>
      <c r="C4" s="772" t="s">
        <v>323</v>
      </c>
      <c r="D4" s="774" t="s">
        <v>324</v>
      </c>
      <c r="E4" s="775"/>
    </row>
    <row r="5" spans="1:5" ht="15.75" thickBot="1" x14ac:dyDescent="0.3">
      <c r="A5" s="468">
        <v>2</v>
      </c>
      <c r="B5" s="771"/>
      <c r="C5" s="773"/>
      <c r="D5" s="471" t="s">
        <v>325</v>
      </c>
      <c r="E5" s="472" t="s">
        <v>326</v>
      </c>
    </row>
    <row r="6" spans="1:5" ht="15" thickBot="1" x14ac:dyDescent="0.25">
      <c r="A6" s="468">
        <v>3</v>
      </c>
      <c r="B6" s="473" t="s">
        <v>309</v>
      </c>
      <c r="C6" s="474">
        <v>445</v>
      </c>
      <c r="D6" s="475" t="s">
        <v>327</v>
      </c>
      <c r="E6" s="476">
        <v>7279</v>
      </c>
    </row>
    <row r="7" spans="1:5" ht="15.75" thickBot="1" x14ac:dyDescent="0.3">
      <c r="A7" s="468">
        <v>4</v>
      </c>
      <c r="B7" s="477" t="s">
        <v>328</v>
      </c>
      <c r="C7" s="478">
        <f>SUM(C6:C6)</f>
        <v>445</v>
      </c>
      <c r="D7" s="479">
        <f>SUM(D6:D6)</f>
        <v>0</v>
      </c>
      <c r="E7" s="480">
        <f>SUM(E6:E6)</f>
        <v>7279</v>
      </c>
    </row>
  </sheetData>
  <mergeCells count="4">
    <mergeCell ref="B4:B5"/>
    <mergeCell ref="C4:C5"/>
    <mergeCell ref="D4:E4"/>
    <mergeCell ref="B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&amp;R3/2018. (V. 30.) önkormányzati rendelet
11.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58"/>
  <sheetViews>
    <sheetView view="pageBreakPreview" topLeftCell="Q31" zoomScale="70" zoomScaleNormal="90" zoomScaleSheetLayoutView="70" workbookViewId="0">
      <selection activeCell="AA1" sqref="AA1"/>
    </sheetView>
  </sheetViews>
  <sheetFormatPr defaultRowHeight="15" x14ac:dyDescent="0.25"/>
  <cols>
    <col min="1" max="1" width="6.625" style="85" customWidth="1"/>
    <col min="2" max="2" width="8.875" style="86" customWidth="1"/>
    <col min="3" max="3" width="40.125" style="85" customWidth="1"/>
    <col min="4" max="4" width="9" style="272" customWidth="1"/>
    <col min="5" max="6" width="9" style="85" customWidth="1"/>
    <col min="7" max="7" width="14.25" style="85" bestFit="1" customWidth="1"/>
    <col min="8" max="10" width="9" style="85" customWidth="1"/>
    <col min="11" max="11" width="6.875" style="85" customWidth="1"/>
    <col min="12" max="14" width="9" style="85" customWidth="1"/>
    <col min="15" max="15" width="7.875" style="85" customWidth="1"/>
    <col min="16" max="16" width="9.75" style="85" customWidth="1"/>
    <col min="17" max="18" width="9" style="85" customWidth="1"/>
    <col min="19" max="19" width="6.625" style="85" customWidth="1"/>
    <col min="20" max="22" width="9" style="85" customWidth="1"/>
    <col min="23" max="23" width="8.875" style="85" customWidth="1"/>
    <col min="24" max="24" width="9.625" style="87" customWidth="1"/>
    <col min="25" max="26" width="9" style="87" customWidth="1"/>
    <col min="27" max="27" width="9.125" style="87" bestFit="1" customWidth="1"/>
    <col min="28" max="28" width="0.125" style="85" customWidth="1"/>
    <col min="29" max="29" width="7.375" style="85" customWidth="1"/>
    <col min="30" max="30" width="9.125" style="85" customWidth="1"/>
    <col min="31" max="31" width="8.125" style="85" customWidth="1"/>
    <col min="32" max="32" width="10" style="85" customWidth="1"/>
    <col min="33" max="34" width="0.125" style="85" hidden="1" customWidth="1"/>
    <col min="35" max="1024" width="0.125" style="85" customWidth="1"/>
  </cols>
  <sheetData>
    <row r="1" spans="1:32" ht="51" customHeight="1" x14ac:dyDescent="0.25">
      <c r="A1"/>
      <c r="B1"/>
      <c r="C1"/>
      <c r="D1" s="270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32" ht="37.5" x14ac:dyDescent="0.5">
      <c r="A2" s="733" t="s">
        <v>332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</row>
    <row r="3" spans="1:32" ht="32.25" customHeight="1" x14ac:dyDescent="0.25">
      <c r="A3"/>
      <c r="B3"/>
      <c r="C3"/>
      <c r="D3" s="270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32" ht="15.75" thickBot="1" x14ac:dyDescent="0.3">
      <c r="A4"/>
      <c r="B4"/>
      <c r="C4"/>
      <c r="D4" s="270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32" ht="51.75" customHeight="1" thickBot="1" x14ac:dyDescent="0.3">
      <c r="A5" s="212"/>
      <c r="B5" s="213"/>
      <c r="C5" s="214"/>
      <c r="D5" s="734" t="s">
        <v>8</v>
      </c>
      <c r="E5" s="734"/>
      <c r="F5" s="734"/>
      <c r="G5" s="734"/>
      <c r="H5" s="734" t="s">
        <v>142</v>
      </c>
      <c r="I5" s="734"/>
      <c r="J5" s="734"/>
      <c r="K5" s="734"/>
      <c r="L5" s="734" t="s">
        <v>143</v>
      </c>
      <c r="M5" s="734"/>
      <c r="N5" s="734"/>
      <c r="O5" s="734"/>
      <c r="P5" s="734" t="s">
        <v>14</v>
      </c>
      <c r="Q5" s="734"/>
      <c r="R5" s="734"/>
      <c r="S5" s="734"/>
      <c r="T5" s="735" t="s">
        <v>21</v>
      </c>
      <c r="U5" s="735"/>
      <c r="V5" s="735"/>
      <c r="W5" s="735"/>
      <c r="X5" s="736" t="s">
        <v>144</v>
      </c>
      <c r="Y5" s="736"/>
      <c r="Z5" s="736"/>
      <c r="AA5" s="736"/>
      <c r="AC5" s="726" t="s">
        <v>938</v>
      </c>
      <c r="AD5" s="727"/>
      <c r="AE5" s="727"/>
      <c r="AF5" s="728"/>
    </row>
    <row r="6" spans="1:32" s="88" customFormat="1" ht="34.5" thickBot="1" x14ac:dyDescent="0.25">
      <c r="A6" s="215" t="s">
        <v>145</v>
      </c>
      <c r="B6" s="216" t="s">
        <v>146</v>
      </c>
      <c r="C6" s="217" t="s">
        <v>147</v>
      </c>
      <c r="D6" s="271" t="s">
        <v>148</v>
      </c>
      <c r="E6" s="219" t="s">
        <v>149</v>
      </c>
      <c r="F6" s="219" t="s">
        <v>329</v>
      </c>
      <c r="G6" s="220" t="s">
        <v>4</v>
      </c>
      <c r="H6" s="218" t="s">
        <v>148</v>
      </c>
      <c r="I6" s="219" t="s">
        <v>149</v>
      </c>
      <c r="J6" s="219" t="s">
        <v>329</v>
      </c>
      <c r="K6" s="220" t="s">
        <v>4</v>
      </c>
      <c r="L6" s="218" t="s">
        <v>148</v>
      </c>
      <c r="M6" s="219" t="s">
        <v>149</v>
      </c>
      <c r="N6" s="219" t="s">
        <v>329</v>
      </c>
      <c r="O6" s="220" t="s">
        <v>4</v>
      </c>
      <c r="P6" s="273" t="s">
        <v>148</v>
      </c>
      <c r="Q6" s="274" t="s">
        <v>149</v>
      </c>
      <c r="R6" s="219" t="s">
        <v>329</v>
      </c>
      <c r="S6" s="220" t="s">
        <v>4</v>
      </c>
      <c r="T6" s="218" t="s">
        <v>148</v>
      </c>
      <c r="U6" s="219" t="s">
        <v>149</v>
      </c>
      <c r="V6" s="219" t="s">
        <v>329</v>
      </c>
      <c r="W6" s="220" t="s">
        <v>4</v>
      </c>
      <c r="X6" s="275" t="s">
        <v>148</v>
      </c>
      <c r="Y6" s="276" t="s">
        <v>149</v>
      </c>
      <c r="Z6" s="219" t="s">
        <v>329</v>
      </c>
      <c r="AA6" s="277" t="s">
        <v>4</v>
      </c>
      <c r="AC6" s="662" t="s">
        <v>939</v>
      </c>
      <c r="AD6" s="663" t="s">
        <v>940</v>
      </c>
      <c r="AE6" s="663" t="s">
        <v>3</v>
      </c>
      <c r="AF6" s="664" t="s">
        <v>941</v>
      </c>
    </row>
    <row r="7" spans="1:32" ht="15" customHeight="1" thickTop="1" thickBot="1" x14ac:dyDescent="0.3">
      <c r="A7" s="737" t="s">
        <v>150</v>
      </c>
      <c r="B7" s="737"/>
      <c r="C7" s="737"/>
      <c r="D7" s="287">
        <f>SUM(D8:D11)</f>
        <v>2852</v>
      </c>
      <c r="E7" s="288">
        <f>SUM(E8:E11)</f>
        <v>4355</v>
      </c>
      <c r="F7" s="288">
        <f>SUM(F8:F11)</f>
        <v>4355</v>
      </c>
      <c r="G7" s="289">
        <f>F7/E7</f>
        <v>1</v>
      </c>
      <c r="H7" s="287">
        <f>SUM(H8:H11)</f>
        <v>1167</v>
      </c>
      <c r="I7" s="288">
        <f>SUM(I8:I11)</f>
        <v>835</v>
      </c>
      <c r="J7" s="288">
        <f>SUM(J8:J11)</f>
        <v>835</v>
      </c>
      <c r="K7" s="289">
        <f>J7/I7</f>
        <v>1</v>
      </c>
      <c r="L7" s="287">
        <f>SUM(L8:L11)</f>
        <v>750</v>
      </c>
      <c r="M7" s="288">
        <f>SUM(M8:M14)</f>
        <v>689</v>
      </c>
      <c r="N7" s="288">
        <f>SUM(N8:N14)</f>
        <v>689</v>
      </c>
      <c r="O7" s="289">
        <f>N7/M7</f>
        <v>1</v>
      </c>
      <c r="P7" s="287">
        <f>SUM(P8:P11)</f>
        <v>1147</v>
      </c>
      <c r="Q7" s="288">
        <f>SUM(Q8:Q14)</f>
        <v>8651</v>
      </c>
      <c r="R7" s="288">
        <f>SUM(R8:R14)</f>
        <v>8651</v>
      </c>
      <c r="S7" s="289">
        <f>R7/Q7</f>
        <v>1</v>
      </c>
      <c r="T7" s="287">
        <f>SUM(T8:T11)</f>
        <v>2698</v>
      </c>
      <c r="U7" s="288">
        <f>SUM(U8:U11)</f>
        <v>2341</v>
      </c>
      <c r="V7" s="288">
        <f>SUM(V8:V11)</f>
        <v>2341</v>
      </c>
      <c r="W7" s="289">
        <f>V7/U7</f>
        <v>1</v>
      </c>
      <c r="X7" s="281">
        <f>T7+L7+P7+H7+D7</f>
        <v>8614</v>
      </c>
      <c r="Y7" s="282">
        <f>E7+I7+M7+Q7+U7</f>
        <v>16871</v>
      </c>
      <c r="Z7" s="282">
        <f>F7+J7+N7+R7+V7</f>
        <v>16871</v>
      </c>
      <c r="AA7" s="283">
        <f>Z7/Y7</f>
        <v>1</v>
      </c>
      <c r="AC7" s="705">
        <f>SUM(AC8:AC14)</f>
        <v>5</v>
      </c>
      <c r="AD7" s="705">
        <f t="shared" ref="AD7:AE7" si="0">SUM(AD8:AD14)</f>
        <v>5</v>
      </c>
      <c r="AE7" s="705">
        <f t="shared" si="0"/>
        <v>5</v>
      </c>
      <c r="AF7" s="704">
        <f>AE7/AD7</f>
        <v>1</v>
      </c>
    </row>
    <row r="8" spans="1:32" s="98" customFormat="1" ht="16.5" thickTop="1" thickBot="1" x14ac:dyDescent="0.3">
      <c r="A8" s="221" t="s">
        <v>151</v>
      </c>
      <c r="B8" s="222" t="s">
        <v>152</v>
      </c>
      <c r="C8" s="223" t="s">
        <v>153</v>
      </c>
      <c r="D8" s="321">
        <v>2852</v>
      </c>
      <c r="E8" s="322">
        <v>4355</v>
      </c>
      <c r="F8" s="322">
        <v>4355</v>
      </c>
      <c r="G8" s="323">
        <f>F8/E8</f>
        <v>1</v>
      </c>
      <c r="H8" s="321">
        <v>1167</v>
      </c>
      <c r="I8" s="322">
        <v>835</v>
      </c>
      <c r="J8" s="322">
        <v>835</v>
      </c>
      <c r="K8" s="323">
        <f>J8/I8</f>
        <v>1</v>
      </c>
      <c r="L8" s="315"/>
      <c r="M8" s="316"/>
      <c r="N8" s="316"/>
      <c r="O8" s="317"/>
      <c r="P8" s="315"/>
      <c r="Q8" s="316"/>
      <c r="R8" s="316"/>
      <c r="S8" s="317"/>
      <c r="T8" s="315"/>
      <c r="U8" s="316"/>
      <c r="V8" s="316"/>
      <c r="W8" s="317"/>
      <c r="X8" s="284">
        <f>T8+L8+P8+H8+D8</f>
        <v>4019</v>
      </c>
      <c r="Y8" s="285">
        <f>E8+I8+M8+Q8+U8</f>
        <v>5190</v>
      </c>
      <c r="Z8" s="285">
        <f>F8+J8+N8+R8+V8</f>
        <v>5190</v>
      </c>
      <c r="AA8" s="286">
        <f t="shared" ref="AA8:AA52" si="1">Z8/Y8</f>
        <v>1</v>
      </c>
      <c r="AC8" s="676">
        <v>5</v>
      </c>
      <c r="AD8" s="677">
        <v>5</v>
      </c>
      <c r="AE8" s="678">
        <v>5</v>
      </c>
      <c r="AF8" s="679">
        <f>AE8/AD8</f>
        <v>1</v>
      </c>
    </row>
    <row r="9" spans="1:32" ht="16.5" thickTop="1" thickBot="1" x14ac:dyDescent="0.3">
      <c r="A9" s="221" t="s">
        <v>154</v>
      </c>
      <c r="B9" s="222" t="s">
        <v>155</v>
      </c>
      <c r="C9" s="224" t="s">
        <v>156</v>
      </c>
      <c r="D9" s="321"/>
      <c r="E9" s="322"/>
      <c r="F9" s="322"/>
      <c r="G9" s="323"/>
      <c r="H9" s="321"/>
      <c r="I9" s="322"/>
      <c r="J9" s="322"/>
      <c r="K9" s="323"/>
      <c r="L9" s="315">
        <v>250</v>
      </c>
      <c r="M9" s="316">
        <v>284</v>
      </c>
      <c r="N9" s="316">
        <v>284</v>
      </c>
      <c r="O9" s="317">
        <f>N9/M9</f>
        <v>1</v>
      </c>
      <c r="P9" s="315"/>
      <c r="Q9" s="316"/>
      <c r="R9" s="316"/>
      <c r="S9" s="317"/>
      <c r="T9" s="315">
        <v>2698</v>
      </c>
      <c r="U9" s="316">
        <v>2341</v>
      </c>
      <c r="V9" s="316">
        <v>2341</v>
      </c>
      <c r="W9" s="317">
        <f>V9/U9</f>
        <v>1</v>
      </c>
      <c r="X9" s="284">
        <f t="shared" ref="X9:X53" si="2">T9+L9+P9+H9+D9</f>
        <v>2948</v>
      </c>
      <c r="Y9" s="285">
        <f t="shared" ref="Y9:Y53" si="3">E9+I9+M9+Q9+U9</f>
        <v>2625</v>
      </c>
      <c r="Z9" s="285">
        <f>F9+J9+N9+R9+V9</f>
        <v>2625</v>
      </c>
      <c r="AA9" s="286">
        <f t="shared" si="1"/>
        <v>1</v>
      </c>
      <c r="AC9" s="680"/>
      <c r="AD9" s="681"/>
      <c r="AE9" s="682"/>
      <c r="AF9" s="683"/>
    </row>
    <row r="10" spans="1:32" ht="16.5" thickTop="1" thickBot="1" x14ac:dyDescent="0.3">
      <c r="A10" s="221" t="s">
        <v>157</v>
      </c>
      <c r="B10" s="222" t="s">
        <v>155</v>
      </c>
      <c r="C10" s="224" t="s">
        <v>158</v>
      </c>
      <c r="D10" s="321"/>
      <c r="E10" s="322"/>
      <c r="F10" s="322"/>
      <c r="G10" s="323"/>
      <c r="H10" s="321"/>
      <c r="I10" s="322"/>
      <c r="J10" s="322"/>
      <c r="K10" s="323"/>
      <c r="L10" s="315">
        <v>500</v>
      </c>
      <c r="M10" s="316">
        <v>399</v>
      </c>
      <c r="N10" s="316">
        <v>399</v>
      </c>
      <c r="O10" s="317">
        <f>N10/M10</f>
        <v>1</v>
      </c>
      <c r="P10" s="315"/>
      <c r="Q10" s="316"/>
      <c r="R10" s="316"/>
      <c r="S10" s="317"/>
      <c r="T10" s="315"/>
      <c r="U10" s="316"/>
      <c r="V10" s="316"/>
      <c r="W10" s="317"/>
      <c r="X10" s="284">
        <f t="shared" si="2"/>
        <v>500</v>
      </c>
      <c r="Y10" s="285">
        <f t="shared" si="3"/>
        <v>399</v>
      </c>
      <c r="Z10" s="285">
        <f>F10+J10+N10+R10+V10</f>
        <v>399</v>
      </c>
      <c r="AA10" s="286">
        <f t="shared" si="1"/>
        <v>1</v>
      </c>
      <c r="AC10" s="660"/>
      <c r="AD10" s="684"/>
      <c r="AE10" s="661"/>
      <c r="AF10" s="685"/>
    </row>
    <row r="11" spans="1:32" ht="16.5" thickTop="1" thickBot="1" x14ac:dyDescent="0.3">
      <c r="A11" s="229" t="s">
        <v>159</v>
      </c>
      <c r="B11" s="486" t="s">
        <v>155</v>
      </c>
      <c r="C11" s="487" t="s">
        <v>160</v>
      </c>
      <c r="D11" s="324"/>
      <c r="E11" s="325"/>
      <c r="F11" s="325"/>
      <c r="G11" s="326"/>
      <c r="H11" s="324"/>
      <c r="I11" s="325"/>
      <c r="J11" s="325"/>
      <c r="K11" s="326"/>
      <c r="L11" s="299"/>
      <c r="M11" s="300">
        <v>3</v>
      </c>
      <c r="N11" s="300">
        <v>3</v>
      </c>
      <c r="O11" s="357">
        <f>N11/M11</f>
        <v>1</v>
      </c>
      <c r="P11" s="355">
        <v>1147</v>
      </c>
      <c r="Q11" s="356">
        <v>6442</v>
      </c>
      <c r="R11" s="356">
        <v>6442</v>
      </c>
      <c r="S11" s="357">
        <f>R11/Q11</f>
        <v>1</v>
      </c>
      <c r="T11" s="299"/>
      <c r="U11" s="300"/>
      <c r="V11" s="300"/>
      <c r="W11" s="317"/>
      <c r="X11" s="284">
        <f t="shared" si="2"/>
        <v>1147</v>
      </c>
      <c r="Y11" s="285">
        <f t="shared" si="3"/>
        <v>6445</v>
      </c>
      <c r="Z11" s="285">
        <f>F11+J11+N11+R11+V11</f>
        <v>6445</v>
      </c>
      <c r="AA11" s="286">
        <f t="shared" si="1"/>
        <v>1</v>
      </c>
      <c r="AC11" s="680"/>
      <c r="AD11" s="681"/>
      <c r="AE11" s="682"/>
      <c r="AF11" s="683"/>
    </row>
    <row r="12" spans="1:32" ht="16.5" thickTop="1" thickBot="1" x14ac:dyDescent="0.3">
      <c r="A12" s="229" t="s">
        <v>334</v>
      </c>
      <c r="B12" s="486" t="s">
        <v>152</v>
      </c>
      <c r="C12" s="487" t="s">
        <v>335</v>
      </c>
      <c r="D12" s="324"/>
      <c r="E12" s="325"/>
      <c r="F12" s="325"/>
      <c r="G12" s="326"/>
      <c r="H12" s="492"/>
      <c r="I12" s="325"/>
      <c r="J12" s="325"/>
      <c r="K12" s="326"/>
      <c r="L12" s="493"/>
      <c r="M12" s="300"/>
      <c r="N12" s="300"/>
      <c r="O12" s="357"/>
      <c r="P12" s="494"/>
      <c r="Q12" s="356">
        <v>2209</v>
      </c>
      <c r="R12" s="356">
        <v>2209</v>
      </c>
      <c r="S12" s="357">
        <f>R12/Q12</f>
        <v>1</v>
      </c>
      <c r="T12" s="493"/>
      <c r="U12" s="300"/>
      <c r="V12" s="300"/>
      <c r="W12" s="317"/>
      <c r="X12" s="284">
        <f t="shared" si="2"/>
        <v>0</v>
      </c>
      <c r="Y12" s="285">
        <f t="shared" si="3"/>
        <v>2209</v>
      </c>
      <c r="Z12" s="285">
        <f>F12+J12+N12+R12+V12</f>
        <v>2209</v>
      </c>
      <c r="AA12" s="286">
        <f t="shared" si="1"/>
        <v>1</v>
      </c>
      <c r="AC12" s="680"/>
      <c r="AD12" s="681"/>
      <c r="AE12" s="682"/>
      <c r="AF12" s="683"/>
    </row>
    <row r="13" spans="1:32" ht="16.5" thickTop="1" thickBot="1" x14ac:dyDescent="0.3">
      <c r="A13" s="221" t="s">
        <v>346</v>
      </c>
      <c r="B13" s="222" t="s">
        <v>155</v>
      </c>
      <c r="C13" s="223" t="s">
        <v>347</v>
      </c>
      <c r="D13" s="345"/>
      <c r="E13" s="331"/>
      <c r="F13" s="331"/>
      <c r="G13" s="332"/>
      <c r="H13" s="345"/>
      <c r="I13" s="331"/>
      <c r="J13" s="331"/>
      <c r="K13" s="332"/>
      <c r="L13" s="349"/>
      <c r="M13" s="294">
        <v>3</v>
      </c>
      <c r="N13" s="294">
        <v>3</v>
      </c>
      <c r="O13" s="357">
        <f t="shared" ref="O13" si="4">N13/M13</f>
        <v>1</v>
      </c>
      <c r="P13" s="484"/>
      <c r="Q13" s="316"/>
      <c r="R13" s="316"/>
      <c r="S13" s="357"/>
      <c r="T13" s="349"/>
      <c r="U13" s="294">
        <v>0</v>
      </c>
      <c r="V13" s="294">
        <v>0</v>
      </c>
      <c r="W13" s="317">
        <v>0</v>
      </c>
      <c r="X13" s="284">
        <f t="shared" si="2"/>
        <v>0</v>
      </c>
      <c r="Y13" s="285">
        <f t="shared" si="3"/>
        <v>3</v>
      </c>
      <c r="Z13" s="285">
        <f>F13+J13+N13+R13+V13</f>
        <v>3</v>
      </c>
      <c r="AA13" s="286">
        <f t="shared" si="1"/>
        <v>1</v>
      </c>
      <c r="AC13" s="680"/>
      <c r="AD13" s="681"/>
      <c r="AE13" s="682"/>
      <c r="AF13" s="683"/>
    </row>
    <row r="14" spans="1:32" ht="16.5" thickTop="1" thickBot="1" x14ac:dyDescent="0.3">
      <c r="A14" s="225"/>
      <c r="B14" s="226"/>
      <c r="C14" s="227"/>
      <c r="D14" s="346"/>
      <c r="E14" s="334"/>
      <c r="F14" s="334"/>
      <c r="G14" s="335"/>
      <c r="H14" s="346"/>
      <c r="I14" s="334"/>
      <c r="J14" s="334"/>
      <c r="K14" s="335"/>
      <c r="L14" s="350"/>
      <c r="M14" s="312"/>
      <c r="N14" s="312"/>
      <c r="O14" s="320"/>
      <c r="P14" s="489"/>
      <c r="Q14" s="319"/>
      <c r="R14" s="319"/>
      <c r="S14" s="320"/>
      <c r="T14" s="350"/>
      <c r="U14" s="312"/>
      <c r="V14" s="312"/>
      <c r="W14" s="488"/>
      <c r="X14" s="284">
        <f>T14+L14+P14+H14+D14</f>
        <v>0</v>
      </c>
      <c r="Y14" s="285"/>
      <c r="Z14" s="285">
        <f t="shared" ref="Z14:Z53" si="5">F14+J14+N14+R14+V14</f>
        <v>0</v>
      </c>
      <c r="AA14" s="286">
        <v>0</v>
      </c>
      <c r="AC14" s="680"/>
      <c r="AD14" s="681"/>
      <c r="AE14" s="682"/>
      <c r="AF14" s="683"/>
    </row>
    <row r="15" spans="1:32" ht="16.5" thickTop="1" thickBot="1" x14ac:dyDescent="0.3">
      <c r="A15" s="738" t="s">
        <v>161</v>
      </c>
      <c r="B15" s="738"/>
      <c r="C15" s="738"/>
      <c r="D15" s="287">
        <f>SUM(D16:D21)</f>
        <v>4820</v>
      </c>
      <c r="E15" s="288">
        <f>SUM(E16:E21)</f>
        <v>3674</v>
      </c>
      <c r="F15" s="288">
        <f>SUM(F16:F21)</f>
        <v>3674</v>
      </c>
      <c r="G15" s="289">
        <f>F15/E15</f>
        <v>1</v>
      </c>
      <c r="H15" s="287">
        <f>SUM(H16:H21)</f>
        <v>1248</v>
      </c>
      <c r="I15" s="288">
        <f>SUM(I16:I21)</f>
        <v>709</v>
      </c>
      <c r="J15" s="288">
        <f>SUM(J16:J21)</f>
        <v>709</v>
      </c>
      <c r="K15" s="289">
        <f>J15/I15</f>
        <v>1</v>
      </c>
      <c r="L15" s="287">
        <f>SUM(L16:L18)</f>
        <v>150</v>
      </c>
      <c r="M15" s="288">
        <f>SUM(M16:M18)</f>
        <v>1607</v>
      </c>
      <c r="N15" s="288">
        <f>SUM(N16:N18)</f>
        <v>1607</v>
      </c>
      <c r="O15" s="314">
        <f>N15/M15</f>
        <v>1</v>
      </c>
      <c r="P15" s="287"/>
      <c r="Q15" s="288"/>
      <c r="R15" s="288"/>
      <c r="S15" s="289"/>
      <c r="T15" s="287">
        <f>SUM(T16:T19)</f>
        <v>87676</v>
      </c>
      <c r="U15" s="288">
        <f>SUM(U16:U19)</f>
        <v>9501</v>
      </c>
      <c r="V15" s="288">
        <f>SUM(V16:V19)</f>
        <v>9501</v>
      </c>
      <c r="W15" s="481">
        <f t="shared" ref="W15:W19" si="6">V15/U15</f>
        <v>1</v>
      </c>
      <c r="X15" s="281">
        <f t="shared" si="2"/>
        <v>93894</v>
      </c>
      <c r="Y15" s="282">
        <f t="shared" si="3"/>
        <v>15491</v>
      </c>
      <c r="Z15" s="282">
        <f t="shared" si="5"/>
        <v>15491</v>
      </c>
      <c r="AA15" s="283">
        <f t="shared" si="1"/>
        <v>1</v>
      </c>
      <c r="AC15" s="669">
        <f>SUM(AC16:AC19)</f>
        <v>4</v>
      </c>
      <c r="AD15" s="669">
        <f>SUM(AD16:AD19)</f>
        <v>3</v>
      </c>
      <c r="AE15" s="669">
        <f>SUM(AE16:AE19)</f>
        <v>3</v>
      </c>
      <c r="AF15" s="672">
        <f>AE15/AD15</f>
        <v>1</v>
      </c>
    </row>
    <row r="16" spans="1:32" s="98" customFormat="1" ht="16.5" thickTop="1" thickBot="1" x14ac:dyDescent="0.3">
      <c r="A16" s="221" t="s">
        <v>162</v>
      </c>
      <c r="B16" s="222" t="s">
        <v>152</v>
      </c>
      <c r="C16" s="224" t="s">
        <v>163</v>
      </c>
      <c r="D16" s="321">
        <v>4820</v>
      </c>
      <c r="E16" s="322">
        <v>3674</v>
      </c>
      <c r="F16" s="322">
        <v>3674</v>
      </c>
      <c r="G16" s="323">
        <f>F16/E16</f>
        <v>1</v>
      </c>
      <c r="H16" s="321">
        <v>1248</v>
      </c>
      <c r="I16" s="322">
        <v>709</v>
      </c>
      <c r="J16" s="322">
        <v>709</v>
      </c>
      <c r="K16" s="323">
        <f>J16/I16</f>
        <v>1</v>
      </c>
      <c r="L16" s="315">
        <v>150</v>
      </c>
      <c r="M16" s="316">
        <v>44</v>
      </c>
      <c r="N16" s="483">
        <v>44</v>
      </c>
      <c r="O16" s="317">
        <f>N16/M16</f>
        <v>1</v>
      </c>
      <c r="P16" s="484"/>
      <c r="Q16" s="316"/>
      <c r="R16" s="316"/>
      <c r="S16" s="317"/>
      <c r="T16" s="315"/>
      <c r="U16" s="316"/>
      <c r="V16" s="316"/>
      <c r="W16" s="317"/>
      <c r="X16" s="284">
        <f t="shared" si="2"/>
        <v>6218</v>
      </c>
      <c r="Y16" s="285">
        <f t="shared" si="3"/>
        <v>4427</v>
      </c>
      <c r="Z16" s="285">
        <f t="shared" ref="Z16:Z23" si="7">F16+J16+N16+R16+V16</f>
        <v>4427</v>
      </c>
      <c r="AA16" s="286">
        <f t="shared" si="1"/>
        <v>1</v>
      </c>
      <c r="AC16" s="660">
        <v>4</v>
      </c>
      <c r="AD16" s="684">
        <v>3</v>
      </c>
      <c r="AE16" s="661">
        <v>3</v>
      </c>
      <c r="AF16" s="685">
        <f>AE16/AD16</f>
        <v>1</v>
      </c>
    </row>
    <row r="17" spans="1:32" s="98" customFormat="1" ht="16.5" thickTop="1" thickBot="1" x14ac:dyDescent="0.3">
      <c r="A17" s="229" t="s">
        <v>336</v>
      </c>
      <c r="B17" s="486" t="s">
        <v>152</v>
      </c>
      <c r="C17" s="230" t="s">
        <v>337</v>
      </c>
      <c r="D17" s="496"/>
      <c r="E17" s="497"/>
      <c r="F17" s="497"/>
      <c r="G17" s="498"/>
      <c r="H17" s="496"/>
      <c r="I17" s="497"/>
      <c r="J17" s="497"/>
      <c r="K17" s="498"/>
      <c r="L17" s="355"/>
      <c r="M17" s="356"/>
      <c r="N17" s="499"/>
      <c r="O17" s="317"/>
      <c r="P17" s="494"/>
      <c r="Q17" s="356"/>
      <c r="R17" s="356"/>
      <c r="S17" s="357"/>
      <c r="T17" s="355"/>
      <c r="U17" s="356">
        <v>9056</v>
      </c>
      <c r="V17" s="356">
        <v>9056</v>
      </c>
      <c r="W17" s="357">
        <f t="shared" si="6"/>
        <v>1</v>
      </c>
      <c r="X17" s="284">
        <f t="shared" si="2"/>
        <v>0</v>
      </c>
      <c r="Y17" s="285">
        <f t="shared" si="3"/>
        <v>9056</v>
      </c>
      <c r="Z17" s="285">
        <f t="shared" si="7"/>
        <v>9056</v>
      </c>
      <c r="AA17" s="286">
        <f t="shared" si="1"/>
        <v>1</v>
      </c>
      <c r="AC17" s="686"/>
      <c r="AD17" s="687"/>
      <c r="AE17" s="688"/>
      <c r="AF17" s="685"/>
    </row>
    <row r="18" spans="1:32" ht="16.5" thickTop="1" thickBot="1" x14ac:dyDescent="0.3">
      <c r="A18" s="229" t="s">
        <v>164</v>
      </c>
      <c r="B18" s="486" t="s">
        <v>155</v>
      </c>
      <c r="C18" s="230" t="s">
        <v>165</v>
      </c>
      <c r="D18" s="496"/>
      <c r="E18" s="497"/>
      <c r="F18" s="497"/>
      <c r="G18" s="498"/>
      <c r="H18" s="496"/>
      <c r="I18" s="497"/>
      <c r="J18" s="497"/>
      <c r="K18" s="498"/>
      <c r="L18" s="355">
        <v>0</v>
      </c>
      <c r="M18" s="356">
        <v>1563</v>
      </c>
      <c r="N18" s="356">
        <v>1563</v>
      </c>
      <c r="O18" s="317">
        <f t="shared" ref="O18" si="8">N18/M18</f>
        <v>1</v>
      </c>
      <c r="P18" s="355"/>
      <c r="Q18" s="356"/>
      <c r="R18" s="356"/>
      <c r="S18" s="357"/>
      <c r="T18" s="355">
        <v>87676</v>
      </c>
      <c r="U18" s="356">
        <v>0</v>
      </c>
      <c r="V18" s="356">
        <v>0</v>
      </c>
      <c r="W18" s="495">
        <v>0</v>
      </c>
      <c r="X18" s="284">
        <f t="shared" si="2"/>
        <v>87676</v>
      </c>
      <c r="Y18" s="285">
        <f t="shared" si="3"/>
        <v>1563</v>
      </c>
      <c r="Z18" s="285">
        <f t="shared" si="7"/>
        <v>1563</v>
      </c>
      <c r="AA18" s="286">
        <f t="shared" si="1"/>
        <v>1</v>
      </c>
      <c r="AC18" s="689"/>
      <c r="AD18" s="690"/>
      <c r="AE18" s="691"/>
      <c r="AF18" s="685"/>
    </row>
    <row r="19" spans="1:32" ht="16.5" thickTop="1" thickBot="1" x14ac:dyDescent="0.3">
      <c r="A19" s="225" t="s">
        <v>338</v>
      </c>
      <c r="B19" s="226" t="s">
        <v>152</v>
      </c>
      <c r="C19" s="228" t="s">
        <v>339</v>
      </c>
      <c r="D19" s="496"/>
      <c r="E19" s="497"/>
      <c r="F19" s="497"/>
      <c r="G19" s="498"/>
      <c r="H19" s="496"/>
      <c r="I19" s="497"/>
      <c r="J19" s="497"/>
      <c r="K19" s="498"/>
      <c r="L19" s="355"/>
      <c r="M19" s="356"/>
      <c r="N19" s="356"/>
      <c r="O19" s="357"/>
      <c r="P19" s="355"/>
      <c r="Q19" s="356"/>
      <c r="R19" s="356"/>
      <c r="S19" s="357"/>
      <c r="T19" s="355"/>
      <c r="U19" s="356">
        <v>445</v>
      </c>
      <c r="V19" s="356">
        <v>445</v>
      </c>
      <c r="W19" s="495">
        <f t="shared" si="6"/>
        <v>1</v>
      </c>
      <c r="X19" s="284">
        <f t="shared" si="2"/>
        <v>0</v>
      </c>
      <c r="Y19" s="285">
        <f t="shared" si="3"/>
        <v>445</v>
      </c>
      <c r="Z19" s="285">
        <f t="shared" si="7"/>
        <v>445</v>
      </c>
      <c r="AA19" s="286">
        <f t="shared" si="1"/>
        <v>1</v>
      </c>
      <c r="AC19" s="689"/>
      <c r="AD19" s="690"/>
      <c r="AE19" s="691"/>
      <c r="AF19" s="685"/>
    </row>
    <row r="20" spans="1:32" ht="16.5" thickTop="1" thickBot="1" x14ac:dyDescent="0.3">
      <c r="A20" s="738" t="s">
        <v>166</v>
      </c>
      <c r="B20" s="738"/>
      <c r="C20" s="738"/>
      <c r="D20" s="287"/>
      <c r="E20" s="288"/>
      <c r="F20" s="288"/>
      <c r="G20" s="289"/>
      <c r="H20" s="287"/>
      <c r="I20" s="288"/>
      <c r="J20" s="288"/>
      <c r="K20" s="289"/>
      <c r="L20" s="287">
        <f>SUM(L21:L23)</f>
        <v>1500</v>
      </c>
      <c r="M20" s="288">
        <f>SUM(M21:M23)</f>
        <v>580</v>
      </c>
      <c r="N20" s="288">
        <f>SUM(N21:N23)</f>
        <v>473</v>
      </c>
      <c r="O20" s="289">
        <f>SUM(O21:O22)</f>
        <v>1.7133333333333334</v>
      </c>
      <c r="P20" s="287"/>
      <c r="Q20" s="288"/>
      <c r="R20" s="288"/>
      <c r="S20" s="289"/>
      <c r="T20" s="287">
        <f>SUM(T21:T23)</f>
        <v>39997</v>
      </c>
      <c r="U20" s="288">
        <f>SUM(U21:U23)</f>
        <v>31862</v>
      </c>
      <c r="V20" s="288">
        <f>SUM(V21:V23)</f>
        <v>24066</v>
      </c>
      <c r="W20" s="482">
        <f>SUM(W21:W22)</f>
        <v>1.7184684684684686</v>
      </c>
      <c r="X20" s="281">
        <f t="shared" si="2"/>
        <v>41497</v>
      </c>
      <c r="Y20" s="282">
        <f t="shared" si="3"/>
        <v>32442</v>
      </c>
      <c r="Z20" s="282">
        <f t="shared" si="7"/>
        <v>24539</v>
      </c>
      <c r="AA20" s="283">
        <f t="shared" si="1"/>
        <v>0.75639602983786447</v>
      </c>
      <c r="AC20" s="673"/>
      <c r="AD20" s="674"/>
      <c r="AE20" s="675"/>
      <c r="AF20" s="672"/>
    </row>
    <row r="21" spans="1:32" s="98" customFormat="1" ht="16.5" thickTop="1" thickBot="1" x14ac:dyDescent="0.3">
      <c r="A21" s="221" t="s">
        <v>167</v>
      </c>
      <c r="B21" s="222" t="s">
        <v>155</v>
      </c>
      <c r="C21" s="224" t="s">
        <v>168</v>
      </c>
      <c r="D21" s="330"/>
      <c r="E21" s="331"/>
      <c r="F21" s="331"/>
      <c r="G21" s="332"/>
      <c r="H21" s="330"/>
      <c r="I21" s="331"/>
      <c r="J21" s="331"/>
      <c r="K21" s="332"/>
      <c r="L21" s="293"/>
      <c r="M21" s="294">
        <v>200</v>
      </c>
      <c r="N21" s="294">
        <v>152</v>
      </c>
      <c r="O21" s="295">
        <f t="shared" ref="O21:O30" si="9">N21/M21</f>
        <v>0.76</v>
      </c>
      <c r="P21" s="293"/>
      <c r="Q21" s="294"/>
      <c r="R21" s="294"/>
      <c r="S21" s="351"/>
      <c r="T21" s="293"/>
      <c r="U21" s="294">
        <v>3686</v>
      </c>
      <c r="V21" s="294">
        <v>3686</v>
      </c>
      <c r="W21" s="343">
        <f>V21/U21</f>
        <v>1</v>
      </c>
      <c r="X21" s="284">
        <f t="shared" si="2"/>
        <v>0</v>
      </c>
      <c r="Y21" s="285">
        <f t="shared" si="3"/>
        <v>3886</v>
      </c>
      <c r="Z21" s="285">
        <f t="shared" si="7"/>
        <v>3838</v>
      </c>
      <c r="AA21" s="286">
        <f t="shared" si="1"/>
        <v>0.98764796706124547</v>
      </c>
      <c r="AC21" s="689"/>
      <c r="AD21" s="690"/>
      <c r="AE21" s="691"/>
      <c r="AF21" s="685"/>
    </row>
    <row r="22" spans="1:32" ht="16.5" thickTop="1" thickBot="1" x14ac:dyDescent="0.3">
      <c r="A22" s="221" t="s">
        <v>169</v>
      </c>
      <c r="B22" s="222" t="s">
        <v>155</v>
      </c>
      <c r="C22" s="344" t="s">
        <v>170</v>
      </c>
      <c r="D22" s="330"/>
      <c r="E22" s="331"/>
      <c r="F22" s="331"/>
      <c r="G22" s="332"/>
      <c r="H22" s="345"/>
      <c r="I22" s="331"/>
      <c r="J22" s="331"/>
      <c r="K22" s="347"/>
      <c r="L22" s="293">
        <v>1500</v>
      </c>
      <c r="M22" s="294">
        <v>150</v>
      </c>
      <c r="N22" s="294">
        <v>143</v>
      </c>
      <c r="O22" s="295">
        <f t="shared" si="9"/>
        <v>0.95333333333333337</v>
      </c>
      <c r="P22" s="349"/>
      <c r="Q22" s="294"/>
      <c r="R22" s="294"/>
      <c r="S22" s="351"/>
      <c r="T22" s="293">
        <v>39997</v>
      </c>
      <c r="U22" s="294">
        <v>24864</v>
      </c>
      <c r="V22" s="294">
        <v>17864</v>
      </c>
      <c r="W22" s="343">
        <f>V22/U22</f>
        <v>0.71846846846846846</v>
      </c>
      <c r="X22" s="284">
        <f t="shared" si="2"/>
        <v>41497</v>
      </c>
      <c r="Y22" s="285">
        <f t="shared" si="3"/>
        <v>25014</v>
      </c>
      <c r="Z22" s="285">
        <f t="shared" si="7"/>
        <v>18007</v>
      </c>
      <c r="AA22" s="286">
        <f t="shared" si="1"/>
        <v>0.7198768689533861</v>
      </c>
      <c r="AC22" s="689"/>
      <c r="AD22" s="690"/>
      <c r="AE22" s="691"/>
      <c r="AF22" s="685"/>
    </row>
    <row r="23" spans="1:32" ht="16.5" thickTop="1" thickBot="1" x14ac:dyDescent="0.3">
      <c r="A23" s="339" t="s">
        <v>301</v>
      </c>
      <c r="B23" s="500" t="s">
        <v>155</v>
      </c>
      <c r="C23" s="501" t="s">
        <v>302</v>
      </c>
      <c r="D23" s="333"/>
      <c r="E23" s="334"/>
      <c r="F23" s="334"/>
      <c r="G23" s="335"/>
      <c r="H23" s="346"/>
      <c r="I23" s="334"/>
      <c r="J23" s="334"/>
      <c r="K23" s="348"/>
      <c r="L23" s="311"/>
      <c r="M23" s="312">
        <v>230</v>
      </c>
      <c r="N23" s="312">
        <v>178</v>
      </c>
      <c r="O23" s="301">
        <f t="shared" si="9"/>
        <v>0.77391304347826084</v>
      </c>
      <c r="P23" s="350"/>
      <c r="Q23" s="312"/>
      <c r="R23" s="312"/>
      <c r="S23" s="352"/>
      <c r="T23" s="311"/>
      <c r="U23" s="312">
        <v>3312</v>
      </c>
      <c r="V23" s="312">
        <v>2516</v>
      </c>
      <c r="W23" s="510">
        <f>V23/U23</f>
        <v>0.75966183574879231</v>
      </c>
      <c r="X23" s="284">
        <f t="shared" si="2"/>
        <v>0</v>
      </c>
      <c r="Y23" s="285">
        <f t="shared" si="3"/>
        <v>3542</v>
      </c>
      <c r="Z23" s="285">
        <f t="shared" si="7"/>
        <v>2694</v>
      </c>
      <c r="AA23" s="286">
        <f t="shared" si="1"/>
        <v>0.76058723884810842</v>
      </c>
      <c r="AC23" s="692"/>
      <c r="AD23" s="693"/>
      <c r="AE23" s="694"/>
      <c r="AF23" s="695"/>
    </row>
    <row r="24" spans="1:32" ht="16.5" thickTop="1" thickBot="1" x14ac:dyDescent="0.3">
      <c r="A24" s="738" t="s">
        <v>171</v>
      </c>
      <c r="B24" s="738"/>
      <c r="C24" s="738"/>
      <c r="D24" s="302">
        <f>SUM(D25:D27)</f>
        <v>4322</v>
      </c>
      <c r="E24" s="303">
        <f>SUM(E25:E27)</f>
        <v>7108</v>
      </c>
      <c r="F24" s="303">
        <f>SUM(F25:F27)</f>
        <v>7108</v>
      </c>
      <c r="G24" s="304">
        <f>F24/E24</f>
        <v>1</v>
      </c>
      <c r="H24" s="302">
        <f>SUM(H25:H27)</f>
        <v>1450</v>
      </c>
      <c r="I24" s="303">
        <f>SUM(I25:I27)</f>
        <v>1508</v>
      </c>
      <c r="J24" s="303">
        <f>SUM(J25:J27)</f>
        <v>1508</v>
      </c>
      <c r="K24" s="304">
        <f>J24/I24</f>
        <v>1</v>
      </c>
      <c r="L24" s="302">
        <f>SUM(L25:L27)</f>
        <v>25134</v>
      </c>
      <c r="M24" s="303">
        <f>SUM(M25:M27)</f>
        <v>32020</v>
      </c>
      <c r="N24" s="303">
        <f>SUM(N25:N27)</f>
        <v>31696</v>
      </c>
      <c r="O24" s="289">
        <f t="shared" si="9"/>
        <v>0.98988132417239227</v>
      </c>
      <c r="P24" s="302">
        <f>SUM(P25:P27)</f>
        <v>4849</v>
      </c>
      <c r="Q24" s="303">
        <f>SUM(Q25:Q27)</f>
        <v>2030</v>
      </c>
      <c r="R24" s="303">
        <f>SUM(R25:R27)</f>
        <v>1930</v>
      </c>
      <c r="S24" s="304">
        <f>R24/Q24</f>
        <v>0.95073891625615758</v>
      </c>
      <c r="T24" s="302">
        <f>SUM(T25:T27)</f>
        <v>25951</v>
      </c>
      <c r="U24" s="303">
        <f>SUM(U25:U27)</f>
        <v>11444</v>
      </c>
      <c r="V24" s="303">
        <f>SUM(V25:V27)</f>
        <v>10648</v>
      </c>
      <c r="W24" s="482">
        <f>V24/U24</f>
        <v>0.93044390073400907</v>
      </c>
      <c r="X24" s="281">
        <f t="shared" si="2"/>
        <v>61706</v>
      </c>
      <c r="Y24" s="282">
        <f t="shared" si="3"/>
        <v>54110</v>
      </c>
      <c r="Z24" s="282">
        <f t="shared" si="5"/>
        <v>52890</v>
      </c>
      <c r="AA24" s="283">
        <f t="shared" si="1"/>
        <v>0.97745333579744964</v>
      </c>
      <c r="AC24" s="669">
        <f>SUM(AC25:AC27)</f>
        <v>3</v>
      </c>
      <c r="AD24" s="669">
        <f>SUM(AD25:AD27)</f>
        <v>3</v>
      </c>
      <c r="AE24" s="669">
        <f t="shared" ref="AE24" si="10">SUM(AE25:AE27)</f>
        <v>3</v>
      </c>
      <c r="AF24" s="672">
        <f>AE24/AD24</f>
        <v>1</v>
      </c>
    </row>
    <row r="25" spans="1:32" s="98" customFormat="1" ht="16.5" thickTop="1" thickBot="1" x14ac:dyDescent="0.3">
      <c r="A25" s="221" t="s">
        <v>172</v>
      </c>
      <c r="B25" s="222" t="s">
        <v>155</v>
      </c>
      <c r="C25" s="224" t="s">
        <v>173</v>
      </c>
      <c r="D25" s="321"/>
      <c r="E25" s="322"/>
      <c r="F25" s="322"/>
      <c r="G25" s="323"/>
      <c r="H25" s="321"/>
      <c r="I25" s="322"/>
      <c r="J25" s="322"/>
      <c r="K25" s="323"/>
      <c r="L25" s="290">
        <v>4000</v>
      </c>
      <c r="M25" s="291">
        <v>2595</v>
      </c>
      <c r="N25" s="291">
        <v>2595</v>
      </c>
      <c r="O25" s="292">
        <f>N25/M25</f>
        <v>1</v>
      </c>
      <c r="P25" s="290"/>
      <c r="Q25" s="291"/>
      <c r="R25" s="291"/>
      <c r="S25" s="292"/>
      <c r="T25" s="290"/>
      <c r="U25" s="291">
        <v>317</v>
      </c>
      <c r="V25" s="291">
        <v>317</v>
      </c>
      <c r="W25" s="357">
        <f t="shared" ref="W25:W26" si="11">V25/U25</f>
        <v>1</v>
      </c>
      <c r="X25" s="284">
        <f>T25+L25+P25+H25+D25</f>
        <v>4000</v>
      </c>
      <c r="Y25" s="285">
        <f>E25+I25+M25+Q25+U25</f>
        <v>2912</v>
      </c>
      <c r="Z25" s="285">
        <f>F25+J25+N25+R25+V25</f>
        <v>2912</v>
      </c>
      <c r="AA25" s="286">
        <f>Z25/Y25</f>
        <v>1</v>
      </c>
      <c r="AC25" s="689"/>
      <c r="AD25" s="690"/>
      <c r="AE25" s="691"/>
      <c r="AF25" s="685"/>
    </row>
    <row r="26" spans="1:32" ht="16.5" thickTop="1" thickBot="1" x14ac:dyDescent="0.3">
      <c r="A26" s="221" t="s">
        <v>174</v>
      </c>
      <c r="B26" s="222" t="s">
        <v>155</v>
      </c>
      <c r="C26" s="224" t="s">
        <v>175</v>
      </c>
      <c r="D26" s="321"/>
      <c r="E26" s="322"/>
      <c r="F26" s="322"/>
      <c r="G26" s="323"/>
      <c r="H26" s="321"/>
      <c r="I26" s="322"/>
      <c r="J26" s="322"/>
      <c r="K26" s="323"/>
      <c r="L26" s="315">
        <v>2811</v>
      </c>
      <c r="M26" s="316">
        <v>2782</v>
      </c>
      <c r="N26" s="316">
        <v>2782</v>
      </c>
      <c r="O26" s="317">
        <f t="shared" si="9"/>
        <v>1</v>
      </c>
      <c r="P26" s="315"/>
      <c r="Q26" s="316"/>
      <c r="R26" s="316"/>
      <c r="S26" s="317"/>
      <c r="T26" s="315"/>
      <c r="U26" s="316">
        <v>292</v>
      </c>
      <c r="V26" s="316">
        <v>292</v>
      </c>
      <c r="W26" s="495">
        <f t="shared" si="11"/>
        <v>1</v>
      </c>
      <c r="X26" s="284">
        <f t="shared" si="2"/>
        <v>2811</v>
      </c>
      <c r="Y26" s="285">
        <f t="shared" si="3"/>
        <v>3074</v>
      </c>
      <c r="Z26" s="285">
        <f>F26+J26+N26+R26+V26</f>
        <v>3074</v>
      </c>
      <c r="AA26" s="286">
        <f t="shared" si="1"/>
        <v>1</v>
      </c>
      <c r="AC26" s="680"/>
      <c r="AD26" s="681"/>
      <c r="AE26" s="682"/>
      <c r="AF26" s="683"/>
    </row>
    <row r="27" spans="1:32" ht="16.5" thickTop="1" thickBot="1" x14ac:dyDescent="0.3">
      <c r="A27" s="225" t="s">
        <v>176</v>
      </c>
      <c r="B27" s="226" t="s">
        <v>155</v>
      </c>
      <c r="C27" s="228" t="s">
        <v>177</v>
      </c>
      <c r="D27" s="327">
        <v>4322</v>
      </c>
      <c r="E27" s="328">
        <v>7108</v>
      </c>
      <c r="F27" s="328">
        <v>7108</v>
      </c>
      <c r="G27" s="329">
        <f>F27/E27</f>
        <v>1</v>
      </c>
      <c r="H27" s="327">
        <v>1450</v>
      </c>
      <c r="I27" s="328">
        <v>1508</v>
      </c>
      <c r="J27" s="328">
        <v>1508</v>
      </c>
      <c r="K27" s="329">
        <f>J27/I27</f>
        <v>1</v>
      </c>
      <c r="L27" s="318">
        <v>18323</v>
      </c>
      <c r="M27" s="319">
        <v>26643</v>
      </c>
      <c r="N27" s="319">
        <v>26319</v>
      </c>
      <c r="O27" s="320">
        <f t="shared" si="9"/>
        <v>0.98783920729647567</v>
      </c>
      <c r="P27" s="318">
        <v>4849</v>
      </c>
      <c r="Q27" s="319">
        <v>2030</v>
      </c>
      <c r="R27" s="319">
        <v>1930</v>
      </c>
      <c r="S27" s="320">
        <f>R27/Q27</f>
        <v>0.95073891625615758</v>
      </c>
      <c r="T27" s="318">
        <v>25951</v>
      </c>
      <c r="U27" s="319">
        <v>10835</v>
      </c>
      <c r="V27" s="319">
        <v>10039</v>
      </c>
      <c r="W27" s="485">
        <f>V27/U27</f>
        <v>0.92653437932625748</v>
      </c>
      <c r="X27" s="284">
        <f t="shared" si="2"/>
        <v>54895</v>
      </c>
      <c r="Y27" s="285">
        <f t="shared" si="3"/>
        <v>48124</v>
      </c>
      <c r="Z27" s="285">
        <f>F27+J27+N27+R27+V27</f>
        <v>46904</v>
      </c>
      <c r="AA27" s="286">
        <f t="shared" si="1"/>
        <v>0.97464882387166485</v>
      </c>
      <c r="AC27" s="680">
        <v>3</v>
      </c>
      <c r="AD27" s="681">
        <v>3</v>
      </c>
      <c r="AE27" s="682">
        <v>3</v>
      </c>
      <c r="AF27" s="683">
        <f>AE27/AD27</f>
        <v>1</v>
      </c>
    </row>
    <row r="28" spans="1:32" ht="16.5" thickTop="1" thickBot="1" x14ac:dyDescent="0.3">
      <c r="A28" s="729" t="s">
        <v>178</v>
      </c>
      <c r="B28" s="729"/>
      <c r="C28" s="729"/>
      <c r="D28" s="302"/>
      <c r="E28" s="303">
        <f>SUM(E29:E32)</f>
        <v>75</v>
      </c>
      <c r="F28" s="303">
        <f>SUM(F29:F32)</f>
        <v>75</v>
      </c>
      <c r="G28" s="304">
        <f>F28/E28</f>
        <v>1</v>
      </c>
      <c r="H28" s="302"/>
      <c r="I28" s="303"/>
      <c r="J28" s="303"/>
      <c r="K28" s="304"/>
      <c r="L28" s="302">
        <f>SUM(L29:L32)</f>
        <v>289</v>
      </c>
      <c r="M28" s="303">
        <f>SUM(M29:M32)</f>
        <v>1522</v>
      </c>
      <c r="N28" s="303">
        <f>SUM(N29:N32)</f>
        <v>1522</v>
      </c>
      <c r="O28" s="304">
        <f t="shared" si="9"/>
        <v>1</v>
      </c>
      <c r="P28" s="302">
        <f>SUM(P29:P32)</f>
        <v>0</v>
      </c>
      <c r="Q28" s="303">
        <f>SUM(Q29:Q32)</f>
        <v>0</v>
      </c>
      <c r="R28" s="303">
        <f>SUM(R29:R32)</f>
        <v>0</v>
      </c>
      <c r="S28" s="304">
        <v>0</v>
      </c>
      <c r="T28" s="302"/>
      <c r="U28" s="303"/>
      <c r="V28" s="303"/>
      <c r="W28" s="304"/>
      <c r="X28" s="281">
        <f t="shared" si="2"/>
        <v>289</v>
      </c>
      <c r="Y28" s="282">
        <f t="shared" si="3"/>
        <v>1597</v>
      </c>
      <c r="Z28" s="282">
        <f t="shared" si="5"/>
        <v>1597</v>
      </c>
      <c r="AA28" s="283">
        <f t="shared" si="1"/>
        <v>1</v>
      </c>
      <c r="AC28" s="665"/>
      <c r="AD28" s="666"/>
      <c r="AE28" s="667"/>
      <c r="AF28" s="668"/>
    </row>
    <row r="29" spans="1:32" s="98" customFormat="1" ht="16.5" thickTop="1" thickBot="1" x14ac:dyDescent="0.3">
      <c r="A29" s="221" t="s">
        <v>303</v>
      </c>
      <c r="B29" s="222" t="s">
        <v>155</v>
      </c>
      <c r="C29" s="224" t="s">
        <v>340</v>
      </c>
      <c r="D29" s="321"/>
      <c r="E29" s="322"/>
      <c r="F29" s="322"/>
      <c r="G29" s="323"/>
      <c r="H29" s="321"/>
      <c r="I29" s="322"/>
      <c r="J29" s="322"/>
      <c r="K29" s="323"/>
      <c r="L29" s="290">
        <v>289</v>
      </c>
      <c r="M29" s="291">
        <v>1403</v>
      </c>
      <c r="N29" s="291">
        <v>1403</v>
      </c>
      <c r="O29" s="292">
        <f t="shared" si="9"/>
        <v>1</v>
      </c>
      <c r="P29" s="290"/>
      <c r="Q29" s="291"/>
      <c r="R29" s="291"/>
      <c r="S29" s="292"/>
      <c r="T29" s="290"/>
      <c r="U29" s="291"/>
      <c r="V29" s="291"/>
      <c r="W29" s="292"/>
      <c r="X29" s="284">
        <f t="shared" si="2"/>
        <v>289</v>
      </c>
      <c r="Y29" s="285">
        <f t="shared" si="3"/>
        <v>1403</v>
      </c>
      <c r="Z29" s="285">
        <f>F29+J29+N29+R29+V29</f>
        <v>1403</v>
      </c>
      <c r="AA29" s="286">
        <f t="shared" si="1"/>
        <v>1</v>
      </c>
      <c r="AC29" s="680"/>
      <c r="AD29" s="681"/>
      <c r="AE29" s="682"/>
      <c r="AF29" s="683"/>
    </row>
    <row r="30" spans="1:32" s="98" customFormat="1" ht="16.5" thickTop="1" thickBot="1" x14ac:dyDescent="0.3">
      <c r="A30" s="221" t="s">
        <v>341</v>
      </c>
      <c r="B30" s="222" t="s">
        <v>155</v>
      </c>
      <c r="C30" s="224" t="s">
        <v>342</v>
      </c>
      <c r="D30" s="321"/>
      <c r="E30" s="322">
        <v>75</v>
      </c>
      <c r="F30" s="322">
        <v>75</v>
      </c>
      <c r="G30" s="323">
        <f>F30/E30</f>
        <v>1</v>
      </c>
      <c r="H30" s="321"/>
      <c r="I30" s="322"/>
      <c r="J30" s="322"/>
      <c r="K30" s="323"/>
      <c r="L30" s="290"/>
      <c r="M30" s="291">
        <v>119</v>
      </c>
      <c r="N30" s="291">
        <v>119</v>
      </c>
      <c r="O30" s="292">
        <f t="shared" si="9"/>
        <v>1</v>
      </c>
      <c r="P30" s="290"/>
      <c r="Q30" s="291"/>
      <c r="R30" s="291"/>
      <c r="S30" s="292"/>
      <c r="T30" s="290"/>
      <c r="U30" s="291"/>
      <c r="V30" s="291"/>
      <c r="W30" s="292"/>
      <c r="X30" s="284"/>
      <c r="Y30" s="285">
        <f t="shared" si="3"/>
        <v>194</v>
      </c>
      <c r="Z30" s="285">
        <f>F30+J30+N30+R30+V30</f>
        <v>194</v>
      </c>
      <c r="AA30" s="286"/>
      <c r="AC30" s="680"/>
      <c r="AD30" s="681"/>
      <c r="AE30" s="682"/>
      <c r="AF30" s="683"/>
    </row>
    <row r="31" spans="1:32" ht="16.5" thickTop="1" thickBot="1" x14ac:dyDescent="0.3">
      <c r="A31" s="221" t="s">
        <v>179</v>
      </c>
      <c r="B31" s="222" t="s">
        <v>152</v>
      </c>
      <c r="C31" s="224" t="s">
        <v>180</v>
      </c>
      <c r="D31" s="330"/>
      <c r="E31" s="506"/>
      <c r="F31" s="331"/>
      <c r="G31" s="507"/>
      <c r="H31" s="330"/>
      <c r="I31" s="331"/>
      <c r="J31" s="331"/>
      <c r="K31" s="332"/>
      <c r="L31" s="293"/>
      <c r="M31" s="294"/>
      <c r="N31" s="294"/>
      <c r="O31" s="295"/>
      <c r="P31" s="293"/>
      <c r="Q31" s="294"/>
      <c r="R31" s="294"/>
      <c r="S31" s="295"/>
      <c r="T31" s="293"/>
      <c r="U31" s="294"/>
      <c r="V31" s="294"/>
      <c r="W31" s="295"/>
      <c r="X31" s="284">
        <f t="shared" si="2"/>
        <v>0</v>
      </c>
      <c r="Y31" s="285">
        <f t="shared" si="3"/>
        <v>0</v>
      </c>
      <c r="Z31" s="285">
        <f t="shared" si="5"/>
        <v>0</v>
      </c>
      <c r="AA31" s="286">
        <v>0</v>
      </c>
      <c r="AC31" s="680"/>
      <c r="AD31" s="681"/>
      <c r="AE31" s="682"/>
      <c r="AF31" s="683"/>
    </row>
    <row r="32" spans="1:32" ht="16.5" thickTop="1" thickBot="1" x14ac:dyDescent="0.3">
      <c r="A32" s="225" t="s">
        <v>181</v>
      </c>
      <c r="B32" s="226" t="s">
        <v>155</v>
      </c>
      <c r="C32" s="228" t="s">
        <v>182</v>
      </c>
      <c r="D32" s="324"/>
      <c r="E32" s="325"/>
      <c r="F32" s="325"/>
      <c r="G32" s="326"/>
      <c r="H32" s="324"/>
      <c r="I32" s="325"/>
      <c r="J32" s="325"/>
      <c r="K32" s="326"/>
      <c r="L32" s="299"/>
      <c r="M32" s="300"/>
      <c r="N32" s="300"/>
      <c r="O32" s="301"/>
      <c r="P32" s="299">
        <v>0</v>
      </c>
      <c r="Q32" s="300">
        <v>0</v>
      </c>
      <c r="R32" s="300">
        <v>0</v>
      </c>
      <c r="S32" s="301">
        <v>0</v>
      </c>
      <c r="T32" s="299"/>
      <c r="U32" s="300"/>
      <c r="V32" s="300"/>
      <c r="W32" s="301"/>
      <c r="X32" s="284">
        <f t="shared" si="2"/>
        <v>0</v>
      </c>
      <c r="Y32" s="285">
        <f t="shared" si="3"/>
        <v>0</v>
      </c>
      <c r="Z32" s="285">
        <f t="shared" si="5"/>
        <v>0</v>
      </c>
      <c r="AA32" s="286">
        <v>0</v>
      </c>
      <c r="AC32" s="680"/>
      <c r="AD32" s="681"/>
      <c r="AE32" s="682"/>
      <c r="AF32" s="683"/>
    </row>
    <row r="33" spans="1:32" ht="16.5" thickTop="1" thickBot="1" x14ac:dyDescent="0.3">
      <c r="A33" s="729" t="s">
        <v>183</v>
      </c>
      <c r="B33" s="729"/>
      <c r="C33" s="729"/>
      <c r="D33" s="287">
        <f>SUM(D34:D39)</f>
        <v>2488</v>
      </c>
      <c r="E33" s="288">
        <f>SUM(E34:E39)</f>
        <v>2841</v>
      </c>
      <c r="F33" s="288">
        <f>SUM(F34:F39)</f>
        <v>2841</v>
      </c>
      <c r="G33" s="289">
        <f>F33/E33</f>
        <v>1</v>
      </c>
      <c r="H33" s="287">
        <f>SUM(H34:H39)</f>
        <v>796</v>
      </c>
      <c r="I33" s="288">
        <f>SUM(I34:I39)</f>
        <v>615</v>
      </c>
      <c r="J33" s="288">
        <f>SUM(J34:J39)</f>
        <v>615</v>
      </c>
      <c r="K33" s="289">
        <f>J33/I33</f>
        <v>1</v>
      </c>
      <c r="L33" s="287">
        <f>SUM(L34:L39)</f>
        <v>3392</v>
      </c>
      <c r="M33" s="288">
        <f>SUM(M34:M39)</f>
        <v>3144</v>
      </c>
      <c r="N33" s="288">
        <f>SUM(N34:N39)</f>
        <v>2944</v>
      </c>
      <c r="O33" s="289">
        <f>N33/M33</f>
        <v>0.93638676844783719</v>
      </c>
      <c r="P33" s="287">
        <f>SUM(P34:P39)</f>
        <v>1870</v>
      </c>
      <c r="Q33" s="288">
        <f>SUM(Q34:Q39)</f>
        <v>0</v>
      </c>
      <c r="R33" s="288">
        <f>SUM(R34:R39)</f>
        <v>0</v>
      </c>
      <c r="S33" s="289">
        <v>0</v>
      </c>
      <c r="T33" s="287">
        <f>SUM(T34:T39)</f>
        <v>0</v>
      </c>
      <c r="U33" s="288">
        <f>SUM(U34:U39)</f>
        <v>366</v>
      </c>
      <c r="V33" s="288">
        <f>SUM(V34:V39)</f>
        <v>366</v>
      </c>
      <c r="W33" s="481">
        <f>V33/U33</f>
        <v>1</v>
      </c>
      <c r="X33" s="281">
        <f t="shared" si="2"/>
        <v>8546</v>
      </c>
      <c r="Y33" s="282">
        <f t="shared" si="3"/>
        <v>6966</v>
      </c>
      <c r="Z33" s="282">
        <f t="shared" si="5"/>
        <v>6766</v>
      </c>
      <c r="AA33" s="283">
        <f t="shared" si="1"/>
        <v>0.97128911857594025</v>
      </c>
      <c r="AC33" s="669">
        <f>SUM(AC34:AC39)</f>
        <v>1</v>
      </c>
      <c r="AD33" s="669">
        <f>SUM(AD34:AD39)</f>
        <v>1</v>
      </c>
      <c r="AE33" s="669">
        <f>SUM(AE34:AE39)</f>
        <v>1</v>
      </c>
      <c r="AF33" s="668">
        <f>AE33/AD33</f>
        <v>1</v>
      </c>
    </row>
    <row r="34" spans="1:32" ht="16.5" thickTop="1" thickBot="1" x14ac:dyDescent="0.3">
      <c r="A34" s="221" t="s">
        <v>186</v>
      </c>
      <c r="B34" s="222" t="s">
        <v>155</v>
      </c>
      <c r="C34" s="230" t="s">
        <v>187</v>
      </c>
      <c r="D34" s="321">
        <v>2488</v>
      </c>
      <c r="E34" s="322">
        <v>1960</v>
      </c>
      <c r="F34" s="322">
        <v>1960</v>
      </c>
      <c r="G34" s="323">
        <f>F34/E34</f>
        <v>1</v>
      </c>
      <c r="H34" s="321">
        <v>796</v>
      </c>
      <c r="I34" s="322">
        <v>615</v>
      </c>
      <c r="J34" s="322">
        <v>615</v>
      </c>
      <c r="K34" s="323">
        <f>J34/I34</f>
        <v>1</v>
      </c>
      <c r="L34" s="315">
        <v>210</v>
      </c>
      <c r="M34" s="316">
        <v>157</v>
      </c>
      <c r="N34" s="316">
        <v>157</v>
      </c>
      <c r="O34" s="317">
        <f>N34/M34</f>
        <v>1</v>
      </c>
      <c r="P34" s="315"/>
      <c r="Q34" s="316"/>
      <c r="R34" s="316"/>
      <c r="S34" s="317"/>
      <c r="T34" s="315"/>
      <c r="U34" s="316"/>
      <c r="V34" s="316"/>
      <c r="W34" s="508"/>
      <c r="X34" s="284">
        <f t="shared" si="2"/>
        <v>3494</v>
      </c>
      <c r="Y34" s="285">
        <f t="shared" si="3"/>
        <v>2732</v>
      </c>
      <c r="Z34" s="285">
        <f>F34+J34+N34+R34+V34</f>
        <v>2732</v>
      </c>
      <c r="AA34" s="286">
        <f t="shared" si="1"/>
        <v>1</v>
      </c>
      <c r="AC34" s="680">
        <v>1</v>
      </c>
      <c r="AD34" s="681">
        <v>1</v>
      </c>
      <c r="AE34" s="682">
        <v>1</v>
      </c>
      <c r="AF34" s="683">
        <f>AE34/AD34</f>
        <v>1</v>
      </c>
    </row>
    <row r="35" spans="1:32" ht="16.5" thickTop="1" thickBot="1" x14ac:dyDescent="0.3">
      <c r="A35" s="221" t="s">
        <v>188</v>
      </c>
      <c r="B35" s="502" t="s">
        <v>155</v>
      </c>
      <c r="C35" s="504" t="s">
        <v>226</v>
      </c>
      <c r="D35" s="321"/>
      <c r="E35" s="322">
        <v>256</v>
      </c>
      <c r="F35" s="322">
        <v>256</v>
      </c>
      <c r="G35" s="323">
        <f t="shared" ref="G35:G37" si="12">F35/E35</f>
        <v>1</v>
      </c>
      <c r="H35" s="321"/>
      <c r="I35" s="322"/>
      <c r="J35" s="322"/>
      <c r="K35" s="323"/>
      <c r="L35" s="315">
        <v>1000</v>
      </c>
      <c r="M35" s="316">
        <v>2148</v>
      </c>
      <c r="N35" s="316">
        <v>2048</v>
      </c>
      <c r="O35" s="317">
        <f>N35/M35</f>
        <v>0.95344506517690875</v>
      </c>
      <c r="P35" s="315">
        <v>150</v>
      </c>
      <c r="Q35" s="316">
        <v>0</v>
      </c>
      <c r="R35" s="316">
        <v>0</v>
      </c>
      <c r="S35" s="317"/>
      <c r="T35" s="315"/>
      <c r="U35" s="316"/>
      <c r="V35" s="316"/>
      <c r="W35" s="317"/>
      <c r="X35" s="284">
        <f t="shared" si="2"/>
        <v>1150</v>
      </c>
      <c r="Y35" s="285">
        <f t="shared" si="3"/>
        <v>2404</v>
      </c>
      <c r="Z35" s="285">
        <f>F35+J35+N35+R35+V35</f>
        <v>2304</v>
      </c>
      <c r="AA35" s="286">
        <f t="shared" si="1"/>
        <v>0.95840266222961734</v>
      </c>
      <c r="AC35" s="680"/>
      <c r="AD35" s="681"/>
      <c r="AE35" s="682"/>
      <c r="AF35" s="683"/>
    </row>
    <row r="36" spans="1:32" ht="16.5" thickTop="1" thickBot="1" x14ac:dyDescent="0.3">
      <c r="A36" s="221" t="s">
        <v>189</v>
      </c>
      <c r="B36" s="222" t="s">
        <v>155</v>
      </c>
      <c r="C36" s="503" t="s">
        <v>190</v>
      </c>
      <c r="D36" s="321"/>
      <c r="E36" s="322">
        <v>612</v>
      </c>
      <c r="F36" s="322">
        <v>612</v>
      </c>
      <c r="G36" s="323">
        <f t="shared" si="12"/>
        <v>1</v>
      </c>
      <c r="H36" s="321"/>
      <c r="I36" s="322"/>
      <c r="J36" s="322"/>
      <c r="K36" s="323"/>
      <c r="L36" s="315">
        <v>2182</v>
      </c>
      <c r="M36" s="316">
        <v>834</v>
      </c>
      <c r="N36" s="316">
        <v>734</v>
      </c>
      <c r="O36" s="317">
        <f>N36/M36</f>
        <v>0.88009592326139086</v>
      </c>
      <c r="P36" s="315"/>
      <c r="Q36" s="316"/>
      <c r="R36" s="316"/>
      <c r="S36" s="317"/>
      <c r="T36" s="315"/>
      <c r="U36" s="316">
        <v>366</v>
      </c>
      <c r="V36" s="316">
        <v>366</v>
      </c>
      <c r="W36" s="495">
        <f>V36/U36</f>
        <v>1</v>
      </c>
      <c r="X36" s="284">
        <f t="shared" si="2"/>
        <v>2182</v>
      </c>
      <c r="Y36" s="285">
        <f t="shared" si="3"/>
        <v>1812</v>
      </c>
      <c r="Z36" s="285">
        <f>F36+J36+N36+R36+V36</f>
        <v>1712</v>
      </c>
      <c r="AA36" s="286">
        <f t="shared" si="1"/>
        <v>0.94481236203090513</v>
      </c>
      <c r="AC36" s="680"/>
      <c r="AD36" s="681"/>
      <c r="AE36" s="682"/>
      <c r="AF36" s="683"/>
    </row>
    <row r="37" spans="1:32" ht="16.5" thickTop="1" thickBot="1" x14ac:dyDescent="0.3">
      <c r="A37" s="221" t="s">
        <v>343</v>
      </c>
      <c r="B37" s="222" t="s">
        <v>155</v>
      </c>
      <c r="C37" s="503" t="s">
        <v>344</v>
      </c>
      <c r="D37" s="321"/>
      <c r="E37" s="322">
        <v>13</v>
      </c>
      <c r="F37" s="322">
        <v>13</v>
      </c>
      <c r="G37" s="323">
        <f t="shared" si="12"/>
        <v>1</v>
      </c>
      <c r="H37" s="321"/>
      <c r="I37" s="322"/>
      <c r="J37" s="322"/>
      <c r="K37" s="323"/>
      <c r="L37" s="315"/>
      <c r="M37" s="316">
        <v>5</v>
      </c>
      <c r="N37" s="316">
        <v>5</v>
      </c>
      <c r="O37" s="317">
        <f>N37/M37</f>
        <v>1</v>
      </c>
      <c r="P37" s="315"/>
      <c r="Q37" s="316"/>
      <c r="R37" s="316"/>
      <c r="S37" s="317"/>
      <c r="T37" s="315"/>
      <c r="U37" s="316"/>
      <c r="V37" s="316"/>
      <c r="W37" s="508"/>
      <c r="X37" s="284"/>
      <c r="Y37" s="285">
        <f t="shared" si="3"/>
        <v>18</v>
      </c>
      <c r="Z37" s="285"/>
      <c r="AA37" s="286"/>
      <c r="AC37" s="660"/>
      <c r="AD37" s="684"/>
      <c r="AE37" s="661"/>
      <c r="AF37" s="685"/>
    </row>
    <row r="38" spans="1:32" ht="16.5" thickTop="1" thickBot="1" x14ac:dyDescent="0.3">
      <c r="A38" s="221" t="s">
        <v>191</v>
      </c>
      <c r="B38" s="222" t="s">
        <v>152</v>
      </c>
      <c r="C38" s="224" t="s">
        <v>192</v>
      </c>
      <c r="D38" s="321"/>
      <c r="E38" s="322"/>
      <c r="F38" s="322"/>
      <c r="G38" s="323"/>
      <c r="H38" s="321"/>
      <c r="I38" s="322"/>
      <c r="J38" s="322"/>
      <c r="K38" s="323"/>
      <c r="L38" s="290"/>
      <c r="M38" s="291"/>
      <c r="N38" s="291"/>
      <c r="O38" s="292"/>
      <c r="P38" s="290">
        <v>1720</v>
      </c>
      <c r="Q38" s="291">
        <v>0</v>
      </c>
      <c r="R38" s="291">
        <v>0</v>
      </c>
      <c r="S38" s="292"/>
      <c r="T38" s="290"/>
      <c r="U38" s="291"/>
      <c r="V38" s="291"/>
      <c r="W38" s="292"/>
      <c r="X38" s="284">
        <f t="shared" si="2"/>
        <v>1720</v>
      </c>
      <c r="Y38" s="285">
        <f t="shared" si="3"/>
        <v>0</v>
      </c>
      <c r="Z38" s="285">
        <f t="shared" si="5"/>
        <v>0</v>
      </c>
      <c r="AA38" s="286">
        <v>0</v>
      </c>
      <c r="AC38" s="680"/>
      <c r="AD38" s="681"/>
      <c r="AE38" s="682"/>
      <c r="AF38" s="683"/>
    </row>
    <row r="39" spans="1:32" ht="16.5" thickTop="1" thickBot="1" x14ac:dyDescent="0.3">
      <c r="A39" s="225" t="s">
        <v>193</v>
      </c>
      <c r="B39" s="226" t="s">
        <v>152</v>
      </c>
      <c r="C39" s="228" t="s">
        <v>194</v>
      </c>
      <c r="D39" s="327"/>
      <c r="E39" s="328"/>
      <c r="F39" s="328"/>
      <c r="G39" s="329"/>
      <c r="H39" s="327"/>
      <c r="I39" s="328"/>
      <c r="J39" s="328"/>
      <c r="K39" s="329"/>
      <c r="L39" s="305"/>
      <c r="M39" s="306"/>
      <c r="N39" s="306"/>
      <c r="O39" s="307"/>
      <c r="P39" s="305"/>
      <c r="Q39" s="306"/>
      <c r="R39" s="306"/>
      <c r="S39" s="307"/>
      <c r="T39" s="305"/>
      <c r="U39" s="306"/>
      <c r="V39" s="306"/>
      <c r="W39" s="307"/>
      <c r="X39" s="284"/>
      <c r="Y39" s="285"/>
      <c r="Z39" s="285"/>
      <c r="AA39" s="286"/>
      <c r="AC39" s="680"/>
      <c r="AD39" s="681"/>
      <c r="AE39" s="682"/>
      <c r="AF39" s="683"/>
    </row>
    <row r="40" spans="1:32" ht="16.5" thickTop="1" thickBot="1" x14ac:dyDescent="0.3">
      <c r="A40" s="729" t="s">
        <v>195</v>
      </c>
      <c r="B40" s="729"/>
      <c r="C40" s="729"/>
      <c r="D40" s="287"/>
      <c r="E40" s="288"/>
      <c r="F40" s="288"/>
      <c r="G40" s="289"/>
      <c r="H40" s="287"/>
      <c r="I40" s="288"/>
      <c r="J40" s="288"/>
      <c r="K40" s="289"/>
      <c r="L40" s="287"/>
      <c r="M40" s="288">
        <f t="shared" ref="M40:R40" si="13">SUM(M41:M43)</f>
        <v>28</v>
      </c>
      <c r="N40" s="288">
        <f t="shared" si="13"/>
        <v>28</v>
      </c>
      <c r="O40" s="289">
        <f t="shared" si="13"/>
        <v>0</v>
      </c>
      <c r="P40" s="287">
        <f t="shared" si="13"/>
        <v>300</v>
      </c>
      <c r="Q40" s="288">
        <f>SUM(Q41:Q43)</f>
        <v>75</v>
      </c>
      <c r="R40" s="288">
        <f t="shared" si="13"/>
        <v>75</v>
      </c>
      <c r="S40" s="289">
        <f>R40/Q40</f>
        <v>1</v>
      </c>
      <c r="T40" s="287"/>
      <c r="U40" s="288"/>
      <c r="V40" s="288"/>
      <c r="W40" s="289"/>
      <c r="X40" s="281">
        <f t="shared" si="2"/>
        <v>300</v>
      </c>
      <c r="Y40" s="282">
        <f t="shared" si="3"/>
        <v>103</v>
      </c>
      <c r="Z40" s="282">
        <f>F40+J40+N40+R40+V40</f>
        <v>103</v>
      </c>
      <c r="AA40" s="283">
        <f t="shared" si="1"/>
        <v>1</v>
      </c>
      <c r="AC40" s="665"/>
      <c r="AD40" s="666"/>
      <c r="AE40" s="667"/>
      <c r="AF40" s="668"/>
    </row>
    <row r="41" spans="1:32" s="98" customFormat="1" ht="16.5" thickTop="1" thickBot="1" x14ac:dyDescent="0.3">
      <c r="A41" s="221" t="s">
        <v>354</v>
      </c>
      <c r="B41" s="222" t="s">
        <v>155</v>
      </c>
      <c r="C41" s="224" t="s">
        <v>345</v>
      </c>
      <c r="D41" s="330"/>
      <c r="E41" s="331"/>
      <c r="F41" s="331"/>
      <c r="G41" s="332"/>
      <c r="H41" s="330"/>
      <c r="I41" s="331"/>
      <c r="J41" s="331"/>
      <c r="K41" s="332"/>
      <c r="L41" s="293"/>
      <c r="M41" s="294">
        <v>28</v>
      </c>
      <c r="N41" s="294">
        <v>28</v>
      </c>
      <c r="O41" s="295"/>
      <c r="P41" s="315">
        <v>0</v>
      </c>
      <c r="Q41" s="316">
        <v>0</v>
      </c>
      <c r="R41" s="316">
        <v>0</v>
      </c>
      <c r="S41" s="317">
        <v>0</v>
      </c>
      <c r="T41" s="293"/>
      <c r="U41" s="294"/>
      <c r="V41" s="294"/>
      <c r="W41" s="295"/>
      <c r="X41" s="284">
        <f t="shared" si="2"/>
        <v>0</v>
      </c>
      <c r="Y41" s="285">
        <f t="shared" si="3"/>
        <v>28</v>
      </c>
      <c r="Z41" s="285">
        <f>F41+J41+N41+R41+V41</f>
        <v>28</v>
      </c>
      <c r="AA41" s="286">
        <f t="shared" si="1"/>
        <v>1</v>
      </c>
      <c r="AC41" s="660"/>
      <c r="AD41" s="684"/>
      <c r="AE41" s="661"/>
      <c r="AF41" s="685"/>
    </row>
    <row r="42" spans="1:32" s="98" customFormat="1" ht="16.5" thickTop="1" thickBot="1" x14ac:dyDescent="0.3">
      <c r="A42" s="221" t="s">
        <v>198</v>
      </c>
      <c r="B42" s="222" t="s">
        <v>152</v>
      </c>
      <c r="C42" s="224" t="s">
        <v>199</v>
      </c>
      <c r="D42" s="330"/>
      <c r="E42" s="331"/>
      <c r="F42" s="331"/>
      <c r="G42" s="332"/>
      <c r="H42" s="330"/>
      <c r="I42" s="331"/>
      <c r="J42" s="331"/>
      <c r="K42" s="332"/>
      <c r="L42" s="293"/>
      <c r="M42" s="294"/>
      <c r="N42" s="294"/>
      <c r="O42" s="295"/>
      <c r="P42" s="315">
        <v>300</v>
      </c>
      <c r="Q42" s="316">
        <v>75</v>
      </c>
      <c r="R42" s="316">
        <v>75</v>
      </c>
      <c r="S42" s="317">
        <f t="shared" ref="S42" si="14">R42/Q42</f>
        <v>1</v>
      </c>
      <c r="T42" s="293"/>
      <c r="U42" s="294"/>
      <c r="V42" s="294"/>
      <c r="W42" s="295"/>
      <c r="X42" s="284">
        <f t="shared" si="2"/>
        <v>300</v>
      </c>
      <c r="Y42" s="285">
        <f t="shared" si="3"/>
        <v>75</v>
      </c>
      <c r="Z42" s="285">
        <f>F42+J42+N42+R42+V42</f>
        <v>75</v>
      </c>
      <c r="AA42" s="286">
        <f t="shared" si="1"/>
        <v>1</v>
      </c>
      <c r="AC42" s="680"/>
      <c r="AD42" s="681"/>
      <c r="AE42" s="682"/>
      <c r="AF42" s="683"/>
    </row>
    <row r="43" spans="1:32" ht="16.5" thickTop="1" thickBot="1" x14ac:dyDescent="0.3">
      <c r="A43" s="225" t="s">
        <v>200</v>
      </c>
      <c r="B43" s="226" t="s">
        <v>152</v>
      </c>
      <c r="C43" s="228" t="s">
        <v>201</v>
      </c>
      <c r="D43" s="333"/>
      <c r="E43" s="334"/>
      <c r="F43" s="334"/>
      <c r="G43" s="335"/>
      <c r="H43" s="333"/>
      <c r="I43" s="334"/>
      <c r="J43" s="334"/>
      <c r="K43" s="335"/>
      <c r="L43" s="311"/>
      <c r="M43" s="312"/>
      <c r="N43" s="312"/>
      <c r="O43" s="313"/>
      <c r="P43" s="311"/>
      <c r="Q43" s="312"/>
      <c r="R43" s="312"/>
      <c r="S43" s="313"/>
      <c r="T43" s="311"/>
      <c r="U43" s="312"/>
      <c r="V43" s="312"/>
      <c r="W43" s="313"/>
      <c r="X43" s="284">
        <f t="shared" si="2"/>
        <v>0</v>
      </c>
      <c r="Y43" s="285">
        <f t="shared" si="3"/>
        <v>0</v>
      </c>
      <c r="Z43" s="285">
        <f t="shared" si="5"/>
        <v>0</v>
      </c>
      <c r="AA43" s="286"/>
      <c r="AC43" s="680"/>
      <c r="AD43" s="681"/>
      <c r="AE43" s="682"/>
      <c r="AF43" s="683"/>
    </row>
    <row r="44" spans="1:32" ht="16.5" thickTop="1" thickBot="1" x14ac:dyDescent="0.3">
      <c r="A44" s="729" t="s">
        <v>202</v>
      </c>
      <c r="B44" s="729"/>
      <c r="C44" s="729"/>
      <c r="D44" s="287">
        <f>SUM(D45:D49)</f>
        <v>2012</v>
      </c>
      <c r="E44" s="288">
        <f>SUM(E45:E49)</f>
        <v>4590</v>
      </c>
      <c r="F44" s="288">
        <f>SUM(F45:F49)</f>
        <v>4590</v>
      </c>
      <c r="G44" s="289">
        <f>F44/E44</f>
        <v>1</v>
      </c>
      <c r="H44" s="287">
        <f>SUM(H45:H49)</f>
        <v>764</v>
      </c>
      <c r="I44" s="288">
        <f>SUM(I45:I49)</f>
        <v>1036</v>
      </c>
      <c r="J44" s="288">
        <f>SUM(J45:J49)</f>
        <v>1036</v>
      </c>
      <c r="K44" s="289">
        <f>J44/I44</f>
        <v>1</v>
      </c>
      <c r="L44" s="287">
        <f>SUM(L45:L49)</f>
        <v>3500</v>
      </c>
      <c r="M44" s="288">
        <f>SUM(M45:M50)</f>
        <v>3254</v>
      </c>
      <c r="N44" s="288">
        <f>SUM(N45:N50)</f>
        <v>2954</v>
      </c>
      <c r="O44" s="289">
        <f>N44/M44</f>
        <v>0.90780577750460967</v>
      </c>
      <c r="P44" s="287">
        <f>SUM(P46:P50)</f>
        <v>3425</v>
      </c>
      <c r="Q44" s="288">
        <f>SUM(Q46:Q50)</f>
        <v>1151</v>
      </c>
      <c r="R44" s="288">
        <f>SUM(R47:R50)</f>
        <v>1146</v>
      </c>
      <c r="S44" s="289">
        <f>R44/Q44</f>
        <v>0.99565595134665508</v>
      </c>
      <c r="T44" s="287">
        <f>SUM(T45:T50)</f>
        <v>0</v>
      </c>
      <c r="U44" s="288">
        <f>SUM(U45:U50)</f>
        <v>23</v>
      </c>
      <c r="V44" s="288">
        <f>SUM(V45:V50)</f>
        <v>23</v>
      </c>
      <c r="W44" s="481">
        <f>V44/U44</f>
        <v>1</v>
      </c>
      <c r="X44" s="281">
        <f t="shared" si="2"/>
        <v>9701</v>
      </c>
      <c r="Y44" s="282">
        <f t="shared" si="3"/>
        <v>10054</v>
      </c>
      <c r="Z44" s="282">
        <f t="shared" si="5"/>
        <v>9749</v>
      </c>
      <c r="AA44" s="283">
        <f t="shared" si="1"/>
        <v>0.96966381539685698</v>
      </c>
      <c r="AC44" s="669">
        <f>SUM(AC45:AC50)</f>
        <v>1</v>
      </c>
      <c r="AD44" s="669">
        <f t="shared" ref="AD44:AE44" si="15">SUM(AD45:AD50)</f>
        <v>1</v>
      </c>
      <c r="AE44" s="669">
        <f t="shared" si="15"/>
        <v>1</v>
      </c>
      <c r="AF44" s="668">
        <f>AE44/AD44</f>
        <v>1</v>
      </c>
    </row>
    <row r="45" spans="1:32" s="98" customFormat="1" ht="16.5" thickTop="1" thickBot="1" x14ac:dyDescent="0.3">
      <c r="A45" s="221" t="s">
        <v>203</v>
      </c>
      <c r="B45" s="222" t="s">
        <v>155</v>
      </c>
      <c r="C45" s="224" t="s">
        <v>204</v>
      </c>
      <c r="D45" s="336"/>
      <c r="E45" s="337"/>
      <c r="F45" s="337"/>
      <c r="G45" s="338"/>
      <c r="H45" s="336"/>
      <c r="I45" s="337"/>
      <c r="J45" s="337"/>
      <c r="K45" s="338"/>
      <c r="L45" s="308"/>
      <c r="M45" s="309"/>
      <c r="N45" s="309"/>
      <c r="O45" s="310"/>
      <c r="P45" s="308">
        <v>0</v>
      </c>
      <c r="Q45" s="309"/>
      <c r="R45" s="309"/>
      <c r="S45" s="310"/>
      <c r="T45" s="308"/>
      <c r="U45" s="309"/>
      <c r="V45" s="309"/>
      <c r="W45" s="310"/>
      <c r="X45" s="284">
        <f t="shared" si="2"/>
        <v>0</v>
      </c>
      <c r="Y45" s="285">
        <f t="shared" si="3"/>
        <v>0</v>
      </c>
      <c r="Z45" s="285">
        <f t="shared" si="5"/>
        <v>0</v>
      </c>
      <c r="AA45" s="286"/>
      <c r="AC45" s="660"/>
      <c r="AD45" s="684"/>
      <c r="AE45" s="661"/>
      <c r="AF45" s="685"/>
    </row>
    <row r="46" spans="1:32" s="98" customFormat="1" ht="16.5" thickTop="1" thickBot="1" x14ac:dyDescent="0.3">
      <c r="A46" s="221" t="s">
        <v>205</v>
      </c>
      <c r="B46" s="222" t="s">
        <v>155</v>
      </c>
      <c r="C46" s="224" t="s">
        <v>206</v>
      </c>
      <c r="D46" s="321"/>
      <c r="E46" s="322"/>
      <c r="F46" s="322"/>
      <c r="G46" s="323"/>
      <c r="H46" s="321"/>
      <c r="I46" s="322"/>
      <c r="J46" s="322"/>
      <c r="K46" s="323"/>
      <c r="L46" s="290"/>
      <c r="M46" s="291"/>
      <c r="N46" s="291"/>
      <c r="O46" s="292"/>
      <c r="P46" s="290">
        <v>0</v>
      </c>
      <c r="Q46" s="291">
        <v>0</v>
      </c>
      <c r="R46" s="291">
        <v>0</v>
      </c>
      <c r="S46" s="292">
        <v>0</v>
      </c>
      <c r="T46" s="290"/>
      <c r="U46" s="291"/>
      <c r="V46" s="291"/>
      <c r="W46" s="292"/>
      <c r="X46" s="284">
        <f t="shared" si="2"/>
        <v>0</v>
      </c>
      <c r="Y46" s="285">
        <f t="shared" si="3"/>
        <v>0</v>
      </c>
      <c r="Z46" s="285">
        <f t="shared" si="5"/>
        <v>0</v>
      </c>
      <c r="AA46" s="286">
        <v>0</v>
      </c>
      <c r="AC46" s="680"/>
      <c r="AD46" s="681"/>
      <c r="AE46" s="682"/>
      <c r="AF46" s="683"/>
    </row>
    <row r="47" spans="1:32" ht="16.5" thickTop="1" thickBot="1" x14ac:dyDescent="0.3">
      <c r="A47" s="229" t="s">
        <v>207</v>
      </c>
      <c r="B47" s="222" t="s">
        <v>155</v>
      </c>
      <c r="C47" s="230" t="s">
        <v>208</v>
      </c>
      <c r="D47" s="321"/>
      <c r="E47" s="322"/>
      <c r="F47" s="322"/>
      <c r="G47" s="323"/>
      <c r="H47" s="321"/>
      <c r="I47" s="322"/>
      <c r="J47" s="322"/>
      <c r="K47" s="323"/>
      <c r="L47" s="290"/>
      <c r="M47" s="291"/>
      <c r="N47" s="291"/>
      <c r="O47" s="292"/>
      <c r="P47" s="290">
        <v>100</v>
      </c>
      <c r="Q47" s="291">
        <v>25</v>
      </c>
      <c r="R47" s="291">
        <v>25</v>
      </c>
      <c r="S47" s="292"/>
      <c r="T47" s="290"/>
      <c r="U47" s="291"/>
      <c r="V47" s="291"/>
      <c r="W47" s="292"/>
      <c r="X47" s="284">
        <f t="shared" si="2"/>
        <v>100</v>
      </c>
      <c r="Y47" s="285">
        <f t="shared" si="3"/>
        <v>25</v>
      </c>
      <c r="Z47" s="285">
        <f t="shared" si="5"/>
        <v>25</v>
      </c>
      <c r="AA47" s="286">
        <f t="shared" si="1"/>
        <v>1</v>
      </c>
      <c r="AC47" s="680"/>
      <c r="AD47" s="681"/>
      <c r="AE47" s="682"/>
      <c r="AF47" s="683"/>
    </row>
    <row r="48" spans="1:32" ht="16.5" thickTop="1" thickBot="1" x14ac:dyDescent="0.3">
      <c r="A48" s="229" t="s">
        <v>209</v>
      </c>
      <c r="B48" s="222" t="s">
        <v>155</v>
      </c>
      <c r="C48" s="230" t="s">
        <v>210</v>
      </c>
      <c r="D48" s="321"/>
      <c r="E48" s="322"/>
      <c r="F48" s="322"/>
      <c r="G48" s="323"/>
      <c r="H48" s="321"/>
      <c r="I48" s="322"/>
      <c r="J48" s="322"/>
      <c r="K48" s="323"/>
      <c r="L48" s="315"/>
      <c r="M48" s="316"/>
      <c r="N48" s="316"/>
      <c r="O48" s="317"/>
      <c r="P48" s="315"/>
      <c r="Q48" s="316"/>
      <c r="R48" s="316"/>
      <c r="S48" s="317"/>
      <c r="T48" s="315"/>
      <c r="U48" s="316"/>
      <c r="V48" s="316"/>
      <c r="W48" s="317"/>
      <c r="X48" s="284">
        <f t="shared" si="2"/>
        <v>0</v>
      </c>
      <c r="Y48" s="285">
        <f t="shared" si="3"/>
        <v>0</v>
      </c>
      <c r="Z48" s="285">
        <f t="shared" si="5"/>
        <v>0</v>
      </c>
      <c r="AA48" s="286"/>
      <c r="AC48" s="660"/>
      <c r="AD48" s="684"/>
      <c r="AE48" s="661"/>
      <c r="AF48" s="685"/>
    </row>
    <row r="49" spans="1:32" ht="16.5" thickTop="1" thickBot="1" x14ac:dyDescent="0.3">
      <c r="A49" s="229" t="s">
        <v>211</v>
      </c>
      <c r="B49" s="222" t="s">
        <v>155</v>
      </c>
      <c r="C49" s="230" t="s">
        <v>212</v>
      </c>
      <c r="D49" s="321">
        <v>2012</v>
      </c>
      <c r="E49" s="322">
        <v>4590</v>
      </c>
      <c r="F49" s="322">
        <v>4590</v>
      </c>
      <c r="G49" s="323">
        <f>F49/E49</f>
        <v>1</v>
      </c>
      <c r="H49" s="321">
        <v>764</v>
      </c>
      <c r="I49" s="322">
        <v>1036</v>
      </c>
      <c r="J49" s="322">
        <v>1036</v>
      </c>
      <c r="K49" s="323">
        <f>J49/I49</f>
        <v>1</v>
      </c>
      <c r="L49" s="315">
        <v>3500</v>
      </c>
      <c r="M49" s="316">
        <v>1944</v>
      </c>
      <c r="N49" s="316">
        <v>1644</v>
      </c>
      <c r="O49" s="317">
        <f>N49/M49</f>
        <v>0.84567901234567899</v>
      </c>
      <c r="P49" s="315"/>
      <c r="Q49" s="316"/>
      <c r="R49" s="316"/>
      <c r="S49" s="317"/>
      <c r="T49" s="315"/>
      <c r="U49" s="316">
        <v>23</v>
      </c>
      <c r="V49" s="316">
        <v>23</v>
      </c>
      <c r="W49" s="495">
        <f>V49/U49</f>
        <v>1</v>
      </c>
      <c r="X49" s="284">
        <f t="shared" si="2"/>
        <v>6276</v>
      </c>
      <c r="Y49" s="285">
        <f t="shared" si="3"/>
        <v>7593</v>
      </c>
      <c r="Z49" s="285">
        <f>F49+J49+N49+R49+V49</f>
        <v>7293</v>
      </c>
      <c r="AA49" s="286">
        <f t="shared" si="1"/>
        <v>0.96048992493085739</v>
      </c>
      <c r="AC49" s="680">
        <v>1</v>
      </c>
      <c r="AD49" s="681">
        <v>1</v>
      </c>
      <c r="AE49" s="682">
        <v>1</v>
      </c>
      <c r="AF49" s="683">
        <f>AE49/AD49</f>
        <v>1</v>
      </c>
    </row>
    <row r="50" spans="1:32" ht="16.5" thickTop="1" thickBot="1" x14ac:dyDescent="0.3">
      <c r="A50" s="231" t="s">
        <v>213</v>
      </c>
      <c r="B50" s="232" t="s">
        <v>155</v>
      </c>
      <c r="C50" s="505" t="s">
        <v>214</v>
      </c>
      <c r="D50" s="327"/>
      <c r="E50" s="328"/>
      <c r="F50" s="328"/>
      <c r="G50" s="329"/>
      <c r="H50" s="327"/>
      <c r="I50" s="328"/>
      <c r="J50" s="328"/>
      <c r="K50" s="329"/>
      <c r="L50" s="305"/>
      <c r="M50" s="306">
        <v>1310</v>
      </c>
      <c r="N50" s="306">
        <v>1310</v>
      </c>
      <c r="O50" s="317">
        <f>N50/M50</f>
        <v>1</v>
      </c>
      <c r="P50" s="305">
        <v>3325</v>
      </c>
      <c r="Q50" s="306">
        <v>1126</v>
      </c>
      <c r="R50" s="306">
        <v>1121</v>
      </c>
      <c r="S50" s="307">
        <f>R50/Q50</f>
        <v>0.99555950266429838</v>
      </c>
      <c r="T50" s="305"/>
      <c r="U50" s="306"/>
      <c r="V50" s="306"/>
      <c r="W50" s="509"/>
      <c r="X50" s="284">
        <f t="shared" si="2"/>
        <v>3325</v>
      </c>
      <c r="Y50" s="285">
        <f t="shared" si="3"/>
        <v>2436</v>
      </c>
      <c r="Z50" s="285">
        <f>F50+J50+N50+R50+V50</f>
        <v>2431</v>
      </c>
      <c r="AA50" s="286">
        <f t="shared" si="1"/>
        <v>0.9979474548440066</v>
      </c>
      <c r="AC50" s="680"/>
      <c r="AD50" s="681"/>
      <c r="AE50" s="682"/>
      <c r="AF50" s="683"/>
    </row>
    <row r="51" spans="1:32" ht="16.5" thickTop="1" thickBot="1" x14ac:dyDescent="0.3">
      <c r="A51" s="233" t="s">
        <v>215</v>
      </c>
      <c r="B51" s="234"/>
      <c r="C51" s="235"/>
      <c r="D51" s="302"/>
      <c r="E51" s="303"/>
      <c r="F51" s="303"/>
      <c r="G51" s="304"/>
      <c r="H51" s="302"/>
      <c r="I51" s="303"/>
      <c r="J51" s="303"/>
      <c r="K51" s="304"/>
      <c r="L51" s="287">
        <f>SUM(L52:L53)</f>
        <v>0</v>
      </c>
      <c r="M51" s="491">
        <f>SUM(M52:M53)</f>
        <v>0</v>
      </c>
      <c r="N51" s="490">
        <f>SUM(N52:N53)</f>
        <v>0</v>
      </c>
      <c r="O51" s="314">
        <v>0</v>
      </c>
      <c r="P51" s="302">
        <f>SUM(P52:P53)</f>
        <v>4636</v>
      </c>
      <c r="Q51" s="303">
        <f>SUM(Q52:Q53)</f>
        <v>3077</v>
      </c>
      <c r="R51" s="303">
        <f>SUM(R52:R53)</f>
        <v>0</v>
      </c>
      <c r="S51" s="304">
        <f>SUM(S52:S53)</f>
        <v>0</v>
      </c>
      <c r="T51" s="302"/>
      <c r="U51" s="303"/>
      <c r="V51" s="303"/>
      <c r="W51" s="304">
        <f>SUM(W52:W53)</f>
        <v>0</v>
      </c>
      <c r="X51" s="281">
        <f t="shared" si="2"/>
        <v>4636</v>
      </c>
      <c r="Y51" s="282">
        <f t="shared" si="3"/>
        <v>3077</v>
      </c>
      <c r="Z51" s="282">
        <f t="shared" si="5"/>
        <v>0</v>
      </c>
      <c r="AA51" s="283">
        <f t="shared" si="1"/>
        <v>0</v>
      </c>
      <c r="AC51" s="669"/>
      <c r="AD51" s="670"/>
      <c r="AE51" s="671"/>
      <c r="AF51" s="672"/>
    </row>
    <row r="52" spans="1:32" ht="16.5" thickTop="1" thickBot="1" x14ac:dyDescent="0.3">
      <c r="A52" s="730" t="s">
        <v>216</v>
      </c>
      <c r="B52" s="730"/>
      <c r="C52" s="730"/>
      <c r="D52" s="321"/>
      <c r="E52" s="322"/>
      <c r="F52" s="322"/>
      <c r="G52" s="323"/>
      <c r="H52" s="321"/>
      <c r="I52" s="322"/>
      <c r="J52" s="322"/>
      <c r="K52" s="323"/>
      <c r="L52" s="290"/>
      <c r="M52" s="291"/>
      <c r="N52" s="291"/>
      <c r="O52" s="292"/>
      <c r="P52" s="290">
        <v>4636</v>
      </c>
      <c r="Q52" s="291">
        <v>3077</v>
      </c>
      <c r="R52" s="291">
        <v>0</v>
      </c>
      <c r="S52" s="292"/>
      <c r="T52" s="290"/>
      <c r="U52" s="291"/>
      <c r="V52" s="291"/>
      <c r="W52" s="292"/>
      <c r="X52" s="284">
        <f t="shared" si="2"/>
        <v>4636</v>
      </c>
      <c r="Y52" s="285">
        <f t="shared" si="3"/>
        <v>3077</v>
      </c>
      <c r="Z52" s="285">
        <f t="shared" si="5"/>
        <v>0</v>
      </c>
      <c r="AA52" s="286">
        <f t="shared" si="1"/>
        <v>0</v>
      </c>
      <c r="AC52" s="680"/>
      <c r="AD52" s="681"/>
      <c r="AE52" s="682"/>
      <c r="AF52" s="683"/>
    </row>
    <row r="53" spans="1:32" ht="16.5" thickTop="1" thickBot="1" x14ac:dyDescent="0.3">
      <c r="A53" s="731" t="s">
        <v>217</v>
      </c>
      <c r="B53" s="731"/>
      <c r="C53" s="731"/>
      <c r="D53" s="321"/>
      <c r="E53" s="322"/>
      <c r="F53" s="322"/>
      <c r="G53" s="323"/>
      <c r="H53" s="321"/>
      <c r="I53" s="322"/>
      <c r="J53" s="322"/>
      <c r="K53" s="323"/>
      <c r="L53" s="290"/>
      <c r="M53" s="291"/>
      <c r="N53" s="291"/>
      <c r="O53" s="292"/>
      <c r="P53" s="290"/>
      <c r="Q53" s="291"/>
      <c r="R53" s="291"/>
      <c r="S53" s="292"/>
      <c r="T53" s="290"/>
      <c r="U53" s="291"/>
      <c r="V53" s="291"/>
      <c r="W53" s="292"/>
      <c r="X53" s="284">
        <f t="shared" si="2"/>
        <v>0</v>
      </c>
      <c r="Y53" s="285">
        <f t="shared" si="3"/>
        <v>0</v>
      </c>
      <c r="Z53" s="285">
        <f t="shared" si="5"/>
        <v>0</v>
      </c>
      <c r="AA53" s="286"/>
      <c r="AC53" s="696"/>
      <c r="AD53" s="697"/>
      <c r="AE53" s="698"/>
      <c r="AF53" s="699"/>
    </row>
    <row r="54" spans="1:32" ht="16.5" thickBot="1" x14ac:dyDescent="0.3">
      <c r="A54" s="732" t="s">
        <v>218</v>
      </c>
      <c r="B54" s="732"/>
      <c r="C54" s="732"/>
      <c r="D54" s="296">
        <f>SUM(D7,D15,D20,D24,D28,D33,D40,D44,D51)</f>
        <v>16494</v>
      </c>
      <c r="E54" s="297">
        <f>E51+E44+E40+E33+E28+E24+E15+E20+E7</f>
        <v>22643</v>
      </c>
      <c r="F54" s="297">
        <f>F51+F44+F40+F33+F28+F24+F15+F20+F7</f>
        <v>22643</v>
      </c>
      <c r="G54" s="298">
        <f>F54/E54</f>
        <v>1</v>
      </c>
      <c r="H54" s="296">
        <f>SUM(H7,H15,H20,H24,H28,H33,H40,H44,H51)</f>
        <v>5425</v>
      </c>
      <c r="I54" s="297">
        <f>SUM(I7,I15,I20,I24,I28,I33,I40,I44,I51)</f>
        <v>4703</v>
      </c>
      <c r="J54" s="297">
        <f>SUM(J7,J15,J20,J24,J28,J33,J40,J44,J51)</f>
        <v>4703</v>
      </c>
      <c r="K54" s="298">
        <f>J54/I54</f>
        <v>1</v>
      </c>
      <c r="L54" s="296">
        <f>SUM(L7,L15,L20,L24,L28,L33,L40,L44,)</f>
        <v>34715</v>
      </c>
      <c r="M54" s="526">
        <f>SUM(M7,M15,M20,M24,M28,M33,M40,M44,)</f>
        <v>42844</v>
      </c>
      <c r="N54" s="297">
        <f>N51+N44+N40+N33+N28+N24+N20+N7+N15</f>
        <v>41913</v>
      </c>
      <c r="O54" s="298">
        <f>N54/M54</f>
        <v>0.97827000280085896</v>
      </c>
      <c r="P54" s="296">
        <f>SUM(P7,P15,P20,P24,P28,P33,P40,P44,P51)</f>
        <v>16227</v>
      </c>
      <c r="Q54" s="297">
        <f>SUM(Q7,Q15,Q20,Q24,Q28,Q33,Q40,Q44,Q51)</f>
        <v>14984</v>
      </c>
      <c r="R54" s="297">
        <f>SUM(R7+R15+R20+R24+R28+R33+R40+R44+R51)</f>
        <v>11802</v>
      </c>
      <c r="S54" s="298">
        <f>R54/Q54</f>
        <v>0.78764014949279226</v>
      </c>
      <c r="T54" s="296">
        <f>SUM(T7,T15,T20,T24,T28,T33,T40,T44,T51)</f>
        <v>156322</v>
      </c>
      <c r="U54" s="297">
        <f>SUM(U7,U15,U20,U24,U28,U33,U40,U44,U51)</f>
        <v>55537</v>
      </c>
      <c r="V54" s="297">
        <f>SUM(V7,V15,V20,V24,V28,V33,V40,V44,V51)</f>
        <v>46945</v>
      </c>
      <c r="W54" s="298">
        <f>V54/U54</f>
        <v>0.8452923276374309</v>
      </c>
      <c r="X54" s="278">
        <f>SUM(X7,X15,X20,X24,X28,X33,X40,X44,X51)</f>
        <v>229183</v>
      </c>
      <c r="Y54" s="278">
        <f>E54+I54+M54+Q54+U54</f>
        <v>140711</v>
      </c>
      <c r="Z54" s="279">
        <f>F54+J54+N54+R54+V54</f>
        <v>128006</v>
      </c>
      <c r="AA54" s="280">
        <f>Z54/Y54</f>
        <v>0.90970855157023967</v>
      </c>
      <c r="AC54" s="706">
        <f>AC44+AC33+AC24+AC15+AC7+AC20+AC28+AC40+AC51</f>
        <v>14</v>
      </c>
      <c r="AD54" s="706">
        <f>AD44+AD33+AD24+AD15+AD7+AD20+AD28+AD40+AD51</f>
        <v>13</v>
      </c>
      <c r="AE54" s="706">
        <f>AE44+AE33+AE24+AE15+AE7+AE20+AE28+AE40+AE51</f>
        <v>13</v>
      </c>
      <c r="AF54" s="703">
        <f>AE54/AD54</f>
        <v>1</v>
      </c>
    </row>
    <row r="55" spans="1:32" x14ac:dyDescent="0.25">
      <c r="D55" s="353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354"/>
      <c r="Y55" s="354"/>
      <c r="Z55" s="354"/>
      <c r="AA55" s="354"/>
      <c r="AC55" s="700"/>
      <c r="AD55" s="700"/>
      <c r="AE55" s="700"/>
      <c r="AF55" s="701"/>
    </row>
    <row r="56" spans="1:32" x14ac:dyDescent="0.25">
      <c r="C56" s="252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C56" s="700"/>
      <c r="AD56" s="700"/>
      <c r="AE56" s="700"/>
      <c r="AF56" s="701"/>
    </row>
    <row r="57" spans="1:32" x14ac:dyDescent="0.25">
      <c r="D57" s="353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354"/>
      <c r="Y57" s="354"/>
      <c r="Z57" s="354"/>
      <c r="AA57" s="354"/>
      <c r="AC57" s="700"/>
      <c r="AD57" s="700"/>
      <c r="AE57" s="700"/>
      <c r="AF57" s="701"/>
    </row>
    <row r="58" spans="1:32" x14ac:dyDescent="0.25">
      <c r="AC58" s="702"/>
      <c r="AD58" s="702"/>
      <c r="AE58" s="702"/>
      <c r="AF58" s="701"/>
    </row>
  </sheetData>
  <mergeCells count="19">
    <mergeCell ref="A54:C54"/>
    <mergeCell ref="A33:C33"/>
    <mergeCell ref="A2:AA2"/>
    <mergeCell ref="D5:G5"/>
    <mergeCell ref="H5:K5"/>
    <mergeCell ref="L5:O5"/>
    <mergeCell ref="P5:S5"/>
    <mergeCell ref="T5:W5"/>
    <mergeCell ref="X5:AA5"/>
    <mergeCell ref="A7:C7"/>
    <mergeCell ref="A15:C15"/>
    <mergeCell ref="A20:C20"/>
    <mergeCell ref="A24:C24"/>
    <mergeCell ref="A28:C28"/>
    <mergeCell ref="AC5:AF5"/>
    <mergeCell ref="A40:C40"/>
    <mergeCell ref="A44:C44"/>
    <mergeCell ref="A52:C52"/>
    <mergeCell ref="A53:C53"/>
  </mergeCells>
  <pageMargins left="0.39370078740157483" right="0.39370078740157483" top="0.31496062992125984" bottom="0.78740157480314965" header="0.31496062992125984" footer="0.39370078740157483"/>
  <pageSetup paperSize="8" scale="60" fitToHeight="0" orientation="landscape" r:id="rId1"/>
  <headerFooter alignWithMargins="0">
    <oddHeader>&amp;R&amp;"Times New Roman1,Normál"&amp;9&amp;K000000 3/ 2018. (V. 30.) önkormányzati rendelet
2. számú melléklete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1"/>
  <sheetViews>
    <sheetView view="pageLayout" topLeftCell="M1" zoomScaleNormal="80" workbookViewId="0">
      <selection activeCell="AA1" sqref="AA1"/>
    </sheetView>
  </sheetViews>
  <sheetFormatPr defaultColWidth="9" defaultRowHeight="15" x14ac:dyDescent="0.25"/>
  <cols>
    <col min="1" max="1" width="5.375" style="85" customWidth="1"/>
    <col min="2" max="2" width="8.75" style="85" customWidth="1"/>
    <col min="3" max="3" width="51.375" style="85" customWidth="1"/>
    <col min="4" max="6" width="9" style="111" customWidth="1"/>
    <col min="7" max="7" width="6.875" style="111" customWidth="1"/>
    <col min="8" max="10" width="9" style="111" customWidth="1"/>
    <col min="11" max="11" width="6.875" style="111" customWidth="1"/>
    <col min="12" max="14" width="9" style="111" customWidth="1"/>
    <col min="15" max="15" width="6.875" style="111" customWidth="1"/>
    <col min="16" max="19" width="8.5" style="111" customWidth="1"/>
    <col min="20" max="22" width="9" style="111" customWidth="1"/>
    <col min="23" max="23" width="6.875" style="111" customWidth="1"/>
    <col min="24" max="24" width="9.75" style="111" customWidth="1"/>
    <col min="25" max="26" width="9" style="111" customWidth="1"/>
    <col min="27" max="27" width="12.375" style="111" customWidth="1"/>
    <col min="28" max="28" width="5.375" style="85" customWidth="1"/>
    <col min="29" max="16384" width="9" style="85"/>
  </cols>
  <sheetData>
    <row r="1" spans="1:27" ht="57.75" customHeight="1" x14ac:dyDescent="0.25"/>
    <row r="2" spans="1:27" ht="37.5" x14ac:dyDescent="0.5">
      <c r="A2" s="733" t="s">
        <v>333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</row>
    <row r="3" spans="1:27" x14ac:dyDescent="0.25">
      <c r="A3" s="252"/>
      <c r="B3" s="253"/>
      <c r="C3" s="252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</row>
    <row r="4" spans="1:27" ht="15.75" thickBot="1" x14ac:dyDescent="0.3">
      <c r="A4" s="252"/>
      <c r="B4" s="253"/>
      <c r="C4" s="252"/>
      <c r="D4" s="254"/>
      <c r="E4" s="254"/>
      <c r="F4" s="254">
        <v>1</v>
      </c>
      <c r="G4" s="254"/>
      <c r="H4" s="254"/>
      <c r="I4" s="254">
        <v>2</v>
      </c>
      <c r="J4" s="254"/>
      <c r="K4" s="254"/>
      <c r="L4" s="254"/>
      <c r="M4" s="254">
        <v>3</v>
      </c>
      <c r="N4" s="254"/>
      <c r="O4" s="254"/>
      <c r="P4" s="254"/>
      <c r="Q4" s="254">
        <v>4</v>
      </c>
      <c r="R4" s="254"/>
      <c r="S4" s="254"/>
      <c r="T4" s="254"/>
      <c r="U4" s="254">
        <v>5</v>
      </c>
      <c r="V4" s="254"/>
      <c r="W4" s="254"/>
      <c r="X4" s="254"/>
      <c r="Y4" s="254"/>
      <c r="Z4" s="254"/>
      <c r="AA4" s="254"/>
    </row>
    <row r="5" spans="1:27" ht="47.25" customHeight="1" thickBot="1" x14ac:dyDescent="0.3">
      <c r="A5" s="143"/>
      <c r="B5" s="415"/>
      <c r="C5" s="143"/>
      <c r="D5" s="747" t="s">
        <v>219</v>
      </c>
      <c r="E5" s="748"/>
      <c r="F5" s="748"/>
      <c r="G5" s="749"/>
      <c r="H5" s="750" t="s">
        <v>220</v>
      </c>
      <c r="I5" s="750"/>
      <c r="J5" s="750"/>
      <c r="K5" s="750"/>
      <c r="L5" s="747" t="s">
        <v>221</v>
      </c>
      <c r="M5" s="748"/>
      <c r="N5" s="748"/>
      <c r="O5" s="749"/>
      <c r="P5" s="750" t="s">
        <v>222</v>
      </c>
      <c r="Q5" s="750"/>
      <c r="R5" s="750"/>
      <c r="S5" s="750"/>
      <c r="T5" s="747" t="s">
        <v>223</v>
      </c>
      <c r="U5" s="748"/>
      <c r="V5" s="748"/>
      <c r="W5" s="751"/>
      <c r="X5" s="752" t="s">
        <v>144</v>
      </c>
      <c r="Y5" s="753"/>
      <c r="Z5" s="753"/>
      <c r="AA5" s="754"/>
    </row>
    <row r="6" spans="1:27" ht="20.25" customHeight="1" x14ac:dyDescent="0.25">
      <c r="A6" s="416" t="s">
        <v>145</v>
      </c>
      <c r="B6" s="417" t="s">
        <v>146</v>
      </c>
      <c r="C6" s="418" t="s">
        <v>147</v>
      </c>
      <c r="D6" s="416" t="s">
        <v>148</v>
      </c>
      <c r="E6" s="419" t="s">
        <v>149</v>
      </c>
      <c r="F6" s="417" t="s">
        <v>329</v>
      </c>
      <c r="G6" s="420" t="s">
        <v>4</v>
      </c>
      <c r="H6" s="419" t="s">
        <v>148</v>
      </c>
      <c r="I6" s="419" t="s">
        <v>149</v>
      </c>
      <c r="J6" s="417" t="s">
        <v>329</v>
      </c>
      <c r="K6" s="421" t="s">
        <v>4</v>
      </c>
      <c r="L6" s="416" t="s">
        <v>148</v>
      </c>
      <c r="M6" s="419" t="s">
        <v>149</v>
      </c>
      <c r="N6" s="417" t="s">
        <v>329</v>
      </c>
      <c r="O6" s="420" t="s">
        <v>4</v>
      </c>
      <c r="P6" s="416" t="s">
        <v>148</v>
      </c>
      <c r="Q6" s="419" t="s">
        <v>149</v>
      </c>
      <c r="R6" s="417" t="s">
        <v>329</v>
      </c>
      <c r="S6" s="420" t="s">
        <v>4</v>
      </c>
      <c r="T6" s="416" t="s">
        <v>148</v>
      </c>
      <c r="U6" s="419" t="s">
        <v>149</v>
      </c>
      <c r="V6" s="417" t="s">
        <v>329</v>
      </c>
      <c r="W6" s="422" t="s">
        <v>4</v>
      </c>
      <c r="X6" s="423" t="s">
        <v>148</v>
      </c>
      <c r="Y6" s="419" t="s">
        <v>149</v>
      </c>
      <c r="Z6" s="417" t="s">
        <v>329</v>
      </c>
      <c r="AA6" s="420" t="s">
        <v>4</v>
      </c>
    </row>
    <row r="7" spans="1:27" x14ac:dyDescent="0.25">
      <c r="A7" s="741" t="s">
        <v>150</v>
      </c>
      <c r="B7" s="742"/>
      <c r="C7" s="742"/>
      <c r="D7" s="370">
        <f>SUM(D8:D11)</f>
        <v>3185</v>
      </c>
      <c r="E7" s="89">
        <f>SUM(E8:E11)</f>
        <v>5175</v>
      </c>
      <c r="F7" s="89">
        <f>SUM(F8:F11)</f>
        <v>5175</v>
      </c>
      <c r="G7" s="371">
        <f>F7/E7</f>
        <v>1</v>
      </c>
      <c r="H7" s="90">
        <f>SUM(H8:H13)</f>
        <v>8508</v>
      </c>
      <c r="I7" s="89">
        <f>SUM(I8:I13)</f>
        <v>1700</v>
      </c>
      <c r="J7" s="89">
        <f>SUM(J8:J13)</f>
        <v>1600</v>
      </c>
      <c r="K7" s="236">
        <f>J7/I7</f>
        <v>0.94117647058823528</v>
      </c>
      <c r="L7" s="370">
        <f>SUM(L8:L13)</f>
        <v>57475</v>
      </c>
      <c r="M7" s="89">
        <f>SUM(M8:M13)</f>
        <v>58299</v>
      </c>
      <c r="N7" s="89">
        <f>SUM(N8:N13)</f>
        <v>58307</v>
      </c>
      <c r="O7" s="236">
        <f>N7/M7</f>
        <v>1.0001372236230468</v>
      </c>
      <c r="P7" s="556"/>
      <c r="Q7" s="557"/>
      <c r="R7" s="557"/>
      <c r="S7" s="558"/>
      <c r="T7" s="529">
        <f>SUM(T8:T11)</f>
        <v>15618</v>
      </c>
      <c r="U7" s="401">
        <f>SUM(U8:U11)</f>
        <v>17814</v>
      </c>
      <c r="V7" s="401">
        <f>SUM(V8:V11)</f>
        <v>17814</v>
      </c>
      <c r="W7" s="402"/>
      <c r="X7" s="238">
        <f>D7+H7+L7+P7+T7</f>
        <v>84786</v>
      </c>
      <c r="Y7" s="89">
        <f>E7+I7+M7+U7</f>
        <v>82988</v>
      </c>
      <c r="Z7" s="89">
        <f>F7+J7+N7+V7</f>
        <v>82896</v>
      </c>
      <c r="AA7" s="371">
        <f>Z7/Y7</f>
        <v>0.99889140598640769</v>
      </c>
    </row>
    <row r="8" spans="1:27" x14ac:dyDescent="0.25">
      <c r="A8" s="424" t="s">
        <v>151</v>
      </c>
      <c r="B8" s="113" t="s">
        <v>152</v>
      </c>
      <c r="C8" s="358" t="s">
        <v>153</v>
      </c>
      <c r="D8" s="380"/>
      <c r="E8" s="247"/>
      <c r="F8" s="246"/>
      <c r="G8" s="381"/>
      <c r="H8" s="363"/>
      <c r="I8" s="244"/>
      <c r="J8" s="244"/>
      <c r="K8" s="116"/>
      <c r="L8" s="391"/>
      <c r="M8" s="95"/>
      <c r="N8" s="95"/>
      <c r="O8" s="116"/>
      <c r="P8" s="544"/>
      <c r="Q8" s="539"/>
      <c r="R8" s="539"/>
      <c r="S8" s="545"/>
      <c r="T8" s="530"/>
      <c r="U8" s="115"/>
      <c r="V8" s="115"/>
      <c r="W8" s="403"/>
      <c r="X8" s="239">
        <f t="shared" ref="X8:X50" si="0">D8+H8+L8+P8+T8</f>
        <v>0</v>
      </c>
      <c r="Y8" s="96">
        <f t="shared" ref="Y8:Y50" si="1">E8+I8+M8+U8</f>
        <v>0</v>
      </c>
      <c r="Z8" s="97">
        <f t="shared" ref="Z8:Z50" si="2">F8+J8+N8+V8</f>
        <v>0</v>
      </c>
      <c r="AA8" s="425"/>
    </row>
    <row r="9" spans="1:27" ht="15" customHeight="1" x14ac:dyDescent="0.25">
      <c r="A9" s="424" t="s">
        <v>154</v>
      </c>
      <c r="B9" s="113" t="s">
        <v>155</v>
      </c>
      <c r="C9" s="359" t="s">
        <v>156</v>
      </c>
      <c r="D9" s="380">
        <v>285</v>
      </c>
      <c r="E9" s="247">
        <v>60</v>
      </c>
      <c r="F9" s="246">
        <v>60</v>
      </c>
      <c r="G9" s="381">
        <f>F9/E9</f>
        <v>1</v>
      </c>
      <c r="H9" s="363">
        <v>100</v>
      </c>
      <c r="I9" s="244">
        <v>100</v>
      </c>
      <c r="J9" s="244">
        <v>0</v>
      </c>
      <c r="K9" s="116">
        <f>J9/I9</f>
        <v>0</v>
      </c>
      <c r="L9" s="391"/>
      <c r="M9" s="95">
        <v>677</v>
      </c>
      <c r="N9" s="95">
        <v>677</v>
      </c>
      <c r="O9" s="527">
        <f t="shared" ref="O9" si="3">N9/M9</f>
        <v>1</v>
      </c>
      <c r="P9" s="544"/>
      <c r="Q9" s="539"/>
      <c r="R9" s="539"/>
      <c r="S9" s="545"/>
      <c r="T9" s="530">
        <v>618</v>
      </c>
      <c r="U9" s="115">
        <v>0</v>
      </c>
      <c r="V9" s="115">
        <v>0</v>
      </c>
      <c r="W9" s="116">
        <v>0</v>
      </c>
      <c r="X9" s="239">
        <f t="shared" si="0"/>
        <v>1003</v>
      </c>
      <c r="Y9" s="96">
        <f t="shared" si="1"/>
        <v>837</v>
      </c>
      <c r="Z9" s="97">
        <f>F9+J9+N9+V9</f>
        <v>737</v>
      </c>
      <c r="AA9" s="425">
        <f t="shared" ref="AA9:AA16" si="4">Z9/Y9</f>
        <v>0.88052568697729983</v>
      </c>
    </row>
    <row r="10" spans="1:27" ht="15" customHeight="1" x14ac:dyDescent="0.25">
      <c r="A10" s="424" t="s">
        <v>157</v>
      </c>
      <c r="B10" s="113" t="s">
        <v>155</v>
      </c>
      <c r="C10" s="359" t="s">
        <v>158</v>
      </c>
      <c r="D10" s="380">
        <v>2900</v>
      </c>
      <c r="E10" s="247">
        <v>3977</v>
      </c>
      <c r="F10" s="246">
        <v>3977</v>
      </c>
      <c r="G10" s="381">
        <f>F10/E10</f>
        <v>1</v>
      </c>
      <c r="H10" s="363"/>
      <c r="I10" s="244"/>
      <c r="J10" s="244"/>
      <c r="K10" s="116"/>
      <c r="L10" s="391"/>
      <c r="M10" s="95"/>
      <c r="N10" s="95"/>
      <c r="O10" s="527"/>
      <c r="P10" s="544"/>
      <c r="Q10" s="539"/>
      <c r="R10" s="539"/>
      <c r="S10" s="545"/>
      <c r="T10" s="530"/>
      <c r="U10" s="115">
        <v>1347</v>
      </c>
      <c r="V10" s="115">
        <v>1347</v>
      </c>
      <c r="W10" s="116">
        <f>V10/U10</f>
        <v>1</v>
      </c>
      <c r="X10" s="239">
        <f t="shared" si="0"/>
        <v>2900</v>
      </c>
      <c r="Y10" s="96">
        <f t="shared" si="1"/>
        <v>5324</v>
      </c>
      <c r="Z10" s="97">
        <f>F10+J10+N10+V10</f>
        <v>5324</v>
      </c>
      <c r="AA10" s="425">
        <f t="shared" si="4"/>
        <v>1</v>
      </c>
    </row>
    <row r="11" spans="1:27" ht="15" customHeight="1" x14ac:dyDescent="0.25">
      <c r="A11" s="424" t="s">
        <v>159</v>
      </c>
      <c r="B11" s="113" t="s">
        <v>155</v>
      </c>
      <c r="C11" s="358" t="s">
        <v>160</v>
      </c>
      <c r="D11" s="380"/>
      <c r="E11" s="247">
        <v>1138</v>
      </c>
      <c r="F11" s="246">
        <v>1138</v>
      </c>
      <c r="G11" s="381">
        <f>F11/E11</f>
        <v>1</v>
      </c>
      <c r="H11" s="363">
        <v>8408</v>
      </c>
      <c r="I11" s="244">
        <v>0</v>
      </c>
      <c r="J11" s="244">
        <v>0</v>
      </c>
      <c r="K11" s="116">
        <v>0</v>
      </c>
      <c r="L11" s="392">
        <v>33259</v>
      </c>
      <c r="M11" s="244">
        <v>33382</v>
      </c>
      <c r="N11" s="244">
        <v>33382</v>
      </c>
      <c r="O11" s="527">
        <f>N11/M11</f>
        <v>1</v>
      </c>
      <c r="P11" s="544"/>
      <c r="Q11" s="539"/>
      <c r="R11" s="539"/>
      <c r="S11" s="545"/>
      <c r="T11" s="530">
        <v>15000</v>
      </c>
      <c r="U11" s="250">
        <v>16467</v>
      </c>
      <c r="V11" s="250">
        <v>16467</v>
      </c>
      <c r="W11" s="116">
        <f>V11/U11</f>
        <v>1</v>
      </c>
      <c r="X11" s="239">
        <f t="shared" si="0"/>
        <v>56667</v>
      </c>
      <c r="Y11" s="102">
        <f t="shared" si="1"/>
        <v>50987</v>
      </c>
      <c r="Z11" s="97">
        <f>F11+J11+N11+V11</f>
        <v>50987</v>
      </c>
      <c r="AA11" s="426">
        <f t="shared" si="4"/>
        <v>1</v>
      </c>
    </row>
    <row r="12" spans="1:27" ht="15" customHeight="1" x14ac:dyDescent="0.25">
      <c r="A12" s="511" t="s">
        <v>334</v>
      </c>
      <c r="B12" s="519" t="s">
        <v>152</v>
      </c>
      <c r="C12" s="512" t="s">
        <v>335</v>
      </c>
      <c r="D12" s="380"/>
      <c r="E12" s="247"/>
      <c r="F12" s="246"/>
      <c r="G12" s="381"/>
      <c r="H12" s="363"/>
      <c r="I12" s="245">
        <v>1600</v>
      </c>
      <c r="J12" s="244">
        <v>1600</v>
      </c>
      <c r="K12" s="116">
        <f>J12/I12</f>
        <v>1</v>
      </c>
      <c r="L12" s="392"/>
      <c r="M12" s="244"/>
      <c r="N12" s="244"/>
      <c r="O12" s="527"/>
      <c r="P12" s="544"/>
      <c r="Q12" s="539"/>
      <c r="R12" s="539"/>
      <c r="S12" s="545"/>
      <c r="T12" s="530"/>
      <c r="U12" s="513"/>
      <c r="V12" s="513"/>
      <c r="W12" s="116"/>
      <c r="X12" s="239">
        <f t="shared" ref="X12:X13" si="5">D12+H12+L12+P12+T12</f>
        <v>0</v>
      </c>
      <c r="Y12" s="102">
        <f t="shared" ref="Y12:Y13" si="6">E12+I12+M12+U12</f>
        <v>1600</v>
      </c>
      <c r="Z12" s="97">
        <f t="shared" ref="Z12" si="7">F12+J12+N12+V12</f>
        <v>1600</v>
      </c>
      <c r="AA12" s="426">
        <f t="shared" ref="AA12:AA13" si="8">Z12/Y12</f>
        <v>1</v>
      </c>
    </row>
    <row r="13" spans="1:27" x14ac:dyDescent="0.25">
      <c r="A13" s="511" t="s">
        <v>346</v>
      </c>
      <c r="B13" s="519" t="s">
        <v>152</v>
      </c>
      <c r="C13" s="512" t="s">
        <v>350</v>
      </c>
      <c r="D13" s="380"/>
      <c r="E13" s="247"/>
      <c r="F13" s="246"/>
      <c r="G13" s="381"/>
      <c r="H13" s="363"/>
      <c r="I13" s="245"/>
      <c r="J13" s="244"/>
      <c r="K13" s="116"/>
      <c r="L13" s="392">
        <v>24216</v>
      </c>
      <c r="M13" s="244">
        <v>24240</v>
      </c>
      <c r="N13" s="244">
        <v>24248</v>
      </c>
      <c r="O13" s="527">
        <f>N13/M13</f>
        <v>1.0003300330033003</v>
      </c>
      <c r="P13" s="544"/>
      <c r="Q13" s="539"/>
      <c r="R13" s="539"/>
      <c r="S13" s="545"/>
      <c r="T13" s="530"/>
      <c r="U13" s="513"/>
      <c r="V13" s="513"/>
      <c r="W13" s="116"/>
      <c r="X13" s="239">
        <f t="shared" si="5"/>
        <v>24216</v>
      </c>
      <c r="Y13" s="102">
        <f t="shared" si="6"/>
        <v>24240</v>
      </c>
      <c r="Z13" s="97">
        <f>F13+J13+N13+V13</f>
        <v>24248</v>
      </c>
      <c r="AA13" s="426">
        <f t="shared" si="8"/>
        <v>1.0003300330033003</v>
      </c>
    </row>
    <row r="14" spans="1:27" x14ac:dyDescent="0.25">
      <c r="A14" s="743" t="s">
        <v>161</v>
      </c>
      <c r="B14" s="744"/>
      <c r="C14" s="744"/>
      <c r="D14" s="370"/>
      <c r="E14" s="90"/>
      <c r="F14" s="89"/>
      <c r="G14" s="371"/>
      <c r="H14" s="90">
        <f>SUM(H15:H16)</f>
        <v>7172</v>
      </c>
      <c r="I14" s="103">
        <f>SUM(I15:I17)</f>
        <v>2735</v>
      </c>
      <c r="J14" s="89">
        <f>SUM(J15:J18)</f>
        <v>2735</v>
      </c>
      <c r="K14" s="236">
        <f>J14/I14</f>
        <v>1</v>
      </c>
      <c r="L14" s="370"/>
      <c r="M14" s="89"/>
      <c r="N14" s="89"/>
      <c r="O14" s="236"/>
      <c r="P14" s="546"/>
      <c r="Q14" s="538"/>
      <c r="R14" s="538"/>
      <c r="S14" s="547"/>
      <c r="T14" s="529">
        <f>SUM(T15:T16)</f>
        <v>85668</v>
      </c>
      <c r="U14" s="401">
        <f>SUM(U15:U16)</f>
        <v>7279</v>
      </c>
      <c r="V14" s="401">
        <f>SUM(V15:V16)</f>
        <v>7279</v>
      </c>
      <c r="W14" s="405">
        <f>V14/U14</f>
        <v>1</v>
      </c>
      <c r="X14" s="238">
        <f>D14+H14+L14+P14+T14</f>
        <v>92840</v>
      </c>
      <c r="Y14" s="89">
        <f>E14+I14+M14+U14</f>
        <v>10014</v>
      </c>
      <c r="Z14" s="89">
        <f>F14+J14+N14+V14</f>
        <v>10014</v>
      </c>
      <c r="AA14" s="371">
        <f>Z14/Y14</f>
        <v>1</v>
      </c>
    </row>
    <row r="15" spans="1:27" x14ac:dyDescent="0.25">
      <c r="A15" s="424" t="s">
        <v>352</v>
      </c>
      <c r="B15" s="113" t="s">
        <v>152</v>
      </c>
      <c r="C15" s="359" t="s">
        <v>353</v>
      </c>
      <c r="D15" s="372"/>
      <c r="E15" s="93"/>
      <c r="F15" s="94"/>
      <c r="G15" s="373"/>
      <c r="H15" s="363">
        <v>4344</v>
      </c>
      <c r="I15" s="244">
        <v>2735</v>
      </c>
      <c r="J15" s="244">
        <v>2735</v>
      </c>
      <c r="K15" s="116">
        <f>J15/I15</f>
        <v>1</v>
      </c>
      <c r="L15" s="391"/>
      <c r="M15" s="95"/>
      <c r="N15" s="95"/>
      <c r="O15" s="116"/>
      <c r="P15" s="544"/>
      <c r="Q15" s="539"/>
      <c r="R15" s="539"/>
      <c r="S15" s="545"/>
      <c r="T15" s="530"/>
      <c r="U15" s="117"/>
      <c r="V15" s="117"/>
      <c r="W15" s="116"/>
      <c r="X15" s="239">
        <f t="shared" si="0"/>
        <v>4344</v>
      </c>
      <c r="Y15" s="96">
        <f t="shared" si="1"/>
        <v>2735</v>
      </c>
      <c r="Z15" s="97">
        <f>F15+J15+N15+V15</f>
        <v>2735</v>
      </c>
      <c r="AA15" s="425">
        <f t="shared" si="4"/>
        <v>1</v>
      </c>
    </row>
    <row r="16" spans="1:27" ht="15" customHeight="1" x14ac:dyDescent="0.25">
      <c r="A16" s="424" t="s">
        <v>336</v>
      </c>
      <c r="B16" s="113" t="s">
        <v>155</v>
      </c>
      <c r="C16" s="359" t="s">
        <v>337</v>
      </c>
      <c r="D16" s="372"/>
      <c r="E16" s="93"/>
      <c r="F16" s="94"/>
      <c r="G16" s="373"/>
      <c r="H16" s="363">
        <v>2828</v>
      </c>
      <c r="I16" s="244">
        <v>0</v>
      </c>
      <c r="J16" s="244">
        <v>0</v>
      </c>
      <c r="K16" s="116">
        <v>0</v>
      </c>
      <c r="L16" s="391"/>
      <c r="M16" s="95"/>
      <c r="N16" s="95"/>
      <c r="O16" s="116"/>
      <c r="P16" s="544"/>
      <c r="Q16" s="539"/>
      <c r="R16" s="539"/>
      <c r="S16" s="545"/>
      <c r="T16" s="559">
        <v>85668</v>
      </c>
      <c r="U16" s="565">
        <v>7279</v>
      </c>
      <c r="V16" s="565">
        <v>7279</v>
      </c>
      <c r="W16" s="114">
        <f>V16/U16</f>
        <v>1</v>
      </c>
      <c r="X16" s="239">
        <f t="shared" si="0"/>
        <v>88496</v>
      </c>
      <c r="Y16" s="102">
        <f t="shared" si="1"/>
        <v>7279</v>
      </c>
      <c r="Z16" s="97">
        <f>F16+J16+N16+V16</f>
        <v>7279</v>
      </c>
      <c r="AA16" s="426">
        <f t="shared" si="4"/>
        <v>1</v>
      </c>
    </row>
    <row r="17" spans="1:27" x14ac:dyDescent="0.25">
      <c r="A17" s="743" t="s">
        <v>166</v>
      </c>
      <c r="B17" s="744"/>
      <c r="C17" s="744"/>
      <c r="D17" s="110">
        <f>SUM(D18:D20)</f>
        <v>14276</v>
      </c>
      <c r="E17" s="110">
        <f>SUM(E18:E20)</f>
        <v>6900</v>
      </c>
      <c r="F17" s="110">
        <f>SUM(F18:F20)</f>
        <v>6900</v>
      </c>
      <c r="G17" s="375">
        <f>F17/E17</f>
        <v>1</v>
      </c>
      <c r="H17" s="364">
        <f>SUM(H18:H19)</f>
        <v>0</v>
      </c>
      <c r="I17" s="103"/>
      <c r="J17" s="103"/>
      <c r="K17" s="390"/>
      <c r="L17" s="393"/>
      <c r="M17" s="103"/>
      <c r="N17" s="103"/>
      <c r="O17" s="390"/>
      <c r="P17" s="548"/>
      <c r="Q17" s="540"/>
      <c r="R17" s="541"/>
      <c r="S17" s="549"/>
      <c r="T17" s="560">
        <f>SUM(T18:T19)</f>
        <v>0</v>
      </c>
      <c r="U17" s="566">
        <f>SUM(U18:U19)</f>
        <v>0</v>
      </c>
      <c r="V17" s="566">
        <f>SUM(V18:V19)</f>
        <v>0</v>
      </c>
      <c r="W17" s="402">
        <v>0</v>
      </c>
      <c r="X17" s="238">
        <f>D17+H17+L17+P17+T17</f>
        <v>14276</v>
      </c>
      <c r="Y17" s="89">
        <f>E17+I17+M17+U17</f>
        <v>6900</v>
      </c>
      <c r="Z17" s="89">
        <f>F17+J17+N17+V17</f>
        <v>6900</v>
      </c>
      <c r="AA17" s="371">
        <v>0</v>
      </c>
    </row>
    <row r="18" spans="1:27" ht="15" customHeight="1" x14ac:dyDescent="0.25">
      <c r="A18" s="424" t="s">
        <v>167</v>
      </c>
      <c r="B18" s="113" t="s">
        <v>155</v>
      </c>
      <c r="C18" s="359" t="s">
        <v>168</v>
      </c>
      <c r="D18" s="376"/>
      <c r="E18" s="99"/>
      <c r="F18" s="100"/>
      <c r="G18" s="377"/>
      <c r="H18" s="365"/>
      <c r="I18" s="95"/>
      <c r="J18" s="95"/>
      <c r="K18" s="116"/>
      <c r="L18" s="391"/>
      <c r="M18" s="95"/>
      <c r="N18" s="95"/>
      <c r="O18" s="116"/>
      <c r="P18" s="544"/>
      <c r="Q18" s="539"/>
      <c r="R18" s="539"/>
      <c r="S18" s="545"/>
      <c r="T18" s="559"/>
      <c r="U18" s="565"/>
      <c r="V18" s="565"/>
      <c r="W18" s="563"/>
      <c r="X18" s="239">
        <f t="shared" si="0"/>
        <v>0</v>
      </c>
      <c r="Y18" s="96">
        <f t="shared" si="1"/>
        <v>0</v>
      </c>
      <c r="Z18" s="97">
        <f t="shared" si="2"/>
        <v>0</v>
      </c>
      <c r="AA18" s="425"/>
    </row>
    <row r="19" spans="1:27" ht="15" customHeight="1" x14ac:dyDescent="0.25">
      <c r="A19" s="424" t="s">
        <v>169</v>
      </c>
      <c r="B19" s="113" t="s">
        <v>155</v>
      </c>
      <c r="C19" s="359" t="s">
        <v>170</v>
      </c>
      <c r="D19" s="376"/>
      <c r="E19" s="99"/>
      <c r="F19" s="100"/>
      <c r="G19" s="377"/>
      <c r="H19" s="365"/>
      <c r="I19" s="95"/>
      <c r="J19" s="95"/>
      <c r="K19" s="116"/>
      <c r="L19" s="391"/>
      <c r="M19" s="95"/>
      <c r="N19" s="95"/>
      <c r="O19" s="116"/>
      <c r="P19" s="544"/>
      <c r="Q19" s="539"/>
      <c r="R19" s="539"/>
      <c r="S19" s="545"/>
      <c r="T19" s="561">
        <v>0</v>
      </c>
      <c r="U19" s="567">
        <v>0</v>
      </c>
      <c r="V19" s="567">
        <v>0</v>
      </c>
      <c r="W19" s="564">
        <v>0</v>
      </c>
      <c r="X19" s="239">
        <f t="shared" si="0"/>
        <v>0</v>
      </c>
      <c r="Y19" s="102">
        <f t="shared" si="1"/>
        <v>0</v>
      </c>
      <c r="Z19" s="97">
        <f t="shared" si="2"/>
        <v>0</v>
      </c>
      <c r="AA19" s="426">
        <v>0</v>
      </c>
    </row>
    <row r="20" spans="1:27" ht="15" customHeight="1" x14ac:dyDescent="0.25">
      <c r="A20" s="511" t="s">
        <v>301</v>
      </c>
      <c r="B20" s="519" t="s">
        <v>155</v>
      </c>
      <c r="C20" s="514" t="s">
        <v>351</v>
      </c>
      <c r="D20" s="515">
        <v>14276</v>
      </c>
      <c r="E20" s="516">
        <v>6900</v>
      </c>
      <c r="F20" s="517">
        <v>6900</v>
      </c>
      <c r="G20" s="518">
        <f>F20/E20</f>
        <v>1</v>
      </c>
      <c r="H20" s="369"/>
      <c r="I20" s="104"/>
      <c r="J20" s="95"/>
      <c r="K20" s="125"/>
      <c r="L20" s="399"/>
      <c r="M20" s="104"/>
      <c r="N20" s="104"/>
      <c r="O20" s="125"/>
      <c r="P20" s="544"/>
      <c r="Q20" s="539"/>
      <c r="R20" s="539"/>
      <c r="S20" s="545"/>
      <c r="T20" s="562"/>
      <c r="U20" s="567"/>
      <c r="V20" s="567"/>
      <c r="W20" s="564"/>
      <c r="X20" s="239">
        <f t="shared" si="0"/>
        <v>14276</v>
      </c>
      <c r="Y20" s="102">
        <f t="shared" si="1"/>
        <v>6900</v>
      </c>
      <c r="Z20" s="97">
        <f t="shared" si="2"/>
        <v>6900</v>
      </c>
      <c r="AA20" s="426">
        <f>Z20/Y20</f>
        <v>1</v>
      </c>
    </row>
    <row r="21" spans="1:27" x14ac:dyDescent="0.25">
      <c r="A21" s="743" t="s">
        <v>171</v>
      </c>
      <c r="B21" s="744"/>
      <c r="C21" s="744"/>
      <c r="D21" s="374">
        <f>SUM(D22:D25)</f>
        <v>1608</v>
      </c>
      <c r="E21" s="110">
        <f>SUM(E23:E25)</f>
        <v>2263</v>
      </c>
      <c r="F21" s="119">
        <f>SUM(F22:F25)</f>
        <v>2263</v>
      </c>
      <c r="G21" s="375">
        <f>F21/E21</f>
        <v>1</v>
      </c>
      <c r="H21" s="364">
        <f>SUM(H23:H25)</f>
        <v>6677</v>
      </c>
      <c r="I21" s="103">
        <f>SUM(I22:I25)</f>
        <v>202</v>
      </c>
      <c r="J21" s="89">
        <f>SUM(J22:J25)</f>
        <v>202</v>
      </c>
      <c r="K21" s="390">
        <f>J21/I21</f>
        <v>1</v>
      </c>
      <c r="L21" s="393"/>
      <c r="M21" s="103"/>
      <c r="N21" s="103"/>
      <c r="O21" s="390"/>
      <c r="P21" s="548">
        <f>SUM(P22:P25)</f>
        <v>679</v>
      </c>
      <c r="Q21" s="540">
        <f>SUM(Q22:Q25)</f>
        <v>441</v>
      </c>
      <c r="R21" s="540">
        <f>SUM(R22:R25)</f>
        <v>441</v>
      </c>
      <c r="S21" s="549">
        <f>R21/Q21</f>
        <v>1</v>
      </c>
      <c r="T21" s="560">
        <f>SUM(T22:T25)</f>
        <v>0</v>
      </c>
      <c r="U21" s="566">
        <f>SUM(U22:U25)</f>
        <v>0</v>
      </c>
      <c r="V21" s="566">
        <f>SUM(V22:V25)</f>
        <v>0</v>
      </c>
      <c r="W21" s="402">
        <v>0</v>
      </c>
      <c r="X21" s="238">
        <f>D21+H21+L21+P21+T21</f>
        <v>8964</v>
      </c>
      <c r="Y21" s="89">
        <f>E21+I21+M21+U21</f>
        <v>2465</v>
      </c>
      <c r="Z21" s="89">
        <f>R21+F21+J21+N21+V21</f>
        <v>2906</v>
      </c>
      <c r="AA21" s="371">
        <f>Z21/Y21</f>
        <v>1.1789046653144015</v>
      </c>
    </row>
    <row r="22" spans="1:27" x14ac:dyDescent="0.25">
      <c r="A22" s="427" t="s">
        <v>224</v>
      </c>
      <c r="B22" s="113" t="s">
        <v>152</v>
      </c>
      <c r="C22" s="360" t="s">
        <v>225</v>
      </c>
      <c r="D22" s="378"/>
      <c r="E22" s="122"/>
      <c r="F22" s="121"/>
      <c r="G22" s="379"/>
      <c r="H22" s="366"/>
      <c r="I22" s="245"/>
      <c r="J22" s="245"/>
      <c r="K22" s="125"/>
      <c r="L22" s="394"/>
      <c r="M22" s="123"/>
      <c r="N22" s="123"/>
      <c r="O22" s="528"/>
      <c r="P22" s="550">
        <v>238</v>
      </c>
      <c r="Q22" s="543">
        <v>0</v>
      </c>
      <c r="R22" s="543">
        <v>0</v>
      </c>
      <c r="S22" s="551">
        <v>0</v>
      </c>
      <c r="T22" s="532"/>
      <c r="U22" s="124"/>
      <c r="V22" s="124"/>
      <c r="W22" s="406"/>
      <c r="X22" s="240">
        <f t="shared" si="0"/>
        <v>238</v>
      </c>
      <c r="Y22" s="109">
        <f t="shared" si="1"/>
        <v>0</v>
      </c>
      <c r="Z22" s="97">
        <f t="shared" si="2"/>
        <v>0</v>
      </c>
      <c r="AA22" s="395"/>
    </row>
    <row r="23" spans="1:27" ht="15" customHeight="1" x14ac:dyDescent="0.25">
      <c r="A23" s="424" t="s">
        <v>172</v>
      </c>
      <c r="B23" s="113" t="s">
        <v>155</v>
      </c>
      <c r="C23" s="359" t="s">
        <v>173</v>
      </c>
      <c r="D23" s="372"/>
      <c r="E23" s="93"/>
      <c r="F23" s="94"/>
      <c r="G23" s="373"/>
      <c r="H23" s="363">
        <v>3200</v>
      </c>
      <c r="I23" s="244">
        <v>0</v>
      </c>
      <c r="J23" s="244">
        <v>0</v>
      </c>
      <c r="K23" s="116">
        <v>0</v>
      </c>
      <c r="L23" s="391"/>
      <c r="M23" s="95"/>
      <c r="N23" s="95"/>
      <c r="O23" s="116"/>
      <c r="P23" s="550"/>
      <c r="Q23" s="542"/>
      <c r="R23" s="542"/>
      <c r="S23" s="551"/>
      <c r="T23" s="530"/>
      <c r="U23" s="115"/>
      <c r="V23" s="115"/>
      <c r="W23" s="403"/>
      <c r="X23" s="239">
        <f t="shared" si="0"/>
        <v>3200</v>
      </c>
      <c r="Y23" s="96">
        <f t="shared" si="1"/>
        <v>0</v>
      </c>
      <c r="Z23" s="97">
        <f>F23+J23+N23+V23</f>
        <v>0</v>
      </c>
      <c r="AA23" s="425">
        <v>0</v>
      </c>
    </row>
    <row r="24" spans="1:27" ht="15" customHeight="1" x14ac:dyDescent="0.25">
      <c r="A24" s="424" t="s">
        <v>174</v>
      </c>
      <c r="B24" s="113" t="s">
        <v>155</v>
      </c>
      <c r="C24" s="359" t="s">
        <v>175</v>
      </c>
      <c r="D24" s="376"/>
      <c r="E24" s="99"/>
      <c r="F24" s="100"/>
      <c r="G24" s="377"/>
      <c r="H24" s="363">
        <v>3477</v>
      </c>
      <c r="I24" s="244">
        <v>0</v>
      </c>
      <c r="J24" s="244">
        <v>0</v>
      </c>
      <c r="K24" s="116">
        <v>0</v>
      </c>
      <c r="L24" s="391"/>
      <c r="M24" s="95"/>
      <c r="N24" s="95"/>
      <c r="O24" s="116"/>
      <c r="P24" s="550"/>
      <c r="Q24" s="542"/>
      <c r="R24" s="542"/>
      <c r="S24" s="551"/>
      <c r="T24" s="533"/>
      <c r="U24" s="249"/>
      <c r="V24" s="249"/>
      <c r="W24" s="403"/>
      <c r="X24" s="239">
        <f t="shared" si="0"/>
        <v>3477</v>
      </c>
      <c r="Y24" s="96">
        <f t="shared" si="1"/>
        <v>0</v>
      </c>
      <c r="Z24" s="97">
        <f t="shared" si="2"/>
        <v>0</v>
      </c>
      <c r="AA24" s="425">
        <v>0</v>
      </c>
    </row>
    <row r="25" spans="1:27" ht="15" customHeight="1" x14ac:dyDescent="0.25">
      <c r="A25" s="424" t="s">
        <v>176</v>
      </c>
      <c r="B25" s="113" t="s">
        <v>155</v>
      </c>
      <c r="C25" s="359" t="s">
        <v>177</v>
      </c>
      <c r="D25" s="380">
        <v>1608</v>
      </c>
      <c r="E25" s="247">
        <v>2263</v>
      </c>
      <c r="F25" s="246">
        <v>2263</v>
      </c>
      <c r="G25" s="381">
        <f>F25/E25</f>
        <v>1</v>
      </c>
      <c r="H25" s="363"/>
      <c r="I25" s="244">
        <v>202</v>
      </c>
      <c r="J25" s="244">
        <v>202</v>
      </c>
      <c r="K25" s="116">
        <f>J25/I25</f>
        <v>1</v>
      </c>
      <c r="L25" s="391"/>
      <c r="M25" s="95"/>
      <c r="N25" s="95"/>
      <c r="O25" s="116"/>
      <c r="P25" s="550">
        <v>441</v>
      </c>
      <c r="Q25" s="542">
        <v>441</v>
      </c>
      <c r="R25" s="542">
        <v>441</v>
      </c>
      <c r="S25" s="551">
        <f>R25/Q25</f>
        <v>1</v>
      </c>
      <c r="T25" s="533">
        <v>0</v>
      </c>
      <c r="U25" s="250">
        <v>0</v>
      </c>
      <c r="V25" s="250">
        <v>0</v>
      </c>
      <c r="W25" s="404">
        <v>0</v>
      </c>
      <c r="X25" s="239">
        <f t="shared" si="0"/>
        <v>2049</v>
      </c>
      <c r="Y25" s="102">
        <f t="shared" si="1"/>
        <v>2465</v>
      </c>
      <c r="Z25" s="97">
        <f>F25+J25+N25+V25+R25</f>
        <v>2906</v>
      </c>
      <c r="AA25" s="426">
        <f t="shared" ref="AA25" si="9">Z25/Y25</f>
        <v>1.1789046653144015</v>
      </c>
    </row>
    <row r="26" spans="1:27" x14ac:dyDescent="0.25">
      <c r="A26" s="743" t="s">
        <v>178</v>
      </c>
      <c r="B26" s="744"/>
      <c r="C26" s="744"/>
      <c r="D26" s="374"/>
      <c r="E26" s="110"/>
      <c r="F26" s="119"/>
      <c r="G26" s="375"/>
      <c r="H26" s="364">
        <f>SUM(H27:H29)</f>
        <v>150</v>
      </c>
      <c r="I26" s="103">
        <f>SUM(I27:I29)</f>
        <v>885</v>
      </c>
      <c r="J26" s="103">
        <f>SUM(J27:J29)</f>
        <v>885</v>
      </c>
      <c r="K26" s="390">
        <f>J26/I26</f>
        <v>1</v>
      </c>
      <c r="L26" s="393"/>
      <c r="M26" s="103"/>
      <c r="N26" s="103"/>
      <c r="O26" s="390"/>
      <c r="P26" s="548"/>
      <c r="Q26" s="540"/>
      <c r="R26" s="540"/>
      <c r="S26" s="549"/>
      <c r="T26" s="534"/>
      <c r="U26" s="112"/>
      <c r="V26" s="112"/>
      <c r="W26" s="405"/>
      <c r="X26" s="238">
        <f>D26+H26+L26+P26+T26</f>
        <v>150</v>
      </c>
      <c r="Y26" s="89">
        <f>E26+I26+M26+U26</f>
        <v>885</v>
      </c>
      <c r="Z26" s="89">
        <f>R26+F26+J26+N26+V26</f>
        <v>885</v>
      </c>
      <c r="AA26" s="371">
        <f>Z26/Y26</f>
        <v>1</v>
      </c>
    </row>
    <row r="27" spans="1:27" ht="15" customHeight="1" x14ac:dyDescent="0.25">
      <c r="A27" s="424" t="s">
        <v>303</v>
      </c>
      <c r="B27" s="113" t="s">
        <v>155</v>
      </c>
      <c r="C27" s="359" t="s">
        <v>340</v>
      </c>
      <c r="D27" s="372"/>
      <c r="E27" s="93"/>
      <c r="F27" s="94"/>
      <c r="G27" s="373"/>
      <c r="H27" s="363"/>
      <c r="I27" s="244">
        <v>885</v>
      </c>
      <c r="J27" s="244">
        <v>885</v>
      </c>
      <c r="K27" s="116">
        <f>J27/I27</f>
        <v>1</v>
      </c>
      <c r="L27" s="391"/>
      <c r="M27" s="95"/>
      <c r="N27" s="95"/>
      <c r="O27" s="116"/>
      <c r="P27" s="544"/>
      <c r="Q27" s="539"/>
      <c r="R27" s="539"/>
      <c r="S27" s="545"/>
      <c r="T27" s="530"/>
      <c r="U27" s="115"/>
      <c r="V27" s="115"/>
      <c r="W27" s="403"/>
      <c r="X27" s="239">
        <f t="shared" si="0"/>
        <v>0</v>
      </c>
      <c r="Y27" s="96">
        <f t="shared" si="1"/>
        <v>885</v>
      </c>
      <c r="Z27" s="97">
        <f>F27+J27+N27+V27</f>
        <v>885</v>
      </c>
      <c r="AA27" s="425"/>
    </row>
    <row r="28" spans="1:27" x14ac:dyDescent="0.25">
      <c r="A28" s="424" t="s">
        <v>179</v>
      </c>
      <c r="B28" s="113" t="s">
        <v>152</v>
      </c>
      <c r="C28" s="359" t="s">
        <v>180</v>
      </c>
      <c r="D28" s="376"/>
      <c r="E28" s="99"/>
      <c r="F28" s="100"/>
      <c r="G28" s="377"/>
      <c r="H28" s="363"/>
      <c r="I28" s="244"/>
      <c r="J28" s="244"/>
      <c r="K28" s="116"/>
      <c r="L28" s="391"/>
      <c r="M28" s="95"/>
      <c r="N28" s="95"/>
      <c r="O28" s="116"/>
      <c r="P28" s="544"/>
      <c r="Q28" s="539"/>
      <c r="R28" s="539"/>
      <c r="S28" s="545"/>
      <c r="T28" s="530"/>
      <c r="U28" s="115"/>
      <c r="V28" s="115"/>
      <c r="W28" s="403"/>
      <c r="X28" s="239">
        <f t="shared" si="0"/>
        <v>0</v>
      </c>
      <c r="Y28" s="96">
        <f t="shared" si="1"/>
        <v>0</v>
      </c>
      <c r="Z28" s="97">
        <f t="shared" si="2"/>
        <v>0</v>
      </c>
      <c r="AA28" s="425"/>
    </row>
    <row r="29" spans="1:27" ht="15" customHeight="1" x14ac:dyDescent="0.25">
      <c r="A29" s="424" t="s">
        <v>181</v>
      </c>
      <c r="B29" s="113" t="s">
        <v>155</v>
      </c>
      <c r="C29" s="359" t="s">
        <v>182</v>
      </c>
      <c r="D29" s="376"/>
      <c r="E29" s="99"/>
      <c r="F29" s="100"/>
      <c r="G29" s="377"/>
      <c r="H29" s="363">
        <v>150</v>
      </c>
      <c r="I29" s="244">
        <v>0</v>
      </c>
      <c r="J29" s="244">
        <v>0</v>
      </c>
      <c r="K29" s="116">
        <v>0</v>
      </c>
      <c r="L29" s="391"/>
      <c r="M29" s="95"/>
      <c r="N29" s="95"/>
      <c r="O29" s="116"/>
      <c r="P29" s="544"/>
      <c r="Q29" s="539"/>
      <c r="R29" s="539"/>
      <c r="S29" s="545"/>
      <c r="T29" s="530"/>
      <c r="U29" s="115"/>
      <c r="V29" s="115"/>
      <c r="W29" s="403"/>
      <c r="X29" s="239">
        <f t="shared" si="0"/>
        <v>150</v>
      </c>
      <c r="Y29" s="97">
        <f t="shared" si="1"/>
        <v>0</v>
      </c>
      <c r="Z29" s="102">
        <f t="shared" si="2"/>
        <v>0</v>
      </c>
      <c r="AA29" s="425">
        <v>0</v>
      </c>
    </row>
    <row r="30" spans="1:27" x14ac:dyDescent="0.25">
      <c r="A30" s="743" t="s">
        <v>183</v>
      </c>
      <c r="B30" s="744"/>
      <c r="C30" s="744"/>
      <c r="D30" s="374">
        <f>SUM(D31:D36)</f>
        <v>187</v>
      </c>
      <c r="E30" s="374">
        <f>SUM(E31:E36)</f>
        <v>110</v>
      </c>
      <c r="F30" s="374">
        <f>SUM(F31:F36)</f>
        <v>110</v>
      </c>
      <c r="G30" s="375">
        <f>F30/E30</f>
        <v>1</v>
      </c>
      <c r="H30" s="364">
        <f>SUM(H31:H36)</f>
        <v>0</v>
      </c>
      <c r="I30" s="103">
        <f>SUM(I31:I36)</f>
        <v>0</v>
      </c>
      <c r="J30" s="89">
        <f>SUM(J31:J34)</f>
        <v>0</v>
      </c>
      <c r="K30" s="390">
        <v>0</v>
      </c>
      <c r="L30" s="393"/>
      <c r="M30" s="103"/>
      <c r="N30" s="103"/>
      <c r="O30" s="390"/>
      <c r="P30" s="548">
        <f>SUM(P31:P36)</f>
        <v>0</v>
      </c>
      <c r="Q30" s="540">
        <f>Q35</f>
        <v>0</v>
      </c>
      <c r="R30" s="540">
        <f>R35</f>
        <v>0</v>
      </c>
      <c r="S30" s="549"/>
      <c r="T30" s="531">
        <f>SUM(T31:T34)</f>
        <v>0</v>
      </c>
      <c r="U30" s="120">
        <f>SUM(U31:U34)</f>
        <v>0</v>
      </c>
      <c r="V30" s="120">
        <f>SUM(V31:V34)</f>
        <v>0</v>
      </c>
      <c r="W30" s="407"/>
      <c r="X30" s="238">
        <f>D30+H30+L30+P30+T30</f>
        <v>187</v>
      </c>
      <c r="Y30" s="89">
        <f>E30+I30+M30+U30</f>
        <v>110</v>
      </c>
      <c r="Z30" s="89">
        <f>R30+F30+J30+N30+V30</f>
        <v>110</v>
      </c>
      <c r="AA30" s="371">
        <f>Z30/Y30</f>
        <v>1</v>
      </c>
    </row>
    <row r="31" spans="1:27" ht="15" customHeight="1" x14ac:dyDescent="0.25">
      <c r="A31" s="424" t="s">
        <v>184</v>
      </c>
      <c r="B31" s="113" t="s">
        <v>155</v>
      </c>
      <c r="C31" s="359" t="s">
        <v>185</v>
      </c>
      <c r="D31" s="372"/>
      <c r="E31" s="93"/>
      <c r="F31" s="94"/>
      <c r="G31" s="373"/>
      <c r="H31" s="363"/>
      <c r="I31" s="244"/>
      <c r="J31" s="244"/>
      <c r="K31" s="116"/>
      <c r="L31" s="391"/>
      <c r="M31" s="95"/>
      <c r="N31" s="95"/>
      <c r="O31" s="116"/>
      <c r="P31" s="544"/>
      <c r="Q31" s="539"/>
      <c r="R31" s="539"/>
      <c r="S31" s="545"/>
      <c r="T31" s="530"/>
      <c r="U31" s="115"/>
      <c r="V31" s="115"/>
      <c r="W31" s="403"/>
      <c r="X31" s="239">
        <f t="shared" si="0"/>
        <v>0</v>
      </c>
      <c r="Y31" s="96">
        <f t="shared" si="1"/>
        <v>0</v>
      </c>
      <c r="Z31" s="97">
        <f t="shared" si="2"/>
        <v>0</v>
      </c>
      <c r="AA31" s="425"/>
    </row>
    <row r="32" spans="1:27" ht="15" customHeight="1" x14ac:dyDescent="0.25">
      <c r="A32" s="424" t="s">
        <v>186</v>
      </c>
      <c r="B32" s="113" t="s">
        <v>155</v>
      </c>
      <c r="C32" s="359" t="s">
        <v>187</v>
      </c>
      <c r="D32" s="372"/>
      <c r="E32" s="93"/>
      <c r="F32" s="94"/>
      <c r="G32" s="373"/>
      <c r="H32" s="363"/>
      <c r="I32" s="244"/>
      <c r="J32" s="244"/>
      <c r="K32" s="116"/>
      <c r="L32" s="391"/>
      <c r="M32" s="95"/>
      <c r="N32" s="95"/>
      <c r="O32" s="116"/>
      <c r="P32" s="544"/>
      <c r="Q32" s="539"/>
      <c r="R32" s="539"/>
      <c r="S32" s="545"/>
      <c r="T32" s="530"/>
      <c r="U32" s="115"/>
      <c r="V32" s="115"/>
      <c r="W32" s="403"/>
      <c r="X32" s="239">
        <f t="shared" si="0"/>
        <v>0</v>
      </c>
      <c r="Y32" s="96">
        <f t="shared" si="1"/>
        <v>0</v>
      </c>
      <c r="Z32" s="97">
        <f t="shared" si="2"/>
        <v>0</v>
      </c>
      <c r="AA32" s="425"/>
    </row>
    <row r="33" spans="1:27" ht="15" customHeight="1" x14ac:dyDescent="0.25">
      <c r="A33" s="424" t="s">
        <v>188</v>
      </c>
      <c r="B33" s="113" t="s">
        <v>155</v>
      </c>
      <c r="C33" s="361" t="s">
        <v>226</v>
      </c>
      <c r="D33" s="380">
        <v>187</v>
      </c>
      <c r="E33" s="247">
        <v>85</v>
      </c>
      <c r="F33" s="246">
        <v>85</v>
      </c>
      <c r="G33" s="381">
        <f>F33/E33</f>
        <v>1</v>
      </c>
      <c r="H33" s="363"/>
      <c r="I33" s="244"/>
      <c r="J33" s="244"/>
      <c r="K33" s="116"/>
      <c r="L33" s="391"/>
      <c r="M33" s="95"/>
      <c r="N33" s="95"/>
      <c r="O33" s="116"/>
      <c r="P33" s="544"/>
      <c r="Q33" s="539"/>
      <c r="R33" s="539"/>
      <c r="S33" s="545"/>
      <c r="T33" s="530"/>
      <c r="U33" s="115"/>
      <c r="V33" s="115"/>
      <c r="W33" s="403"/>
      <c r="X33" s="239">
        <f t="shared" si="0"/>
        <v>187</v>
      </c>
      <c r="Y33" s="96">
        <f t="shared" si="1"/>
        <v>85</v>
      </c>
      <c r="Z33" s="97">
        <f>F33+J33+N33+V33</f>
        <v>85</v>
      </c>
      <c r="AA33" s="425">
        <f>Z33/Y33</f>
        <v>1</v>
      </c>
    </row>
    <row r="34" spans="1:27" ht="15" customHeight="1" x14ac:dyDescent="0.25">
      <c r="A34" s="424" t="s">
        <v>189</v>
      </c>
      <c r="B34" s="113" t="s">
        <v>155</v>
      </c>
      <c r="C34" s="361" t="s">
        <v>190</v>
      </c>
      <c r="D34" s="380"/>
      <c r="E34" s="247">
        <v>25</v>
      </c>
      <c r="F34" s="246">
        <v>25</v>
      </c>
      <c r="G34" s="381">
        <f>F34/E34</f>
        <v>1</v>
      </c>
      <c r="H34" s="363">
        <v>0</v>
      </c>
      <c r="I34" s="244">
        <v>0</v>
      </c>
      <c r="J34" s="244">
        <v>0</v>
      </c>
      <c r="K34" s="116">
        <v>0</v>
      </c>
      <c r="L34" s="391"/>
      <c r="M34" s="95"/>
      <c r="N34" s="95"/>
      <c r="O34" s="116"/>
      <c r="P34" s="544"/>
      <c r="Q34" s="539"/>
      <c r="R34" s="539"/>
      <c r="S34" s="545"/>
      <c r="T34" s="530"/>
      <c r="U34" s="115"/>
      <c r="V34" s="115"/>
      <c r="W34" s="403"/>
      <c r="X34" s="239">
        <f t="shared" si="0"/>
        <v>0</v>
      </c>
      <c r="Y34" s="96">
        <f t="shared" si="1"/>
        <v>25</v>
      </c>
      <c r="Z34" s="97">
        <f>F34+J34+N34+V34</f>
        <v>25</v>
      </c>
      <c r="AA34" s="425">
        <f>Z34/Y34</f>
        <v>1</v>
      </c>
    </row>
    <row r="35" spans="1:27" ht="15" customHeight="1" x14ac:dyDescent="0.25">
      <c r="A35" s="424" t="s">
        <v>191</v>
      </c>
      <c r="B35" s="113" t="s">
        <v>152</v>
      </c>
      <c r="C35" s="359" t="s">
        <v>192</v>
      </c>
      <c r="D35" s="372"/>
      <c r="E35" s="93"/>
      <c r="F35" s="94"/>
      <c r="G35" s="373"/>
      <c r="H35" s="363"/>
      <c r="I35" s="244"/>
      <c r="J35" s="244"/>
      <c r="K35" s="116"/>
      <c r="L35" s="391"/>
      <c r="M35" s="95"/>
      <c r="N35" s="95"/>
      <c r="O35" s="116"/>
      <c r="P35" s="550"/>
      <c r="Q35" s="542"/>
      <c r="R35" s="542"/>
      <c r="S35" s="552"/>
      <c r="T35" s="530"/>
      <c r="U35" s="115"/>
      <c r="V35" s="115"/>
      <c r="W35" s="403"/>
      <c r="X35" s="239">
        <f t="shared" si="0"/>
        <v>0</v>
      </c>
      <c r="Y35" s="96">
        <f t="shared" si="1"/>
        <v>0</v>
      </c>
      <c r="Z35" s="97">
        <f t="shared" si="2"/>
        <v>0</v>
      </c>
      <c r="AA35" s="425"/>
    </row>
    <row r="36" spans="1:27" ht="15" customHeight="1" x14ac:dyDescent="0.25">
      <c r="A36" s="424" t="s">
        <v>193</v>
      </c>
      <c r="B36" s="113" t="s">
        <v>152</v>
      </c>
      <c r="C36" s="359" t="s">
        <v>194</v>
      </c>
      <c r="D36" s="372"/>
      <c r="E36" s="93"/>
      <c r="F36" s="94"/>
      <c r="G36" s="373"/>
      <c r="H36" s="363"/>
      <c r="I36" s="244"/>
      <c r="J36" s="244"/>
      <c r="K36" s="116"/>
      <c r="L36" s="391"/>
      <c r="M36" s="95"/>
      <c r="N36" s="95"/>
      <c r="O36" s="116"/>
      <c r="P36" s="544"/>
      <c r="Q36" s="539"/>
      <c r="R36" s="539"/>
      <c r="S36" s="545"/>
      <c r="T36" s="530"/>
      <c r="U36" s="117"/>
      <c r="V36" s="117"/>
      <c r="W36" s="404"/>
      <c r="X36" s="239">
        <f t="shared" si="0"/>
        <v>0</v>
      </c>
      <c r="Y36" s="102">
        <f t="shared" si="1"/>
        <v>0</v>
      </c>
      <c r="Z36" s="97">
        <f t="shared" si="2"/>
        <v>0</v>
      </c>
      <c r="AA36" s="426"/>
    </row>
    <row r="37" spans="1:27" x14ac:dyDescent="0.25">
      <c r="A37" s="743" t="s">
        <v>195</v>
      </c>
      <c r="B37" s="744"/>
      <c r="C37" s="744"/>
      <c r="D37" s="374"/>
      <c r="E37" s="110"/>
      <c r="F37" s="119"/>
      <c r="G37" s="375"/>
      <c r="H37" s="364">
        <f>SUM(H38:H40)</f>
        <v>0</v>
      </c>
      <c r="I37" s="103">
        <f>SUM(I38:I40)</f>
        <v>0</v>
      </c>
      <c r="J37" s="89">
        <f>J40</f>
        <v>0</v>
      </c>
      <c r="K37" s="390"/>
      <c r="L37" s="393"/>
      <c r="M37" s="103"/>
      <c r="N37" s="103"/>
      <c r="O37" s="390"/>
      <c r="P37" s="548"/>
      <c r="Q37" s="540"/>
      <c r="R37" s="540"/>
      <c r="S37" s="549"/>
      <c r="T37" s="534"/>
      <c r="U37" s="112"/>
      <c r="V37" s="112"/>
      <c r="W37" s="405"/>
      <c r="X37" s="238">
        <f>D37+H37+L37+P37+T37</f>
        <v>0</v>
      </c>
      <c r="Y37" s="89">
        <f>E37+I37+M37+U37</f>
        <v>0</v>
      </c>
      <c r="Z37" s="89">
        <f t="shared" si="2"/>
        <v>0</v>
      </c>
      <c r="AA37" s="371"/>
    </row>
    <row r="38" spans="1:27" ht="15" customHeight="1" x14ac:dyDescent="0.25">
      <c r="A38" s="424" t="s">
        <v>196</v>
      </c>
      <c r="B38" s="113" t="s">
        <v>155</v>
      </c>
      <c r="C38" s="359" t="s">
        <v>197</v>
      </c>
      <c r="D38" s="376"/>
      <c r="E38" s="99"/>
      <c r="F38" s="100"/>
      <c r="G38" s="377"/>
      <c r="H38" s="363"/>
      <c r="I38" s="244"/>
      <c r="J38" s="244"/>
      <c r="K38" s="116"/>
      <c r="L38" s="391"/>
      <c r="M38" s="95"/>
      <c r="N38" s="95"/>
      <c r="O38" s="116"/>
      <c r="P38" s="544"/>
      <c r="Q38" s="539"/>
      <c r="R38" s="539"/>
      <c r="S38" s="545"/>
      <c r="T38" s="530"/>
      <c r="U38" s="115"/>
      <c r="V38" s="115"/>
      <c r="W38" s="403"/>
      <c r="X38" s="239">
        <f t="shared" si="0"/>
        <v>0</v>
      </c>
      <c r="Y38" s="96">
        <f t="shared" si="1"/>
        <v>0</v>
      </c>
      <c r="Z38" s="97">
        <f t="shared" si="2"/>
        <v>0</v>
      </c>
      <c r="AA38" s="425"/>
    </row>
    <row r="39" spans="1:27" x14ac:dyDescent="0.25">
      <c r="A39" s="424" t="s">
        <v>198</v>
      </c>
      <c r="B39" s="113" t="s">
        <v>152</v>
      </c>
      <c r="C39" s="359" t="s">
        <v>199</v>
      </c>
      <c r="D39" s="376"/>
      <c r="E39" s="99"/>
      <c r="F39" s="100"/>
      <c r="G39" s="377"/>
      <c r="H39" s="363"/>
      <c r="I39" s="244"/>
      <c r="J39" s="244"/>
      <c r="K39" s="116"/>
      <c r="L39" s="391"/>
      <c r="M39" s="95"/>
      <c r="N39" s="95"/>
      <c r="O39" s="116"/>
      <c r="P39" s="544"/>
      <c r="Q39" s="539"/>
      <c r="R39" s="539"/>
      <c r="S39" s="545"/>
      <c r="T39" s="530"/>
      <c r="U39" s="117"/>
      <c r="V39" s="117"/>
      <c r="W39" s="403"/>
      <c r="X39" s="239">
        <f t="shared" si="0"/>
        <v>0</v>
      </c>
      <c r="Y39" s="96">
        <f t="shared" si="1"/>
        <v>0</v>
      </c>
      <c r="Z39" s="97">
        <f t="shared" si="2"/>
        <v>0</v>
      </c>
      <c r="AA39" s="425"/>
    </row>
    <row r="40" spans="1:27" x14ac:dyDescent="0.25">
      <c r="A40" s="424" t="s">
        <v>200</v>
      </c>
      <c r="B40" s="113" t="s">
        <v>152</v>
      </c>
      <c r="C40" s="359" t="s">
        <v>201</v>
      </c>
      <c r="D40" s="376"/>
      <c r="E40" s="99"/>
      <c r="F40" s="100"/>
      <c r="G40" s="377"/>
      <c r="H40" s="363"/>
      <c r="I40" s="244"/>
      <c r="J40" s="244"/>
      <c r="K40" s="116"/>
      <c r="L40" s="391"/>
      <c r="M40" s="95"/>
      <c r="N40" s="95"/>
      <c r="O40" s="116"/>
      <c r="P40" s="544"/>
      <c r="Q40" s="539"/>
      <c r="R40" s="539"/>
      <c r="S40" s="545"/>
      <c r="T40" s="568"/>
      <c r="U40" s="570"/>
      <c r="V40" s="570"/>
      <c r="W40" s="569"/>
      <c r="X40" s="239">
        <f t="shared" si="0"/>
        <v>0</v>
      </c>
      <c r="Y40" s="102">
        <f t="shared" si="1"/>
        <v>0</v>
      </c>
      <c r="Z40" s="97">
        <f t="shared" si="2"/>
        <v>0</v>
      </c>
      <c r="AA40" s="426"/>
    </row>
    <row r="41" spans="1:27" x14ac:dyDescent="0.25">
      <c r="A41" s="743" t="s">
        <v>202</v>
      </c>
      <c r="B41" s="744"/>
      <c r="C41" s="744"/>
      <c r="D41" s="374"/>
      <c r="E41" s="110"/>
      <c r="F41" s="119"/>
      <c r="G41" s="375"/>
      <c r="H41" s="364">
        <f>SUM(H42:H47)</f>
        <v>3600</v>
      </c>
      <c r="I41" s="103">
        <f>SUM(I42:I47)</f>
        <v>152</v>
      </c>
      <c r="J41" s="89">
        <f>SUM(J42:J47)</f>
        <v>152</v>
      </c>
      <c r="K41" s="390">
        <f>J41/I41</f>
        <v>1</v>
      </c>
      <c r="L41" s="393"/>
      <c r="M41" s="103"/>
      <c r="N41" s="103"/>
      <c r="O41" s="390"/>
      <c r="P41" s="548"/>
      <c r="Q41" s="540"/>
      <c r="R41" s="540"/>
      <c r="S41" s="549"/>
      <c r="T41" s="560">
        <f>SUM(T42:T46)</f>
        <v>0</v>
      </c>
      <c r="U41" s="566">
        <f>SUM(U42:U46)</f>
        <v>1000</v>
      </c>
      <c r="V41" s="566">
        <f>SUM(V42:V46)</f>
        <v>0</v>
      </c>
      <c r="W41" s="402">
        <f>V41/U41</f>
        <v>0</v>
      </c>
      <c r="X41" s="238">
        <f>D41+H41+L41+P41+T41</f>
        <v>3600</v>
      </c>
      <c r="Y41" s="89">
        <f>E41+I41+M41+U41</f>
        <v>1152</v>
      </c>
      <c r="Z41" s="89">
        <f>F41+J41+N41+V41</f>
        <v>152</v>
      </c>
      <c r="AA41" s="371">
        <f>Z41/Y41</f>
        <v>0.13194444444444445</v>
      </c>
    </row>
    <row r="42" spans="1:27" ht="15" customHeight="1" x14ac:dyDescent="0.25">
      <c r="A42" s="424" t="s">
        <v>203</v>
      </c>
      <c r="B42" s="113" t="s">
        <v>155</v>
      </c>
      <c r="C42" s="359" t="s">
        <v>204</v>
      </c>
      <c r="D42" s="372"/>
      <c r="E42" s="93"/>
      <c r="F42" s="94"/>
      <c r="G42" s="373"/>
      <c r="H42" s="363"/>
      <c r="I42" s="244"/>
      <c r="J42" s="244"/>
      <c r="K42" s="116"/>
      <c r="L42" s="391"/>
      <c r="M42" s="95"/>
      <c r="N42" s="95"/>
      <c r="O42" s="116"/>
      <c r="P42" s="544"/>
      <c r="Q42" s="539"/>
      <c r="R42" s="539"/>
      <c r="S42" s="545"/>
      <c r="T42" s="530"/>
      <c r="U42" s="124"/>
      <c r="V42" s="124"/>
      <c r="W42" s="403"/>
      <c r="X42" s="239">
        <f t="shared" si="0"/>
        <v>0</v>
      </c>
      <c r="Y42" s="96">
        <f t="shared" si="1"/>
        <v>0</v>
      </c>
      <c r="Z42" s="97">
        <f t="shared" si="2"/>
        <v>0</v>
      </c>
      <c r="AA42" s="425"/>
    </row>
    <row r="43" spans="1:27" ht="15" customHeight="1" x14ac:dyDescent="0.25">
      <c r="A43" s="424" t="s">
        <v>205</v>
      </c>
      <c r="B43" s="113" t="s">
        <v>155</v>
      </c>
      <c r="C43" s="359" t="s">
        <v>206</v>
      </c>
      <c r="D43" s="372"/>
      <c r="E43" s="93"/>
      <c r="F43" s="94"/>
      <c r="G43" s="373"/>
      <c r="H43" s="363"/>
      <c r="I43" s="244"/>
      <c r="J43" s="244"/>
      <c r="K43" s="116"/>
      <c r="L43" s="391"/>
      <c r="M43" s="95"/>
      <c r="N43" s="95"/>
      <c r="O43" s="116"/>
      <c r="P43" s="544"/>
      <c r="Q43" s="539"/>
      <c r="R43" s="539"/>
      <c r="S43" s="545"/>
      <c r="T43" s="530"/>
      <c r="U43" s="126"/>
      <c r="V43" s="126"/>
      <c r="W43" s="408"/>
      <c r="X43" s="239">
        <f t="shared" si="0"/>
        <v>0</v>
      </c>
      <c r="Y43" s="96">
        <f t="shared" si="1"/>
        <v>0</v>
      </c>
      <c r="Z43" s="97">
        <f t="shared" si="2"/>
        <v>0</v>
      </c>
      <c r="AA43" s="425"/>
    </row>
    <row r="44" spans="1:27" ht="15" customHeight="1" x14ac:dyDescent="0.25">
      <c r="A44" s="424" t="s">
        <v>207</v>
      </c>
      <c r="B44" s="113" t="s">
        <v>155</v>
      </c>
      <c r="C44" s="359" t="s">
        <v>208</v>
      </c>
      <c r="D44" s="372"/>
      <c r="E44" s="93"/>
      <c r="F44" s="94"/>
      <c r="G44" s="373"/>
      <c r="H44" s="363">
        <v>100</v>
      </c>
      <c r="I44" s="244">
        <v>25</v>
      </c>
      <c r="J44" s="244">
        <v>25</v>
      </c>
      <c r="K44" s="116">
        <f>J44/I44</f>
        <v>1</v>
      </c>
      <c r="L44" s="391"/>
      <c r="M44" s="95"/>
      <c r="N44" s="95"/>
      <c r="O44" s="116"/>
      <c r="P44" s="544"/>
      <c r="Q44" s="539"/>
      <c r="R44" s="539"/>
      <c r="S44" s="545"/>
      <c r="T44" s="533"/>
      <c r="U44" s="249"/>
      <c r="V44" s="249"/>
      <c r="W44" s="409"/>
      <c r="X44" s="239">
        <f t="shared" si="0"/>
        <v>100</v>
      </c>
      <c r="Y44" s="97">
        <f t="shared" si="1"/>
        <v>25</v>
      </c>
      <c r="Z44" s="97">
        <f>F44+J44+N44+V44</f>
        <v>25</v>
      </c>
      <c r="AA44" s="425">
        <f>Z44/Y44</f>
        <v>1</v>
      </c>
    </row>
    <row r="45" spans="1:27" ht="15" customHeight="1" x14ac:dyDescent="0.25">
      <c r="A45" s="424" t="s">
        <v>209</v>
      </c>
      <c r="B45" s="113" t="s">
        <v>155</v>
      </c>
      <c r="C45" s="359" t="s">
        <v>210</v>
      </c>
      <c r="D45" s="372"/>
      <c r="E45" s="93"/>
      <c r="F45" s="94"/>
      <c r="G45" s="373"/>
      <c r="H45" s="363"/>
      <c r="I45" s="244"/>
      <c r="J45" s="244"/>
      <c r="K45" s="116"/>
      <c r="L45" s="391"/>
      <c r="M45" s="95"/>
      <c r="N45" s="95"/>
      <c r="O45" s="116"/>
      <c r="P45" s="544"/>
      <c r="Q45" s="539"/>
      <c r="R45" s="539"/>
      <c r="S45" s="545"/>
      <c r="T45" s="533"/>
      <c r="U45" s="249"/>
      <c r="V45" s="249"/>
      <c r="W45" s="409"/>
      <c r="X45" s="239">
        <f t="shared" si="0"/>
        <v>0</v>
      </c>
      <c r="Y45" s="97">
        <f t="shared" si="1"/>
        <v>0</v>
      </c>
      <c r="Z45" s="97">
        <f t="shared" si="2"/>
        <v>0</v>
      </c>
      <c r="AA45" s="425"/>
    </row>
    <row r="46" spans="1:27" ht="15" customHeight="1" x14ac:dyDescent="0.25">
      <c r="A46" s="428" t="s">
        <v>211</v>
      </c>
      <c r="B46" s="113" t="s">
        <v>155</v>
      </c>
      <c r="C46" s="362" t="s">
        <v>212</v>
      </c>
      <c r="D46" s="382"/>
      <c r="E46" s="105"/>
      <c r="F46" s="106"/>
      <c r="G46" s="383"/>
      <c r="H46" s="367">
        <v>3500</v>
      </c>
      <c r="I46" s="248">
        <v>127</v>
      </c>
      <c r="J46" s="248">
        <v>127</v>
      </c>
      <c r="K46" s="118">
        <f>J46/I46</f>
        <v>1</v>
      </c>
      <c r="L46" s="396"/>
      <c r="M46" s="101"/>
      <c r="N46" s="101"/>
      <c r="O46" s="118"/>
      <c r="P46" s="544"/>
      <c r="Q46" s="539"/>
      <c r="R46" s="539"/>
      <c r="S46" s="545"/>
      <c r="T46" s="513"/>
      <c r="U46" s="250">
        <v>1000</v>
      </c>
      <c r="V46" s="250">
        <v>0</v>
      </c>
      <c r="W46" s="410">
        <f>V46/U46</f>
        <v>0</v>
      </c>
      <c r="X46" s="241">
        <f t="shared" si="0"/>
        <v>3500</v>
      </c>
      <c r="Y46" s="102">
        <f>E46+I46+M46+U46</f>
        <v>1127</v>
      </c>
      <c r="Z46" s="97">
        <f>F46+J46+N46+V46</f>
        <v>127</v>
      </c>
      <c r="AA46" s="426">
        <f>Z46/Y46</f>
        <v>0.1126885536823425</v>
      </c>
    </row>
    <row r="47" spans="1:27" ht="15" customHeight="1" x14ac:dyDescent="0.25">
      <c r="A47" s="424" t="s">
        <v>213</v>
      </c>
      <c r="B47" s="113" t="s">
        <v>155</v>
      </c>
      <c r="C47" s="361" t="s">
        <v>214</v>
      </c>
      <c r="D47" s="372"/>
      <c r="E47" s="93"/>
      <c r="F47" s="94"/>
      <c r="G47" s="373"/>
      <c r="H47" s="363">
        <v>0</v>
      </c>
      <c r="I47" s="244">
        <v>0</v>
      </c>
      <c r="J47" s="244">
        <v>0</v>
      </c>
      <c r="K47" s="116">
        <v>0</v>
      </c>
      <c r="L47" s="391"/>
      <c r="M47" s="95"/>
      <c r="N47" s="95"/>
      <c r="O47" s="116"/>
      <c r="P47" s="544"/>
      <c r="Q47" s="539"/>
      <c r="R47" s="539"/>
      <c r="S47" s="545"/>
      <c r="T47" s="533"/>
      <c r="U47" s="249"/>
      <c r="V47" s="249"/>
      <c r="W47" s="409"/>
      <c r="X47" s="239">
        <f t="shared" si="0"/>
        <v>0</v>
      </c>
      <c r="Y47" s="97">
        <f t="shared" si="1"/>
        <v>0</v>
      </c>
      <c r="Z47" s="97">
        <f t="shared" si="2"/>
        <v>0</v>
      </c>
      <c r="AA47" s="425">
        <v>0</v>
      </c>
    </row>
    <row r="48" spans="1:27" ht="15" customHeight="1" x14ac:dyDescent="0.25">
      <c r="A48" s="743" t="s">
        <v>227</v>
      </c>
      <c r="B48" s="744"/>
      <c r="C48" s="744"/>
      <c r="D48" s="370"/>
      <c r="E48" s="89">
        <f>SUM(E49,E50)</f>
        <v>0</v>
      </c>
      <c r="F48" s="89">
        <f>SUM(F49,F50)</f>
        <v>0</v>
      </c>
      <c r="G48" s="375">
        <v>0</v>
      </c>
      <c r="H48" s="368"/>
      <c r="I48" s="91"/>
      <c r="J48" s="91"/>
      <c r="K48" s="237"/>
      <c r="L48" s="397"/>
      <c r="M48" s="91"/>
      <c r="N48" s="91"/>
      <c r="O48" s="237"/>
      <c r="P48" s="548"/>
      <c r="Q48" s="540"/>
      <c r="R48" s="540"/>
      <c r="S48" s="549"/>
      <c r="T48" s="535">
        <f>SUM(T49:T50)</f>
        <v>24380</v>
      </c>
      <c r="U48" s="411">
        <f>SUM(U49:U50)</f>
        <v>35756</v>
      </c>
      <c r="V48" s="411">
        <f>SUM(V49:V50)</f>
        <v>24380</v>
      </c>
      <c r="W48" s="412">
        <f>V48/U48</f>
        <v>0.68184360666741251</v>
      </c>
      <c r="X48" s="242">
        <f>D48+H48+L48+P48+T48</f>
        <v>24380</v>
      </c>
      <c r="Y48" s="91">
        <f>E48+I48+M48+U48</f>
        <v>35756</v>
      </c>
      <c r="Z48" s="92">
        <f t="shared" si="2"/>
        <v>24380</v>
      </c>
      <c r="AA48" s="398">
        <f>Z48/Y48</f>
        <v>0.68184360666741251</v>
      </c>
    </row>
    <row r="49" spans="1:27" ht="15" customHeight="1" x14ac:dyDescent="0.25">
      <c r="A49" s="745" t="s">
        <v>228</v>
      </c>
      <c r="B49" s="746"/>
      <c r="C49" s="746"/>
      <c r="D49" s="372"/>
      <c r="E49" s="93"/>
      <c r="F49" s="94"/>
      <c r="G49" s="381"/>
      <c r="H49" s="365"/>
      <c r="I49" s="95"/>
      <c r="J49" s="95"/>
      <c r="K49" s="116"/>
      <c r="L49" s="391"/>
      <c r="M49" s="95"/>
      <c r="N49" s="95"/>
      <c r="O49" s="116"/>
      <c r="P49" s="544"/>
      <c r="Q49" s="539"/>
      <c r="R49" s="539"/>
      <c r="S49" s="545"/>
      <c r="T49" s="533">
        <v>24380</v>
      </c>
      <c r="U49" s="249">
        <v>35756</v>
      </c>
      <c r="V49" s="249">
        <v>24380</v>
      </c>
      <c r="W49" s="409">
        <f>V49/U49</f>
        <v>0.68184360666741251</v>
      </c>
      <c r="X49" s="239">
        <f t="shared" si="0"/>
        <v>24380</v>
      </c>
      <c r="Y49" s="96">
        <f t="shared" si="1"/>
        <v>35756</v>
      </c>
      <c r="Z49" s="97">
        <f t="shared" si="2"/>
        <v>24380</v>
      </c>
      <c r="AA49" s="425">
        <f>Z49/Y49</f>
        <v>0.68184360666741251</v>
      </c>
    </row>
    <row r="50" spans="1:27" ht="15" customHeight="1" x14ac:dyDescent="0.25">
      <c r="A50" s="745" t="s">
        <v>229</v>
      </c>
      <c r="B50" s="746"/>
      <c r="C50" s="746"/>
      <c r="D50" s="384"/>
      <c r="E50" s="107"/>
      <c r="F50" s="108"/>
      <c r="G50" s="385"/>
      <c r="H50" s="369"/>
      <c r="I50" s="104"/>
      <c r="J50" s="104"/>
      <c r="K50" s="125"/>
      <c r="L50" s="399"/>
      <c r="M50" s="104"/>
      <c r="N50" s="104"/>
      <c r="O50" s="125"/>
      <c r="P50" s="544"/>
      <c r="Q50" s="539"/>
      <c r="R50" s="539"/>
      <c r="S50" s="545"/>
      <c r="T50" s="536">
        <v>0</v>
      </c>
      <c r="U50" s="251">
        <v>0</v>
      </c>
      <c r="V50" s="251">
        <v>0</v>
      </c>
      <c r="W50" s="409">
        <v>0</v>
      </c>
      <c r="X50" s="243">
        <f t="shared" si="0"/>
        <v>0</v>
      </c>
      <c r="Y50" s="109">
        <f t="shared" si="1"/>
        <v>0</v>
      </c>
      <c r="Z50" s="97">
        <f t="shared" si="2"/>
        <v>0</v>
      </c>
      <c r="AA50" s="395"/>
    </row>
    <row r="51" spans="1:27" ht="16.5" thickBot="1" x14ac:dyDescent="0.3">
      <c r="A51" s="739" t="s">
        <v>230</v>
      </c>
      <c r="B51" s="740"/>
      <c r="C51" s="740"/>
      <c r="D51" s="386">
        <f>SUM(D7,D14,D17,D21,D26,D30,D37,D41,D48)</f>
        <v>19256</v>
      </c>
      <c r="E51" s="387">
        <f>E7+E14+E17+E21+E26+E30+E37+E41+E48</f>
        <v>14448</v>
      </c>
      <c r="F51" s="388">
        <f>F7+F14+F17+F21+F26+F30+F37+F41+F48</f>
        <v>14448</v>
      </c>
      <c r="G51" s="389">
        <f>F51/E51</f>
        <v>1</v>
      </c>
      <c r="H51" s="387">
        <f>H7+H14+H17+H21+H26+H30+H37+H41+H48</f>
        <v>26107</v>
      </c>
      <c r="I51" s="388">
        <f>I7+I14+I17+I21+I26+I30+I37+I41+I48</f>
        <v>5674</v>
      </c>
      <c r="J51" s="388">
        <f>J48+J41+J37+J30+J26+J21+J14+J17+J7</f>
        <v>5574</v>
      </c>
      <c r="K51" s="429">
        <f>J51/I51</f>
        <v>0.98237574903066616</v>
      </c>
      <c r="L51" s="386">
        <f>SUM(L7,L14,L17,L21,L26,L30,L37,L41)</f>
        <v>57475</v>
      </c>
      <c r="M51" s="388">
        <f>M7+M14+M17+M21+M26+M30+M37+M41+M48</f>
        <v>58299</v>
      </c>
      <c r="N51" s="388">
        <f>N7+N14+N17+N21+N26+N30+N37+N41+N48</f>
        <v>58307</v>
      </c>
      <c r="O51" s="429">
        <f>N51/M51</f>
        <v>1.0001372236230468</v>
      </c>
      <c r="P51" s="553">
        <f>P48+P41+P37+P30+P26+P21+P17+P7+P14</f>
        <v>679</v>
      </c>
      <c r="Q51" s="554">
        <f>Q48+Q41+Q37+Q30+Q26+Q21+Q17+Q14+Q7</f>
        <v>441</v>
      </c>
      <c r="R51" s="554">
        <f>R48+R41+R37+R30+R26+R21+R17+R14+R7</f>
        <v>441</v>
      </c>
      <c r="S51" s="555">
        <f>R51/Q51</f>
        <v>1</v>
      </c>
      <c r="T51" s="537">
        <f>SUM(T7,T14,T17,T21,T26,T30,T37,T41,T48)</f>
        <v>125666</v>
      </c>
      <c r="U51" s="413">
        <f>U7+U14+U17+U21+U26+U30+U37+U41+U48</f>
        <v>61849</v>
      </c>
      <c r="V51" s="413">
        <f>V7+V14+V17+V21+V26+V30+V37+V41+V48</f>
        <v>49473</v>
      </c>
      <c r="W51" s="414">
        <f>V51/U51</f>
        <v>0.79989975585700657</v>
      </c>
      <c r="X51" s="430">
        <f>D51+H51+L51+P51+T51</f>
        <v>229183</v>
      </c>
      <c r="Y51" s="431">
        <f>E51+I51+M51+U51+Q51</f>
        <v>140711</v>
      </c>
      <c r="Z51" s="431">
        <f>F51+J51+N51+V51+R51</f>
        <v>128243</v>
      </c>
      <c r="AA51" s="400">
        <f>Z51/Y51</f>
        <v>0.91139285485853982</v>
      </c>
    </row>
  </sheetData>
  <mergeCells count="19">
    <mergeCell ref="A2:AA2"/>
    <mergeCell ref="D5:G5"/>
    <mergeCell ref="H5:K5"/>
    <mergeCell ref="L5:O5"/>
    <mergeCell ref="P5:S5"/>
    <mergeCell ref="T5:W5"/>
    <mergeCell ref="X5:AA5"/>
    <mergeCell ref="A51:C51"/>
    <mergeCell ref="A7:C7"/>
    <mergeCell ref="A14:C14"/>
    <mergeCell ref="A17:C17"/>
    <mergeCell ref="A21:C21"/>
    <mergeCell ref="A26:C26"/>
    <mergeCell ref="A30:C30"/>
    <mergeCell ref="A37:C37"/>
    <mergeCell ref="A41:C41"/>
    <mergeCell ref="A48:C48"/>
    <mergeCell ref="A49:C49"/>
    <mergeCell ref="A50:C50"/>
  </mergeCells>
  <printOptions horizontalCentered="1"/>
  <pageMargins left="0.39370078740157483" right="0.39370078740157483" top="0.62992125984251968" bottom="0.78740157480314965" header="0.31496062992125984" footer="0.39370078740157483"/>
  <pageSetup paperSize="8" scale="67" orientation="landscape" r:id="rId1"/>
  <headerFooter alignWithMargins="0">
    <oddHeader>&amp;R&amp;"Times New Roman1,Normál"&amp;9 &amp;K0000003 / 2018. (V. 30.) önkormányzati rendelet
3. számú melléklete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MJ38"/>
  <sheetViews>
    <sheetView view="pageLayout" zoomScaleNormal="100" workbookViewId="0">
      <selection activeCell="B3" sqref="B3"/>
    </sheetView>
  </sheetViews>
  <sheetFormatPr defaultRowHeight="15" x14ac:dyDescent="0.25"/>
  <cols>
    <col min="1" max="1" width="59.375" style="85" customWidth="1"/>
    <col min="2" max="4" width="11.625" style="85" customWidth="1"/>
    <col min="5" max="5" width="9.75" style="85" customWidth="1"/>
    <col min="6" max="1024" width="7.875" style="85" customWidth="1"/>
  </cols>
  <sheetData>
    <row r="2" spans="1:5" ht="54" customHeight="1" x14ac:dyDescent="0.25">
      <c r="A2" s="755" t="s">
        <v>316</v>
      </c>
      <c r="B2" s="755"/>
      <c r="C2" s="755"/>
      <c r="D2" s="755"/>
      <c r="E2" s="755"/>
    </row>
    <row r="3" spans="1:5" ht="46.5" customHeight="1" thickBot="1" x14ac:dyDescent="0.3">
      <c r="A3" s="128"/>
      <c r="B3" s="46"/>
      <c r="C3" s="46"/>
      <c r="D3" s="46"/>
      <c r="E3" s="46"/>
    </row>
    <row r="4" spans="1:5" ht="38.25" x14ac:dyDescent="0.25">
      <c r="A4" s="617"/>
      <c r="B4" s="618" t="s">
        <v>148</v>
      </c>
      <c r="C4" s="619" t="s">
        <v>149</v>
      </c>
      <c r="D4" s="619" t="s">
        <v>329</v>
      </c>
      <c r="E4" s="620" t="s">
        <v>4</v>
      </c>
    </row>
    <row r="5" spans="1:5" ht="15.75" x14ac:dyDescent="0.25">
      <c r="A5" s="621" t="s">
        <v>231</v>
      </c>
      <c r="B5" s="129">
        <f>SUM(B6:B14)</f>
        <v>7476</v>
      </c>
      <c r="C5" s="129">
        <f>SUM(C6:C14)</f>
        <v>3397</v>
      </c>
      <c r="D5" s="129">
        <f>SUM(D6:D14)</f>
        <v>3397</v>
      </c>
      <c r="E5" s="622">
        <f>D5/C5</f>
        <v>1</v>
      </c>
    </row>
    <row r="6" spans="1:5" ht="15.75" x14ac:dyDescent="0.25">
      <c r="A6" s="623" t="s">
        <v>232</v>
      </c>
      <c r="B6" s="130">
        <v>820</v>
      </c>
      <c r="C6" s="130">
        <v>0</v>
      </c>
      <c r="D6" s="131"/>
      <c r="E6" s="624" t="e">
        <f>D6/C6</f>
        <v>#DIV/0!</v>
      </c>
    </row>
    <row r="7" spans="1:5" ht="15.75" x14ac:dyDescent="0.25">
      <c r="A7" s="625" t="s">
        <v>233</v>
      </c>
      <c r="B7" s="132">
        <v>0</v>
      </c>
      <c r="C7" s="132">
        <v>0</v>
      </c>
      <c r="D7" s="133"/>
      <c r="E7" s="624">
        <v>0</v>
      </c>
    </row>
    <row r="8" spans="1:5" ht="15.75" x14ac:dyDescent="0.25">
      <c r="A8" s="625" t="s">
        <v>234</v>
      </c>
      <c r="B8" s="132">
        <v>4901</v>
      </c>
      <c r="C8" s="132">
        <v>2054</v>
      </c>
      <c r="D8" s="133">
        <v>2054</v>
      </c>
      <c r="E8" s="624">
        <f>D8/C8</f>
        <v>1</v>
      </c>
    </row>
    <row r="9" spans="1:5" ht="15.75" x14ac:dyDescent="0.25">
      <c r="A9" s="625" t="s">
        <v>304</v>
      </c>
      <c r="B9" s="132">
        <v>0</v>
      </c>
      <c r="C9" s="132">
        <v>0</v>
      </c>
      <c r="D9" s="133"/>
      <c r="E9" s="624">
        <v>0</v>
      </c>
    </row>
    <row r="10" spans="1:5" ht="15.75" x14ac:dyDescent="0.25">
      <c r="A10" s="625" t="s">
        <v>235</v>
      </c>
      <c r="B10" s="132">
        <v>0</v>
      </c>
      <c r="C10" s="132">
        <v>0</v>
      </c>
      <c r="D10" s="133"/>
      <c r="E10" s="624"/>
    </row>
    <row r="11" spans="1:5" ht="15.75" x14ac:dyDescent="0.25">
      <c r="A11" s="625" t="s">
        <v>348</v>
      </c>
      <c r="B11" s="132">
        <v>1355</v>
      </c>
      <c r="C11" s="132">
        <v>1168</v>
      </c>
      <c r="D11" s="133">
        <v>1168</v>
      </c>
      <c r="E11" s="624">
        <f>D11/C11</f>
        <v>1</v>
      </c>
    </row>
    <row r="12" spans="1:5" ht="15.75" x14ac:dyDescent="0.25">
      <c r="A12" s="625" t="s">
        <v>236</v>
      </c>
      <c r="B12" s="132">
        <v>0</v>
      </c>
      <c r="C12" s="132">
        <v>0</v>
      </c>
      <c r="D12" s="133"/>
      <c r="E12" s="624">
        <v>0</v>
      </c>
    </row>
    <row r="13" spans="1:5" ht="15.75" x14ac:dyDescent="0.25">
      <c r="A13" s="625" t="s">
        <v>237</v>
      </c>
      <c r="B13" s="134">
        <v>300</v>
      </c>
      <c r="C13" s="134">
        <v>175</v>
      </c>
      <c r="D13" s="135">
        <v>175</v>
      </c>
      <c r="E13" s="624">
        <f t="shared" ref="E13:E38" si="0">D13/C13</f>
        <v>1</v>
      </c>
    </row>
    <row r="14" spans="1:5" ht="15.75" x14ac:dyDescent="0.25">
      <c r="A14" s="625" t="s">
        <v>238</v>
      </c>
      <c r="B14" s="134">
        <v>100</v>
      </c>
      <c r="C14" s="134">
        <v>0</v>
      </c>
      <c r="D14" s="135">
        <v>0</v>
      </c>
      <c r="E14" s="624">
        <v>0</v>
      </c>
    </row>
    <row r="15" spans="1:5" ht="15.75" x14ac:dyDescent="0.25">
      <c r="A15" s="626" t="s">
        <v>239</v>
      </c>
      <c r="B15" s="136">
        <f>SUM(B16:B33)</f>
        <v>2615</v>
      </c>
      <c r="C15" s="137">
        <f>SUM(C16:C33)</f>
        <v>2462</v>
      </c>
      <c r="D15" s="137">
        <f>SUM(D16:D33)</f>
        <v>2462</v>
      </c>
      <c r="E15" s="627">
        <f t="shared" si="0"/>
        <v>1</v>
      </c>
    </row>
    <row r="16" spans="1:5" ht="15.75" x14ac:dyDescent="0.25">
      <c r="A16" s="625" t="s">
        <v>240</v>
      </c>
      <c r="B16" s="134">
        <v>150</v>
      </c>
      <c r="C16" s="134">
        <v>232</v>
      </c>
      <c r="D16" s="135">
        <v>232</v>
      </c>
      <c r="E16" s="628">
        <f t="shared" si="0"/>
        <v>1</v>
      </c>
    </row>
    <row r="17" spans="1:5" ht="15.75" x14ac:dyDescent="0.25">
      <c r="A17" s="625" t="s">
        <v>241</v>
      </c>
      <c r="B17" s="134">
        <v>80</v>
      </c>
      <c r="C17" s="134">
        <v>0</v>
      </c>
      <c r="D17" s="135"/>
      <c r="E17" s="628" t="e">
        <f t="shared" si="0"/>
        <v>#DIV/0!</v>
      </c>
    </row>
    <row r="18" spans="1:5" ht="15.75" x14ac:dyDescent="0.25">
      <c r="A18" s="625" t="s">
        <v>242</v>
      </c>
      <c r="B18" s="134">
        <v>30</v>
      </c>
      <c r="C18" s="134">
        <v>30</v>
      </c>
      <c r="D18" s="135">
        <v>30</v>
      </c>
      <c r="E18" s="628">
        <f t="shared" si="0"/>
        <v>1</v>
      </c>
    </row>
    <row r="19" spans="1:5" ht="15.75" x14ac:dyDescent="0.25">
      <c r="A19" s="625" t="s">
        <v>243</v>
      </c>
      <c r="B19" s="134">
        <v>175</v>
      </c>
      <c r="C19" s="134">
        <v>0</v>
      </c>
      <c r="D19" s="135"/>
      <c r="E19" s="628">
        <v>0</v>
      </c>
    </row>
    <row r="20" spans="1:5" ht="15.75" x14ac:dyDescent="0.25">
      <c r="A20" s="625" t="s">
        <v>244</v>
      </c>
      <c r="B20" s="134">
        <v>680</v>
      </c>
      <c r="C20" s="134">
        <v>680</v>
      </c>
      <c r="D20" s="135">
        <v>680</v>
      </c>
      <c r="E20" s="628">
        <f t="shared" si="0"/>
        <v>1</v>
      </c>
    </row>
    <row r="21" spans="1:5" ht="15.75" x14ac:dyDescent="0.25">
      <c r="A21" s="625" t="s">
        <v>245</v>
      </c>
      <c r="B21" s="134">
        <v>450</v>
      </c>
      <c r="C21" s="134">
        <v>550</v>
      </c>
      <c r="D21" s="135">
        <v>550</v>
      </c>
      <c r="E21" s="628">
        <f t="shared" si="0"/>
        <v>1</v>
      </c>
    </row>
    <row r="22" spans="1:5" ht="15.75" x14ac:dyDescent="0.25">
      <c r="A22" s="625" t="s">
        <v>246</v>
      </c>
      <c r="B22" s="134">
        <v>140</v>
      </c>
      <c r="C22" s="134">
        <v>22</v>
      </c>
      <c r="D22" s="135">
        <v>22</v>
      </c>
      <c r="E22" s="628">
        <f t="shared" si="0"/>
        <v>1</v>
      </c>
    </row>
    <row r="23" spans="1:5" ht="15.75" x14ac:dyDescent="0.25">
      <c r="A23" s="625" t="s">
        <v>247</v>
      </c>
      <c r="B23" s="134">
        <v>300</v>
      </c>
      <c r="C23" s="134">
        <v>300</v>
      </c>
      <c r="D23" s="135">
        <v>300</v>
      </c>
      <c r="E23" s="628">
        <f t="shared" si="0"/>
        <v>1</v>
      </c>
    </row>
    <row r="24" spans="1:5" ht="15.75" x14ac:dyDescent="0.25">
      <c r="A24" s="625" t="s">
        <v>248</v>
      </c>
      <c r="B24" s="134">
        <v>110</v>
      </c>
      <c r="C24" s="134">
        <v>0</v>
      </c>
      <c r="D24" s="135"/>
      <c r="E24" s="628">
        <v>0</v>
      </c>
    </row>
    <row r="25" spans="1:5" ht="15.75" x14ac:dyDescent="0.25">
      <c r="A25" s="629" t="s">
        <v>249</v>
      </c>
      <c r="B25" s="134">
        <v>150</v>
      </c>
      <c r="C25" s="134">
        <v>150</v>
      </c>
      <c r="D25" s="135">
        <v>150</v>
      </c>
      <c r="E25" s="628">
        <f t="shared" si="0"/>
        <v>1</v>
      </c>
    </row>
    <row r="26" spans="1:5" ht="15.75" x14ac:dyDescent="0.25">
      <c r="A26" s="629" t="s">
        <v>250</v>
      </c>
      <c r="B26" s="134">
        <v>50</v>
      </c>
      <c r="C26" s="134">
        <v>50</v>
      </c>
      <c r="D26" s="135">
        <v>50</v>
      </c>
      <c r="E26" s="628">
        <f t="shared" si="0"/>
        <v>1</v>
      </c>
    </row>
    <row r="27" spans="1:5" ht="15.75" x14ac:dyDescent="0.25">
      <c r="A27" s="629" t="s">
        <v>372</v>
      </c>
      <c r="B27" s="134">
        <v>20</v>
      </c>
      <c r="C27" s="134">
        <v>20</v>
      </c>
      <c r="D27" s="135">
        <v>20</v>
      </c>
      <c r="E27" s="628">
        <f t="shared" si="0"/>
        <v>1</v>
      </c>
    </row>
    <row r="28" spans="1:5" ht="15.75" x14ac:dyDescent="0.25">
      <c r="A28" s="629" t="s">
        <v>251</v>
      </c>
      <c r="B28" s="134">
        <v>10</v>
      </c>
      <c r="C28" s="134">
        <v>10</v>
      </c>
      <c r="D28" s="135">
        <v>10</v>
      </c>
      <c r="E28" s="628">
        <f t="shared" si="0"/>
        <v>1</v>
      </c>
    </row>
    <row r="29" spans="1:5" ht="15.75" x14ac:dyDescent="0.25">
      <c r="A29" s="629" t="s">
        <v>252</v>
      </c>
      <c r="B29" s="134">
        <v>50</v>
      </c>
      <c r="C29" s="134">
        <v>0</v>
      </c>
      <c r="D29" s="135">
        <v>0</v>
      </c>
      <c r="E29" s="628">
        <v>0</v>
      </c>
    </row>
    <row r="30" spans="1:5" ht="15.75" x14ac:dyDescent="0.25">
      <c r="A30" s="629" t="s">
        <v>253</v>
      </c>
      <c r="B30" s="134">
        <v>20</v>
      </c>
      <c r="C30" s="134">
        <v>18</v>
      </c>
      <c r="D30" s="135">
        <v>18</v>
      </c>
      <c r="E30" s="628">
        <f t="shared" si="0"/>
        <v>1</v>
      </c>
    </row>
    <row r="31" spans="1:5" ht="15.75" x14ac:dyDescent="0.25">
      <c r="A31" s="630" t="s">
        <v>305</v>
      </c>
      <c r="B31" s="340">
        <v>100</v>
      </c>
      <c r="C31" s="340">
        <v>100</v>
      </c>
      <c r="D31" s="341">
        <v>100</v>
      </c>
      <c r="E31" s="628">
        <f t="shared" si="0"/>
        <v>1</v>
      </c>
    </row>
    <row r="32" spans="1:5" ht="15.75" x14ac:dyDescent="0.25">
      <c r="A32" s="630" t="s">
        <v>349</v>
      </c>
      <c r="B32" s="340">
        <v>0</v>
      </c>
      <c r="C32" s="340">
        <v>200</v>
      </c>
      <c r="D32" s="341">
        <v>200</v>
      </c>
      <c r="E32" s="628">
        <f t="shared" si="0"/>
        <v>1</v>
      </c>
    </row>
    <row r="33" spans="1:5" ht="15.75" x14ac:dyDescent="0.25">
      <c r="A33" s="630" t="s">
        <v>306</v>
      </c>
      <c r="B33" s="340">
        <v>100</v>
      </c>
      <c r="C33" s="340">
        <v>100</v>
      </c>
      <c r="D33" s="341">
        <v>100</v>
      </c>
      <c r="E33" s="628">
        <f t="shared" si="0"/>
        <v>1</v>
      </c>
    </row>
    <row r="34" spans="1:5" ht="15.75" x14ac:dyDescent="0.25">
      <c r="A34" s="631" t="s">
        <v>254</v>
      </c>
      <c r="B34" s="138">
        <f>SUM(B5+B15)</f>
        <v>10091</v>
      </c>
      <c r="C34" s="139">
        <f>C5+C15</f>
        <v>5859</v>
      </c>
      <c r="D34" s="139">
        <f>D5+D15</f>
        <v>5859</v>
      </c>
      <c r="E34" s="632">
        <f t="shared" si="0"/>
        <v>1</v>
      </c>
    </row>
    <row r="35" spans="1:5" ht="15.75" x14ac:dyDescent="0.25">
      <c r="A35" s="633" t="s">
        <v>255</v>
      </c>
      <c r="B35" s="140">
        <f>SUM(B36:B37)</f>
        <v>3070</v>
      </c>
      <c r="C35" s="141">
        <f>SUM(C36:C37)</f>
        <v>1019</v>
      </c>
      <c r="D35" s="141">
        <f>SUM(D36:D37)</f>
        <v>1019</v>
      </c>
      <c r="E35" s="634">
        <f t="shared" si="0"/>
        <v>1</v>
      </c>
    </row>
    <row r="36" spans="1:5" ht="15.75" x14ac:dyDescent="0.25">
      <c r="A36" s="629" t="s">
        <v>256</v>
      </c>
      <c r="B36" s="134">
        <v>1200</v>
      </c>
      <c r="C36" s="135">
        <v>545</v>
      </c>
      <c r="D36" s="135">
        <v>545</v>
      </c>
      <c r="E36" s="628">
        <f t="shared" si="0"/>
        <v>1</v>
      </c>
    </row>
    <row r="37" spans="1:5" ht="15.75" x14ac:dyDescent="0.25">
      <c r="A37" s="629" t="s">
        <v>257</v>
      </c>
      <c r="B37" s="134">
        <v>1870</v>
      </c>
      <c r="C37" s="135">
        <v>474</v>
      </c>
      <c r="D37" s="135">
        <v>474</v>
      </c>
      <c r="E37" s="628">
        <f t="shared" si="0"/>
        <v>1</v>
      </c>
    </row>
    <row r="38" spans="1:5" ht="16.5" thickBot="1" x14ac:dyDescent="0.3">
      <c r="A38" s="635" t="s">
        <v>258</v>
      </c>
      <c r="B38" s="636">
        <f>SUM(B5+B15+B35)</f>
        <v>13161</v>
      </c>
      <c r="C38" s="636">
        <f>C34+C35</f>
        <v>6878</v>
      </c>
      <c r="D38" s="636">
        <f>D34+D35</f>
        <v>6878</v>
      </c>
      <c r="E38" s="637">
        <f t="shared" si="0"/>
        <v>1</v>
      </c>
    </row>
  </sheetData>
  <mergeCells count="1">
    <mergeCell ref="A2:E2"/>
  </mergeCells>
  <pageMargins left="0.70866141732283472" right="0.70866141732283472" top="0.94488188976377963" bottom="1.1417322834645669" header="0.31496062992125984" footer="0.74803149606299213"/>
  <pageSetup paperSize="9" scale="77" orientation="portrait" r:id="rId1"/>
  <headerFooter alignWithMargins="0">
    <oddHeader>&amp;R&amp;"Times New Roman1,Normál"&amp;9&amp;K000000 3/ 2018. (V. 30.) Önkormányzati rendelet
4. számú melléklete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MJ27"/>
  <sheetViews>
    <sheetView view="pageLayout" topLeftCell="B16" zoomScaleNormal="100" workbookViewId="0">
      <selection activeCell="F1" sqref="F1"/>
    </sheetView>
  </sheetViews>
  <sheetFormatPr defaultRowHeight="15" x14ac:dyDescent="0.25"/>
  <cols>
    <col min="1" max="1" width="4.25" style="85" customWidth="1"/>
    <col min="2" max="2" width="45" style="85" customWidth="1"/>
    <col min="3" max="5" width="14.5" style="142" customWidth="1"/>
    <col min="6" max="6" width="12.25" style="142" customWidth="1"/>
    <col min="7" max="1024" width="7.875" style="85" customWidth="1"/>
  </cols>
  <sheetData>
    <row r="2" spans="1:6" ht="22.5" customHeight="1" x14ac:dyDescent="0.3">
      <c r="A2" s="758" t="s">
        <v>259</v>
      </c>
      <c r="B2" s="758"/>
      <c r="C2" s="758"/>
      <c r="D2" s="758"/>
      <c r="E2" s="758"/>
      <c r="F2" s="758"/>
    </row>
    <row r="3" spans="1:6" ht="19.5" x14ac:dyDescent="0.3">
      <c r="A3" s="143"/>
      <c r="B3" s="144"/>
      <c r="C3" s="145"/>
      <c r="D3" s="145"/>
      <c r="E3" s="145"/>
      <c r="F3" s="145"/>
    </row>
    <row r="4" spans="1:6" ht="15.75" thickBot="1" x14ac:dyDescent="0.3">
      <c r="A4" s="146"/>
      <c r="B4" s="147"/>
      <c r="C4" s="148"/>
      <c r="D4" s="148"/>
      <c r="E4" s="148"/>
      <c r="F4" s="148"/>
    </row>
    <row r="5" spans="1:6" ht="26.25" x14ac:dyDescent="0.25">
      <c r="A5" s="759" t="s">
        <v>260</v>
      </c>
      <c r="B5" s="760"/>
      <c r="C5" s="638" t="s">
        <v>315</v>
      </c>
      <c r="D5" s="639" t="s">
        <v>149</v>
      </c>
      <c r="E5" s="640" t="s">
        <v>329</v>
      </c>
      <c r="F5" s="641" t="s">
        <v>4</v>
      </c>
    </row>
    <row r="6" spans="1:6" x14ac:dyDescent="0.25">
      <c r="A6" s="642">
        <v>1</v>
      </c>
      <c r="B6" s="153" t="s">
        <v>261</v>
      </c>
      <c r="C6" s="154">
        <v>20140</v>
      </c>
      <c r="D6" s="154">
        <v>20512</v>
      </c>
      <c r="E6" s="155">
        <v>19883</v>
      </c>
      <c r="F6" s="643">
        <f>E6/D6</f>
        <v>0.96933502340093602</v>
      </c>
    </row>
    <row r="7" spans="1:6" ht="18.75" customHeight="1" x14ac:dyDescent="0.25">
      <c r="A7" s="644">
        <v>2</v>
      </c>
      <c r="B7" s="157" t="s">
        <v>307</v>
      </c>
      <c r="C7" s="158">
        <v>15000</v>
      </c>
      <c r="D7" s="159">
        <v>13195</v>
      </c>
      <c r="E7" s="159">
        <v>5277</v>
      </c>
      <c r="F7" s="643">
        <f>E7/D7</f>
        <v>0.39992421371731718</v>
      </c>
    </row>
    <row r="8" spans="1:6" x14ac:dyDescent="0.25">
      <c r="A8" s="761" t="s">
        <v>262</v>
      </c>
      <c r="B8" s="762"/>
      <c r="C8" s="160">
        <f>SUM(C6:C7)</f>
        <v>35140</v>
      </c>
      <c r="D8" s="160">
        <f>SUM(D6:D7)</f>
        <v>33707</v>
      </c>
      <c r="E8" s="160">
        <f>SUM(E6:E7)</f>
        <v>25160</v>
      </c>
      <c r="F8" s="645">
        <f>E8/D8</f>
        <v>0.74643249176728865</v>
      </c>
    </row>
    <row r="9" spans="1:6" x14ac:dyDescent="0.25">
      <c r="A9" s="646"/>
      <c r="B9" s="143"/>
      <c r="F9" s="647"/>
    </row>
    <row r="10" spans="1:6" x14ac:dyDescent="0.25">
      <c r="A10" s="648"/>
      <c r="B10" s="146"/>
      <c r="C10" s="161"/>
      <c r="D10" s="161"/>
      <c r="E10" s="161"/>
      <c r="F10" s="649"/>
    </row>
    <row r="11" spans="1:6" x14ac:dyDescent="0.25">
      <c r="A11" s="648"/>
      <c r="B11" s="146"/>
      <c r="C11" s="161"/>
      <c r="D11" s="161"/>
      <c r="E11" s="161"/>
      <c r="F11" s="649"/>
    </row>
    <row r="12" spans="1:6" ht="26.25" x14ac:dyDescent="0.25">
      <c r="A12" s="763" t="s">
        <v>263</v>
      </c>
      <c r="B12" s="764"/>
      <c r="C12" s="150" t="s">
        <v>315</v>
      </c>
      <c r="D12" s="151" t="s">
        <v>149</v>
      </c>
      <c r="E12" s="152" t="s">
        <v>329</v>
      </c>
      <c r="F12" s="650" t="s">
        <v>4</v>
      </c>
    </row>
    <row r="13" spans="1:6" x14ac:dyDescent="0.25">
      <c r="A13" s="651">
        <v>1</v>
      </c>
      <c r="B13" s="153" t="s">
        <v>261</v>
      </c>
      <c r="C13" s="162">
        <v>4857</v>
      </c>
      <c r="D13" s="162">
        <v>5013</v>
      </c>
      <c r="E13" s="162">
        <v>4968</v>
      </c>
      <c r="F13" s="652">
        <f>E13/D13</f>
        <v>0.99102333931777375</v>
      </c>
    </row>
    <row r="14" spans="1:6" x14ac:dyDescent="0.25">
      <c r="A14" s="651">
        <v>2</v>
      </c>
      <c r="B14" s="153" t="s">
        <v>308</v>
      </c>
      <c r="C14" s="162">
        <v>25251</v>
      </c>
      <c r="D14" s="162">
        <v>0</v>
      </c>
      <c r="E14" s="162">
        <v>0</v>
      </c>
      <c r="F14" s="652"/>
    </row>
    <row r="15" spans="1:6" x14ac:dyDescent="0.25">
      <c r="A15" s="651">
        <v>3</v>
      </c>
      <c r="B15" s="153" t="s">
        <v>309</v>
      </c>
      <c r="C15" s="162">
        <v>70000</v>
      </c>
      <c r="D15" s="162">
        <v>0</v>
      </c>
      <c r="E15" s="162">
        <v>0</v>
      </c>
      <c r="F15" s="652"/>
    </row>
    <row r="16" spans="1:6" x14ac:dyDescent="0.25">
      <c r="A16" s="651">
        <v>4</v>
      </c>
      <c r="B16" s="153" t="s">
        <v>310</v>
      </c>
      <c r="C16" s="162">
        <v>718</v>
      </c>
      <c r="D16" s="162">
        <v>718</v>
      </c>
      <c r="E16" s="162">
        <v>718</v>
      </c>
      <c r="F16" s="652"/>
    </row>
    <row r="17" spans="1:7" ht="26.25" x14ac:dyDescent="0.25">
      <c r="A17" s="651">
        <v>5</v>
      </c>
      <c r="B17" s="342" t="s">
        <v>311</v>
      </c>
      <c r="C17" s="162">
        <v>4257</v>
      </c>
      <c r="D17" s="162">
        <v>0</v>
      </c>
      <c r="E17" s="162">
        <v>0</v>
      </c>
      <c r="F17" s="652"/>
    </row>
    <row r="18" spans="1:7" x14ac:dyDescent="0.25">
      <c r="A18" s="651">
        <v>6</v>
      </c>
      <c r="B18" s="153" t="s">
        <v>312</v>
      </c>
      <c r="C18" s="162">
        <v>13419</v>
      </c>
      <c r="D18" s="162">
        <v>13419</v>
      </c>
      <c r="E18" s="162">
        <v>13419</v>
      </c>
      <c r="F18" s="652"/>
    </row>
    <row r="19" spans="1:7" x14ac:dyDescent="0.25">
      <c r="A19" s="651">
        <v>7</v>
      </c>
      <c r="B19" s="157" t="s">
        <v>314</v>
      </c>
      <c r="C19" s="155">
        <v>1980</v>
      </c>
      <c r="D19" s="155">
        <v>1980</v>
      </c>
      <c r="E19" s="155">
        <v>1980</v>
      </c>
      <c r="F19" s="643">
        <f>E19/D19</f>
        <v>1</v>
      </c>
    </row>
    <row r="20" spans="1:7" x14ac:dyDescent="0.25">
      <c r="A20" s="651">
        <v>8</v>
      </c>
      <c r="B20" s="188" t="s">
        <v>313</v>
      </c>
      <c r="C20" s="155">
        <v>700</v>
      </c>
      <c r="D20" s="155">
        <v>700</v>
      </c>
      <c r="E20" s="155">
        <v>700</v>
      </c>
      <c r="F20" s="643"/>
    </row>
    <row r="21" spans="1:7" x14ac:dyDescent="0.25">
      <c r="A21" s="761" t="s">
        <v>264</v>
      </c>
      <c r="B21" s="762"/>
      <c r="C21" s="164">
        <f>SUM(C13:C20)</f>
        <v>121182</v>
      </c>
      <c r="D21" s="164">
        <f>SUM(D13:D20)</f>
        <v>21830</v>
      </c>
      <c r="E21" s="164">
        <f>SUM(E13:E20)</f>
        <v>21785</v>
      </c>
      <c r="F21" s="653">
        <f>E21/D21</f>
        <v>0.99793861658268435</v>
      </c>
    </row>
    <row r="22" spans="1:7" x14ac:dyDescent="0.25">
      <c r="A22" s="654"/>
      <c r="B22" s="166"/>
      <c r="C22" s="167"/>
      <c r="D22" s="167"/>
      <c r="E22" s="167"/>
      <c r="F22" s="655"/>
      <c r="G22" s="3"/>
    </row>
    <row r="23" spans="1:7" x14ac:dyDescent="0.25">
      <c r="A23" s="654"/>
      <c r="B23" s="166"/>
      <c r="C23" s="167"/>
      <c r="D23" s="167"/>
      <c r="E23" s="167"/>
      <c r="F23" s="655"/>
      <c r="G23" s="3"/>
    </row>
    <row r="24" spans="1:7" x14ac:dyDescent="0.25">
      <c r="A24" s="656"/>
      <c r="B24" s="168"/>
      <c r="C24" s="169"/>
      <c r="D24" s="169"/>
      <c r="E24" s="169"/>
      <c r="F24" s="657"/>
    </row>
    <row r="25" spans="1:7" x14ac:dyDescent="0.25">
      <c r="A25" s="656"/>
      <c r="B25" s="168"/>
      <c r="C25" s="169"/>
      <c r="D25" s="169"/>
      <c r="E25" s="169"/>
      <c r="F25" s="657"/>
    </row>
    <row r="26" spans="1:7" x14ac:dyDescent="0.25">
      <c r="A26" s="648"/>
      <c r="B26" s="146"/>
      <c r="C26" s="161"/>
      <c r="D26" s="161"/>
      <c r="E26" s="161"/>
      <c r="F26" s="649"/>
    </row>
    <row r="27" spans="1:7" ht="16.5" thickBot="1" x14ac:dyDescent="0.3">
      <c r="A27" s="756" t="s">
        <v>265</v>
      </c>
      <c r="B27" s="757"/>
      <c r="C27" s="658">
        <f>SUM(C8+C21)</f>
        <v>156322</v>
      </c>
      <c r="D27" s="658">
        <f t="shared" ref="D27:E27" si="0">SUM(D8+D21)</f>
        <v>55537</v>
      </c>
      <c r="E27" s="658">
        <f t="shared" si="0"/>
        <v>46945</v>
      </c>
      <c r="F27" s="659">
        <f>E27/D27</f>
        <v>0.8452923276374309</v>
      </c>
    </row>
  </sheetData>
  <mergeCells count="6">
    <mergeCell ref="A27:B27"/>
    <mergeCell ref="A2:F2"/>
    <mergeCell ref="A5:B5"/>
    <mergeCell ref="A8:B8"/>
    <mergeCell ref="A12:B12"/>
    <mergeCell ref="A21:B21"/>
  </mergeCells>
  <pageMargins left="0.70866141732283472" right="0.70866141732283472" top="0.94488188976377963" bottom="1.1417322834645669" header="0.31496062992125984" footer="0.74803149606299213"/>
  <pageSetup paperSize="9" scale="71" orientation="portrait" r:id="rId1"/>
  <headerFooter alignWithMargins="0">
    <oddHeader>&amp;R&amp;"Times New Roman1,Normál"&amp;9&amp;K000000 3/ 2018. (V. 30.) önkormányzati rendelet
5. számú melléklete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XFC35"/>
  <sheetViews>
    <sheetView view="pageLayout" zoomScaleNormal="100" workbookViewId="0">
      <selection activeCell="H3" sqref="H3"/>
    </sheetView>
  </sheetViews>
  <sheetFormatPr defaultRowHeight="15" x14ac:dyDescent="0.25"/>
  <cols>
    <col min="1" max="1" width="40.5" style="85" customWidth="1"/>
    <col min="2" max="2" width="6.875" style="85" customWidth="1"/>
    <col min="3" max="3" width="6.625" style="85" customWidth="1"/>
    <col min="4" max="4" width="6.875" style="85" customWidth="1"/>
    <col min="5" max="5" width="7.5" style="85" customWidth="1"/>
    <col min="6" max="6" width="43.625" style="85" customWidth="1"/>
    <col min="7" max="8" width="6.625" style="85" customWidth="1"/>
    <col min="9" max="9" width="6.875" style="85" customWidth="1"/>
    <col min="10" max="10" width="7.625" style="85" customWidth="1"/>
    <col min="11" max="14" width="3.375" style="85" customWidth="1"/>
    <col min="15" max="15" width="6.75" style="85" customWidth="1"/>
    <col min="16" max="1023" width="3.375" style="85" customWidth="1"/>
    <col min="16384" max="16384" width="9" style="85"/>
  </cols>
  <sheetData>
    <row r="2" spans="1:10" ht="58.5" customHeight="1" x14ac:dyDescent="0.25">
      <c r="A2" s="765" t="s">
        <v>317</v>
      </c>
      <c r="B2" s="765"/>
      <c r="C2" s="765"/>
      <c r="D2" s="765"/>
      <c r="E2" s="765"/>
      <c r="F2" s="765"/>
      <c r="G2" s="765"/>
      <c r="H2" s="170"/>
      <c r="I2" s="170"/>
      <c r="J2" s="170"/>
    </row>
    <row r="3" spans="1:10" ht="43.5" customHeight="1" x14ac:dyDescent="0.25">
      <c r="A3" s="127"/>
      <c r="B3" s="171"/>
      <c r="C3" s="171"/>
      <c r="D3" s="171"/>
      <c r="E3" s="171"/>
      <c r="F3" s="171"/>
      <c r="G3" s="171"/>
      <c r="H3" s="171"/>
      <c r="I3" s="171"/>
      <c r="J3" s="171"/>
    </row>
    <row r="4" spans="1:10" ht="51" x14ac:dyDescent="0.25">
      <c r="A4" s="149" t="s">
        <v>266</v>
      </c>
      <c r="B4" s="152" t="s">
        <v>330</v>
      </c>
      <c r="C4" s="151" t="s">
        <v>331</v>
      </c>
      <c r="D4" s="152" t="s">
        <v>329</v>
      </c>
      <c r="E4" s="172" t="s">
        <v>4</v>
      </c>
      <c r="F4" s="173" t="s">
        <v>267</v>
      </c>
      <c r="G4" s="152" t="s">
        <v>330</v>
      </c>
      <c r="H4" s="151" t="s">
        <v>331</v>
      </c>
      <c r="I4" s="152" t="s">
        <v>329</v>
      </c>
      <c r="J4" s="172" t="s">
        <v>4</v>
      </c>
    </row>
    <row r="5" spans="1:10" x14ac:dyDescent="0.25">
      <c r="A5" s="174" t="s">
        <v>43</v>
      </c>
      <c r="B5" s="175">
        <f>SUM(B6:B8)</f>
        <v>7041</v>
      </c>
      <c r="C5" s="175">
        <f>SUM(C6:C8)</f>
        <v>5225</v>
      </c>
      <c r="D5" s="175">
        <f>SUM(D6:D8)</f>
        <v>5225</v>
      </c>
      <c r="E5" s="176">
        <f>D5/C5</f>
        <v>1</v>
      </c>
      <c r="F5" s="177" t="s">
        <v>8</v>
      </c>
      <c r="G5" s="175">
        <v>16494</v>
      </c>
      <c r="H5" s="175">
        <v>22739</v>
      </c>
      <c r="I5" s="175">
        <v>22643</v>
      </c>
      <c r="J5" s="163">
        <f t="shared" ref="J5:J14" si="0">I5/H5</f>
        <v>0.99577817845991468</v>
      </c>
    </row>
    <row r="6" spans="1:10" x14ac:dyDescent="0.25">
      <c r="A6" s="178" t="s">
        <v>268</v>
      </c>
      <c r="B6" s="179">
        <v>981</v>
      </c>
      <c r="C6" s="179">
        <v>649</v>
      </c>
      <c r="D6" s="179">
        <v>649</v>
      </c>
      <c r="E6" s="180">
        <f>D6/C6</f>
        <v>1</v>
      </c>
      <c r="F6" s="181" t="s">
        <v>269</v>
      </c>
      <c r="G6" s="182">
        <v>5425</v>
      </c>
      <c r="H6" s="182">
        <v>4703</v>
      </c>
      <c r="I6" s="182">
        <v>4703</v>
      </c>
      <c r="J6" s="163">
        <f t="shared" si="0"/>
        <v>1</v>
      </c>
    </row>
    <row r="7" spans="1:10" x14ac:dyDescent="0.25">
      <c r="A7" s="178" t="s">
        <v>270</v>
      </c>
      <c r="B7" s="179">
        <v>0</v>
      </c>
      <c r="C7" s="179">
        <v>0</v>
      </c>
      <c r="D7" s="179">
        <v>0</v>
      </c>
      <c r="E7" s="180"/>
      <c r="F7" s="181" t="s">
        <v>371</v>
      </c>
      <c r="G7" s="182">
        <v>34568</v>
      </c>
      <c r="H7" s="182">
        <v>42045</v>
      </c>
      <c r="I7" s="182">
        <v>41105</v>
      </c>
      <c r="J7" s="163">
        <f t="shared" si="0"/>
        <v>0.97764300154596262</v>
      </c>
    </row>
    <row r="8" spans="1:10" x14ac:dyDescent="0.25">
      <c r="A8" s="178" t="s">
        <v>47</v>
      </c>
      <c r="B8" s="179">
        <v>6060</v>
      </c>
      <c r="C8" s="179">
        <v>4576</v>
      </c>
      <c r="D8" s="179">
        <v>4576</v>
      </c>
      <c r="E8" s="180">
        <f t="shared" ref="E8:E17" si="1">D8/C8</f>
        <v>1</v>
      </c>
      <c r="F8" s="181" t="s">
        <v>14</v>
      </c>
      <c r="G8" s="182">
        <f>SUM(G9:G11)</f>
        <v>10591</v>
      </c>
      <c r="H8" s="182">
        <f>SUM(H9:H11)</f>
        <v>11463</v>
      </c>
      <c r="I8" s="182">
        <f>SUM(I9:I11)</f>
        <v>11463</v>
      </c>
      <c r="J8" s="163">
        <f t="shared" si="0"/>
        <v>1</v>
      </c>
    </row>
    <row r="9" spans="1:10" x14ac:dyDescent="0.25">
      <c r="A9" s="183" t="s">
        <v>271</v>
      </c>
      <c r="B9" s="182">
        <v>24216</v>
      </c>
      <c r="C9" s="182">
        <f>C10+C11+C12</f>
        <v>24266</v>
      </c>
      <c r="D9" s="182">
        <f>D10+D11+D12</f>
        <v>24266</v>
      </c>
      <c r="E9" s="184">
        <f t="shared" si="1"/>
        <v>1</v>
      </c>
      <c r="F9" s="185" t="s">
        <v>272</v>
      </c>
      <c r="G9" s="179">
        <v>7176</v>
      </c>
      <c r="H9" s="179">
        <v>2180</v>
      </c>
      <c r="I9" s="179">
        <v>2180</v>
      </c>
      <c r="J9" s="163">
        <f t="shared" si="0"/>
        <v>1</v>
      </c>
    </row>
    <row r="10" spans="1:10" x14ac:dyDescent="0.25">
      <c r="A10" s="187" t="s">
        <v>52</v>
      </c>
      <c r="B10" s="179">
        <v>20633</v>
      </c>
      <c r="C10" s="179">
        <v>21236</v>
      </c>
      <c r="D10" s="179">
        <v>21236</v>
      </c>
      <c r="E10" s="180">
        <f t="shared" si="1"/>
        <v>1</v>
      </c>
      <c r="F10" s="185" t="s">
        <v>273</v>
      </c>
      <c r="G10" s="179">
        <v>3415</v>
      </c>
      <c r="H10" s="179">
        <v>3988</v>
      </c>
      <c r="I10" s="179">
        <v>3988</v>
      </c>
      <c r="J10" s="163">
        <f t="shared" si="0"/>
        <v>1</v>
      </c>
    </row>
    <row r="11" spans="1:10" x14ac:dyDescent="0.25">
      <c r="A11" s="187" t="s">
        <v>274</v>
      </c>
      <c r="B11" s="179">
        <v>3383</v>
      </c>
      <c r="C11" s="179">
        <v>2681</v>
      </c>
      <c r="D11" s="179">
        <v>2681</v>
      </c>
      <c r="E11" s="180">
        <f t="shared" si="1"/>
        <v>1</v>
      </c>
      <c r="F11" s="185" t="s">
        <v>356</v>
      </c>
      <c r="G11" s="179">
        <v>0</v>
      </c>
      <c r="H11" s="179">
        <v>5295</v>
      </c>
      <c r="I11" s="179">
        <v>5295</v>
      </c>
      <c r="J11" s="163">
        <f t="shared" si="0"/>
        <v>1</v>
      </c>
    </row>
    <row r="12" spans="1:10" x14ac:dyDescent="0.25">
      <c r="A12" s="187" t="s">
        <v>275</v>
      </c>
      <c r="B12" s="179">
        <v>200</v>
      </c>
      <c r="C12" s="179">
        <v>349</v>
      </c>
      <c r="D12" s="179">
        <v>349</v>
      </c>
      <c r="E12" s="180">
        <f t="shared" si="1"/>
        <v>1</v>
      </c>
      <c r="F12" s="181" t="s">
        <v>360</v>
      </c>
      <c r="G12" s="182">
        <v>1147</v>
      </c>
      <c r="H12" s="182">
        <v>1147</v>
      </c>
      <c r="I12" s="182">
        <v>1147</v>
      </c>
      <c r="J12" s="163">
        <f t="shared" si="0"/>
        <v>1</v>
      </c>
    </row>
    <row r="13" spans="1:10" x14ac:dyDescent="0.25">
      <c r="A13" s="183" t="s">
        <v>276</v>
      </c>
      <c r="B13" s="182">
        <v>28697</v>
      </c>
      <c r="C13" s="182">
        <v>33382</v>
      </c>
      <c r="D13" s="182">
        <v>33382</v>
      </c>
      <c r="E13" s="184">
        <f t="shared" si="1"/>
        <v>1</v>
      </c>
      <c r="F13" s="181" t="s">
        <v>277</v>
      </c>
      <c r="G13" s="182">
        <v>0</v>
      </c>
      <c r="H13" s="182">
        <v>0</v>
      </c>
      <c r="I13" s="182">
        <v>0</v>
      </c>
      <c r="J13" s="163">
        <v>0</v>
      </c>
    </row>
    <row r="14" spans="1:10" x14ac:dyDescent="0.25">
      <c r="A14" s="183" t="s">
        <v>278</v>
      </c>
      <c r="B14" s="182">
        <v>6449</v>
      </c>
      <c r="C14" s="182">
        <v>8654</v>
      </c>
      <c r="D14" s="182">
        <v>8654</v>
      </c>
      <c r="E14" s="184">
        <f t="shared" si="1"/>
        <v>1</v>
      </c>
      <c r="F14" s="181" t="s">
        <v>19</v>
      </c>
      <c r="G14" s="182">
        <v>4636</v>
      </c>
      <c r="H14" s="182">
        <v>3077</v>
      </c>
      <c r="I14" s="182">
        <v>0</v>
      </c>
      <c r="J14" s="163">
        <f t="shared" si="0"/>
        <v>0</v>
      </c>
    </row>
    <row r="15" spans="1:10" x14ac:dyDescent="0.25">
      <c r="A15" s="178" t="s">
        <v>279</v>
      </c>
      <c r="B15" s="179">
        <v>0</v>
      </c>
      <c r="C15" s="179">
        <v>0</v>
      </c>
      <c r="D15" s="179">
        <v>0</v>
      </c>
      <c r="E15" s="184">
        <v>0</v>
      </c>
    </row>
    <row r="16" spans="1:10" x14ac:dyDescent="0.25">
      <c r="A16" s="183" t="s">
        <v>280</v>
      </c>
      <c r="B16" s="182">
        <v>0</v>
      </c>
      <c r="C16" s="182">
        <v>0</v>
      </c>
      <c r="D16" s="182">
        <v>0</v>
      </c>
      <c r="E16" s="184"/>
    </row>
    <row r="17" spans="1:15" x14ac:dyDescent="0.25">
      <c r="A17" s="183" t="s">
        <v>281</v>
      </c>
      <c r="B17" s="182">
        <v>24380</v>
      </c>
      <c r="C17" s="182">
        <v>37289</v>
      </c>
      <c r="D17" s="182">
        <v>24380</v>
      </c>
      <c r="E17" s="184">
        <f t="shared" si="1"/>
        <v>0.65381211617367052</v>
      </c>
      <c r="F17" s="188"/>
      <c r="G17" s="182"/>
      <c r="H17" s="182"/>
      <c r="I17" s="182"/>
      <c r="J17" s="156"/>
    </row>
    <row r="18" spans="1:15" x14ac:dyDescent="0.25">
      <c r="A18" s="189" t="s">
        <v>282</v>
      </c>
      <c r="B18" s="190">
        <f>SUM(B5,B9,B13,B14,B16,B17)</f>
        <v>90783</v>
      </c>
      <c r="C18" s="190">
        <f>SUM(C5,C9,C13,C14,C16,C17)</f>
        <v>108816</v>
      </c>
      <c r="D18" s="190">
        <f>SUM(D5,D9,D13,D14,D16,D17)</f>
        <v>95907</v>
      </c>
      <c r="E18" s="191">
        <f>D18/C18</f>
        <v>0.88136854874283188</v>
      </c>
      <c r="F18" s="192" t="s">
        <v>283</v>
      </c>
      <c r="G18" s="190">
        <f>SUM(G5+G6+G7+G8+G13+G14+G12)</f>
        <v>72861</v>
      </c>
      <c r="H18" s="190">
        <f t="shared" ref="H18:I18" si="2">SUM(H5+H6+H7+H8+H13+H14+H12)</f>
        <v>85174</v>
      </c>
      <c r="I18" s="190">
        <f t="shared" si="2"/>
        <v>81061</v>
      </c>
      <c r="J18" s="165">
        <f>I18/H18</f>
        <v>0.95171061591565498</v>
      </c>
    </row>
    <row r="19" spans="1:15" x14ac:dyDescent="0.25">
      <c r="A19" s="193"/>
      <c r="B19" s="194"/>
      <c r="C19" s="194"/>
      <c r="D19" s="194"/>
      <c r="E19" s="194"/>
      <c r="F19" s="193"/>
      <c r="G19" s="194"/>
      <c r="H19" s="194"/>
      <c r="I19" s="194"/>
      <c r="J19" s="194"/>
      <c r="K19" s="143"/>
    </row>
    <row r="20" spans="1:15" ht="51" x14ac:dyDescent="0.25">
      <c r="A20" s="149" t="s">
        <v>284</v>
      </c>
      <c r="B20" s="152" t="s">
        <v>330</v>
      </c>
      <c r="C20" s="151" t="s">
        <v>331</v>
      </c>
      <c r="D20" s="152" t="s">
        <v>329</v>
      </c>
      <c r="E20" s="172" t="s">
        <v>4</v>
      </c>
      <c r="F20" s="173" t="s">
        <v>21</v>
      </c>
      <c r="G20" s="152" t="s">
        <v>330</v>
      </c>
      <c r="H20" s="151" t="s">
        <v>331</v>
      </c>
      <c r="I20" s="152" t="s">
        <v>329</v>
      </c>
      <c r="J20" s="172" t="s">
        <v>4</v>
      </c>
      <c r="N20" s="143"/>
      <c r="O20" s="143"/>
    </row>
    <row r="21" spans="1:15" x14ac:dyDescent="0.25">
      <c r="A21" s="195" t="s">
        <v>285</v>
      </c>
      <c r="B21" s="175">
        <v>14276</v>
      </c>
      <c r="C21" s="196">
        <v>2379</v>
      </c>
      <c r="D21" s="175">
        <v>2379</v>
      </c>
      <c r="E21" s="176">
        <f>D21/C21</f>
        <v>1</v>
      </c>
      <c r="F21" s="177" t="s">
        <v>286</v>
      </c>
      <c r="G21" s="175">
        <v>24997</v>
      </c>
      <c r="H21" s="175">
        <v>25525</v>
      </c>
      <c r="I21" s="175">
        <v>24851</v>
      </c>
      <c r="J21" s="163">
        <f t="shared" ref="J21:J24" si="3">I21/H21</f>
        <v>0.97359451518119489</v>
      </c>
      <c r="N21" s="197"/>
      <c r="O21" s="197"/>
    </row>
    <row r="22" spans="1:15" x14ac:dyDescent="0.25">
      <c r="A22" s="198" t="s">
        <v>287</v>
      </c>
      <c r="B22" s="182">
        <v>0</v>
      </c>
      <c r="C22" s="199">
        <v>0</v>
      </c>
      <c r="D22" s="179">
        <v>0</v>
      </c>
      <c r="E22" s="184">
        <v>0</v>
      </c>
      <c r="F22" s="181" t="s">
        <v>288</v>
      </c>
      <c r="G22" s="182">
        <v>116325</v>
      </c>
      <c r="H22" s="182">
        <v>16817</v>
      </c>
      <c r="I22" s="182">
        <v>16817</v>
      </c>
      <c r="J22" s="156">
        <f t="shared" si="3"/>
        <v>1</v>
      </c>
      <c r="N22" s="197"/>
      <c r="O22" s="197"/>
    </row>
    <row r="23" spans="1:15" x14ac:dyDescent="0.25">
      <c r="A23" s="198" t="s">
        <v>289</v>
      </c>
      <c r="B23" s="182">
        <v>4500</v>
      </c>
      <c r="C23" s="182">
        <v>4422</v>
      </c>
      <c r="D23" s="182">
        <v>4422</v>
      </c>
      <c r="E23" s="184">
        <f t="shared" ref="E23:E27" si="4">D23/C23</f>
        <v>1</v>
      </c>
      <c r="F23" s="185" t="s">
        <v>290</v>
      </c>
      <c r="G23" s="179">
        <v>0</v>
      </c>
      <c r="H23" s="179">
        <v>0</v>
      </c>
      <c r="I23" s="179">
        <v>0</v>
      </c>
      <c r="J23" s="186">
        <v>0</v>
      </c>
      <c r="N23" s="200"/>
      <c r="O23" s="200"/>
    </row>
    <row r="24" spans="1:15" x14ac:dyDescent="0.25">
      <c r="A24" s="187" t="s">
        <v>261</v>
      </c>
      <c r="B24" s="179">
        <v>0</v>
      </c>
      <c r="C24" s="199">
        <v>0</v>
      </c>
      <c r="D24" s="179">
        <v>0</v>
      </c>
      <c r="E24" s="184">
        <v>0</v>
      </c>
      <c r="F24" s="181" t="s">
        <v>291</v>
      </c>
      <c r="G24" s="182">
        <v>15000</v>
      </c>
      <c r="H24" s="182">
        <v>13195</v>
      </c>
      <c r="I24" s="182">
        <v>5277</v>
      </c>
      <c r="J24" s="156">
        <f t="shared" si="3"/>
        <v>0.39992421371731718</v>
      </c>
      <c r="N24" s="197"/>
      <c r="O24" s="197"/>
    </row>
    <row r="25" spans="1:15" x14ac:dyDescent="0.25">
      <c r="A25" s="183" t="s">
        <v>222</v>
      </c>
      <c r="B25" s="182">
        <v>679</v>
      </c>
      <c r="C25" s="201">
        <v>0</v>
      </c>
      <c r="D25" s="182">
        <v>0</v>
      </c>
      <c r="E25" s="184">
        <v>0</v>
      </c>
      <c r="F25" s="185" t="s">
        <v>292</v>
      </c>
      <c r="G25" s="179">
        <v>0</v>
      </c>
      <c r="H25" s="179">
        <v>0</v>
      </c>
      <c r="I25" s="179">
        <v>0</v>
      </c>
      <c r="J25" s="186">
        <v>0</v>
      </c>
      <c r="N25" s="200"/>
      <c r="O25" s="200"/>
    </row>
    <row r="26" spans="1:15" x14ac:dyDescent="0.25">
      <c r="A26" s="183" t="s">
        <v>318</v>
      </c>
      <c r="B26" s="182">
        <v>114316</v>
      </c>
      <c r="C26" s="201">
        <v>23746</v>
      </c>
      <c r="D26" s="182">
        <v>24187</v>
      </c>
      <c r="E26" s="184">
        <f t="shared" si="4"/>
        <v>1.0185715488924449</v>
      </c>
      <c r="F26" s="181" t="s">
        <v>319</v>
      </c>
      <c r="G26" s="182">
        <v>0</v>
      </c>
      <c r="H26" s="182">
        <v>0</v>
      </c>
      <c r="I26" s="182">
        <v>0</v>
      </c>
      <c r="J26" s="186">
        <v>0</v>
      </c>
      <c r="N26" s="197"/>
      <c r="O26" s="197"/>
    </row>
    <row r="27" spans="1:15" x14ac:dyDescent="0.25">
      <c r="A27" s="183" t="s">
        <v>293</v>
      </c>
      <c r="B27" s="179">
        <v>4629</v>
      </c>
      <c r="C27" s="199">
        <v>1348</v>
      </c>
      <c r="D27" s="179">
        <v>1348</v>
      </c>
      <c r="E27" s="184">
        <f t="shared" si="4"/>
        <v>1</v>
      </c>
      <c r="F27" s="188" t="s">
        <v>34</v>
      </c>
      <c r="G27" s="182"/>
      <c r="H27" s="182"/>
      <c r="I27" s="182"/>
      <c r="J27" s="156"/>
    </row>
    <row r="28" spans="1:15" x14ac:dyDescent="0.25">
      <c r="A28" s="183" t="s">
        <v>228</v>
      </c>
      <c r="B28" s="182">
        <v>0</v>
      </c>
      <c r="C28" s="201">
        <v>0</v>
      </c>
      <c r="D28" s="182">
        <v>0</v>
      </c>
      <c r="E28" s="184">
        <v>0</v>
      </c>
      <c r="F28" s="188" t="s">
        <v>294</v>
      </c>
      <c r="G28" s="182"/>
      <c r="H28" s="182"/>
      <c r="I28" s="182"/>
      <c r="J28" s="156"/>
    </row>
    <row r="29" spans="1:15" x14ac:dyDescent="0.25">
      <c r="A29" s="183" t="s">
        <v>295</v>
      </c>
      <c r="B29" s="202"/>
      <c r="C29" s="201"/>
      <c r="D29" s="182"/>
      <c r="E29" s="203"/>
      <c r="F29" s="188" t="s">
        <v>296</v>
      </c>
      <c r="G29" s="182"/>
      <c r="H29" s="182"/>
      <c r="I29" s="182"/>
      <c r="J29" s="156"/>
    </row>
    <row r="30" spans="1:15" x14ac:dyDescent="0.25">
      <c r="A30" s="204"/>
      <c r="B30" s="204"/>
      <c r="C30" s="199"/>
      <c r="D30" s="179"/>
      <c r="E30" s="205"/>
      <c r="G30" s="182"/>
      <c r="H30" s="182"/>
      <c r="I30" s="182"/>
      <c r="J30" s="156"/>
    </row>
    <row r="31" spans="1:15" x14ac:dyDescent="0.25">
      <c r="A31" s="204"/>
      <c r="B31" s="204"/>
      <c r="C31" s="199"/>
      <c r="D31" s="179"/>
      <c r="E31" s="205"/>
      <c r="G31" s="182"/>
      <c r="H31" s="182"/>
      <c r="I31" s="182"/>
      <c r="J31" s="156"/>
    </row>
    <row r="32" spans="1:15" x14ac:dyDescent="0.25">
      <c r="A32" s="189" t="s">
        <v>297</v>
      </c>
      <c r="B32" s="190">
        <f>B21+B28+B26+B23+B25+B27</f>
        <v>138400</v>
      </c>
      <c r="C32" s="190">
        <f t="shared" ref="C32:D32" si="5">C21+C28+C26+C23+C25+C27</f>
        <v>31895</v>
      </c>
      <c r="D32" s="190">
        <f t="shared" si="5"/>
        <v>32336</v>
      </c>
      <c r="E32" s="191">
        <f>D32/C32</f>
        <v>1.0138266185922558</v>
      </c>
      <c r="F32" s="192" t="s">
        <v>265</v>
      </c>
      <c r="G32" s="190">
        <f>G21+G22+G24+G26</f>
        <v>156322</v>
      </c>
      <c r="H32" s="190">
        <f>H21+H22+H24+H26</f>
        <v>55537</v>
      </c>
      <c r="I32" s="190">
        <f>I21+I22+I24+I26</f>
        <v>46945</v>
      </c>
      <c r="J32" s="165">
        <f>I32/H32</f>
        <v>0.8452923276374309</v>
      </c>
    </row>
    <row r="33" spans="1:10" x14ac:dyDescent="0.25">
      <c r="A33" s="193"/>
      <c r="B33" s="194"/>
      <c r="C33" s="194"/>
      <c r="D33" s="194"/>
      <c r="E33" s="206"/>
      <c r="F33" s="193"/>
      <c r="G33" s="194"/>
      <c r="H33" s="194"/>
      <c r="I33" s="194"/>
      <c r="J33" s="206"/>
    </row>
    <row r="34" spans="1:10" x14ac:dyDescent="0.25">
      <c r="A34" s="193"/>
      <c r="B34" s="194"/>
      <c r="C34" s="194"/>
      <c r="D34" s="194"/>
      <c r="E34" s="206"/>
      <c r="F34" s="193"/>
      <c r="G34" s="194"/>
      <c r="H34" s="194"/>
      <c r="I34" s="194"/>
      <c r="J34" s="194"/>
    </row>
    <row r="35" spans="1:10" x14ac:dyDescent="0.25">
      <c r="A35" s="207" t="s">
        <v>298</v>
      </c>
      <c r="B35" s="208">
        <f>SUM(B18,B32)</f>
        <v>229183</v>
      </c>
      <c r="C35" s="208">
        <f>SUM(C18,C32)</f>
        <v>140711</v>
      </c>
      <c r="D35" s="208">
        <f>SUM(D18,D32)</f>
        <v>128243</v>
      </c>
      <c r="E35" s="209">
        <f>D35/C35</f>
        <v>0.91139285485853982</v>
      </c>
      <c r="F35" s="210" t="s">
        <v>299</v>
      </c>
      <c r="G35" s="208">
        <f>SUM(G32,G18)</f>
        <v>229183</v>
      </c>
      <c r="H35" s="208">
        <f>SUM(H32,H18)</f>
        <v>140711</v>
      </c>
      <c r="I35" s="208">
        <f>SUM(I32,I18)</f>
        <v>128006</v>
      </c>
      <c r="J35" s="211">
        <f>I35/H35</f>
        <v>0.90970855157023967</v>
      </c>
    </row>
  </sheetData>
  <mergeCells count="1">
    <mergeCell ref="A2:G2"/>
  </mergeCells>
  <printOptions horizontalCentered="1"/>
  <pageMargins left="0.70866141732283472" right="0.70866141732283472" top="0.94488188976377963" bottom="1.1417322834645669" header="0.31496062992125984" footer="0.74803149606299213"/>
  <pageSetup paperSize="9" scale="69" orientation="landscape" r:id="rId1"/>
  <headerFooter alignWithMargins="0">
    <oddHeader>&amp;R&amp;"Times New Roman1,Normál"&amp;9&amp;K000000 3/ 2018. (V. 30.) Önkormányzati rendelet
6. számú melléklete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61"/>
  <sheetViews>
    <sheetView view="pageLayout" topLeftCell="B7" zoomScaleNormal="100" workbookViewId="0">
      <selection activeCell="D10" sqref="D10"/>
    </sheetView>
  </sheetViews>
  <sheetFormatPr defaultRowHeight="14.25" x14ac:dyDescent="0.2"/>
  <cols>
    <col min="1" max="1" width="9" hidden="1" customWidth="1"/>
    <col min="2" max="2" width="3.5" customWidth="1"/>
    <col min="4" max="4" width="62.75" customWidth="1"/>
    <col min="5" max="5" width="11.75" customWidth="1"/>
  </cols>
  <sheetData>
    <row r="2" spans="2:5" ht="15.75" x14ac:dyDescent="0.2">
      <c r="C2" s="766" t="s">
        <v>373</v>
      </c>
      <c r="D2" s="766"/>
      <c r="E2" s="766"/>
    </row>
    <row r="3" spans="2:5" ht="15" thickBot="1" x14ac:dyDescent="0.25">
      <c r="C3" s="571" t="s">
        <v>0</v>
      </c>
      <c r="D3" s="571" t="s">
        <v>42</v>
      </c>
      <c r="E3" s="571" t="s">
        <v>123</v>
      </c>
    </row>
    <row r="4" spans="2:5" ht="15" thickBot="1" x14ac:dyDescent="0.25">
      <c r="B4" s="572">
        <v>1</v>
      </c>
      <c r="C4" s="573"/>
      <c r="D4" s="574" t="s">
        <v>147</v>
      </c>
      <c r="E4" s="574" t="s">
        <v>374</v>
      </c>
    </row>
    <row r="5" spans="2:5" x14ac:dyDescent="0.2">
      <c r="B5" s="575">
        <v>2</v>
      </c>
      <c r="C5" s="576" t="s">
        <v>375</v>
      </c>
      <c r="D5" s="577" t="s">
        <v>376</v>
      </c>
      <c r="E5" s="578">
        <f>E6</f>
        <v>0</v>
      </c>
    </row>
    <row r="6" spans="2:5" x14ac:dyDescent="0.2">
      <c r="B6" s="572">
        <v>3</v>
      </c>
      <c r="C6" s="576"/>
      <c r="D6" s="577" t="s">
        <v>377</v>
      </c>
      <c r="E6" s="578">
        <v>0</v>
      </c>
    </row>
    <row r="7" spans="2:5" x14ac:dyDescent="0.2">
      <c r="B7" s="575">
        <v>4</v>
      </c>
      <c r="C7" s="579" t="s">
        <v>378</v>
      </c>
      <c r="D7" s="580" t="s">
        <v>379</v>
      </c>
      <c r="E7" s="581">
        <f>SUM(E8:E9)</f>
        <v>2439</v>
      </c>
    </row>
    <row r="8" spans="2:5" x14ac:dyDescent="0.2">
      <c r="B8" s="572">
        <v>5</v>
      </c>
      <c r="C8" s="579"/>
      <c r="D8" s="580" t="s">
        <v>377</v>
      </c>
      <c r="E8" s="581">
        <v>2439</v>
      </c>
    </row>
    <row r="9" spans="2:5" x14ac:dyDescent="0.2">
      <c r="B9" s="575">
        <v>6</v>
      </c>
      <c r="C9" s="579"/>
      <c r="D9" s="580" t="s">
        <v>380</v>
      </c>
      <c r="E9" s="581">
        <v>0</v>
      </c>
    </row>
    <row r="10" spans="2:5" x14ac:dyDescent="0.2">
      <c r="B10" s="572">
        <v>7</v>
      </c>
      <c r="C10" s="579" t="s">
        <v>381</v>
      </c>
      <c r="D10" s="580" t="s">
        <v>382</v>
      </c>
      <c r="E10" s="581">
        <v>0</v>
      </c>
    </row>
    <row r="11" spans="2:5" x14ac:dyDescent="0.2">
      <c r="B11" s="575">
        <v>8</v>
      </c>
      <c r="C11" s="582" t="s">
        <v>383</v>
      </c>
      <c r="D11" s="583" t="s">
        <v>384</v>
      </c>
      <c r="E11" s="584">
        <f>E7+E5</f>
        <v>2439</v>
      </c>
    </row>
    <row r="12" spans="2:5" x14ac:dyDescent="0.2">
      <c r="B12" s="572">
        <v>9</v>
      </c>
      <c r="C12" s="579" t="s">
        <v>385</v>
      </c>
      <c r="D12" s="580" t="s">
        <v>386</v>
      </c>
      <c r="E12" s="581">
        <v>974215</v>
      </c>
    </row>
    <row r="13" spans="2:5" x14ac:dyDescent="0.2">
      <c r="B13" s="575">
        <v>14</v>
      </c>
      <c r="C13" s="579" t="s">
        <v>387</v>
      </c>
      <c r="D13" s="580" t="s">
        <v>388</v>
      </c>
      <c r="E13" s="581">
        <v>29714</v>
      </c>
    </row>
    <row r="14" spans="2:5" x14ac:dyDescent="0.2">
      <c r="B14" s="575">
        <v>18</v>
      </c>
      <c r="C14" s="579" t="s">
        <v>389</v>
      </c>
      <c r="D14" s="580" t="s">
        <v>390</v>
      </c>
      <c r="E14" s="581">
        <v>0</v>
      </c>
    </row>
    <row r="15" spans="2:5" x14ac:dyDescent="0.2">
      <c r="B15" s="572">
        <v>19</v>
      </c>
      <c r="C15" s="579" t="s">
        <v>391</v>
      </c>
      <c r="D15" s="580" t="s">
        <v>392</v>
      </c>
      <c r="E15" s="581">
        <v>18414</v>
      </c>
    </row>
    <row r="16" spans="2:5" x14ac:dyDescent="0.2">
      <c r="B16" s="575">
        <v>20</v>
      </c>
      <c r="C16" s="579" t="s">
        <v>393</v>
      </c>
      <c r="D16" s="580" t="s">
        <v>394</v>
      </c>
      <c r="E16" s="581">
        <v>0</v>
      </c>
    </row>
    <row r="17" spans="2:5" x14ac:dyDescent="0.2">
      <c r="B17" s="572">
        <v>21</v>
      </c>
      <c r="C17" s="582" t="s">
        <v>395</v>
      </c>
      <c r="D17" s="583" t="s">
        <v>396</v>
      </c>
      <c r="E17" s="584">
        <f>E12+E13+E14+E15+E16</f>
        <v>1022343</v>
      </c>
    </row>
    <row r="18" spans="2:5" x14ac:dyDescent="0.2">
      <c r="B18" s="575">
        <v>22</v>
      </c>
      <c r="C18" s="579" t="s">
        <v>397</v>
      </c>
      <c r="D18" s="580" t="s">
        <v>398</v>
      </c>
      <c r="E18" s="581">
        <f>SUM(E19:E23)</f>
        <v>6488</v>
      </c>
    </row>
    <row r="19" spans="2:5" x14ac:dyDescent="0.2">
      <c r="B19" s="572">
        <v>23</v>
      </c>
      <c r="C19" s="579" t="s">
        <v>399</v>
      </c>
      <c r="D19" s="580" t="s">
        <v>400</v>
      </c>
      <c r="E19" s="581">
        <v>0</v>
      </c>
    </row>
    <row r="20" spans="2:5" x14ac:dyDescent="0.2">
      <c r="B20" s="575">
        <v>24</v>
      </c>
      <c r="C20" s="579" t="s">
        <v>401</v>
      </c>
      <c r="D20" s="580" t="s">
        <v>402</v>
      </c>
      <c r="E20" s="581">
        <v>6488</v>
      </c>
    </row>
    <row r="21" spans="2:5" x14ac:dyDescent="0.2">
      <c r="B21" s="572">
        <v>25</v>
      </c>
      <c r="C21" s="579" t="s">
        <v>403</v>
      </c>
      <c r="D21" s="580" t="s">
        <v>404</v>
      </c>
      <c r="E21" s="581">
        <v>0</v>
      </c>
    </row>
    <row r="22" spans="2:5" x14ac:dyDescent="0.2">
      <c r="B22" s="575">
        <v>26</v>
      </c>
      <c r="C22" s="579" t="s">
        <v>405</v>
      </c>
      <c r="D22" s="580" t="s">
        <v>406</v>
      </c>
      <c r="E22" s="581">
        <v>0</v>
      </c>
    </row>
    <row r="23" spans="2:5" x14ac:dyDescent="0.2">
      <c r="B23" s="572">
        <v>27</v>
      </c>
      <c r="C23" s="579" t="s">
        <v>407</v>
      </c>
      <c r="D23" s="580" t="s">
        <v>408</v>
      </c>
      <c r="E23" s="581">
        <v>0</v>
      </c>
    </row>
    <row r="24" spans="2:5" x14ac:dyDescent="0.2">
      <c r="B24" s="575">
        <v>28</v>
      </c>
      <c r="C24" s="579" t="s">
        <v>409</v>
      </c>
      <c r="D24" s="580" t="s">
        <v>410</v>
      </c>
      <c r="E24" s="581">
        <v>0</v>
      </c>
    </row>
    <row r="25" spans="2:5" x14ac:dyDescent="0.2">
      <c r="B25" s="572">
        <v>29</v>
      </c>
      <c r="C25" s="579" t="s">
        <v>411</v>
      </c>
      <c r="D25" s="580" t="s">
        <v>412</v>
      </c>
      <c r="E25" s="581">
        <v>0</v>
      </c>
    </row>
    <row r="26" spans="2:5" x14ac:dyDescent="0.2">
      <c r="B26" s="575">
        <v>30</v>
      </c>
      <c r="C26" s="579" t="s">
        <v>413</v>
      </c>
      <c r="D26" s="580" t="s">
        <v>414</v>
      </c>
      <c r="E26" s="581">
        <v>0</v>
      </c>
    </row>
    <row r="27" spans="2:5" x14ac:dyDescent="0.2">
      <c r="B27" s="572">
        <v>31</v>
      </c>
      <c r="C27" s="579" t="s">
        <v>415</v>
      </c>
      <c r="D27" s="580" t="s">
        <v>416</v>
      </c>
      <c r="E27" s="581">
        <v>0</v>
      </c>
    </row>
    <row r="28" spans="2:5" x14ac:dyDescent="0.2">
      <c r="B28" s="575">
        <v>32</v>
      </c>
      <c r="C28" s="582" t="s">
        <v>417</v>
      </c>
      <c r="D28" s="583" t="s">
        <v>418</v>
      </c>
      <c r="E28" s="584">
        <f>E18+E24+E27</f>
        <v>6488</v>
      </c>
    </row>
    <row r="29" spans="2:5" x14ac:dyDescent="0.2">
      <c r="B29" s="572">
        <v>33</v>
      </c>
      <c r="C29" s="579" t="s">
        <v>419</v>
      </c>
      <c r="D29" s="580" t="s">
        <v>420</v>
      </c>
      <c r="E29" s="581">
        <v>0</v>
      </c>
    </row>
    <row r="30" spans="2:5" x14ac:dyDescent="0.2">
      <c r="B30" s="575">
        <v>34</v>
      </c>
      <c r="C30" s="579" t="s">
        <v>421</v>
      </c>
      <c r="D30" s="580" t="s">
        <v>422</v>
      </c>
      <c r="E30" s="581">
        <v>0</v>
      </c>
    </row>
    <row r="31" spans="2:5" x14ac:dyDescent="0.2">
      <c r="B31" s="572">
        <v>35</v>
      </c>
      <c r="C31" s="579" t="s">
        <v>423</v>
      </c>
      <c r="D31" s="580" t="s">
        <v>424</v>
      </c>
      <c r="E31" s="581">
        <v>0</v>
      </c>
    </row>
    <row r="32" spans="2:5" x14ac:dyDescent="0.2">
      <c r="B32" s="575">
        <v>36</v>
      </c>
      <c r="C32" s="579" t="s">
        <v>425</v>
      </c>
      <c r="D32" s="580" t="s">
        <v>426</v>
      </c>
      <c r="E32" s="581">
        <v>0</v>
      </c>
    </row>
    <row r="33" spans="2:5" x14ac:dyDescent="0.2">
      <c r="B33" s="572">
        <v>37</v>
      </c>
      <c r="C33" s="579" t="s">
        <v>427</v>
      </c>
      <c r="D33" s="580" t="s">
        <v>428</v>
      </c>
      <c r="E33" s="581">
        <v>0</v>
      </c>
    </row>
    <row r="34" spans="2:5" x14ac:dyDescent="0.2">
      <c r="B34" s="575">
        <v>38</v>
      </c>
      <c r="C34" s="582" t="s">
        <v>429</v>
      </c>
      <c r="D34" s="583" t="s">
        <v>430</v>
      </c>
      <c r="E34" s="584">
        <v>0</v>
      </c>
    </row>
    <row r="35" spans="2:5" x14ac:dyDescent="0.2">
      <c r="B35" s="572">
        <v>39</v>
      </c>
      <c r="C35" s="582" t="s">
        <v>431</v>
      </c>
      <c r="D35" s="583" t="s">
        <v>432</v>
      </c>
      <c r="E35" s="584">
        <f>E28+E17+E11+E34</f>
        <v>1031270</v>
      </c>
    </row>
    <row r="36" spans="2:5" x14ac:dyDescent="0.2">
      <c r="B36" s="575">
        <v>40</v>
      </c>
      <c r="C36" s="579" t="s">
        <v>433</v>
      </c>
      <c r="D36" s="580" t="s">
        <v>434</v>
      </c>
      <c r="E36" s="581">
        <v>241</v>
      </c>
    </row>
    <row r="37" spans="2:5" x14ac:dyDescent="0.2">
      <c r="B37" s="572">
        <v>41</v>
      </c>
      <c r="C37" s="579" t="s">
        <v>435</v>
      </c>
      <c r="D37" s="580" t="s">
        <v>436</v>
      </c>
      <c r="E37" s="581">
        <v>0</v>
      </c>
    </row>
    <row r="38" spans="2:5" x14ac:dyDescent="0.2">
      <c r="B38" s="575">
        <v>42</v>
      </c>
      <c r="C38" s="579" t="s">
        <v>437</v>
      </c>
      <c r="D38" s="580" t="s">
        <v>438</v>
      </c>
      <c r="E38" s="581">
        <v>0</v>
      </c>
    </row>
    <row r="39" spans="2:5" x14ac:dyDescent="0.2">
      <c r="B39" s="572">
        <v>43</v>
      </c>
      <c r="C39" s="579" t="s">
        <v>439</v>
      </c>
      <c r="D39" s="580" t="s">
        <v>440</v>
      </c>
      <c r="E39" s="581">
        <v>0</v>
      </c>
    </row>
    <row r="40" spans="2:5" x14ac:dyDescent="0.2">
      <c r="B40" s="575">
        <v>44</v>
      </c>
      <c r="C40" s="579" t="s">
        <v>441</v>
      </c>
      <c r="D40" s="580" t="s">
        <v>442</v>
      </c>
      <c r="E40" s="581">
        <v>0</v>
      </c>
    </row>
    <row r="41" spans="2:5" x14ac:dyDescent="0.2">
      <c r="B41" s="572">
        <v>45</v>
      </c>
      <c r="C41" s="582" t="s">
        <v>443</v>
      </c>
      <c r="D41" s="583" t="s">
        <v>444</v>
      </c>
      <c r="E41" s="584">
        <f>SUM(E36:E40)</f>
        <v>241</v>
      </c>
    </row>
    <row r="42" spans="2:5" x14ac:dyDescent="0.2">
      <c r="B42" s="575">
        <v>46</v>
      </c>
      <c r="C42" s="579" t="s">
        <v>445</v>
      </c>
      <c r="D42" s="580" t="s">
        <v>446</v>
      </c>
      <c r="E42" s="581">
        <v>0</v>
      </c>
    </row>
    <row r="43" spans="2:5" x14ac:dyDescent="0.2">
      <c r="B43" s="572">
        <v>47</v>
      </c>
      <c r="C43" s="579" t="s">
        <v>447</v>
      </c>
      <c r="D43" s="580" t="s">
        <v>448</v>
      </c>
      <c r="E43" s="581">
        <v>0</v>
      </c>
    </row>
    <row r="44" spans="2:5" x14ac:dyDescent="0.2">
      <c r="B44" s="575">
        <v>48</v>
      </c>
      <c r="C44" s="579" t="s">
        <v>449</v>
      </c>
      <c r="D44" s="580" t="s">
        <v>450</v>
      </c>
      <c r="E44" s="581">
        <v>0</v>
      </c>
    </row>
    <row r="45" spans="2:5" x14ac:dyDescent="0.2">
      <c r="B45" s="572">
        <v>49</v>
      </c>
      <c r="C45" s="579" t="s">
        <v>451</v>
      </c>
      <c r="D45" s="580" t="s">
        <v>452</v>
      </c>
      <c r="E45" s="581">
        <v>0</v>
      </c>
    </row>
    <row r="46" spans="2:5" x14ac:dyDescent="0.2">
      <c r="B46" s="575">
        <v>50</v>
      </c>
      <c r="C46" s="579" t="s">
        <v>453</v>
      </c>
      <c r="D46" s="580" t="s">
        <v>454</v>
      </c>
      <c r="E46" s="581">
        <v>0</v>
      </c>
    </row>
    <row r="47" spans="2:5" x14ac:dyDescent="0.2">
      <c r="B47" s="572">
        <v>51</v>
      </c>
      <c r="C47" s="579" t="s">
        <v>455</v>
      </c>
      <c r="D47" s="580" t="s">
        <v>456</v>
      </c>
      <c r="E47" s="581">
        <v>0</v>
      </c>
    </row>
    <row r="48" spans="2:5" x14ac:dyDescent="0.2">
      <c r="B48" s="575">
        <v>52</v>
      </c>
      <c r="C48" s="579" t="s">
        <v>457</v>
      </c>
      <c r="D48" s="580" t="s">
        <v>458</v>
      </c>
      <c r="E48" s="581">
        <v>0</v>
      </c>
    </row>
    <row r="49" spans="2:5" x14ac:dyDescent="0.2">
      <c r="B49" s="572">
        <v>53</v>
      </c>
      <c r="C49" s="582" t="s">
        <v>459</v>
      </c>
      <c r="D49" s="583" t="s">
        <v>460</v>
      </c>
      <c r="E49" s="584">
        <f>SUM(E42:E48)</f>
        <v>0</v>
      </c>
    </row>
    <row r="50" spans="2:5" x14ac:dyDescent="0.2">
      <c r="B50" s="575">
        <v>54</v>
      </c>
      <c r="C50" s="582" t="s">
        <v>461</v>
      </c>
      <c r="D50" s="583" t="s">
        <v>462</v>
      </c>
      <c r="E50" s="584">
        <f>E41+E49</f>
        <v>241</v>
      </c>
    </row>
    <row r="51" spans="2:5" x14ac:dyDescent="0.2">
      <c r="B51" s="572">
        <v>55</v>
      </c>
      <c r="C51" s="579" t="s">
        <v>463</v>
      </c>
      <c r="D51" s="580" t="s">
        <v>464</v>
      </c>
      <c r="E51" s="581">
        <v>0</v>
      </c>
    </row>
    <row r="52" spans="2:5" x14ac:dyDescent="0.2">
      <c r="B52" s="575">
        <v>56</v>
      </c>
      <c r="C52" s="579" t="s">
        <v>465</v>
      </c>
      <c r="D52" s="580" t="s">
        <v>466</v>
      </c>
      <c r="E52" s="581">
        <v>0</v>
      </c>
    </row>
    <row r="53" spans="2:5" x14ac:dyDescent="0.2">
      <c r="B53" s="572">
        <v>57</v>
      </c>
      <c r="C53" s="582" t="s">
        <v>467</v>
      </c>
      <c r="D53" s="583" t="s">
        <v>468</v>
      </c>
      <c r="E53" s="584">
        <v>0</v>
      </c>
    </row>
    <row r="54" spans="2:5" x14ac:dyDescent="0.2">
      <c r="B54" s="575">
        <v>58</v>
      </c>
      <c r="C54" s="579" t="s">
        <v>469</v>
      </c>
      <c r="D54" s="580" t="s">
        <v>470</v>
      </c>
      <c r="E54" s="581">
        <v>0</v>
      </c>
    </row>
    <row r="55" spans="2:5" x14ac:dyDescent="0.2">
      <c r="B55" s="572">
        <v>59</v>
      </c>
      <c r="C55" s="579" t="s">
        <v>471</v>
      </c>
      <c r="D55" s="580" t="s">
        <v>472</v>
      </c>
      <c r="E55" s="581">
        <v>0</v>
      </c>
    </row>
    <row r="56" spans="2:5" x14ac:dyDescent="0.2">
      <c r="B56" s="575">
        <v>60</v>
      </c>
      <c r="C56" s="579" t="s">
        <v>473</v>
      </c>
      <c r="D56" s="580" t="s">
        <v>474</v>
      </c>
      <c r="E56" s="581">
        <v>0</v>
      </c>
    </row>
    <row r="57" spans="2:5" x14ac:dyDescent="0.2">
      <c r="B57" s="572">
        <v>61</v>
      </c>
      <c r="C57" s="582" t="s">
        <v>475</v>
      </c>
      <c r="D57" s="583" t="s">
        <v>476</v>
      </c>
      <c r="E57" s="584">
        <v>0</v>
      </c>
    </row>
    <row r="58" spans="2:5" x14ac:dyDescent="0.2">
      <c r="B58" s="575">
        <v>62</v>
      </c>
      <c r="C58" s="579" t="s">
        <v>477</v>
      </c>
      <c r="D58" s="580" t="s">
        <v>478</v>
      </c>
      <c r="E58" s="581">
        <v>20550</v>
      </c>
    </row>
    <row r="59" spans="2:5" x14ac:dyDescent="0.2">
      <c r="B59" s="572">
        <v>63</v>
      </c>
      <c r="C59" s="579" t="s">
        <v>479</v>
      </c>
      <c r="D59" s="580" t="s">
        <v>480</v>
      </c>
      <c r="E59" s="581">
        <v>6835</v>
      </c>
    </row>
    <row r="60" spans="2:5" x14ac:dyDescent="0.2">
      <c r="B60" s="575">
        <v>64</v>
      </c>
      <c r="C60" s="582" t="s">
        <v>481</v>
      </c>
      <c r="D60" s="583" t="s">
        <v>482</v>
      </c>
      <c r="E60" s="584">
        <v>27385</v>
      </c>
    </row>
    <row r="61" spans="2:5" x14ac:dyDescent="0.2">
      <c r="B61" s="572">
        <v>65</v>
      </c>
      <c r="C61" s="579" t="s">
        <v>483</v>
      </c>
      <c r="D61" s="580" t="s">
        <v>484</v>
      </c>
      <c r="E61" s="581">
        <v>0</v>
      </c>
    </row>
    <row r="62" spans="2:5" x14ac:dyDescent="0.2">
      <c r="B62" s="575">
        <v>66</v>
      </c>
      <c r="C62" s="579" t="s">
        <v>485</v>
      </c>
      <c r="D62" s="580" t="s">
        <v>486</v>
      </c>
      <c r="E62" s="581">
        <v>0</v>
      </c>
    </row>
    <row r="63" spans="2:5" x14ac:dyDescent="0.2">
      <c r="B63" s="572">
        <v>67</v>
      </c>
      <c r="C63" s="582" t="s">
        <v>487</v>
      </c>
      <c r="D63" s="583" t="s">
        <v>488</v>
      </c>
      <c r="E63" s="584">
        <v>0</v>
      </c>
    </row>
    <row r="64" spans="2:5" x14ac:dyDescent="0.2">
      <c r="B64" s="575">
        <v>68</v>
      </c>
      <c r="C64" s="582" t="s">
        <v>489</v>
      </c>
      <c r="D64" s="583" t="s">
        <v>490</v>
      </c>
      <c r="E64" s="584">
        <v>27385</v>
      </c>
    </row>
    <row r="65" spans="2:5" ht="24" x14ac:dyDescent="0.2">
      <c r="B65" s="572">
        <v>69</v>
      </c>
      <c r="C65" s="579" t="s">
        <v>491</v>
      </c>
      <c r="D65" s="580" t="s">
        <v>492</v>
      </c>
      <c r="E65" s="581">
        <v>298</v>
      </c>
    </row>
    <row r="66" spans="2:5" ht="24" x14ac:dyDescent="0.2">
      <c r="B66" s="575">
        <v>70</v>
      </c>
      <c r="C66" s="579" t="s">
        <v>493</v>
      </c>
      <c r="D66" s="580" t="s">
        <v>494</v>
      </c>
      <c r="E66" s="581">
        <v>0</v>
      </c>
    </row>
    <row r="67" spans="2:5" ht="24" x14ac:dyDescent="0.2">
      <c r="B67" s="572">
        <v>71</v>
      </c>
      <c r="C67" s="579" t="s">
        <v>495</v>
      </c>
      <c r="D67" s="580" t="s">
        <v>496</v>
      </c>
      <c r="E67" s="581">
        <v>0</v>
      </c>
    </row>
    <row r="68" spans="2:5" ht="24" x14ac:dyDescent="0.2">
      <c r="B68" s="575">
        <v>72</v>
      </c>
      <c r="C68" s="579" t="s">
        <v>497</v>
      </c>
      <c r="D68" s="580" t="s">
        <v>498</v>
      </c>
      <c r="E68" s="581">
        <v>0</v>
      </c>
    </row>
    <row r="69" spans="2:5" ht="24" x14ac:dyDescent="0.2">
      <c r="B69" s="572">
        <v>73</v>
      </c>
      <c r="C69" s="579" t="s">
        <v>499</v>
      </c>
      <c r="D69" s="580" t="s">
        <v>500</v>
      </c>
      <c r="E69" s="581">
        <v>4870</v>
      </c>
    </row>
    <row r="70" spans="2:5" x14ac:dyDescent="0.2">
      <c r="B70" s="575">
        <v>74</v>
      </c>
      <c r="C70" s="579" t="s">
        <v>501</v>
      </c>
      <c r="D70" s="580" t="s">
        <v>502</v>
      </c>
      <c r="E70" s="581">
        <v>0</v>
      </c>
    </row>
    <row r="71" spans="2:5" ht="24" x14ac:dyDescent="0.2">
      <c r="B71" s="572">
        <v>75</v>
      </c>
      <c r="C71" s="579" t="s">
        <v>503</v>
      </c>
      <c r="D71" s="580" t="s">
        <v>504</v>
      </c>
      <c r="E71" s="581">
        <v>0</v>
      </c>
    </row>
    <row r="72" spans="2:5" ht="24" x14ac:dyDescent="0.2">
      <c r="B72" s="575">
        <v>76</v>
      </c>
      <c r="C72" s="579" t="s">
        <v>505</v>
      </c>
      <c r="D72" s="580" t="s">
        <v>506</v>
      </c>
      <c r="E72" s="581">
        <v>0</v>
      </c>
    </row>
    <row r="73" spans="2:5" x14ac:dyDescent="0.2">
      <c r="B73" s="572">
        <v>77</v>
      </c>
      <c r="C73" s="579" t="s">
        <v>507</v>
      </c>
      <c r="D73" s="580" t="s">
        <v>508</v>
      </c>
      <c r="E73" s="581">
        <v>2128</v>
      </c>
    </row>
    <row r="74" spans="2:5" ht="24" x14ac:dyDescent="0.2">
      <c r="B74" s="575">
        <v>78</v>
      </c>
      <c r="C74" s="579" t="s">
        <v>509</v>
      </c>
      <c r="D74" s="580" t="s">
        <v>510</v>
      </c>
      <c r="E74" s="581">
        <v>2224</v>
      </c>
    </row>
    <row r="75" spans="2:5" x14ac:dyDescent="0.2">
      <c r="B75" s="572">
        <v>79</v>
      </c>
      <c r="C75" s="579" t="s">
        <v>511</v>
      </c>
      <c r="D75" s="580" t="s">
        <v>512</v>
      </c>
      <c r="E75" s="581">
        <v>518</v>
      </c>
    </row>
    <row r="76" spans="2:5" x14ac:dyDescent="0.2">
      <c r="B76" s="575">
        <v>80</v>
      </c>
      <c r="C76" s="579" t="s">
        <v>513</v>
      </c>
      <c r="D76" s="580" t="s">
        <v>514</v>
      </c>
      <c r="E76" s="581">
        <v>23652</v>
      </c>
    </row>
    <row r="77" spans="2:5" ht="24" x14ac:dyDescent="0.2">
      <c r="B77" s="572">
        <v>81</v>
      </c>
      <c r="C77" s="579" t="s">
        <v>515</v>
      </c>
      <c r="D77" s="580" t="s">
        <v>516</v>
      </c>
      <c r="E77" s="581">
        <v>2477</v>
      </c>
    </row>
    <row r="78" spans="2:5" x14ac:dyDescent="0.2">
      <c r="B78" s="575">
        <v>82</v>
      </c>
      <c r="C78" s="579" t="s">
        <v>517</v>
      </c>
      <c r="D78" s="580" t="s">
        <v>518</v>
      </c>
      <c r="E78" s="581">
        <v>16721</v>
      </c>
    </row>
    <row r="79" spans="2:5" x14ac:dyDescent="0.2">
      <c r="B79" s="572">
        <v>83</v>
      </c>
      <c r="C79" s="579" t="s">
        <v>519</v>
      </c>
      <c r="D79" s="580" t="s">
        <v>520</v>
      </c>
      <c r="E79" s="581">
        <v>0</v>
      </c>
    </row>
    <row r="80" spans="2:5" ht="24" x14ac:dyDescent="0.2">
      <c r="B80" s="575">
        <v>84</v>
      </c>
      <c r="C80" s="579" t="s">
        <v>521</v>
      </c>
      <c r="D80" s="580" t="s">
        <v>522</v>
      </c>
      <c r="E80" s="581">
        <v>499</v>
      </c>
    </row>
    <row r="81" spans="2:5" ht="24" x14ac:dyDescent="0.2">
      <c r="B81" s="572">
        <v>85</v>
      </c>
      <c r="C81" s="579" t="s">
        <v>523</v>
      </c>
      <c r="D81" s="580" t="s">
        <v>524</v>
      </c>
      <c r="E81" s="581">
        <v>2634</v>
      </c>
    </row>
    <row r="82" spans="2:5" ht="12" customHeight="1" x14ac:dyDescent="0.2">
      <c r="B82" s="575">
        <v>86</v>
      </c>
      <c r="C82" s="579" t="s">
        <v>525</v>
      </c>
      <c r="D82" s="580" t="s">
        <v>526</v>
      </c>
      <c r="E82" s="581">
        <v>0</v>
      </c>
    </row>
    <row r="83" spans="2:5" ht="24" x14ac:dyDescent="0.2">
      <c r="B83" s="572">
        <v>87</v>
      </c>
      <c r="C83" s="579" t="s">
        <v>527</v>
      </c>
      <c r="D83" s="580" t="s">
        <v>528</v>
      </c>
      <c r="E83" s="581">
        <v>0</v>
      </c>
    </row>
    <row r="84" spans="2:5" ht="24" x14ac:dyDescent="0.2">
      <c r="B84" s="575">
        <v>88</v>
      </c>
      <c r="C84" s="579" t="s">
        <v>529</v>
      </c>
      <c r="D84" s="580" t="s">
        <v>530</v>
      </c>
      <c r="E84" s="581">
        <v>0</v>
      </c>
    </row>
    <row r="85" spans="2:5" x14ac:dyDescent="0.2">
      <c r="B85" s="572">
        <v>89</v>
      </c>
      <c r="C85" s="579" t="s">
        <v>531</v>
      </c>
      <c r="D85" s="580" t="s">
        <v>532</v>
      </c>
      <c r="E85" s="581">
        <v>1321</v>
      </c>
    </row>
    <row r="86" spans="2:5" ht="24" x14ac:dyDescent="0.2">
      <c r="B86" s="575">
        <v>90</v>
      </c>
      <c r="C86" s="579" t="s">
        <v>533</v>
      </c>
      <c r="D86" s="580" t="s">
        <v>534</v>
      </c>
      <c r="E86" s="581">
        <v>0</v>
      </c>
    </row>
    <row r="87" spans="2:5" ht="24" x14ac:dyDescent="0.2">
      <c r="B87" s="572">
        <v>91</v>
      </c>
      <c r="C87" s="579" t="s">
        <v>535</v>
      </c>
      <c r="D87" s="580" t="s">
        <v>536</v>
      </c>
      <c r="E87" s="581">
        <v>0</v>
      </c>
    </row>
    <row r="88" spans="2:5" x14ac:dyDescent="0.2">
      <c r="B88" s="575">
        <v>92</v>
      </c>
      <c r="C88" s="579" t="s">
        <v>537</v>
      </c>
      <c r="D88" s="580" t="s">
        <v>538</v>
      </c>
      <c r="E88" s="581">
        <v>0</v>
      </c>
    </row>
    <row r="89" spans="2:5" ht="24" x14ac:dyDescent="0.2">
      <c r="B89" s="572">
        <v>93</v>
      </c>
      <c r="C89" s="579" t="s">
        <v>539</v>
      </c>
      <c r="D89" s="580" t="s">
        <v>540</v>
      </c>
      <c r="E89" s="581">
        <v>0</v>
      </c>
    </row>
    <row r="90" spans="2:5" x14ac:dyDescent="0.2">
      <c r="B90" s="575">
        <v>94</v>
      </c>
      <c r="C90" s="579" t="s">
        <v>541</v>
      </c>
      <c r="D90" s="580" t="s">
        <v>542</v>
      </c>
      <c r="E90" s="581">
        <v>0</v>
      </c>
    </row>
    <row r="91" spans="2:5" ht="14.25" customHeight="1" x14ac:dyDescent="0.2">
      <c r="B91" s="572">
        <v>95</v>
      </c>
      <c r="C91" s="579" t="s">
        <v>543</v>
      </c>
      <c r="D91" s="580" t="s">
        <v>544</v>
      </c>
      <c r="E91" s="581">
        <v>0</v>
      </c>
    </row>
    <row r="92" spans="2:5" ht="24" x14ac:dyDescent="0.2">
      <c r="B92" s="575">
        <v>96</v>
      </c>
      <c r="C92" s="579" t="s">
        <v>545</v>
      </c>
      <c r="D92" s="580" t="s">
        <v>546</v>
      </c>
      <c r="E92" s="581">
        <v>0</v>
      </c>
    </row>
    <row r="93" spans="2:5" ht="24" x14ac:dyDescent="0.2">
      <c r="B93" s="572">
        <v>97</v>
      </c>
      <c r="C93" s="579" t="s">
        <v>547</v>
      </c>
      <c r="D93" s="580" t="s">
        <v>548</v>
      </c>
      <c r="E93" s="581">
        <v>0</v>
      </c>
    </row>
    <row r="94" spans="2:5" ht="36" x14ac:dyDescent="0.2">
      <c r="B94" s="575">
        <v>98</v>
      </c>
      <c r="C94" s="579" t="s">
        <v>549</v>
      </c>
      <c r="D94" s="580" t="s">
        <v>550</v>
      </c>
      <c r="E94" s="581">
        <v>0</v>
      </c>
    </row>
    <row r="95" spans="2:5" ht="24" x14ac:dyDescent="0.2">
      <c r="B95" s="572">
        <v>99</v>
      </c>
      <c r="C95" s="579" t="s">
        <v>551</v>
      </c>
      <c r="D95" s="580" t="s">
        <v>552</v>
      </c>
      <c r="E95" s="581">
        <v>0</v>
      </c>
    </row>
    <row r="96" spans="2:5" ht="24" x14ac:dyDescent="0.2">
      <c r="B96" s="575">
        <v>100</v>
      </c>
      <c r="C96" s="579" t="s">
        <v>553</v>
      </c>
      <c r="D96" s="580" t="s">
        <v>554</v>
      </c>
      <c r="E96" s="581">
        <v>0</v>
      </c>
    </row>
    <row r="97" spans="2:5" ht="24" x14ac:dyDescent="0.2">
      <c r="B97" s="572">
        <v>101</v>
      </c>
      <c r="C97" s="579" t="s">
        <v>555</v>
      </c>
      <c r="D97" s="580" t="s">
        <v>556</v>
      </c>
      <c r="E97" s="581">
        <v>0</v>
      </c>
    </row>
    <row r="98" spans="2:5" ht="36" x14ac:dyDescent="0.2">
      <c r="B98" s="575">
        <v>102</v>
      </c>
      <c r="C98" s="579" t="s">
        <v>557</v>
      </c>
      <c r="D98" s="580" t="s">
        <v>558</v>
      </c>
      <c r="E98" s="581">
        <v>0</v>
      </c>
    </row>
    <row r="99" spans="2:5" ht="24" x14ac:dyDescent="0.2">
      <c r="B99" s="572">
        <v>103</v>
      </c>
      <c r="C99" s="579" t="s">
        <v>559</v>
      </c>
      <c r="D99" s="580" t="s">
        <v>560</v>
      </c>
      <c r="E99" s="581">
        <v>0</v>
      </c>
    </row>
    <row r="100" spans="2:5" ht="24" x14ac:dyDescent="0.2">
      <c r="B100" s="575">
        <v>104</v>
      </c>
      <c r="C100" s="579" t="s">
        <v>561</v>
      </c>
      <c r="D100" s="580" t="s">
        <v>562</v>
      </c>
      <c r="E100" s="581">
        <v>0</v>
      </c>
    </row>
    <row r="101" spans="2:5" ht="24" x14ac:dyDescent="0.2">
      <c r="B101" s="572">
        <v>105</v>
      </c>
      <c r="C101" s="579" t="s">
        <v>563</v>
      </c>
      <c r="D101" s="580" t="s">
        <v>564</v>
      </c>
      <c r="E101" s="581">
        <v>0</v>
      </c>
    </row>
    <row r="102" spans="2:5" ht="24" x14ac:dyDescent="0.2">
      <c r="B102" s="575">
        <v>106</v>
      </c>
      <c r="C102" s="579" t="s">
        <v>565</v>
      </c>
      <c r="D102" s="580" t="s">
        <v>566</v>
      </c>
      <c r="E102" s="581">
        <v>0</v>
      </c>
    </row>
    <row r="103" spans="2:5" ht="24" x14ac:dyDescent="0.2">
      <c r="B103" s="572">
        <v>107</v>
      </c>
      <c r="C103" s="579" t="s">
        <v>567</v>
      </c>
      <c r="D103" s="580" t="s">
        <v>568</v>
      </c>
      <c r="E103" s="581">
        <v>0</v>
      </c>
    </row>
    <row r="104" spans="2:5" ht="24" x14ac:dyDescent="0.2">
      <c r="B104" s="575">
        <v>108</v>
      </c>
      <c r="C104" s="579" t="s">
        <v>569</v>
      </c>
      <c r="D104" s="580" t="s">
        <v>570</v>
      </c>
      <c r="E104" s="581">
        <v>0</v>
      </c>
    </row>
    <row r="105" spans="2:5" ht="24" x14ac:dyDescent="0.2">
      <c r="B105" s="572">
        <v>109</v>
      </c>
      <c r="C105" s="579" t="s">
        <v>571</v>
      </c>
      <c r="D105" s="580" t="s">
        <v>572</v>
      </c>
      <c r="E105" s="581">
        <v>0</v>
      </c>
    </row>
    <row r="106" spans="2:5" ht="24" x14ac:dyDescent="0.2">
      <c r="B106" s="575">
        <v>110</v>
      </c>
      <c r="C106" s="579" t="s">
        <v>573</v>
      </c>
      <c r="D106" s="580" t="s">
        <v>574</v>
      </c>
      <c r="E106" s="581">
        <v>0</v>
      </c>
    </row>
    <row r="107" spans="2:5" ht="24" x14ac:dyDescent="0.2">
      <c r="B107" s="572">
        <v>111</v>
      </c>
      <c r="C107" s="579" t="s">
        <v>575</v>
      </c>
      <c r="D107" s="580" t="s">
        <v>576</v>
      </c>
      <c r="E107" s="581">
        <v>0</v>
      </c>
    </row>
    <row r="108" spans="2:5" x14ac:dyDescent="0.2">
      <c r="B108" s="575">
        <v>112</v>
      </c>
      <c r="C108" s="582" t="s">
        <v>577</v>
      </c>
      <c r="D108" s="583" t="s">
        <v>578</v>
      </c>
      <c r="E108" s="584">
        <v>28819</v>
      </c>
    </row>
    <row r="109" spans="2:5" ht="24" x14ac:dyDescent="0.2">
      <c r="B109" s="572">
        <v>113</v>
      </c>
      <c r="C109" s="579" t="s">
        <v>579</v>
      </c>
      <c r="D109" s="580" t="s">
        <v>580</v>
      </c>
      <c r="E109" s="581">
        <v>0</v>
      </c>
    </row>
    <row r="110" spans="2:5" ht="24" x14ac:dyDescent="0.2">
      <c r="B110" s="575">
        <v>114</v>
      </c>
      <c r="C110" s="579" t="s">
        <v>581</v>
      </c>
      <c r="D110" s="580" t="s">
        <v>582</v>
      </c>
      <c r="E110" s="581">
        <v>0</v>
      </c>
    </row>
    <row r="111" spans="2:5" ht="24" x14ac:dyDescent="0.2">
      <c r="B111" s="572">
        <v>115</v>
      </c>
      <c r="C111" s="579" t="s">
        <v>583</v>
      </c>
      <c r="D111" s="580" t="s">
        <v>584</v>
      </c>
      <c r="E111" s="581">
        <v>0</v>
      </c>
    </row>
    <row r="112" spans="2:5" ht="24" x14ac:dyDescent="0.2">
      <c r="B112" s="575">
        <v>116</v>
      </c>
      <c r="C112" s="579" t="s">
        <v>585</v>
      </c>
      <c r="D112" s="580" t="s">
        <v>586</v>
      </c>
      <c r="E112" s="581">
        <v>0</v>
      </c>
    </row>
    <row r="113" spans="2:5" ht="24" x14ac:dyDescent="0.2">
      <c r="B113" s="572">
        <v>117</v>
      </c>
      <c r="C113" s="579" t="s">
        <v>587</v>
      </c>
      <c r="D113" s="580" t="s">
        <v>588</v>
      </c>
      <c r="E113" s="581">
        <v>0</v>
      </c>
    </row>
    <row r="114" spans="2:5" x14ac:dyDescent="0.2">
      <c r="B114" s="575">
        <v>118</v>
      </c>
      <c r="C114" s="579" t="s">
        <v>589</v>
      </c>
      <c r="D114" s="580" t="s">
        <v>590</v>
      </c>
      <c r="E114" s="581">
        <v>0</v>
      </c>
    </row>
    <row r="115" spans="2:5" ht="24" x14ac:dyDescent="0.2">
      <c r="B115" s="572">
        <v>119</v>
      </c>
      <c r="C115" s="579" t="s">
        <v>591</v>
      </c>
      <c r="D115" s="580" t="s">
        <v>592</v>
      </c>
      <c r="E115" s="581">
        <v>0</v>
      </c>
    </row>
    <row r="116" spans="2:5" ht="24" x14ac:dyDescent="0.2">
      <c r="B116" s="575">
        <v>120</v>
      </c>
      <c r="C116" s="579" t="s">
        <v>593</v>
      </c>
      <c r="D116" s="580" t="s">
        <v>594</v>
      </c>
      <c r="E116" s="581">
        <v>0</v>
      </c>
    </row>
    <row r="117" spans="2:5" x14ac:dyDescent="0.2">
      <c r="B117" s="572">
        <v>121</v>
      </c>
      <c r="C117" s="579" t="s">
        <v>595</v>
      </c>
      <c r="D117" s="580" t="s">
        <v>596</v>
      </c>
      <c r="E117" s="581">
        <v>0</v>
      </c>
    </row>
    <row r="118" spans="2:5" ht="24" x14ac:dyDescent="0.2">
      <c r="B118" s="575">
        <v>122</v>
      </c>
      <c r="C118" s="579" t="s">
        <v>597</v>
      </c>
      <c r="D118" s="580" t="s">
        <v>598</v>
      </c>
      <c r="E118" s="581">
        <v>0</v>
      </c>
    </row>
    <row r="119" spans="2:5" ht="24" x14ac:dyDescent="0.2">
      <c r="B119" s="572">
        <v>123</v>
      </c>
      <c r="C119" s="579" t="s">
        <v>599</v>
      </c>
      <c r="D119" s="580" t="s">
        <v>600</v>
      </c>
      <c r="E119" s="581">
        <v>0</v>
      </c>
    </row>
    <row r="120" spans="2:5" ht="24" x14ac:dyDescent="0.2">
      <c r="B120" s="575">
        <v>124</v>
      </c>
      <c r="C120" s="579" t="s">
        <v>601</v>
      </c>
      <c r="D120" s="580" t="s">
        <v>602</v>
      </c>
      <c r="E120" s="581">
        <v>0</v>
      </c>
    </row>
    <row r="121" spans="2:5" ht="24" x14ac:dyDescent="0.2">
      <c r="B121" s="572">
        <v>125</v>
      </c>
      <c r="C121" s="579" t="s">
        <v>603</v>
      </c>
      <c r="D121" s="580" t="s">
        <v>604</v>
      </c>
      <c r="E121" s="581">
        <v>0</v>
      </c>
    </row>
    <row r="122" spans="2:5" ht="24" x14ac:dyDescent="0.2">
      <c r="B122" s="575">
        <v>126</v>
      </c>
      <c r="C122" s="579" t="s">
        <v>605</v>
      </c>
      <c r="D122" s="580" t="s">
        <v>606</v>
      </c>
      <c r="E122" s="581">
        <v>0</v>
      </c>
    </row>
    <row r="123" spans="2:5" x14ac:dyDescent="0.2">
      <c r="B123" s="572">
        <v>127</v>
      </c>
      <c r="C123" s="579" t="s">
        <v>607</v>
      </c>
      <c r="D123" s="580" t="s">
        <v>608</v>
      </c>
      <c r="E123" s="581">
        <v>0</v>
      </c>
    </row>
    <row r="124" spans="2:5" ht="24" x14ac:dyDescent="0.2">
      <c r="B124" s="575">
        <v>128</v>
      </c>
      <c r="C124" s="579" t="s">
        <v>609</v>
      </c>
      <c r="D124" s="580" t="s">
        <v>610</v>
      </c>
      <c r="E124" s="581">
        <v>0</v>
      </c>
    </row>
    <row r="125" spans="2:5" ht="24" x14ac:dyDescent="0.2">
      <c r="B125" s="572">
        <v>129</v>
      </c>
      <c r="C125" s="579" t="s">
        <v>611</v>
      </c>
      <c r="D125" s="580" t="s">
        <v>612</v>
      </c>
      <c r="E125" s="581">
        <v>0</v>
      </c>
    </row>
    <row r="126" spans="2:5" ht="24" x14ac:dyDescent="0.2">
      <c r="B126" s="575">
        <v>130</v>
      </c>
      <c r="C126" s="579" t="s">
        <v>613</v>
      </c>
      <c r="D126" s="580" t="s">
        <v>614</v>
      </c>
      <c r="E126" s="581">
        <v>0</v>
      </c>
    </row>
    <row r="127" spans="2:5" ht="24" x14ac:dyDescent="0.2">
      <c r="B127" s="572">
        <v>131</v>
      </c>
      <c r="C127" s="579" t="s">
        <v>615</v>
      </c>
      <c r="D127" s="580" t="s">
        <v>616</v>
      </c>
      <c r="E127" s="581">
        <v>0</v>
      </c>
    </row>
    <row r="128" spans="2:5" ht="24" x14ac:dyDescent="0.2">
      <c r="B128" s="575">
        <v>132</v>
      </c>
      <c r="C128" s="579" t="s">
        <v>617</v>
      </c>
      <c r="D128" s="580" t="s">
        <v>618</v>
      </c>
      <c r="E128" s="581">
        <v>0</v>
      </c>
    </row>
    <row r="129" spans="2:5" ht="24" x14ac:dyDescent="0.2">
      <c r="B129" s="572">
        <v>133</v>
      </c>
      <c r="C129" s="579" t="s">
        <v>619</v>
      </c>
      <c r="D129" s="580" t="s">
        <v>620</v>
      </c>
      <c r="E129" s="581">
        <v>0</v>
      </c>
    </row>
    <row r="130" spans="2:5" ht="24" x14ac:dyDescent="0.2">
      <c r="B130" s="575">
        <v>134</v>
      </c>
      <c r="C130" s="579" t="s">
        <v>621</v>
      </c>
      <c r="D130" s="580" t="s">
        <v>622</v>
      </c>
      <c r="E130" s="581">
        <v>0</v>
      </c>
    </row>
    <row r="131" spans="2:5" ht="24" x14ac:dyDescent="0.2">
      <c r="B131" s="572">
        <v>135</v>
      </c>
      <c r="C131" s="579" t="s">
        <v>623</v>
      </c>
      <c r="D131" s="580" t="s">
        <v>624</v>
      </c>
      <c r="E131" s="581">
        <v>0</v>
      </c>
    </row>
    <row r="132" spans="2:5" ht="24" x14ac:dyDescent="0.2">
      <c r="B132" s="575">
        <v>136</v>
      </c>
      <c r="C132" s="579" t="s">
        <v>625</v>
      </c>
      <c r="D132" s="580" t="s">
        <v>626</v>
      </c>
      <c r="E132" s="581">
        <v>0</v>
      </c>
    </row>
    <row r="133" spans="2:5" ht="24" x14ac:dyDescent="0.2">
      <c r="B133" s="572">
        <v>137</v>
      </c>
      <c r="C133" s="579" t="s">
        <v>627</v>
      </c>
      <c r="D133" s="580" t="s">
        <v>628</v>
      </c>
      <c r="E133" s="581">
        <v>0</v>
      </c>
    </row>
    <row r="134" spans="2:5" ht="24" x14ac:dyDescent="0.2">
      <c r="B134" s="575">
        <v>138</v>
      </c>
      <c r="C134" s="579" t="s">
        <v>629</v>
      </c>
      <c r="D134" s="580" t="s">
        <v>630</v>
      </c>
      <c r="E134" s="581">
        <v>0</v>
      </c>
    </row>
    <row r="135" spans="2:5" ht="24" x14ac:dyDescent="0.2">
      <c r="B135" s="572">
        <v>139</v>
      </c>
      <c r="C135" s="579" t="s">
        <v>631</v>
      </c>
      <c r="D135" s="580" t="s">
        <v>632</v>
      </c>
      <c r="E135" s="581">
        <v>0</v>
      </c>
    </row>
    <row r="136" spans="2:5" ht="24" x14ac:dyDescent="0.2">
      <c r="B136" s="575">
        <v>140</v>
      </c>
      <c r="C136" s="579" t="s">
        <v>633</v>
      </c>
      <c r="D136" s="580" t="s">
        <v>634</v>
      </c>
      <c r="E136" s="581">
        <v>0</v>
      </c>
    </row>
    <row r="137" spans="2:5" ht="24" x14ac:dyDescent="0.2">
      <c r="B137" s="572">
        <v>141</v>
      </c>
      <c r="C137" s="579" t="s">
        <v>635</v>
      </c>
      <c r="D137" s="580" t="s">
        <v>636</v>
      </c>
      <c r="E137" s="581">
        <v>0</v>
      </c>
    </row>
    <row r="138" spans="2:5" ht="36" x14ac:dyDescent="0.2">
      <c r="B138" s="575">
        <v>142</v>
      </c>
      <c r="C138" s="579" t="s">
        <v>637</v>
      </c>
      <c r="D138" s="580" t="s">
        <v>638</v>
      </c>
      <c r="E138" s="581">
        <v>0</v>
      </c>
    </row>
    <row r="139" spans="2:5" ht="24" x14ac:dyDescent="0.2">
      <c r="B139" s="572">
        <v>143</v>
      </c>
      <c r="C139" s="579" t="s">
        <v>639</v>
      </c>
      <c r="D139" s="580" t="s">
        <v>640</v>
      </c>
      <c r="E139" s="581">
        <v>0</v>
      </c>
    </row>
    <row r="140" spans="2:5" ht="24" x14ac:dyDescent="0.2">
      <c r="B140" s="575">
        <v>144</v>
      </c>
      <c r="C140" s="579" t="s">
        <v>641</v>
      </c>
      <c r="D140" s="580" t="s">
        <v>642</v>
      </c>
      <c r="E140" s="581">
        <v>0</v>
      </c>
    </row>
    <row r="141" spans="2:5" ht="24" x14ac:dyDescent="0.2">
      <c r="B141" s="572">
        <v>145</v>
      </c>
      <c r="C141" s="579" t="s">
        <v>643</v>
      </c>
      <c r="D141" s="580" t="s">
        <v>644</v>
      </c>
      <c r="E141" s="581">
        <v>0</v>
      </c>
    </row>
    <row r="142" spans="2:5" ht="36" x14ac:dyDescent="0.2">
      <c r="B142" s="575">
        <v>146</v>
      </c>
      <c r="C142" s="579" t="s">
        <v>645</v>
      </c>
      <c r="D142" s="580" t="s">
        <v>646</v>
      </c>
      <c r="E142" s="581">
        <v>0</v>
      </c>
    </row>
    <row r="143" spans="2:5" ht="24" x14ac:dyDescent="0.2">
      <c r="B143" s="572">
        <v>147</v>
      </c>
      <c r="C143" s="579" t="s">
        <v>647</v>
      </c>
      <c r="D143" s="580" t="s">
        <v>648</v>
      </c>
      <c r="E143" s="581">
        <v>0</v>
      </c>
    </row>
    <row r="144" spans="2:5" ht="24" x14ac:dyDescent="0.2">
      <c r="B144" s="575">
        <v>148</v>
      </c>
      <c r="C144" s="579" t="s">
        <v>649</v>
      </c>
      <c r="D144" s="580" t="s">
        <v>650</v>
      </c>
      <c r="E144" s="581">
        <v>0</v>
      </c>
    </row>
    <row r="145" spans="2:5" ht="24" x14ac:dyDescent="0.2">
      <c r="B145" s="572">
        <v>149</v>
      </c>
      <c r="C145" s="579" t="s">
        <v>651</v>
      </c>
      <c r="D145" s="580" t="s">
        <v>652</v>
      </c>
      <c r="E145" s="581">
        <v>0</v>
      </c>
    </row>
    <row r="146" spans="2:5" ht="24" x14ac:dyDescent="0.2">
      <c r="B146" s="575">
        <v>150</v>
      </c>
      <c r="C146" s="579" t="s">
        <v>653</v>
      </c>
      <c r="D146" s="580" t="s">
        <v>654</v>
      </c>
      <c r="E146" s="581">
        <v>0</v>
      </c>
    </row>
    <row r="147" spans="2:5" ht="24" x14ac:dyDescent="0.2">
      <c r="B147" s="572">
        <v>151</v>
      </c>
      <c r="C147" s="579" t="s">
        <v>655</v>
      </c>
      <c r="D147" s="580" t="s">
        <v>656</v>
      </c>
      <c r="E147" s="581">
        <v>0</v>
      </c>
    </row>
    <row r="148" spans="2:5" ht="24" x14ac:dyDescent="0.2">
      <c r="B148" s="575">
        <v>152</v>
      </c>
      <c r="C148" s="579" t="s">
        <v>657</v>
      </c>
      <c r="D148" s="580" t="s">
        <v>658</v>
      </c>
      <c r="E148" s="581">
        <v>0</v>
      </c>
    </row>
    <row r="149" spans="2:5" x14ac:dyDescent="0.2">
      <c r="B149" s="572">
        <v>153</v>
      </c>
      <c r="C149" s="582" t="s">
        <v>659</v>
      </c>
      <c r="D149" s="583" t="s">
        <v>660</v>
      </c>
      <c r="E149" s="584">
        <v>0</v>
      </c>
    </row>
    <row r="150" spans="2:5" x14ac:dyDescent="0.2">
      <c r="B150" s="575">
        <v>154</v>
      </c>
      <c r="C150" s="579" t="s">
        <v>661</v>
      </c>
      <c r="D150" s="580" t="s">
        <v>662</v>
      </c>
      <c r="E150" s="581">
        <v>298</v>
      </c>
    </row>
    <row r="151" spans="2:5" x14ac:dyDescent="0.2">
      <c r="B151" s="572">
        <v>155</v>
      </c>
      <c r="C151" s="579" t="s">
        <v>663</v>
      </c>
      <c r="D151" s="580" t="s">
        <v>664</v>
      </c>
      <c r="E151" s="581">
        <v>0</v>
      </c>
    </row>
    <row r="152" spans="2:5" x14ac:dyDescent="0.2">
      <c r="B152" s="575">
        <v>156</v>
      </c>
      <c r="C152" s="579" t="s">
        <v>665</v>
      </c>
      <c r="D152" s="580" t="s">
        <v>666</v>
      </c>
      <c r="E152" s="581">
        <v>0</v>
      </c>
    </row>
    <row r="153" spans="2:5" x14ac:dyDescent="0.2">
      <c r="B153" s="572">
        <v>157</v>
      </c>
      <c r="C153" s="579" t="s">
        <v>667</v>
      </c>
      <c r="D153" s="580" t="s">
        <v>668</v>
      </c>
      <c r="E153" s="581">
        <v>0</v>
      </c>
    </row>
    <row r="154" spans="2:5" x14ac:dyDescent="0.2">
      <c r="B154" s="575">
        <v>158</v>
      </c>
      <c r="C154" s="579" t="s">
        <v>669</v>
      </c>
      <c r="D154" s="580" t="s">
        <v>670</v>
      </c>
      <c r="E154" s="581">
        <v>0</v>
      </c>
    </row>
    <row r="155" spans="2:5" x14ac:dyDescent="0.2">
      <c r="B155" s="572">
        <v>159</v>
      </c>
      <c r="C155" s="579" t="s">
        <v>671</v>
      </c>
      <c r="D155" s="580" t="s">
        <v>672</v>
      </c>
      <c r="E155" s="581">
        <v>230</v>
      </c>
    </row>
    <row r="156" spans="2:5" x14ac:dyDescent="0.2">
      <c r="B156" s="575">
        <v>160</v>
      </c>
      <c r="C156" s="579" t="s">
        <v>673</v>
      </c>
      <c r="D156" s="580" t="s">
        <v>674</v>
      </c>
      <c r="E156" s="581">
        <v>68</v>
      </c>
    </row>
    <row r="157" spans="2:5" x14ac:dyDescent="0.2">
      <c r="B157" s="572">
        <v>161</v>
      </c>
      <c r="C157" s="579" t="s">
        <v>675</v>
      </c>
      <c r="D157" s="580" t="s">
        <v>676</v>
      </c>
      <c r="E157" s="581">
        <v>0</v>
      </c>
    </row>
    <row r="158" spans="2:5" x14ac:dyDescent="0.2">
      <c r="B158" s="575">
        <v>162</v>
      </c>
      <c r="C158" s="579" t="s">
        <v>677</v>
      </c>
      <c r="D158" s="580" t="s">
        <v>678</v>
      </c>
      <c r="E158" s="581">
        <v>0</v>
      </c>
    </row>
    <row r="159" spans="2:5" x14ac:dyDescent="0.2">
      <c r="B159" s="572">
        <v>163</v>
      </c>
      <c r="C159" s="579" t="s">
        <v>679</v>
      </c>
      <c r="D159" s="580" t="s">
        <v>680</v>
      </c>
      <c r="E159" s="581">
        <v>10</v>
      </c>
    </row>
    <row r="160" spans="2:5" ht="24" x14ac:dyDescent="0.2">
      <c r="B160" s="575">
        <v>164</v>
      </c>
      <c r="C160" s="579" t="s">
        <v>681</v>
      </c>
      <c r="D160" s="580" t="s">
        <v>682</v>
      </c>
      <c r="E160" s="581">
        <v>0</v>
      </c>
    </row>
    <row r="161" spans="2:5" ht="24" x14ac:dyDescent="0.2">
      <c r="B161" s="572">
        <v>165</v>
      </c>
      <c r="C161" s="579" t="s">
        <v>683</v>
      </c>
      <c r="D161" s="580" t="s">
        <v>684</v>
      </c>
      <c r="E161" s="581">
        <v>0</v>
      </c>
    </row>
    <row r="162" spans="2:5" ht="24" x14ac:dyDescent="0.2">
      <c r="B162" s="575">
        <v>166</v>
      </c>
      <c r="C162" s="579" t="s">
        <v>685</v>
      </c>
      <c r="D162" s="580" t="s">
        <v>686</v>
      </c>
      <c r="E162" s="581">
        <v>0</v>
      </c>
    </row>
    <row r="163" spans="2:5" x14ac:dyDescent="0.2">
      <c r="B163" s="572">
        <v>167</v>
      </c>
      <c r="C163" s="579" t="s">
        <v>687</v>
      </c>
      <c r="D163" s="580" t="s">
        <v>688</v>
      </c>
      <c r="E163" s="581">
        <v>0</v>
      </c>
    </row>
    <row r="164" spans="2:5" x14ac:dyDescent="0.2">
      <c r="B164" s="575">
        <v>168</v>
      </c>
      <c r="C164" s="579" t="s">
        <v>689</v>
      </c>
      <c r="D164" s="580" t="s">
        <v>690</v>
      </c>
      <c r="E164" s="581">
        <v>0</v>
      </c>
    </row>
    <row r="165" spans="2:5" x14ac:dyDescent="0.2">
      <c r="B165" s="572">
        <v>169</v>
      </c>
      <c r="C165" s="582" t="s">
        <v>691</v>
      </c>
      <c r="D165" s="583" t="s">
        <v>692</v>
      </c>
      <c r="E165" s="584">
        <v>308</v>
      </c>
    </row>
    <row r="166" spans="2:5" x14ac:dyDescent="0.2">
      <c r="B166" s="575">
        <v>170</v>
      </c>
      <c r="C166" s="582" t="s">
        <v>693</v>
      </c>
      <c r="D166" s="583" t="s">
        <v>694</v>
      </c>
      <c r="E166" s="584">
        <v>29127</v>
      </c>
    </row>
    <row r="167" spans="2:5" ht="24" x14ac:dyDescent="0.2">
      <c r="B167" s="572">
        <v>171</v>
      </c>
      <c r="C167" s="579" t="s">
        <v>695</v>
      </c>
      <c r="D167" s="580" t="s">
        <v>696</v>
      </c>
      <c r="E167" s="581">
        <v>0</v>
      </c>
    </row>
    <row r="168" spans="2:5" x14ac:dyDescent="0.2">
      <c r="B168" s="575">
        <v>172</v>
      </c>
      <c r="C168" s="579" t="s">
        <v>697</v>
      </c>
      <c r="D168" s="580" t="s">
        <v>698</v>
      </c>
      <c r="E168" s="581">
        <v>479</v>
      </c>
    </row>
    <row r="169" spans="2:5" ht="24" x14ac:dyDescent="0.2">
      <c r="B169" s="572">
        <v>173</v>
      </c>
      <c r="C169" s="579" t="s">
        <v>699</v>
      </c>
      <c r="D169" s="580" t="s">
        <v>700</v>
      </c>
      <c r="E169" s="581">
        <v>0</v>
      </c>
    </row>
    <row r="170" spans="2:5" x14ac:dyDescent="0.2">
      <c r="B170" s="575">
        <v>174</v>
      </c>
      <c r="C170" s="579" t="s">
        <v>701</v>
      </c>
      <c r="D170" s="580" t="s">
        <v>702</v>
      </c>
      <c r="E170" s="581">
        <v>0</v>
      </c>
    </row>
    <row r="171" spans="2:5" x14ac:dyDescent="0.2">
      <c r="B171" s="572">
        <v>175</v>
      </c>
      <c r="C171" s="582" t="s">
        <v>703</v>
      </c>
      <c r="D171" s="583" t="s">
        <v>704</v>
      </c>
      <c r="E171" s="584">
        <v>479</v>
      </c>
    </row>
    <row r="172" spans="2:5" x14ac:dyDescent="0.2">
      <c r="B172" s="575">
        <v>176</v>
      </c>
      <c r="C172" s="579" t="s">
        <v>705</v>
      </c>
      <c r="D172" s="580" t="s">
        <v>706</v>
      </c>
      <c r="E172" s="581">
        <v>0</v>
      </c>
    </row>
    <row r="173" spans="2:5" x14ac:dyDescent="0.2">
      <c r="B173" s="572">
        <v>177</v>
      </c>
      <c r="C173" s="579" t="s">
        <v>707</v>
      </c>
      <c r="D173" s="580" t="s">
        <v>708</v>
      </c>
      <c r="E173" s="581">
        <v>-5568</v>
      </c>
    </row>
    <row r="174" spans="2:5" x14ac:dyDescent="0.2">
      <c r="B174" s="575">
        <v>178</v>
      </c>
      <c r="C174" s="582" t="s">
        <v>709</v>
      </c>
      <c r="D174" s="583" t="s">
        <v>710</v>
      </c>
      <c r="E174" s="584">
        <v>-5568</v>
      </c>
    </row>
    <row r="175" spans="2:5" x14ac:dyDescent="0.2">
      <c r="B175" s="572">
        <v>179</v>
      </c>
      <c r="C175" s="579" t="s">
        <v>711</v>
      </c>
      <c r="D175" s="580" t="s">
        <v>712</v>
      </c>
      <c r="E175" s="581">
        <v>0</v>
      </c>
    </row>
    <row r="176" spans="2:5" ht="24" x14ac:dyDescent="0.2">
      <c r="B176" s="575">
        <v>180</v>
      </c>
      <c r="C176" s="579" t="s">
        <v>713</v>
      </c>
      <c r="D176" s="580" t="s">
        <v>714</v>
      </c>
      <c r="E176" s="581">
        <v>0</v>
      </c>
    </row>
    <row r="177" spans="2:5" x14ac:dyDescent="0.2">
      <c r="B177" s="572">
        <v>181</v>
      </c>
      <c r="C177" s="582" t="s">
        <v>715</v>
      </c>
      <c r="D177" s="583" t="s">
        <v>716</v>
      </c>
      <c r="E177" s="584">
        <v>0</v>
      </c>
    </row>
    <row r="178" spans="2:5" x14ac:dyDescent="0.2">
      <c r="B178" s="575">
        <v>182</v>
      </c>
      <c r="C178" s="582" t="s">
        <v>717</v>
      </c>
      <c r="D178" s="583" t="s">
        <v>718</v>
      </c>
      <c r="E178" s="584">
        <v>-5089</v>
      </c>
    </row>
    <row r="179" spans="2:5" x14ac:dyDescent="0.2">
      <c r="B179" s="572">
        <v>183</v>
      </c>
      <c r="C179" s="579" t="s">
        <v>719</v>
      </c>
      <c r="D179" s="580" t="s">
        <v>720</v>
      </c>
      <c r="E179" s="581">
        <v>363</v>
      </c>
    </row>
    <row r="180" spans="2:5" x14ac:dyDescent="0.2">
      <c r="B180" s="575">
        <v>184</v>
      </c>
      <c r="C180" s="579" t="s">
        <v>721</v>
      </c>
      <c r="D180" s="580" t="s">
        <v>722</v>
      </c>
      <c r="E180" s="581">
        <v>0</v>
      </c>
    </row>
    <row r="181" spans="2:5" x14ac:dyDescent="0.2">
      <c r="B181" s="572">
        <v>185</v>
      </c>
      <c r="C181" s="579" t="s">
        <v>723</v>
      </c>
      <c r="D181" s="580" t="s">
        <v>724</v>
      </c>
      <c r="E181" s="581">
        <v>0</v>
      </c>
    </row>
    <row r="182" spans="2:5" x14ac:dyDescent="0.2">
      <c r="B182" s="575">
        <v>186</v>
      </c>
      <c r="C182" s="582" t="s">
        <v>725</v>
      </c>
      <c r="D182" s="583" t="s">
        <v>726</v>
      </c>
      <c r="E182" s="584">
        <v>363</v>
      </c>
    </row>
    <row r="183" spans="2:5" x14ac:dyDescent="0.2">
      <c r="B183" s="572">
        <v>187</v>
      </c>
      <c r="C183" s="582" t="s">
        <v>727</v>
      </c>
      <c r="D183" s="583" t="s">
        <v>728</v>
      </c>
      <c r="E183" s="584">
        <v>1083297</v>
      </c>
    </row>
    <row r="184" spans="2:5" x14ac:dyDescent="0.2">
      <c r="B184" s="575">
        <v>188</v>
      </c>
      <c r="C184" s="579" t="s">
        <v>729</v>
      </c>
      <c r="D184" s="580" t="s">
        <v>730</v>
      </c>
      <c r="E184" s="581">
        <v>961038</v>
      </c>
    </row>
    <row r="185" spans="2:5" x14ac:dyDescent="0.2">
      <c r="B185" s="572">
        <v>189</v>
      </c>
      <c r="C185" s="579" t="s">
        <v>731</v>
      </c>
      <c r="D185" s="580" t="s">
        <v>732</v>
      </c>
      <c r="E185" s="581">
        <v>383298</v>
      </c>
    </row>
    <row r="186" spans="2:5" x14ac:dyDescent="0.2">
      <c r="B186" s="575">
        <v>190</v>
      </c>
      <c r="C186" s="579" t="s">
        <v>733</v>
      </c>
      <c r="D186" s="580" t="s">
        <v>734</v>
      </c>
      <c r="E186" s="581">
        <v>0</v>
      </c>
    </row>
    <row r="187" spans="2:5" x14ac:dyDescent="0.2">
      <c r="B187" s="572">
        <v>191</v>
      </c>
      <c r="C187" s="579" t="s">
        <v>735</v>
      </c>
      <c r="D187" s="580" t="s">
        <v>736</v>
      </c>
      <c r="E187" s="581">
        <v>0</v>
      </c>
    </row>
    <row r="188" spans="2:5" x14ac:dyDescent="0.2">
      <c r="B188" s="575">
        <v>192</v>
      </c>
      <c r="C188" s="579" t="s">
        <v>737</v>
      </c>
      <c r="D188" s="580" t="s">
        <v>738</v>
      </c>
      <c r="E188" s="581">
        <v>4751</v>
      </c>
    </row>
    <row r="189" spans="2:5" x14ac:dyDescent="0.2">
      <c r="B189" s="572">
        <v>193</v>
      </c>
      <c r="C189" s="582" t="s">
        <v>739</v>
      </c>
      <c r="D189" s="583" t="s">
        <v>740</v>
      </c>
      <c r="E189" s="584">
        <v>4751</v>
      </c>
    </row>
    <row r="190" spans="2:5" x14ac:dyDescent="0.2">
      <c r="B190" s="575">
        <v>194</v>
      </c>
      <c r="C190" s="579" t="s">
        <v>741</v>
      </c>
      <c r="D190" s="580" t="s">
        <v>742</v>
      </c>
      <c r="E190" s="581">
        <v>-340819</v>
      </c>
    </row>
    <row r="191" spans="2:5" x14ac:dyDescent="0.2">
      <c r="B191" s="572">
        <v>195</v>
      </c>
      <c r="C191" s="579" t="s">
        <v>743</v>
      </c>
      <c r="D191" s="580" t="s">
        <v>744</v>
      </c>
      <c r="E191" s="581">
        <v>0</v>
      </c>
    </row>
    <row r="192" spans="2:5" x14ac:dyDescent="0.2">
      <c r="B192" s="575">
        <v>196</v>
      </c>
      <c r="C192" s="579" t="s">
        <v>745</v>
      </c>
      <c r="D192" s="580" t="s">
        <v>746</v>
      </c>
      <c r="E192" s="581">
        <v>-1715</v>
      </c>
    </row>
    <row r="193" spans="2:5" x14ac:dyDescent="0.2">
      <c r="B193" s="572">
        <v>197</v>
      </c>
      <c r="C193" s="582" t="s">
        <v>747</v>
      </c>
      <c r="D193" s="583" t="s">
        <v>748</v>
      </c>
      <c r="E193" s="584">
        <v>1006553</v>
      </c>
    </row>
    <row r="194" spans="2:5" x14ac:dyDescent="0.2">
      <c r="B194" s="575">
        <v>198</v>
      </c>
      <c r="C194" s="579" t="s">
        <v>749</v>
      </c>
      <c r="D194" s="580" t="s">
        <v>750</v>
      </c>
      <c r="E194" s="581">
        <v>96</v>
      </c>
    </row>
    <row r="195" spans="2:5" ht="24" x14ac:dyDescent="0.2">
      <c r="B195" s="572">
        <v>199</v>
      </c>
      <c r="C195" s="579" t="s">
        <v>751</v>
      </c>
      <c r="D195" s="580" t="s">
        <v>752</v>
      </c>
      <c r="E195" s="581">
        <v>0</v>
      </c>
    </row>
    <row r="196" spans="2:5" x14ac:dyDescent="0.2">
      <c r="B196" s="575">
        <v>200</v>
      </c>
      <c r="C196" s="579" t="s">
        <v>753</v>
      </c>
      <c r="D196" s="580" t="s">
        <v>754</v>
      </c>
      <c r="E196" s="581">
        <v>936</v>
      </c>
    </row>
    <row r="197" spans="2:5" x14ac:dyDescent="0.2">
      <c r="B197" s="572">
        <v>201</v>
      </c>
      <c r="C197" s="579" t="s">
        <v>755</v>
      </c>
      <c r="D197" s="580" t="s">
        <v>756</v>
      </c>
      <c r="E197" s="581">
        <v>5</v>
      </c>
    </row>
    <row r="198" spans="2:5" ht="24" x14ac:dyDescent="0.2">
      <c r="B198" s="575">
        <v>202</v>
      </c>
      <c r="C198" s="579" t="s">
        <v>757</v>
      </c>
      <c r="D198" s="580" t="s">
        <v>758</v>
      </c>
      <c r="E198" s="581">
        <v>0</v>
      </c>
    </row>
    <row r="199" spans="2:5" ht="24" x14ac:dyDescent="0.2">
      <c r="B199" s="572">
        <v>203</v>
      </c>
      <c r="C199" s="579" t="s">
        <v>759</v>
      </c>
      <c r="D199" s="580" t="s">
        <v>760</v>
      </c>
      <c r="E199" s="581">
        <v>0</v>
      </c>
    </row>
    <row r="200" spans="2:5" ht="24" x14ac:dyDescent="0.2">
      <c r="B200" s="575">
        <v>204</v>
      </c>
      <c r="C200" s="579" t="s">
        <v>761</v>
      </c>
      <c r="D200" s="580" t="s">
        <v>762</v>
      </c>
      <c r="E200" s="581">
        <v>0</v>
      </c>
    </row>
    <row r="201" spans="2:5" x14ac:dyDescent="0.2">
      <c r="B201" s="572">
        <v>205</v>
      </c>
      <c r="C201" s="579" t="s">
        <v>763</v>
      </c>
      <c r="D201" s="580" t="s">
        <v>764</v>
      </c>
      <c r="E201" s="581">
        <v>630</v>
      </c>
    </row>
    <row r="202" spans="2:5" x14ac:dyDescent="0.2">
      <c r="B202" s="575">
        <v>206</v>
      </c>
      <c r="C202" s="579" t="s">
        <v>765</v>
      </c>
      <c r="D202" s="580" t="s">
        <v>766</v>
      </c>
      <c r="E202" s="581">
        <v>44</v>
      </c>
    </row>
    <row r="203" spans="2:5" ht="24" x14ac:dyDescent="0.2">
      <c r="B203" s="572">
        <v>207</v>
      </c>
      <c r="C203" s="579" t="s">
        <v>767</v>
      </c>
      <c r="D203" s="580" t="s">
        <v>768</v>
      </c>
      <c r="E203" s="581">
        <v>0</v>
      </c>
    </row>
    <row r="204" spans="2:5" ht="24" x14ac:dyDescent="0.2">
      <c r="B204" s="575">
        <v>208</v>
      </c>
      <c r="C204" s="579" t="s">
        <v>769</v>
      </c>
      <c r="D204" s="580" t="s">
        <v>770</v>
      </c>
      <c r="E204" s="581">
        <v>0</v>
      </c>
    </row>
    <row r="205" spans="2:5" ht="24" x14ac:dyDescent="0.2">
      <c r="B205" s="572">
        <v>209</v>
      </c>
      <c r="C205" s="579" t="s">
        <v>771</v>
      </c>
      <c r="D205" s="580" t="s">
        <v>772</v>
      </c>
      <c r="E205" s="581">
        <v>0</v>
      </c>
    </row>
    <row r="206" spans="2:5" ht="24" x14ac:dyDescent="0.2">
      <c r="B206" s="575">
        <v>210</v>
      </c>
      <c r="C206" s="579" t="s">
        <v>773</v>
      </c>
      <c r="D206" s="580" t="s">
        <v>774</v>
      </c>
      <c r="E206" s="581">
        <v>0</v>
      </c>
    </row>
    <row r="207" spans="2:5" ht="24" x14ac:dyDescent="0.2">
      <c r="B207" s="572">
        <v>211</v>
      </c>
      <c r="C207" s="579" t="s">
        <v>775</v>
      </c>
      <c r="D207" s="580" t="s">
        <v>776</v>
      </c>
      <c r="E207" s="581">
        <v>0</v>
      </c>
    </row>
    <row r="208" spans="2:5" ht="24" x14ac:dyDescent="0.2">
      <c r="B208" s="575">
        <v>212</v>
      </c>
      <c r="C208" s="579" t="s">
        <v>777</v>
      </c>
      <c r="D208" s="580" t="s">
        <v>778</v>
      </c>
      <c r="E208" s="581">
        <v>0</v>
      </c>
    </row>
    <row r="209" spans="2:5" x14ac:dyDescent="0.2">
      <c r="B209" s="572">
        <v>213</v>
      </c>
      <c r="C209" s="579" t="s">
        <v>779</v>
      </c>
      <c r="D209" s="580" t="s">
        <v>780</v>
      </c>
      <c r="E209" s="581">
        <v>0</v>
      </c>
    </row>
    <row r="210" spans="2:5" ht="24" x14ac:dyDescent="0.2">
      <c r="B210" s="575">
        <v>214</v>
      </c>
      <c r="C210" s="579" t="s">
        <v>781</v>
      </c>
      <c r="D210" s="580" t="s">
        <v>782</v>
      </c>
      <c r="E210" s="581">
        <v>0</v>
      </c>
    </row>
    <row r="211" spans="2:5" ht="24" x14ac:dyDescent="0.2">
      <c r="B211" s="572">
        <v>215</v>
      </c>
      <c r="C211" s="579" t="s">
        <v>783</v>
      </c>
      <c r="D211" s="580" t="s">
        <v>784</v>
      </c>
      <c r="E211" s="581">
        <v>0</v>
      </c>
    </row>
    <row r="212" spans="2:5" ht="24" x14ac:dyDescent="0.2">
      <c r="B212" s="575">
        <v>216</v>
      </c>
      <c r="C212" s="579" t="s">
        <v>785</v>
      </c>
      <c r="D212" s="580" t="s">
        <v>786</v>
      </c>
      <c r="E212" s="581">
        <v>0</v>
      </c>
    </row>
    <row r="213" spans="2:5" ht="24" x14ac:dyDescent="0.2">
      <c r="B213" s="572">
        <v>217</v>
      </c>
      <c r="C213" s="579" t="s">
        <v>787</v>
      </c>
      <c r="D213" s="580" t="s">
        <v>788</v>
      </c>
      <c r="E213" s="581">
        <v>0</v>
      </c>
    </row>
    <row r="214" spans="2:5" x14ac:dyDescent="0.2">
      <c r="B214" s="575">
        <v>218</v>
      </c>
      <c r="C214" s="579" t="s">
        <v>789</v>
      </c>
      <c r="D214" s="580" t="s">
        <v>790</v>
      </c>
      <c r="E214" s="581">
        <v>0</v>
      </c>
    </row>
    <row r="215" spans="2:5" ht="24" x14ac:dyDescent="0.2">
      <c r="B215" s="572">
        <v>219</v>
      </c>
      <c r="C215" s="579" t="s">
        <v>791</v>
      </c>
      <c r="D215" s="580" t="s">
        <v>792</v>
      </c>
      <c r="E215" s="581">
        <v>0</v>
      </c>
    </row>
    <row r="216" spans="2:5" ht="24" x14ac:dyDescent="0.2">
      <c r="B216" s="575">
        <v>220</v>
      </c>
      <c r="C216" s="579" t="s">
        <v>793</v>
      </c>
      <c r="D216" s="580" t="s">
        <v>794</v>
      </c>
      <c r="E216" s="581">
        <v>0</v>
      </c>
    </row>
    <row r="217" spans="2:5" ht="24" x14ac:dyDescent="0.2">
      <c r="B217" s="572">
        <v>221</v>
      </c>
      <c r="C217" s="579" t="s">
        <v>795</v>
      </c>
      <c r="D217" s="580" t="s">
        <v>796</v>
      </c>
      <c r="E217" s="581">
        <v>0</v>
      </c>
    </row>
    <row r="218" spans="2:5" x14ac:dyDescent="0.2">
      <c r="B218" s="575">
        <v>222</v>
      </c>
      <c r="C218" s="579" t="s">
        <v>797</v>
      </c>
      <c r="D218" s="580" t="s">
        <v>798</v>
      </c>
      <c r="E218" s="581">
        <v>0</v>
      </c>
    </row>
    <row r="219" spans="2:5" x14ac:dyDescent="0.2">
      <c r="B219" s="572">
        <v>223</v>
      </c>
      <c r="C219" s="582" t="s">
        <v>799</v>
      </c>
      <c r="D219" s="583" t="s">
        <v>800</v>
      </c>
      <c r="E219" s="584">
        <v>1711</v>
      </c>
    </row>
    <row r="220" spans="2:5" x14ac:dyDescent="0.2">
      <c r="B220" s="575">
        <v>224</v>
      </c>
      <c r="C220" s="579" t="s">
        <v>801</v>
      </c>
      <c r="D220" s="580" t="s">
        <v>802</v>
      </c>
      <c r="E220" s="581">
        <v>0</v>
      </c>
    </row>
    <row r="221" spans="2:5" ht="24" x14ac:dyDescent="0.2">
      <c r="B221" s="572">
        <v>225</v>
      </c>
      <c r="C221" s="579" t="s">
        <v>803</v>
      </c>
      <c r="D221" s="580" t="s">
        <v>804</v>
      </c>
      <c r="E221" s="581">
        <v>0</v>
      </c>
    </row>
    <row r="222" spans="2:5" x14ac:dyDescent="0.2">
      <c r="B222" s="575">
        <v>226</v>
      </c>
      <c r="C222" s="579" t="s">
        <v>805</v>
      </c>
      <c r="D222" s="580" t="s">
        <v>806</v>
      </c>
      <c r="E222" s="581">
        <v>0</v>
      </c>
    </row>
    <row r="223" spans="2:5" ht="24" x14ac:dyDescent="0.2">
      <c r="B223" s="572">
        <v>227</v>
      </c>
      <c r="C223" s="579" t="s">
        <v>807</v>
      </c>
      <c r="D223" s="580" t="s">
        <v>808</v>
      </c>
      <c r="E223" s="581">
        <v>0</v>
      </c>
    </row>
    <row r="224" spans="2:5" ht="24" x14ac:dyDescent="0.2">
      <c r="B224" s="575">
        <v>228</v>
      </c>
      <c r="C224" s="579" t="s">
        <v>809</v>
      </c>
      <c r="D224" s="580" t="s">
        <v>810</v>
      </c>
      <c r="E224" s="581">
        <v>0</v>
      </c>
    </row>
    <row r="225" spans="2:5" ht="24" x14ac:dyDescent="0.2">
      <c r="B225" s="572">
        <v>229</v>
      </c>
      <c r="C225" s="579" t="s">
        <v>811</v>
      </c>
      <c r="D225" s="580" t="s">
        <v>812</v>
      </c>
      <c r="E225" s="581">
        <v>0</v>
      </c>
    </row>
    <row r="226" spans="2:5" ht="24" x14ac:dyDescent="0.2">
      <c r="B226" s="575">
        <v>230</v>
      </c>
      <c r="C226" s="579" t="s">
        <v>813</v>
      </c>
      <c r="D226" s="580" t="s">
        <v>814</v>
      </c>
      <c r="E226" s="581">
        <v>0</v>
      </c>
    </row>
    <row r="227" spans="2:5" x14ac:dyDescent="0.2">
      <c r="B227" s="572">
        <v>231</v>
      </c>
      <c r="C227" s="579" t="s">
        <v>815</v>
      </c>
      <c r="D227" s="580" t="s">
        <v>816</v>
      </c>
      <c r="E227" s="581">
        <v>0</v>
      </c>
    </row>
    <row r="228" spans="2:5" x14ac:dyDescent="0.2">
      <c r="B228" s="575">
        <v>232</v>
      </c>
      <c r="C228" s="579" t="s">
        <v>817</v>
      </c>
      <c r="D228" s="580" t="s">
        <v>818</v>
      </c>
      <c r="E228" s="581">
        <v>0</v>
      </c>
    </row>
    <row r="229" spans="2:5" ht="24" x14ac:dyDescent="0.2">
      <c r="B229" s="572">
        <v>233</v>
      </c>
      <c r="C229" s="579" t="s">
        <v>819</v>
      </c>
      <c r="D229" s="580" t="s">
        <v>820</v>
      </c>
      <c r="E229" s="581">
        <v>0</v>
      </c>
    </row>
    <row r="230" spans="2:5" ht="24" x14ac:dyDescent="0.2">
      <c r="B230" s="575">
        <v>234</v>
      </c>
      <c r="C230" s="579" t="s">
        <v>821</v>
      </c>
      <c r="D230" s="580" t="s">
        <v>822</v>
      </c>
      <c r="E230" s="581">
        <v>0</v>
      </c>
    </row>
    <row r="231" spans="2:5" ht="24" x14ac:dyDescent="0.2">
      <c r="B231" s="572">
        <v>235</v>
      </c>
      <c r="C231" s="579" t="s">
        <v>823</v>
      </c>
      <c r="D231" s="580" t="s">
        <v>824</v>
      </c>
      <c r="E231" s="581">
        <v>0</v>
      </c>
    </row>
    <row r="232" spans="2:5" ht="24" x14ac:dyDescent="0.2">
      <c r="B232" s="575">
        <v>236</v>
      </c>
      <c r="C232" s="579" t="s">
        <v>825</v>
      </c>
      <c r="D232" s="580" t="s">
        <v>826</v>
      </c>
      <c r="E232" s="581">
        <v>1112</v>
      </c>
    </row>
    <row r="233" spans="2:5" ht="24" x14ac:dyDescent="0.2">
      <c r="B233" s="572">
        <v>237</v>
      </c>
      <c r="C233" s="579" t="s">
        <v>827</v>
      </c>
      <c r="D233" s="580" t="s">
        <v>828</v>
      </c>
      <c r="E233" s="581">
        <v>0</v>
      </c>
    </row>
    <row r="234" spans="2:5" ht="24" x14ac:dyDescent="0.2">
      <c r="B234" s="575">
        <v>238</v>
      </c>
      <c r="C234" s="579" t="s">
        <v>829</v>
      </c>
      <c r="D234" s="580" t="s">
        <v>830</v>
      </c>
      <c r="E234" s="581">
        <v>0</v>
      </c>
    </row>
    <row r="235" spans="2:5" ht="24" x14ac:dyDescent="0.2">
      <c r="B235" s="572">
        <v>239</v>
      </c>
      <c r="C235" s="579" t="s">
        <v>831</v>
      </c>
      <c r="D235" s="580" t="s">
        <v>832</v>
      </c>
      <c r="E235" s="581">
        <v>0</v>
      </c>
    </row>
    <row r="236" spans="2:5" ht="24" x14ac:dyDescent="0.2">
      <c r="B236" s="575">
        <v>240</v>
      </c>
      <c r="C236" s="579" t="s">
        <v>833</v>
      </c>
      <c r="D236" s="580" t="s">
        <v>834</v>
      </c>
      <c r="E236" s="581">
        <v>0</v>
      </c>
    </row>
    <row r="237" spans="2:5" ht="24" x14ac:dyDescent="0.2">
      <c r="B237" s="572">
        <v>241</v>
      </c>
      <c r="C237" s="579" t="s">
        <v>835</v>
      </c>
      <c r="D237" s="580" t="s">
        <v>836</v>
      </c>
      <c r="E237" s="581">
        <v>1112</v>
      </c>
    </row>
    <row r="238" spans="2:5" ht="24" x14ac:dyDescent="0.2">
      <c r="B238" s="575">
        <v>242</v>
      </c>
      <c r="C238" s="579" t="s">
        <v>837</v>
      </c>
      <c r="D238" s="580" t="s">
        <v>838</v>
      </c>
      <c r="E238" s="581">
        <v>0</v>
      </c>
    </row>
    <row r="239" spans="2:5" ht="24" x14ac:dyDescent="0.2">
      <c r="B239" s="572">
        <v>243</v>
      </c>
      <c r="C239" s="579" t="s">
        <v>839</v>
      </c>
      <c r="D239" s="580" t="s">
        <v>840</v>
      </c>
      <c r="E239" s="581">
        <v>0</v>
      </c>
    </row>
    <row r="240" spans="2:5" ht="24" x14ac:dyDescent="0.2">
      <c r="B240" s="575">
        <v>244</v>
      </c>
      <c r="C240" s="579" t="s">
        <v>841</v>
      </c>
      <c r="D240" s="580" t="s">
        <v>842</v>
      </c>
      <c r="E240" s="581">
        <v>0</v>
      </c>
    </row>
    <row r="241" spans="2:5" ht="24" x14ac:dyDescent="0.2">
      <c r="B241" s="572">
        <v>245</v>
      </c>
      <c r="C241" s="579" t="s">
        <v>843</v>
      </c>
      <c r="D241" s="580" t="s">
        <v>844</v>
      </c>
      <c r="E241" s="581">
        <v>0</v>
      </c>
    </row>
    <row r="242" spans="2:5" x14ac:dyDescent="0.2">
      <c r="B242" s="575">
        <v>246</v>
      </c>
      <c r="C242" s="579" t="s">
        <v>845</v>
      </c>
      <c r="D242" s="580" t="s">
        <v>846</v>
      </c>
      <c r="E242" s="581">
        <v>0</v>
      </c>
    </row>
    <row r="243" spans="2:5" x14ac:dyDescent="0.2">
      <c r="B243" s="572">
        <v>247</v>
      </c>
      <c r="C243" s="582" t="s">
        <v>847</v>
      </c>
      <c r="D243" s="583" t="s">
        <v>848</v>
      </c>
      <c r="E243" s="584">
        <v>1112</v>
      </c>
    </row>
    <row r="244" spans="2:5" x14ac:dyDescent="0.2">
      <c r="B244" s="575">
        <v>248</v>
      </c>
      <c r="C244" s="579" t="s">
        <v>849</v>
      </c>
      <c r="D244" s="580" t="s">
        <v>850</v>
      </c>
      <c r="E244" s="581">
        <v>35329</v>
      </c>
    </row>
    <row r="245" spans="2:5" x14ac:dyDescent="0.2">
      <c r="B245" s="572">
        <v>249</v>
      </c>
      <c r="C245" s="579" t="s">
        <v>851</v>
      </c>
      <c r="D245" s="580" t="s">
        <v>852</v>
      </c>
      <c r="E245" s="581">
        <v>0</v>
      </c>
    </row>
    <row r="246" spans="2:5" x14ac:dyDescent="0.2">
      <c r="B246" s="575">
        <v>250</v>
      </c>
      <c r="C246" s="579" t="s">
        <v>853</v>
      </c>
      <c r="D246" s="580" t="s">
        <v>854</v>
      </c>
      <c r="E246" s="581">
        <v>0</v>
      </c>
    </row>
    <row r="247" spans="2:5" x14ac:dyDescent="0.2">
      <c r="B247" s="572">
        <v>251</v>
      </c>
      <c r="C247" s="579" t="s">
        <v>855</v>
      </c>
      <c r="D247" s="580" t="s">
        <v>856</v>
      </c>
      <c r="E247" s="581">
        <v>0</v>
      </c>
    </row>
    <row r="248" spans="2:5" ht="24" x14ac:dyDescent="0.2">
      <c r="B248" s="575">
        <v>252</v>
      </c>
      <c r="C248" s="579" t="s">
        <v>857</v>
      </c>
      <c r="D248" s="580" t="s">
        <v>858</v>
      </c>
      <c r="E248" s="581">
        <v>0</v>
      </c>
    </row>
    <row r="249" spans="2:5" ht="24" x14ac:dyDescent="0.2">
      <c r="B249" s="572">
        <v>253</v>
      </c>
      <c r="C249" s="579" t="s">
        <v>859</v>
      </c>
      <c r="D249" s="580" t="s">
        <v>860</v>
      </c>
      <c r="E249" s="581">
        <v>0</v>
      </c>
    </row>
    <row r="250" spans="2:5" ht="24" x14ac:dyDescent="0.2">
      <c r="B250" s="575">
        <v>254</v>
      </c>
      <c r="C250" s="579" t="s">
        <v>861</v>
      </c>
      <c r="D250" s="580" t="s">
        <v>862</v>
      </c>
      <c r="E250" s="581">
        <v>0</v>
      </c>
    </row>
    <row r="251" spans="2:5" x14ac:dyDescent="0.2">
      <c r="B251" s="572">
        <v>255</v>
      </c>
      <c r="C251" s="579" t="s">
        <v>863</v>
      </c>
      <c r="D251" s="580" t="s">
        <v>864</v>
      </c>
      <c r="E251" s="581">
        <v>0</v>
      </c>
    </row>
    <row r="252" spans="2:5" x14ac:dyDescent="0.2">
      <c r="B252" s="575">
        <v>256</v>
      </c>
      <c r="C252" s="579" t="s">
        <v>865</v>
      </c>
      <c r="D252" s="580" t="s">
        <v>866</v>
      </c>
      <c r="E252" s="581">
        <v>0</v>
      </c>
    </row>
    <row r="253" spans="2:5" x14ac:dyDescent="0.2">
      <c r="B253" s="572">
        <v>257</v>
      </c>
      <c r="C253" s="579" t="s">
        <v>867</v>
      </c>
      <c r="D253" s="580" t="s">
        <v>868</v>
      </c>
      <c r="E253" s="581">
        <v>0</v>
      </c>
    </row>
    <row r="254" spans="2:5" x14ac:dyDescent="0.2">
      <c r="B254" s="575">
        <v>258</v>
      </c>
      <c r="C254" s="582" t="s">
        <v>869</v>
      </c>
      <c r="D254" s="583" t="s">
        <v>870</v>
      </c>
      <c r="E254" s="584">
        <v>35329</v>
      </c>
    </row>
    <row r="255" spans="2:5" x14ac:dyDescent="0.2">
      <c r="B255" s="572">
        <v>259</v>
      </c>
      <c r="C255" s="582" t="s">
        <v>871</v>
      </c>
      <c r="D255" s="583" t="s">
        <v>872</v>
      </c>
      <c r="E255" s="584">
        <v>38152</v>
      </c>
    </row>
    <row r="256" spans="2:5" x14ac:dyDescent="0.2">
      <c r="B256" s="575">
        <v>260</v>
      </c>
      <c r="C256" s="582" t="s">
        <v>873</v>
      </c>
      <c r="D256" s="583" t="s">
        <v>874</v>
      </c>
      <c r="E256" s="584">
        <v>0</v>
      </c>
    </row>
    <row r="257" spans="2:5" x14ac:dyDescent="0.2">
      <c r="B257" s="572">
        <v>261</v>
      </c>
      <c r="C257" s="579" t="s">
        <v>875</v>
      </c>
      <c r="D257" s="580" t="s">
        <v>876</v>
      </c>
      <c r="E257" s="581">
        <v>0</v>
      </c>
    </row>
    <row r="258" spans="2:5" x14ac:dyDescent="0.2">
      <c r="B258" s="575">
        <v>262</v>
      </c>
      <c r="C258" s="579" t="s">
        <v>877</v>
      </c>
      <c r="D258" s="580" t="s">
        <v>878</v>
      </c>
      <c r="E258" s="581">
        <v>1696</v>
      </c>
    </row>
    <row r="259" spans="2:5" x14ac:dyDescent="0.2">
      <c r="B259" s="572">
        <v>263</v>
      </c>
      <c r="C259" s="579" t="s">
        <v>879</v>
      </c>
      <c r="D259" s="580" t="s">
        <v>880</v>
      </c>
      <c r="E259" s="581">
        <v>36897</v>
      </c>
    </row>
    <row r="260" spans="2:5" x14ac:dyDescent="0.2">
      <c r="B260" s="575">
        <v>264</v>
      </c>
      <c r="C260" s="582" t="s">
        <v>881</v>
      </c>
      <c r="D260" s="583" t="s">
        <v>882</v>
      </c>
      <c r="E260" s="584">
        <v>38593</v>
      </c>
    </row>
    <row r="261" spans="2:5" x14ac:dyDescent="0.2">
      <c r="B261" s="572">
        <v>265</v>
      </c>
      <c r="C261" s="582" t="s">
        <v>883</v>
      </c>
      <c r="D261" s="583" t="s">
        <v>884</v>
      </c>
      <c r="E261" s="584">
        <v>1083297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&amp;R3/2018. (V. 30.) önkormányzati rendelet
7.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24"/>
  <sheetViews>
    <sheetView view="pageLayout" zoomScaleNormal="100" workbookViewId="0">
      <selection activeCell="C5" sqref="C5"/>
    </sheetView>
  </sheetViews>
  <sheetFormatPr defaultRowHeight="14.25" x14ac:dyDescent="0.2"/>
  <cols>
    <col min="1" max="1" width="2.75" customWidth="1"/>
    <col min="2" max="2" width="2.625" bestFit="1" customWidth="1"/>
    <col min="3" max="3" width="61.5" customWidth="1"/>
    <col min="4" max="4" width="13.625" customWidth="1"/>
  </cols>
  <sheetData>
    <row r="3" spans="1:4" ht="18.75" x14ac:dyDescent="0.2">
      <c r="B3" s="767" t="s">
        <v>937</v>
      </c>
      <c r="C3" s="767"/>
      <c r="D3" s="767"/>
    </row>
    <row r="4" spans="1:4" ht="15" x14ac:dyDescent="0.2">
      <c r="B4" s="585" t="s">
        <v>0</v>
      </c>
      <c r="C4" s="585" t="s">
        <v>885</v>
      </c>
      <c r="D4" s="585" t="s">
        <v>123</v>
      </c>
    </row>
    <row r="5" spans="1:4" ht="15" x14ac:dyDescent="0.2">
      <c r="A5" s="604" t="s">
        <v>7</v>
      </c>
      <c r="B5" s="586" t="s">
        <v>886</v>
      </c>
      <c r="C5" s="586" t="s">
        <v>147</v>
      </c>
      <c r="D5" s="586" t="s">
        <v>374</v>
      </c>
    </row>
    <row r="6" spans="1:4" ht="15" x14ac:dyDescent="0.2">
      <c r="A6" s="604" t="s">
        <v>9</v>
      </c>
      <c r="B6" s="587" t="s">
        <v>375</v>
      </c>
      <c r="C6" s="588" t="s">
        <v>887</v>
      </c>
      <c r="D6" s="589">
        <v>102751</v>
      </c>
    </row>
    <row r="7" spans="1:4" ht="15" x14ac:dyDescent="0.2">
      <c r="A7" s="604" t="s">
        <v>11</v>
      </c>
      <c r="B7" s="587" t="s">
        <v>378</v>
      </c>
      <c r="C7" s="588" t="s">
        <v>888</v>
      </c>
      <c r="D7" s="589">
        <v>126859</v>
      </c>
    </row>
    <row r="8" spans="1:4" ht="15" x14ac:dyDescent="0.2">
      <c r="A8" s="604" t="s">
        <v>13</v>
      </c>
      <c r="B8" s="590" t="s">
        <v>381</v>
      </c>
      <c r="C8" s="591" t="s">
        <v>889</v>
      </c>
      <c r="D8" s="592">
        <f>D6-D7</f>
        <v>-24108</v>
      </c>
    </row>
    <row r="9" spans="1:4" ht="15" x14ac:dyDescent="0.2">
      <c r="A9" s="604" t="s">
        <v>17</v>
      </c>
      <c r="B9" s="587" t="s">
        <v>383</v>
      </c>
      <c r="C9" s="588" t="s">
        <v>890</v>
      </c>
      <c r="D9" s="589">
        <v>25492</v>
      </c>
    </row>
    <row r="10" spans="1:4" ht="15" x14ac:dyDescent="0.2">
      <c r="A10" s="604" t="s">
        <v>18</v>
      </c>
      <c r="B10" s="587" t="s">
        <v>385</v>
      </c>
      <c r="C10" s="588" t="s">
        <v>891</v>
      </c>
      <c r="D10" s="589">
        <v>1147</v>
      </c>
    </row>
    <row r="11" spans="1:4" ht="15" x14ac:dyDescent="0.2">
      <c r="A11" s="604" t="s">
        <v>361</v>
      </c>
      <c r="B11" s="590" t="s">
        <v>387</v>
      </c>
      <c r="C11" s="591" t="s">
        <v>892</v>
      </c>
      <c r="D11" s="592">
        <f>D9-D10</f>
        <v>24345</v>
      </c>
    </row>
    <row r="12" spans="1:4" ht="15" x14ac:dyDescent="0.2">
      <c r="A12" s="604" t="s">
        <v>923</v>
      </c>
      <c r="B12" s="590" t="s">
        <v>389</v>
      </c>
      <c r="C12" s="591" t="s">
        <v>893</v>
      </c>
      <c r="D12" s="592">
        <f>D8+D11</f>
        <v>237</v>
      </c>
    </row>
    <row r="13" spans="1:4" ht="15" x14ac:dyDescent="0.2">
      <c r="A13" s="604" t="s">
        <v>924</v>
      </c>
      <c r="B13" s="587" t="s">
        <v>391</v>
      </c>
      <c r="C13" s="588" t="s">
        <v>894</v>
      </c>
      <c r="D13" s="589">
        <v>0</v>
      </c>
    </row>
    <row r="14" spans="1:4" ht="15" x14ac:dyDescent="0.2">
      <c r="A14" s="604" t="s">
        <v>925</v>
      </c>
      <c r="B14" s="587" t="s">
        <v>393</v>
      </c>
      <c r="C14" s="588" t="s">
        <v>895</v>
      </c>
      <c r="D14" s="589">
        <v>0</v>
      </c>
    </row>
    <row r="15" spans="1:4" ht="15" x14ac:dyDescent="0.2">
      <c r="A15" s="604" t="s">
        <v>926</v>
      </c>
      <c r="B15" s="590" t="s">
        <v>395</v>
      </c>
      <c r="C15" s="591" t="s">
        <v>896</v>
      </c>
      <c r="D15" s="592">
        <v>0</v>
      </c>
    </row>
    <row r="16" spans="1:4" ht="15" x14ac:dyDescent="0.2">
      <c r="A16" s="604" t="s">
        <v>927</v>
      </c>
      <c r="B16" s="587" t="s">
        <v>397</v>
      </c>
      <c r="C16" s="588" t="s">
        <v>897</v>
      </c>
      <c r="D16" s="589">
        <v>0</v>
      </c>
    </row>
    <row r="17" spans="1:4" ht="15" x14ac:dyDescent="0.2">
      <c r="A17" s="604" t="s">
        <v>928</v>
      </c>
      <c r="B17" s="587" t="s">
        <v>399</v>
      </c>
      <c r="C17" s="588" t="s">
        <v>898</v>
      </c>
      <c r="D17" s="589">
        <v>0</v>
      </c>
    </row>
    <row r="18" spans="1:4" ht="15" x14ac:dyDescent="0.2">
      <c r="A18" s="604" t="s">
        <v>929</v>
      </c>
      <c r="B18" s="590" t="s">
        <v>401</v>
      </c>
      <c r="C18" s="591" t="s">
        <v>899</v>
      </c>
      <c r="D18" s="592">
        <v>0</v>
      </c>
    </row>
    <row r="19" spans="1:4" ht="15" x14ac:dyDescent="0.2">
      <c r="A19" s="604" t="s">
        <v>930</v>
      </c>
      <c r="B19" s="590" t="s">
        <v>403</v>
      </c>
      <c r="C19" s="591" t="s">
        <v>900</v>
      </c>
      <c r="D19" s="592">
        <v>0</v>
      </c>
    </row>
    <row r="20" spans="1:4" ht="15" x14ac:dyDescent="0.2">
      <c r="A20" s="604" t="s">
        <v>931</v>
      </c>
      <c r="B20" s="590" t="s">
        <v>405</v>
      </c>
      <c r="C20" s="591" t="s">
        <v>901</v>
      </c>
      <c r="D20" s="592">
        <f>D12+D19</f>
        <v>237</v>
      </c>
    </row>
    <row r="21" spans="1:4" ht="15" x14ac:dyDescent="0.2">
      <c r="A21" s="604" t="s">
        <v>932</v>
      </c>
      <c r="B21" s="590" t="s">
        <v>407</v>
      </c>
      <c r="C21" s="591" t="s">
        <v>902</v>
      </c>
      <c r="D21" s="592">
        <v>2574</v>
      </c>
    </row>
    <row r="22" spans="1:4" ht="15" x14ac:dyDescent="0.2">
      <c r="A22" s="604" t="s">
        <v>933</v>
      </c>
      <c r="B22" s="590" t="s">
        <v>409</v>
      </c>
      <c r="C22" s="591" t="s">
        <v>903</v>
      </c>
      <c r="D22" s="592">
        <f>D12-D21</f>
        <v>-2337</v>
      </c>
    </row>
    <row r="23" spans="1:4" ht="15" x14ac:dyDescent="0.2">
      <c r="A23" s="604" t="s">
        <v>934</v>
      </c>
      <c r="B23" s="590" t="s">
        <v>411</v>
      </c>
      <c r="C23" s="591" t="s">
        <v>904</v>
      </c>
      <c r="D23" s="592">
        <v>0</v>
      </c>
    </row>
    <row r="24" spans="1:4" ht="15" x14ac:dyDescent="0.2">
      <c r="A24" s="604" t="s">
        <v>935</v>
      </c>
      <c r="B24" s="590" t="s">
        <v>413</v>
      </c>
      <c r="C24" s="591" t="s">
        <v>905</v>
      </c>
      <c r="D24" s="592">
        <v>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&amp;R3/2018. (V. 30.) önkormányzati rendelet
8.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E15"/>
  <sheetViews>
    <sheetView view="pageLayout" topLeftCell="A7" zoomScaleNormal="100" workbookViewId="0">
      <selection activeCell="B6" sqref="B6"/>
    </sheetView>
  </sheetViews>
  <sheetFormatPr defaultRowHeight="14.25" x14ac:dyDescent="0.2"/>
  <cols>
    <col min="1" max="1" width="27.75" customWidth="1"/>
    <col min="2" max="2" width="26" customWidth="1"/>
    <col min="3" max="3" width="25" customWidth="1"/>
    <col min="4" max="4" width="18.25" customWidth="1"/>
    <col min="5" max="5" width="16.25" customWidth="1"/>
  </cols>
  <sheetData>
    <row r="3" spans="1:5" ht="15.75" x14ac:dyDescent="0.25">
      <c r="A3" s="768" t="s">
        <v>906</v>
      </c>
      <c r="B3" s="768"/>
      <c r="C3" s="768"/>
      <c r="D3" s="768"/>
      <c r="E3" s="768"/>
    </row>
    <row r="5" spans="1:5" x14ac:dyDescent="0.2">
      <c r="E5" s="593" t="s">
        <v>907</v>
      </c>
    </row>
    <row r="6" spans="1:5" ht="42.75" x14ac:dyDescent="0.2">
      <c r="A6" s="594" t="s">
        <v>908</v>
      </c>
      <c r="B6" s="595" t="s">
        <v>909</v>
      </c>
      <c r="C6" s="595" t="s">
        <v>910</v>
      </c>
      <c r="D6" s="595" t="s">
        <v>911</v>
      </c>
      <c r="E6" s="595" t="s">
        <v>144</v>
      </c>
    </row>
    <row r="7" spans="1:5" x14ac:dyDescent="0.2">
      <c r="A7" s="596" t="s">
        <v>912</v>
      </c>
      <c r="B7" s="597">
        <v>6488</v>
      </c>
      <c r="C7" s="597"/>
      <c r="D7" s="597">
        <v>0</v>
      </c>
      <c r="E7" s="597">
        <f>SUM(B7:D7)</f>
        <v>6488</v>
      </c>
    </row>
    <row r="8" spans="1:5" x14ac:dyDescent="0.2">
      <c r="B8" s="598"/>
      <c r="C8" s="598"/>
      <c r="D8" s="598"/>
      <c r="E8" s="598"/>
    </row>
    <row r="9" spans="1:5" x14ac:dyDescent="0.2">
      <c r="B9" s="598"/>
      <c r="C9" s="598"/>
      <c r="D9" s="598"/>
      <c r="E9" s="598"/>
    </row>
    <row r="10" spans="1:5" x14ac:dyDescent="0.2">
      <c r="B10" s="598"/>
      <c r="C10" s="598"/>
      <c r="D10" s="598"/>
      <c r="E10" s="598"/>
    </row>
    <row r="11" spans="1:5" x14ac:dyDescent="0.2">
      <c r="A11" s="596" t="s">
        <v>913</v>
      </c>
      <c r="B11" s="597">
        <v>6488</v>
      </c>
      <c r="C11" s="597"/>
      <c r="D11" s="597">
        <v>0</v>
      </c>
      <c r="E11" s="597">
        <f>SUM(B11:D11)</f>
        <v>6488</v>
      </c>
    </row>
    <row r="14" spans="1:5" x14ac:dyDescent="0.2">
      <c r="A14" t="s">
        <v>914</v>
      </c>
    </row>
    <row r="15" spans="1:5" x14ac:dyDescent="0.2">
      <c r="A15" t="s">
        <v>915</v>
      </c>
      <c r="E15">
        <f>SUM(B15:D15)</f>
        <v>0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&amp;R3/2018. (V. 30.) önkormányzati rendelet
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5</vt:i4>
      </vt:variant>
    </vt:vector>
  </HeadingPairs>
  <TitlesOfParts>
    <vt:vector size="16" baseType="lpstr">
      <vt:lpstr>1. Összesítő</vt:lpstr>
      <vt:lpstr>2. KIADÁS</vt:lpstr>
      <vt:lpstr>3. BEVÉTEL</vt:lpstr>
      <vt:lpstr>4. Pénzeszk. átadás</vt:lpstr>
      <vt:lpstr>5. Felhalmozási kiadások</vt:lpstr>
      <vt:lpstr>6. Működés és felhalmozás</vt:lpstr>
      <vt:lpstr>7. Könyvv.mégleg</vt:lpstr>
      <vt:lpstr>8. Maradvány</vt:lpstr>
      <vt:lpstr>9. Részesedések</vt:lpstr>
      <vt:lpstr>10. Pénzkészlet</vt:lpstr>
      <vt:lpstr>11. Uniós projektek</vt:lpstr>
      <vt:lpstr>'1. Összesítő'!Nyomtatási_terület</vt:lpstr>
      <vt:lpstr>'2. KIADÁS'!Nyomtatási_terület</vt:lpstr>
      <vt:lpstr>'3. BEVÉTEL'!Nyomtatási_terület</vt:lpstr>
      <vt:lpstr>Print_Area_0</vt:lpstr>
      <vt:lpstr>Print_Area_0_1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Bianka</dc:creator>
  <cp:lastModifiedBy>Jegyző</cp:lastModifiedBy>
  <cp:revision>1</cp:revision>
  <cp:lastPrinted>2018-05-30T09:22:34Z</cp:lastPrinted>
  <dcterms:created xsi:type="dcterms:W3CDTF">2016-09-02T06:53:55Z</dcterms:created>
  <dcterms:modified xsi:type="dcterms:W3CDTF">2018-05-30T09:37:17Z</dcterms:modified>
</cp:coreProperties>
</file>