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9435" windowHeight="5160" tabRatio="599" activeTab="17"/>
  </bookViews>
  <sheets>
    <sheet name="2-3.mell" sheetId="1" r:id="rId1"/>
    <sheet name="4.mell" sheetId="2" r:id="rId2"/>
    <sheet name="4.1" sheetId="6" r:id="rId3"/>
    <sheet name="4.2" sheetId="25" r:id="rId4"/>
    <sheet name="4.3" sheetId="36" r:id="rId5"/>
    <sheet name="5.mell" sheetId="3" r:id="rId6"/>
    <sheet name="5.1" sheetId="7" r:id="rId7"/>
    <sheet name="5.2" sheetId="26" r:id="rId8"/>
    <sheet name="5.3" sheetId="35" r:id="rId9"/>
    <sheet name="6.mell." sheetId="23" r:id="rId10"/>
    <sheet name="7-8.mell." sheetId="9" r:id="rId11"/>
    <sheet name="9.1-9.2" sheetId="10" r:id="rId12"/>
    <sheet name="9.3. mell." sheetId="11" r:id="rId13"/>
    <sheet name="10 mell" sheetId="29" r:id="rId14"/>
    <sheet name="11-11.2" sheetId="13" r:id="rId15"/>
    <sheet name="12 mell" sheetId="17" r:id="rId16"/>
    <sheet name="13 mell." sheetId="32" r:id="rId17"/>
    <sheet name="14 mell." sheetId="19" r:id="rId18"/>
  </sheets>
  <externalReferences>
    <externalReference r:id="rId19"/>
  </externalReferences>
  <definedNames>
    <definedName name="_xlnm.Print_Titles" localSheetId="2">'4.1'!$6:$10</definedName>
    <definedName name="_xlnm.Print_Titles" localSheetId="4">'4.3'!$7:$11</definedName>
    <definedName name="_xlnm.Print_Titles" localSheetId="6">'5.1'!$6:$11</definedName>
    <definedName name="_xlnm.Print_Titles" localSheetId="8">'5.3'!$7:$11</definedName>
    <definedName name="_xlnm.Print_Area" localSheetId="14">'11-11.2'!$A$1:$H$66</definedName>
    <definedName name="_xlnm.Print_Area" localSheetId="15">'12 mell'!$A$1:$N$33</definedName>
    <definedName name="_xlnm.Print_Area" localSheetId="17">'14 mell.'!$A$1:$D$17</definedName>
    <definedName name="_xlnm.Print_Area" localSheetId="0">'2-3.mell'!$A$1:$C$52</definedName>
    <definedName name="_xlnm.Print_Area" localSheetId="2">'4.1'!$A$1:$N$103</definedName>
    <definedName name="_xlnm.Print_Area" localSheetId="3">'4.2'!$A$1:$N$27</definedName>
    <definedName name="_xlnm.Print_Area" localSheetId="4">'4.3'!$A$1:$O$100</definedName>
    <definedName name="_xlnm.Print_Area" localSheetId="1">'4.mell'!$A$1:$M$39</definedName>
    <definedName name="_xlnm.Print_Area" localSheetId="6">'5.1'!$A$1:$L$98</definedName>
    <definedName name="_xlnm.Print_Area" localSheetId="7">'5.2'!$A$1:$L$28</definedName>
    <definedName name="_xlnm.Print_Area" localSheetId="8">'5.3'!$A$1:$L$100</definedName>
    <definedName name="_xlnm.Print_Area" localSheetId="5">'5.mell'!$A$1:$K$39</definedName>
    <definedName name="_xlnm.Print_Area" localSheetId="9">'6.mell.'!$A$1:$D$59</definedName>
    <definedName name="_xlnm.Print_Area" localSheetId="10">'7-8.mell.'!$A$1:$C$65</definedName>
    <definedName name="_xlnm.Print_Area" localSheetId="11">'9.1-9.2'!$A$1:$E$73</definedName>
  </definedNames>
  <calcPr calcId="125725"/>
</workbook>
</file>

<file path=xl/calcChain.xml><?xml version="1.0" encoding="utf-8"?>
<calcChain xmlns="http://schemas.openxmlformats.org/spreadsheetml/2006/main">
  <c r="O18" i="17"/>
  <c r="O15"/>
  <c r="O19" s="1"/>
  <c r="O33"/>
  <c r="O32"/>
  <c r="O27"/>
  <c r="D73" i="10"/>
  <c r="E73"/>
  <c r="C73"/>
  <c r="D30"/>
  <c r="C11" i="9"/>
  <c r="M96" i="7"/>
  <c r="M97"/>
  <c r="M98"/>
  <c r="D97"/>
  <c r="D96" s="1"/>
  <c r="E97"/>
  <c r="F97"/>
  <c r="F96" s="1"/>
  <c r="G97"/>
  <c r="H97"/>
  <c r="H96" s="1"/>
  <c r="I97"/>
  <c r="J97"/>
  <c r="J96" s="1"/>
  <c r="K97"/>
  <c r="L97"/>
  <c r="L96" s="1"/>
  <c r="D98"/>
  <c r="E98"/>
  <c r="E96" s="1"/>
  <c r="F98"/>
  <c r="G98"/>
  <c r="G96" s="1"/>
  <c r="H98"/>
  <c r="I98"/>
  <c r="I96" s="1"/>
  <c r="J98"/>
  <c r="K98"/>
  <c r="K96" s="1"/>
  <c r="L98"/>
  <c r="C96"/>
  <c r="C97"/>
  <c r="C98"/>
  <c r="E101" i="6"/>
  <c r="G101"/>
  <c r="I101"/>
  <c r="K101"/>
  <c r="M101"/>
  <c r="D102"/>
  <c r="D101" s="1"/>
  <c r="E102"/>
  <c r="F102"/>
  <c r="F101" s="1"/>
  <c r="G102"/>
  <c r="H102"/>
  <c r="H101" s="1"/>
  <c r="I102"/>
  <c r="J102"/>
  <c r="J101" s="1"/>
  <c r="K102"/>
  <c r="L102"/>
  <c r="L101" s="1"/>
  <c r="M102"/>
  <c r="N102"/>
  <c r="N101" s="1"/>
  <c r="C101"/>
  <c r="C102"/>
  <c r="C103"/>
  <c r="D41" i="36"/>
  <c r="F41" i="35"/>
  <c r="E36" i="3" s="1"/>
  <c r="C64" i="9"/>
  <c r="C38"/>
  <c r="C36"/>
  <c r="C27"/>
  <c r="G95" i="7"/>
  <c r="L95"/>
  <c r="L102"/>
  <c r="E102"/>
  <c r="E95" s="1"/>
  <c r="F102"/>
  <c r="F95" s="1"/>
  <c r="G102"/>
  <c r="H102"/>
  <c r="H95" s="1"/>
  <c r="I102"/>
  <c r="I95" s="1"/>
  <c r="J102"/>
  <c r="J95" s="1"/>
  <c r="K102"/>
  <c r="K95" s="1"/>
  <c r="D102"/>
  <c r="D95" s="1"/>
  <c r="F94" i="6"/>
  <c r="G94"/>
  <c r="I94"/>
  <c r="K94"/>
  <c r="L94"/>
  <c r="M94"/>
  <c r="N94"/>
  <c r="H107"/>
  <c r="H94" s="1"/>
  <c r="H100" s="1"/>
  <c r="E107"/>
  <c r="E94" s="1"/>
  <c r="E100" s="1"/>
  <c r="F107"/>
  <c r="G107"/>
  <c r="I107"/>
  <c r="J107"/>
  <c r="J94" s="1"/>
  <c r="J100" s="1"/>
  <c r="K107"/>
  <c r="L107"/>
  <c r="M107"/>
  <c r="N107"/>
  <c r="D94"/>
  <c r="D107"/>
  <c r="C12" i="11"/>
  <c r="C20"/>
  <c r="C16"/>
  <c r="C45" i="9"/>
  <c r="C19"/>
  <c r="C40"/>
  <c r="C25"/>
  <c r="C14"/>
  <c r="D71" i="10"/>
  <c r="C71"/>
  <c r="E72"/>
  <c r="E71" s="1"/>
  <c r="D66"/>
  <c r="C66"/>
  <c r="E67"/>
  <c r="E66" s="1"/>
  <c r="D35"/>
  <c r="C35"/>
  <c r="E36"/>
  <c r="E33"/>
  <c r="E32"/>
  <c r="D24"/>
  <c r="C24"/>
  <c r="E29"/>
  <c r="E28"/>
  <c r="E27"/>
  <c r="E26"/>
  <c r="E25"/>
  <c r="E64"/>
  <c r="E65"/>
  <c r="D17"/>
  <c r="C17"/>
  <c r="E18"/>
  <c r="E17" s="1"/>
  <c r="E62"/>
  <c r="E63"/>
  <c r="E14"/>
  <c r="E13" s="1"/>
  <c r="D13"/>
  <c r="C13"/>
  <c r="D11"/>
  <c r="C11"/>
  <c r="E12"/>
  <c r="E11" s="1"/>
  <c r="M14" i="7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13"/>
  <c r="O27" i="6"/>
  <c r="O28"/>
  <c r="O29"/>
  <c r="O30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O78"/>
  <c r="O79"/>
  <c r="O80"/>
  <c r="O81"/>
  <c r="O82"/>
  <c r="O83"/>
  <c r="O84"/>
  <c r="O85"/>
  <c r="O86"/>
  <c r="O87"/>
  <c r="O88"/>
  <c r="O89"/>
  <c r="O90"/>
  <c r="O91"/>
  <c r="O92"/>
  <c r="O13"/>
  <c r="O14"/>
  <c r="O15"/>
  <c r="O16"/>
  <c r="O17"/>
  <c r="O18"/>
  <c r="O19"/>
  <c r="O20"/>
  <c r="O21"/>
  <c r="O22"/>
  <c r="O23"/>
  <c r="O24"/>
  <c r="O25"/>
  <c r="O26"/>
  <c r="O12"/>
  <c r="C92"/>
  <c r="F100"/>
  <c r="G100"/>
  <c r="I100"/>
  <c r="K100"/>
  <c r="L100"/>
  <c r="M100"/>
  <c r="N100"/>
  <c r="D100"/>
  <c r="F36" i="3"/>
  <c r="G36"/>
  <c r="H36"/>
  <c r="I36"/>
  <c r="J36"/>
  <c r="K36"/>
  <c r="D34"/>
  <c r="E34"/>
  <c r="F34"/>
  <c r="G34"/>
  <c r="H34"/>
  <c r="I34"/>
  <c r="J34"/>
  <c r="K34"/>
  <c r="C34"/>
  <c r="D32"/>
  <c r="E32"/>
  <c r="F32"/>
  <c r="G32"/>
  <c r="H32"/>
  <c r="I32"/>
  <c r="J32"/>
  <c r="K32"/>
  <c r="C32"/>
  <c r="D30"/>
  <c r="E30"/>
  <c r="F30"/>
  <c r="G30"/>
  <c r="H30"/>
  <c r="I30"/>
  <c r="J30"/>
  <c r="K30"/>
  <c r="C30"/>
  <c r="D28"/>
  <c r="F28"/>
  <c r="G28"/>
  <c r="H28"/>
  <c r="I28"/>
  <c r="J28"/>
  <c r="K28"/>
  <c r="C28"/>
  <c r="D26"/>
  <c r="E26"/>
  <c r="F26"/>
  <c r="G26"/>
  <c r="H26"/>
  <c r="I26"/>
  <c r="J26"/>
  <c r="K26"/>
  <c r="C26"/>
  <c r="D24"/>
  <c r="E24"/>
  <c r="F24"/>
  <c r="G24"/>
  <c r="H24"/>
  <c r="I24"/>
  <c r="J24"/>
  <c r="K24"/>
  <c r="C24"/>
  <c r="D22"/>
  <c r="E22"/>
  <c r="F22"/>
  <c r="G22"/>
  <c r="H22"/>
  <c r="I22"/>
  <c r="J22"/>
  <c r="K22"/>
  <c r="C22"/>
  <c r="D20"/>
  <c r="E20"/>
  <c r="F20"/>
  <c r="G20"/>
  <c r="H20"/>
  <c r="I20"/>
  <c r="J20"/>
  <c r="K20"/>
  <c r="C20"/>
  <c r="D37" i="2"/>
  <c r="E37"/>
  <c r="F37"/>
  <c r="G37"/>
  <c r="H37"/>
  <c r="I37"/>
  <c r="J37"/>
  <c r="K37"/>
  <c r="L37"/>
  <c r="M37"/>
  <c r="D35"/>
  <c r="E35"/>
  <c r="F35"/>
  <c r="G35"/>
  <c r="H35"/>
  <c r="I35"/>
  <c r="J35"/>
  <c r="K35"/>
  <c r="L35"/>
  <c r="M35"/>
  <c r="C35"/>
  <c r="D33"/>
  <c r="E33"/>
  <c r="F33"/>
  <c r="G33"/>
  <c r="H33"/>
  <c r="I33"/>
  <c r="J33"/>
  <c r="K33"/>
  <c r="L33"/>
  <c r="M33"/>
  <c r="D31"/>
  <c r="E31"/>
  <c r="F31"/>
  <c r="G31"/>
  <c r="H31"/>
  <c r="I31"/>
  <c r="J31"/>
  <c r="K31"/>
  <c r="L31"/>
  <c r="M31"/>
  <c r="C31"/>
  <c r="D29"/>
  <c r="E29"/>
  <c r="F29"/>
  <c r="G29"/>
  <c r="H29"/>
  <c r="I29"/>
  <c r="J29"/>
  <c r="K29"/>
  <c r="L29"/>
  <c r="M29"/>
  <c r="D27"/>
  <c r="E27"/>
  <c r="F27"/>
  <c r="G27"/>
  <c r="H27"/>
  <c r="I27"/>
  <c r="J27"/>
  <c r="K27"/>
  <c r="L27"/>
  <c r="M27"/>
  <c r="C27"/>
  <c r="D25"/>
  <c r="E25"/>
  <c r="F25"/>
  <c r="G25"/>
  <c r="H25"/>
  <c r="I25"/>
  <c r="J25"/>
  <c r="K25"/>
  <c r="L25"/>
  <c r="M25"/>
  <c r="C25"/>
  <c r="D23"/>
  <c r="E23"/>
  <c r="F23"/>
  <c r="G23"/>
  <c r="H23"/>
  <c r="I23"/>
  <c r="J23"/>
  <c r="K23"/>
  <c r="L23"/>
  <c r="M23"/>
  <c r="C23"/>
  <c r="D21"/>
  <c r="E21"/>
  <c r="F21"/>
  <c r="G21"/>
  <c r="H21"/>
  <c r="I21"/>
  <c r="J21"/>
  <c r="K21"/>
  <c r="L21"/>
  <c r="M21"/>
  <c r="C21"/>
  <c r="P101" i="36"/>
  <c r="Q101" s="1"/>
  <c r="P100"/>
  <c r="Q100" s="1"/>
  <c r="M99"/>
  <c r="L99"/>
  <c r="K99"/>
  <c r="J99"/>
  <c r="I99"/>
  <c r="G99"/>
  <c r="F99"/>
  <c r="E99"/>
  <c r="Q98"/>
  <c r="P98"/>
  <c r="O97"/>
  <c r="N97"/>
  <c r="M97"/>
  <c r="M102" s="1"/>
  <c r="M103" s="1"/>
  <c r="L97"/>
  <c r="L102" s="1"/>
  <c r="L103" s="1"/>
  <c r="K97"/>
  <c r="K102" s="1"/>
  <c r="K103" s="1"/>
  <c r="J97"/>
  <c r="J102" s="1"/>
  <c r="I97"/>
  <c r="I102" s="1"/>
  <c r="I103" s="1"/>
  <c r="H97"/>
  <c r="H102" s="1"/>
  <c r="G97"/>
  <c r="G102" s="1"/>
  <c r="G103" s="1"/>
  <c r="F97"/>
  <c r="F102" s="1"/>
  <c r="F103" s="1"/>
  <c r="E97"/>
  <c r="E102" s="1"/>
  <c r="E103" s="1"/>
  <c r="P96"/>
  <c r="Q96" s="1"/>
  <c r="P94"/>
  <c r="Q94" s="1"/>
  <c r="D93"/>
  <c r="P93" s="1"/>
  <c r="P92"/>
  <c r="Q92" s="1"/>
  <c r="P91"/>
  <c r="C91"/>
  <c r="P90"/>
  <c r="Q90" s="1"/>
  <c r="P89"/>
  <c r="C89"/>
  <c r="P88"/>
  <c r="Q88" s="1"/>
  <c r="D87"/>
  <c r="P87" s="1"/>
  <c r="Q86"/>
  <c r="P86"/>
  <c r="P85"/>
  <c r="C85"/>
  <c r="Q84"/>
  <c r="P84"/>
  <c r="P83"/>
  <c r="C83"/>
  <c r="Q82"/>
  <c r="P82"/>
  <c r="P81"/>
  <c r="D81"/>
  <c r="C81"/>
  <c r="P80"/>
  <c r="Q80" s="1"/>
  <c r="D79"/>
  <c r="P79" s="1"/>
  <c r="Q78"/>
  <c r="P78"/>
  <c r="P77"/>
  <c r="P76"/>
  <c r="Q76" s="1"/>
  <c r="P75"/>
  <c r="Q74"/>
  <c r="P74"/>
  <c r="P73"/>
  <c r="D73"/>
  <c r="C73"/>
  <c r="P72"/>
  <c r="Q72" s="1"/>
  <c r="D71"/>
  <c r="P71" s="1"/>
  <c r="Q70"/>
  <c r="P70"/>
  <c r="P69"/>
  <c r="P68"/>
  <c r="Q68" s="1"/>
  <c r="P67"/>
  <c r="Q66"/>
  <c r="P66"/>
  <c r="P65"/>
  <c r="P64"/>
  <c r="Q64" s="1"/>
  <c r="D63"/>
  <c r="P63" s="1"/>
  <c r="Q62"/>
  <c r="P62"/>
  <c r="P61"/>
  <c r="C61"/>
  <c r="P60"/>
  <c r="Q60" s="1"/>
  <c r="D59"/>
  <c r="P59" s="1"/>
  <c r="Q58"/>
  <c r="P58"/>
  <c r="P57"/>
  <c r="P56"/>
  <c r="Q56" s="1"/>
  <c r="P55"/>
  <c r="Q54"/>
  <c r="P54"/>
  <c r="P53"/>
  <c r="P52"/>
  <c r="Q52" s="1"/>
  <c r="D51"/>
  <c r="P51" s="1"/>
  <c r="Q50"/>
  <c r="P50"/>
  <c r="D49"/>
  <c r="P49" s="1"/>
  <c r="P48"/>
  <c r="Q48" s="1"/>
  <c r="H47"/>
  <c r="G47"/>
  <c r="F47"/>
  <c r="E47"/>
  <c r="Q46"/>
  <c r="P46"/>
  <c r="P45"/>
  <c r="C45"/>
  <c r="Q44"/>
  <c r="P44"/>
  <c r="P43"/>
  <c r="C43"/>
  <c r="P42"/>
  <c r="O41"/>
  <c r="N41"/>
  <c r="J41"/>
  <c r="H41"/>
  <c r="P40"/>
  <c r="P39"/>
  <c r="P38"/>
  <c r="P37"/>
  <c r="P36"/>
  <c r="D35"/>
  <c r="P35" s="1"/>
  <c r="P34"/>
  <c r="D33"/>
  <c r="P33" s="1"/>
  <c r="P32"/>
  <c r="D31"/>
  <c r="P31" s="1"/>
  <c r="P30"/>
  <c r="O29"/>
  <c r="N29"/>
  <c r="J29"/>
  <c r="J95" s="1"/>
  <c r="H29"/>
  <c r="P28"/>
  <c r="P27"/>
  <c r="C27"/>
  <c r="P26"/>
  <c r="P25"/>
  <c r="C25"/>
  <c r="P24"/>
  <c r="P23"/>
  <c r="P22"/>
  <c r="O21"/>
  <c r="O99" s="1"/>
  <c r="N21"/>
  <c r="N99" s="1"/>
  <c r="H21"/>
  <c r="H99" s="1"/>
  <c r="D21"/>
  <c r="D99" s="1"/>
  <c r="P99" s="1"/>
  <c r="P20"/>
  <c r="P19"/>
  <c r="P18"/>
  <c r="P17"/>
  <c r="P16"/>
  <c r="P15"/>
  <c r="P14"/>
  <c r="D97"/>
  <c r="O108" i="35"/>
  <c r="M108"/>
  <c r="N108" s="1"/>
  <c r="O107"/>
  <c r="M107"/>
  <c r="N107" s="1"/>
  <c r="O106"/>
  <c r="N106"/>
  <c r="M106"/>
  <c r="O105"/>
  <c r="M105"/>
  <c r="N105" s="1"/>
  <c r="O104"/>
  <c r="N104"/>
  <c r="M104"/>
  <c r="M103"/>
  <c r="O100"/>
  <c r="N100"/>
  <c r="M100"/>
  <c r="L99"/>
  <c r="K99"/>
  <c r="J99"/>
  <c r="H99"/>
  <c r="G99"/>
  <c r="O98"/>
  <c r="N98"/>
  <c r="M98"/>
  <c r="L97"/>
  <c r="L102" s="1"/>
  <c r="K97"/>
  <c r="K102" s="1"/>
  <c r="J97"/>
  <c r="J102" s="1"/>
  <c r="I97"/>
  <c r="I102" s="1"/>
  <c r="H97"/>
  <c r="H102" s="1"/>
  <c r="G97"/>
  <c r="G102" s="1"/>
  <c r="F97"/>
  <c r="E97"/>
  <c r="E102" s="1"/>
  <c r="D97"/>
  <c r="O96"/>
  <c r="N96"/>
  <c r="M96"/>
  <c r="L95"/>
  <c r="K95"/>
  <c r="J95"/>
  <c r="G95"/>
  <c r="O94"/>
  <c r="N94"/>
  <c r="M94"/>
  <c r="O93"/>
  <c r="M93"/>
  <c r="N93" s="1"/>
  <c r="C93"/>
  <c r="O92"/>
  <c r="M92"/>
  <c r="N92" s="1"/>
  <c r="M91"/>
  <c r="C91"/>
  <c r="N91" s="1"/>
  <c r="O90"/>
  <c r="N90"/>
  <c r="M90"/>
  <c r="O89"/>
  <c r="M89"/>
  <c r="N89" s="1"/>
  <c r="C89"/>
  <c r="O88"/>
  <c r="M88"/>
  <c r="N88" s="1"/>
  <c r="M87"/>
  <c r="C87"/>
  <c r="N87" s="1"/>
  <c r="O86"/>
  <c r="N86"/>
  <c r="M86"/>
  <c r="O85"/>
  <c r="M85"/>
  <c r="N85" s="1"/>
  <c r="C85"/>
  <c r="O84"/>
  <c r="M84"/>
  <c r="N84" s="1"/>
  <c r="M83"/>
  <c r="C83"/>
  <c r="N83" s="1"/>
  <c r="O82"/>
  <c r="N82"/>
  <c r="M82"/>
  <c r="O81"/>
  <c r="M81"/>
  <c r="N81" s="1"/>
  <c r="C81"/>
  <c r="O80"/>
  <c r="M80"/>
  <c r="N80" s="1"/>
  <c r="M79"/>
  <c r="C79"/>
  <c r="N79" s="1"/>
  <c r="O78"/>
  <c r="N78"/>
  <c r="M78"/>
  <c r="M77"/>
  <c r="C77"/>
  <c r="O77" s="1"/>
  <c r="O76"/>
  <c r="M76"/>
  <c r="N76" s="1"/>
  <c r="M75"/>
  <c r="C75"/>
  <c r="N75" s="1"/>
  <c r="O74"/>
  <c r="N74"/>
  <c r="M74"/>
  <c r="O73"/>
  <c r="M73"/>
  <c r="N73" s="1"/>
  <c r="C73"/>
  <c r="O72"/>
  <c r="M72"/>
  <c r="N72" s="1"/>
  <c r="M71"/>
  <c r="C71"/>
  <c r="N71" s="1"/>
  <c r="O70"/>
  <c r="N70"/>
  <c r="M70"/>
  <c r="O69"/>
  <c r="M69"/>
  <c r="N69" s="1"/>
  <c r="C69"/>
  <c r="O68"/>
  <c r="M68"/>
  <c r="N68" s="1"/>
  <c r="M67"/>
  <c r="C67"/>
  <c r="O66"/>
  <c r="N66"/>
  <c r="M66"/>
  <c r="O65"/>
  <c r="M65"/>
  <c r="N65" s="1"/>
  <c r="C65"/>
  <c r="O64"/>
  <c r="M64"/>
  <c r="N64" s="1"/>
  <c r="M63"/>
  <c r="C63"/>
  <c r="N63" s="1"/>
  <c r="O62"/>
  <c r="N62"/>
  <c r="M62"/>
  <c r="O61"/>
  <c r="M61"/>
  <c r="N61" s="1"/>
  <c r="C61"/>
  <c r="O60"/>
  <c r="M60"/>
  <c r="N60" s="1"/>
  <c r="M59"/>
  <c r="C59"/>
  <c r="N59" s="1"/>
  <c r="O58"/>
  <c r="N58"/>
  <c r="M58"/>
  <c r="O57"/>
  <c r="M57"/>
  <c r="N57" s="1"/>
  <c r="C57"/>
  <c r="O56"/>
  <c r="M56"/>
  <c r="N56" s="1"/>
  <c r="M55"/>
  <c r="C55"/>
  <c r="N55" s="1"/>
  <c r="O54"/>
  <c r="N54"/>
  <c r="M54"/>
  <c r="O53"/>
  <c r="M53"/>
  <c r="N53" s="1"/>
  <c r="C53"/>
  <c r="O52"/>
  <c r="M52"/>
  <c r="N52" s="1"/>
  <c r="M51"/>
  <c r="C51"/>
  <c r="N51" s="1"/>
  <c r="O50"/>
  <c r="N50"/>
  <c r="M50"/>
  <c r="O49"/>
  <c r="M49"/>
  <c r="N49" s="1"/>
  <c r="C49"/>
  <c r="O48"/>
  <c r="M48"/>
  <c r="N48" s="1"/>
  <c r="I47"/>
  <c r="F47"/>
  <c r="E47"/>
  <c r="E41" s="1"/>
  <c r="D36" i="3" s="1"/>
  <c r="D47" i="35"/>
  <c r="D41" s="1"/>
  <c r="O46"/>
  <c r="N46"/>
  <c r="M46"/>
  <c r="Q45"/>
  <c r="M45"/>
  <c r="C45"/>
  <c r="N45" s="1"/>
  <c r="O44"/>
  <c r="N44"/>
  <c r="M44"/>
  <c r="M43"/>
  <c r="C43"/>
  <c r="O43" s="1"/>
  <c r="O42"/>
  <c r="M42"/>
  <c r="N42" s="1"/>
  <c r="I41"/>
  <c r="O40"/>
  <c r="N40"/>
  <c r="M40"/>
  <c r="M39"/>
  <c r="C39"/>
  <c r="O39" s="1"/>
  <c r="O38"/>
  <c r="M38"/>
  <c r="N38" s="1"/>
  <c r="M37"/>
  <c r="C37"/>
  <c r="O36"/>
  <c r="N36"/>
  <c r="M36"/>
  <c r="O35"/>
  <c r="M35"/>
  <c r="N35" s="1"/>
  <c r="C35"/>
  <c r="O34"/>
  <c r="M34"/>
  <c r="N34" s="1"/>
  <c r="M33"/>
  <c r="C33"/>
  <c r="N33" s="1"/>
  <c r="O32"/>
  <c r="N32"/>
  <c r="M32"/>
  <c r="O31"/>
  <c r="M31"/>
  <c r="N31" s="1"/>
  <c r="C31"/>
  <c r="O30"/>
  <c r="M30"/>
  <c r="N30" s="1"/>
  <c r="I29"/>
  <c r="H29"/>
  <c r="H95" s="1"/>
  <c r="E29"/>
  <c r="D29"/>
  <c r="M29" s="1"/>
  <c r="O28"/>
  <c r="M28"/>
  <c r="N28" s="1"/>
  <c r="M27"/>
  <c r="C27"/>
  <c r="N27" s="1"/>
  <c r="O26"/>
  <c r="N26"/>
  <c r="M26"/>
  <c r="M25"/>
  <c r="C25"/>
  <c r="O25" s="1"/>
  <c r="O24"/>
  <c r="M24"/>
  <c r="N24" s="1"/>
  <c r="M23"/>
  <c r="C23"/>
  <c r="O22"/>
  <c r="N22"/>
  <c r="M22"/>
  <c r="I21"/>
  <c r="I99" s="1"/>
  <c r="F21"/>
  <c r="F99" s="1"/>
  <c r="E21"/>
  <c r="E99" s="1"/>
  <c r="D21"/>
  <c r="M21" s="1"/>
  <c r="O20"/>
  <c r="M20"/>
  <c r="N20" s="1"/>
  <c r="M19"/>
  <c r="C19"/>
  <c r="O19" s="1"/>
  <c r="O18"/>
  <c r="N18"/>
  <c r="M18"/>
  <c r="M17"/>
  <c r="C17"/>
  <c r="O17" s="1"/>
  <c r="O16"/>
  <c r="M16"/>
  <c r="N16" s="1"/>
  <c r="M15"/>
  <c r="C15"/>
  <c r="N15" s="1"/>
  <c r="O14"/>
  <c r="N14"/>
  <c r="M14"/>
  <c r="M13"/>
  <c r="C13"/>
  <c r="C47" l="1"/>
  <c r="O47" s="1"/>
  <c r="N77"/>
  <c r="C41"/>
  <c r="O41" s="1"/>
  <c r="M47"/>
  <c r="N47" s="1"/>
  <c r="N67"/>
  <c r="N39"/>
  <c r="C49" i="36"/>
  <c r="C93"/>
  <c r="D29"/>
  <c r="C33" i="2" s="1"/>
  <c r="C29"/>
  <c r="M41" i="35"/>
  <c r="C36" i="3"/>
  <c r="N41" i="35"/>
  <c r="N43"/>
  <c r="N37"/>
  <c r="M97"/>
  <c r="N25"/>
  <c r="N23"/>
  <c r="E28" i="3"/>
  <c r="N17" i="35"/>
  <c r="C97"/>
  <c r="N13"/>
  <c r="O13"/>
  <c r="O107" i="6"/>
  <c r="O94" s="1"/>
  <c r="M102" i="7"/>
  <c r="M95" s="1"/>
  <c r="E24" i="10"/>
  <c r="C23" i="36"/>
  <c r="C21" s="1"/>
  <c r="C31"/>
  <c r="C33"/>
  <c r="C35"/>
  <c r="C37"/>
  <c r="C39"/>
  <c r="D47"/>
  <c r="P47" s="1"/>
  <c r="Q93"/>
  <c r="D102"/>
  <c r="P97"/>
  <c r="J103"/>
  <c r="O102"/>
  <c r="N102"/>
  <c r="C13"/>
  <c r="P13"/>
  <c r="C15"/>
  <c r="C17"/>
  <c r="C19"/>
  <c r="C51"/>
  <c r="C59"/>
  <c r="C63"/>
  <c r="C67"/>
  <c r="C71"/>
  <c r="C99" s="1"/>
  <c r="Q99" s="1"/>
  <c r="C79"/>
  <c r="C87"/>
  <c r="D95"/>
  <c r="O95"/>
  <c r="O103" s="1"/>
  <c r="P21"/>
  <c r="H95"/>
  <c r="H103" s="1"/>
  <c r="N95"/>
  <c r="N103" s="1"/>
  <c r="O97" i="35"/>
  <c r="F102"/>
  <c r="N19"/>
  <c r="O15"/>
  <c r="C21"/>
  <c r="O23"/>
  <c r="O27"/>
  <c r="C29"/>
  <c r="O29" s="1"/>
  <c r="O33"/>
  <c r="O37"/>
  <c r="O45"/>
  <c r="O51"/>
  <c r="O55"/>
  <c r="O59"/>
  <c r="O63"/>
  <c r="O67"/>
  <c r="O71"/>
  <c r="O75"/>
  <c r="O79"/>
  <c r="O83"/>
  <c r="O87"/>
  <c r="O91"/>
  <c r="D95"/>
  <c r="F95"/>
  <c r="D99"/>
  <c r="M99" s="1"/>
  <c r="E95"/>
  <c r="I95"/>
  <c r="P29" i="36" l="1"/>
  <c r="C95" i="35"/>
  <c r="N97"/>
  <c r="P41" i="36"/>
  <c r="C37" i="2"/>
  <c r="C29" i="36"/>
  <c r="C97"/>
  <c r="C102" s="1"/>
  <c r="D103"/>
  <c r="P95"/>
  <c r="C47"/>
  <c r="C41" s="1"/>
  <c r="C95" s="1"/>
  <c r="C99" i="35"/>
  <c r="O21"/>
  <c r="N99"/>
  <c r="M95"/>
  <c r="N95" s="1"/>
  <c r="D102"/>
  <c r="M102" s="1"/>
  <c r="N21"/>
  <c r="N29"/>
  <c r="O95"/>
  <c r="C103" i="36" l="1"/>
  <c r="Q97"/>
  <c r="Q95"/>
  <c r="O99" i="35"/>
  <c r="C102"/>
  <c r="O102" l="1"/>
  <c r="C103"/>
  <c r="N102"/>
  <c r="O103" l="1"/>
  <c r="N103"/>
  <c r="C84" i="6" l="1"/>
  <c r="C93" i="7"/>
  <c r="C85"/>
  <c r="C33"/>
  <c r="C15"/>
  <c r="D18" i="23" l="1"/>
  <c r="C11"/>
  <c r="C40"/>
  <c r="C54"/>
  <c r="E103" i="6"/>
  <c r="F103"/>
  <c r="G103"/>
  <c r="H103"/>
  <c r="I103"/>
  <c r="J103"/>
  <c r="K103"/>
  <c r="L103"/>
  <c r="M103"/>
  <c r="N103"/>
  <c r="B30" i="17"/>
  <c r="D21" i="10" l="1"/>
  <c r="C21"/>
  <c r="E22"/>
  <c r="C12" i="29"/>
  <c r="B21" i="2"/>
  <c r="B23" i="13"/>
  <c r="C23"/>
  <c r="D42" i="10"/>
  <c r="D44" s="1"/>
  <c r="C42"/>
  <c r="C44" s="1"/>
  <c r="E43"/>
  <c r="E42" l="1"/>
  <c r="E44" s="1"/>
  <c r="D68"/>
  <c r="C68"/>
  <c r="E69"/>
  <c r="D60"/>
  <c r="C60"/>
  <c r="E61"/>
  <c r="C30"/>
  <c r="E31"/>
  <c r="C65" i="7"/>
  <c r="C69"/>
  <c r="C37"/>
  <c r="C36" i="6"/>
  <c r="F23" i="26" l="1"/>
  <c r="E18" i="3" s="1"/>
  <c r="C25" i="25"/>
  <c r="C16"/>
  <c r="E23" i="26"/>
  <c r="D18" i="3" s="1"/>
  <c r="G23" i="26"/>
  <c r="F18" i="3" s="1"/>
  <c r="H23" i="26"/>
  <c r="I23"/>
  <c r="H18" i="3" s="1"/>
  <c r="J23" i="26"/>
  <c r="K23"/>
  <c r="L23"/>
  <c r="C17"/>
  <c r="J18" i="3"/>
  <c r="C61" i="7"/>
  <c r="E22" i="25"/>
  <c r="D19" i="2" s="1"/>
  <c r="F22" i="25"/>
  <c r="G22"/>
  <c r="F19" i="2" s="1"/>
  <c r="H22" i="25"/>
  <c r="I22"/>
  <c r="H19" i="2" s="1"/>
  <c r="J22" i="25"/>
  <c r="K22"/>
  <c r="J19" i="2" s="1"/>
  <c r="L22" i="25"/>
  <c r="M22"/>
  <c r="L19" i="2" s="1"/>
  <c r="N22" i="25"/>
  <c r="C68" i="6"/>
  <c r="C60"/>
  <c r="C64"/>
  <c r="D25" i="17"/>
  <c r="E25"/>
  <c r="F25"/>
  <c r="G25"/>
  <c r="H25"/>
  <c r="I25"/>
  <c r="J25"/>
  <c r="K25"/>
  <c r="L25"/>
  <c r="M25"/>
  <c r="N25"/>
  <c r="C25"/>
  <c r="B25" s="1"/>
  <c r="D24"/>
  <c r="E24"/>
  <c r="F24"/>
  <c r="G24"/>
  <c r="H24"/>
  <c r="I24"/>
  <c r="J24"/>
  <c r="K24"/>
  <c r="L24"/>
  <c r="M24"/>
  <c r="N24"/>
  <c r="C24"/>
  <c r="B24" s="1"/>
  <c r="D23"/>
  <c r="E23"/>
  <c r="F23"/>
  <c r="G23"/>
  <c r="H23"/>
  <c r="I23"/>
  <c r="J23"/>
  <c r="K23"/>
  <c r="L23"/>
  <c r="M23"/>
  <c r="N23"/>
  <c r="C23"/>
  <c r="B23" s="1"/>
  <c r="B26"/>
  <c r="D22"/>
  <c r="D27" s="1"/>
  <c r="E22"/>
  <c r="F22"/>
  <c r="G22"/>
  <c r="H22"/>
  <c r="H27" s="1"/>
  <c r="I22"/>
  <c r="J22"/>
  <c r="K22"/>
  <c r="L22"/>
  <c r="L27" s="1"/>
  <c r="M22"/>
  <c r="N22"/>
  <c r="C22"/>
  <c r="D21"/>
  <c r="E21"/>
  <c r="F21"/>
  <c r="G21"/>
  <c r="H21"/>
  <c r="I21"/>
  <c r="J21"/>
  <c r="K21"/>
  <c r="L21"/>
  <c r="M21"/>
  <c r="N21"/>
  <c r="C21"/>
  <c r="B21" s="1"/>
  <c r="D16"/>
  <c r="D18" s="1"/>
  <c r="E16"/>
  <c r="E18" s="1"/>
  <c r="F16"/>
  <c r="F18" s="1"/>
  <c r="G16"/>
  <c r="G18" s="1"/>
  <c r="H16"/>
  <c r="H18" s="1"/>
  <c r="I16"/>
  <c r="I18" s="1"/>
  <c r="J16"/>
  <c r="J18" s="1"/>
  <c r="K16"/>
  <c r="K18" s="1"/>
  <c r="L16"/>
  <c r="L18" s="1"/>
  <c r="M16"/>
  <c r="M18" s="1"/>
  <c r="N16"/>
  <c r="N18" s="1"/>
  <c r="C16"/>
  <c r="C18" s="1"/>
  <c r="D12"/>
  <c r="E12"/>
  <c r="F12"/>
  <c r="G12"/>
  <c r="H12"/>
  <c r="I12"/>
  <c r="J12"/>
  <c r="K12"/>
  <c r="L12"/>
  <c r="M12"/>
  <c r="N12"/>
  <c r="C12"/>
  <c r="D11"/>
  <c r="E11"/>
  <c r="F11"/>
  <c r="G11"/>
  <c r="H11"/>
  <c r="I11"/>
  <c r="J11"/>
  <c r="K11"/>
  <c r="L11"/>
  <c r="M11"/>
  <c r="N11"/>
  <c r="C11"/>
  <c r="B11" s="1"/>
  <c r="D9"/>
  <c r="D15" s="1"/>
  <c r="D19" s="1"/>
  <c r="E9"/>
  <c r="E15" s="1"/>
  <c r="E19" s="1"/>
  <c r="F9"/>
  <c r="F15" s="1"/>
  <c r="F19" s="1"/>
  <c r="G9"/>
  <c r="H9"/>
  <c r="H15" s="1"/>
  <c r="H19" s="1"/>
  <c r="I9"/>
  <c r="I15" s="1"/>
  <c r="J9"/>
  <c r="J15" s="1"/>
  <c r="J19" s="1"/>
  <c r="K9"/>
  <c r="L9"/>
  <c r="L15" s="1"/>
  <c r="L19" s="1"/>
  <c r="M9"/>
  <c r="M15" s="1"/>
  <c r="N9"/>
  <c r="N15" s="1"/>
  <c r="N19" s="1"/>
  <c r="C9"/>
  <c r="C17" i="19"/>
  <c r="B10" i="17"/>
  <c r="B13"/>
  <c r="B14"/>
  <c r="B16"/>
  <c r="B17"/>
  <c r="F27"/>
  <c r="J27"/>
  <c r="N27"/>
  <c r="B28"/>
  <c r="B29"/>
  <c r="B31"/>
  <c r="D32"/>
  <c r="E32"/>
  <c r="F32"/>
  <c r="G32"/>
  <c r="H32"/>
  <c r="I32"/>
  <c r="J32"/>
  <c r="K32"/>
  <c r="L32"/>
  <c r="M32"/>
  <c r="N32"/>
  <c r="G12" i="13"/>
  <c r="G13"/>
  <c r="G14"/>
  <c r="G15"/>
  <c r="G16"/>
  <c r="G17"/>
  <c r="G18"/>
  <c r="G19"/>
  <c r="G20"/>
  <c r="G21"/>
  <c r="G22"/>
  <c r="D23"/>
  <c r="E23"/>
  <c r="F23"/>
  <c r="G33"/>
  <c r="G34"/>
  <c r="G35"/>
  <c r="G36"/>
  <c r="G37"/>
  <c r="G38"/>
  <c r="G39"/>
  <c r="B40"/>
  <c r="C40"/>
  <c r="D40"/>
  <c r="E40"/>
  <c r="H49"/>
  <c r="H50"/>
  <c r="H51"/>
  <c r="H52"/>
  <c r="B53"/>
  <c r="C53"/>
  <c r="D53"/>
  <c r="E53"/>
  <c r="F53"/>
  <c r="G53"/>
  <c r="H54"/>
  <c r="H55"/>
  <c r="H56"/>
  <c r="B57"/>
  <c r="C57"/>
  <c r="D57"/>
  <c r="E57"/>
  <c r="F57"/>
  <c r="G57"/>
  <c r="H58"/>
  <c r="H59"/>
  <c r="H60"/>
  <c r="H61"/>
  <c r="B62"/>
  <c r="C62"/>
  <c r="D62"/>
  <c r="E62"/>
  <c r="F62"/>
  <c r="G62"/>
  <c r="H63"/>
  <c r="H64"/>
  <c r="H65"/>
  <c r="G66"/>
  <c r="C15" i="10"/>
  <c r="C38" s="1"/>
  <c r="D15"/>
  <c r="D38" s="1"/>
  <c r="E16"/>
  <c r="E23"/>
  <c r="E21" s="1"/>
  <c r="E34"/>
  <c r="E30" s="1"/>
  <c r="E37"/>
  <c r="E35" s="1"/>
  <c r="C39"/>
  <c r="D39"/>
  <c r="E40"/>
  <c r="C58"/>
  <c r="D58"/>
  <c r="E59"/>
  <c r="E60"/>
  <c r="E70"/>
  <c r="E68" s="1"/>
  <c r="C21" i="9"/>
  <c r="C34"/>
  <c r="C59"/>
  <c r="C30" i="23"/>
  <c r="C44"/>
  <c r="C13" i="26"/>
  <c r="C15"/>
  <c r="D19"/>
  <c r="C19" s="1"/>
  <c r="C21"/>
  <c r="C25"/>
  <c r="D26"/>
  <c r="E26"/>
  <c r="F26"/>
  <c r="G26"/>
  <c r="H26"/>
  <c r="I26"/>
  <c r="J26"/>
  <c r="K26"/>
  <c r="L26"/>
  <c r="C13" i="7"/>
  <c r="C17"/>
  <c r="C19"/>
  <c r="C21"/>
  <c r="C23"/>
  <c r="C25"/>
  <c r="C27"/>
  <c r="C29"/>
  <c r="C31"/>
  <c r="C35"/>
  <c r="C39"/>
  <c r="C41"/>
  <c r="C43"/>
  <c r="C45"/>
  <c r="C47"/>
  <c r="C49"/>
  <c r="C51"/>
  <c r="C53"/>
  <c r="C55"/>
  <c r="C57"/>
  <c r="C59"/>
  <c r="C63"/>
  <c r="C67"/>
  <c r="C71"/>
  <c r="C73"/>
  <c r="C75"/>
  <c r="C77"/>
  <c r="C79"/>
  <c r="C81"/>
  <c r="C83"/>
  <c r="C87"/>
  <c r="D16" i="3"/>
  <c r="D38" s="1"/>
  <c r="C41" i="1" s="1"/>
  <c r="H16" i="3"/>
  <c r="J16"/>
  <c r="F16"/>
  <c r="G18"/>
  <c r="I18"/>
  <c r="K18"/>
  <c r="B20"/>
  <c r="B26"/>
  <c r="B34"/>
  <c r="C12" i="25"/>
  <c r="C14"/>
  <c r="C18"/>
  <c r="D20"/>
  <c r="D23"/>
  <c r="C23" s="1"/>
  <c r="C24"/>
  <c r="D12" i="6"/>
  <c r="C16"/>
  <c r="C18"/>
  <c r="C20"/>
  <c r="C22"/>
  <c r="C24"/>
  <c r="C26"/>
  <c r="C28"/>
  <c r="C30"/>
  <c r="C34"/>
  <c r="C38"/>
  <c r="C40"/>
  <c r="C42"/>
  <c r="C44"/>
  <c r="C46"/>
  <c r="C48"/>
  <c r="C50"/>
  <c r="C52"/>
  <c r="C54"/>
  <c r="C56"/>
  <c r="C58"/>
  <c r="C62"/>
  <c r="C66"/>
  <c r="C70"/>
  <c r="C72"/>
  <c r="C74"/>
  <c r="C76"/>
  <c r="C78"/>
  <c r="C80"/>
  <c r="C82"/>
  <c r="C86"/>
  <c r="C90"/>
  <c r="C96"/>
  <c r="C98"/>
  <c r="B17" i="2"/>
  <c r="E19"/>
  <c r="G19"/>
  <c r="I19"/>
  <c r="K19"/>
  <c r="M19"/>
  <c r="C12" i="1"/>
  <c r="C22"/>
  <c r="C29" s="1"/>
  <c r="C55" s="1"/>
  <c r="C25"/>
  <c r="C44"/>
  <c r="B30" i="3"/>
  <c r="B28"/>
  <c r="B24"/>
  <c r="B32"/>
  <c r="B22"/>
  <c r="M27" i="17"/>
  <c r="M33" s="1"/>
  <c r="K27"/>
  <c r="K33" s="1"/>
  <c r="I27"/>
  <c r="I33" s="1"/>
  <c r="G27"/>
  <c r="G33" s="1"/>
  <c r="E27"/>
  <c r="E33" s="1"/>
  <c r="B12"/>
  <c r="B32" l="1"/>
  <c r="J33"/>
  <c r="F33"/>
  <c r="B22"/>
  <c r="C66" i="13"/>
  <c r="C42" i="9"/>
  <c r="C46" s="1"/>
  <c r="C12" i="6"/>
  <c r="D103"/>
  <c r="C20" i="25"/>
  <c r="D22"/>
  <c r="N33" i="17"/>
  <c r="D33"/>
  <c r="L33"/>
  <c r="H33"/>
  <c r="B18"/>
  <c r="B9"/>
  <c r="C27"/>
  <c r="C33" s="1"/>
  <c r="B27"/>
  <c r="G23" i="13"/>
  <c r="E66"/>
  <c r="H53"/>
  <c r="H62"/>
  <c r="F66"/>
  <c r="D66"/>
  <c r="G40"/>
  <c r="B66"/>
  <c r="H57"/>
  <c r="D41" i="10"/>
  <c r="C41"/>
  <c r="C45"/>
  <c r="E58"/>
  <c r="E39"/>
  <c r="E15"/>
  <c r="E38" s="1"/>
  <c r="D23" i="26"/>
  <c r="C26"/>
  <c r="C46" i="23"/>
  <c r="C56" s="1"/>
  <c r="F38" i="3"/>
  <c r="C43" i="1" s="1"/>
  <c r="K15" i="2"/>
  <c r="G15"/>
  <c r="C94" i="6"/>
  <c r="C100" s="1"/>
  <c r="C15" i="2"/>
  <c r="I16" i="3"/>
  <c r="L15" i="2"/>
  <c r="L39" s="1"/>
  <c r="J15"/>
  <c r="H15"/>
  <c r="H39" s="1"/>
  <c r="F15"/>
  <c r="D15"/>
  <c r="D39" s="1"/>
  <c r="H38" i="3"/>
  <c r="C47" i="1" s="1"/>
  <c r="M15" i="2"/>
  <c r="M39" s="1"/>
  <c r="I15"/>
  <c r="I39" s="1"/>
  <c r="E15"/>
  <c r="B37"/>
  <c r="K16" i="3"/>
  <c r="K38" s="1"/>
  <c r="C50" i="1" s="1"/>
  <c r="G16" i="3"/>
  <c r="E16"/>
  <c r="C16"/>
  <c r="C95" i="7"/>
  <c r="J38" i="3"/>
  <c r="C49" i="1" s="1"/>
  <c r="B35" i="2"/>
  <c r="B33"/>
  <c r="B29"/>
  <c r="B25"/>
  <c r="M19" i="17"/>
  <c r="I19"/>
  <c r="C15"/>
  <c r="K15"/>
  <c r="K19" s="1"/>
  <c r="G15"/>
  <c r="G19" s="1"/>
  <c r="B31" i="2"/>
  <c r="B27"/>
  <c r="B23"/>
  <c r="C24" i="26"/>
  <c r="B33" i="17" l="1"/>
  <c r="D45" i="10"/>
  <c r="K39" i="2"/>
  <c r="F39"/>
  <c r="J39"/>
  <c r="H66" i="13"/>
  <c r="E41" i="10"/>
  <c r="E45" s="1"/>
  <c r="C23" i="26"/>
  <c r="C18" i="3"/>
  <c r="B18" s="1"/>
  <c r="C22" i="25"/>
  <c r="B19" i="2" s="1"/>
  <c r="C19"/>
  <c r="C39" s="1"/>
  <c r="B16" i="3"/>
  <c r="B15" i="2"/>
  <c r="B15" i="17"/>
  <c r="B19" s="1"/>
  <c r="C19"/>
  <c r="B36" i="3"/>
  <c r="E38"/>
  <c r="C42" i="1" s="1"/>
  <c r="G38" i="3"/>
  <c r="E39" i="2"/>
  <c r="G39"/>
  <c r="I38" i="3"/>
  <c r="C48" i="1" s="1"/>
  <c r="C38" i="3" l="1"/>
  <c r="B39" i="2"/>
  <c r="C65" i="9"/>
  <c r="B38" i="3" l="1"/>
  <c r="C40" i="1"/>
  <c r="C51" s="1"/>
  <c r="C56" s="1"/>
  <c r="C57" s="1"/>
</calcChain>
</file>

<file path=xl/sharedStrings.xml><?xml version="1.0" encoding="utf-8"?>
<sst xmlns="http://schemas.openxmlformats.org/spreadsheetml/2006/main" count="1375" uniqueCount="602">
  <si>
    <t xml:space="preserve">                                    Dorog Város Önkormányzat</t>
  </si>
  <si>
    <t xml:space="preserve">                                             pénzügyi mérleg</t>
  </si>
  <si>
    <t>BEVÉTELEK</t>
  </si>
  <si>
    <t xml:space="preserve">Adatok: ezer forintban </t>
  </si>
  <si>
    <t>Sor-</t>
  </si>
  <si>
    <t>Megnevezés</t>
  </si>
  <si>
    <t>Összesen</t>
  </si>
  <si>
    <t>szám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</si>
  <si>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</si>
  <si>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</si>
  <si>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</si>
  <si>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</si>
  <si>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</si>
  <si>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</si>
  <si>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</si>
  <si>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</si>
  <si>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</si>
  <si>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</si>
  <si>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</si>
  <si>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14.</t>
  </si>
  <si>
    <t>KIADÁSOK</t>
  </si>
  <si>
    <t xml:space="preserve">    Adatok: ezer forintban </t>
  </si>
  <si>
    <t>KIADÁSOK FŐÖSSZEGE</t>
  </si>
  <si>
    <t>BEVÉTEL</t>
  </si>
  <si>
    <t>KIADÁS</t>
  </si>
  <si>
    <t>Egyenleg</t>
  </si>
  <si>
    <t>Dorog Város Önkormányzat</t>
  </si>
  <si>
    <t>Bevételi összesítő</t>
  </si>
  <si>
    <t>Adatok: ezer forintban</t>
  </si>
  <si>
    <t xml:space="preserve">Költségvetési cím </t>
  </si>
  <si>
    <t>Költségv.</t>
  </si>
  <si>
    <t>és megnevezés</t>
  </si>
  <si>
    <t>bevételi</t>
  </si>
  <si>
    <t>főösszeg</t>
  </si>
  <si>
    <t xml:space="preserve">     Eredeti előirányzat</t>
  </si>
  <si>
    <t xml:space="preserve">          Eredeti előirányzat</t>
  </si>
  <si>
    <t>Polgármesteri Hivatal</t>
  </si>
  <si>
    <t xml:space="preserve">       Eredeti előirányzat</t>
  </si>
  <si>
    <t>Kiadási összesítő</t>
  </si>
  <si>
    <t>Költségvetési cím és</t>
  </si>
  <si>
    <t>Működési kiadás</t>
  </si>
  <si>
    <t>Felhalmozási kiadás</t>
  </si>
  <si>
    <t>alcím megnevezés</t>
  </si>
  <si>
    <t>Felújítás</t>
  </si>
  <si>
    <t>Beruházás</t>
  </si>
  <si>
    <t xml:space="preserve">         Eredeti előirányzat</t>
  </si>
  <si>
    <t>Kincstári Szervezet</t>
  </si>
  <si>
    <t xml:space="preserve">        Eredeti előirányzat</t>
  </si>
  <si>
    <t>1. cím költségvetési főösszege</t>
  </si>
  <si>
    <t>Eredeti előirányzat</t>
  </si>
  <si>
    <t>Intézményfinanszírozás</t>
  </si>
  <si>
    <t>2. cím költségvetési főösszege</t>
  </si>
  <si>
    <t>Mutató</t>
  </si>
  <si>
    <t>Jogcím</t>
  </si>
  <si>
    <t>Összeg Ft</t>
  </si>
  <si>
    <t xml:space="preserve">                 Dorog Város Önkormányzat</t>
  </si>
  <si>
    <t xml:space="preserve">        Működésre átadott pénzeszközök és</t>
  </si>
  <si>
    <t xml:space="preserve">                        egyéb támogatások</t>
  </si>
  <si>
    <t xml:space="preserve">                                                            Adatok: ezer forintban</t>
  </si>
  <si>
    <t>Cím és</t>
  </si>
  <si>
    <t>alcím</t>
  </si>
  <si>
    <t>Működésre átadott pénzeszk. és támogatás össz.</t>
  </si>
  <si>
    <t xml:space="preserve">                          Dorog Város Önkormányzat </t>
  </si>
  <si>
    <t xml:space="preserve">                                                               Adatok: ezer forintban</t>
  </si>
  <si>
    <t>I.</t>
  </si>
  <si>
    <t>II.</t>
  </si>
  <si>
    <t>III.</t>
  </si>
  <si>
    <t xml:space="preserve">                          Dorog Város Önkormányzat</t>
  </si>
  <si>
    <t xml:space="preserve">                               Felhalmozási kiadások</t>
  </si>
  <si>
    <t xml:space="preserve">                                       BERUHÁZÁS</t>
  </si>
  <si>
    <t>Alap</t>
  </si>
  <si>
    <t>ÁFA</t>
  </si>
  <si>
    <t xml:space="preserve">                                       FELÚJÍTÁS</t>
  </si>
  <si>
    <t xml:space="preserve">     Felhalmozásra átadott pénzeszközök és</t>
  </si>
  <si>
    <t xml:space="preserve">                                                      Adatok: ezer forintban</t>
  </si>
  <si>
    <t>Felhalmozási célú pénzeszköz átadás össz.</t>
  </si>
  <si>
    <t>Rendszeres sze-</t>
  </si>
  <si>
    <t>Részfoglalko-</t>
  </si>
  <si>
    <t>Nyugdíjasok</t>
  </si>
  <si>
    <t>Mellékfoglalko-</t>
  </si>
  <si>
    <t>mélyi juttatásban</t>
  </si>
  <si>
    <t>zásúak</t>
  </si>
  <si>
    <t>részesülők</t>
  </si>
  <si>
    <t>2. Polgármesteri Hivatal</t>
  </si>
  <si>
    <t>Jegyző, aljegyző</t>
  </si>
  <si>
    <t>Osztályvezető</t>
  </si>
  <si>
    <t>Szervezési Osztály</t>
  </si>
  <si>
    <t>Pénzügyi Osztály</t>
  </si>
  <si>
    <t>Műszaki Osztály</t>
  </si>
  <si>
    <t>Személyi juttatások</t>
  </si>
  <si>
    <t>Munkaadókat terhelő járulékok</t>
  </si>
  <si>
    <t>Családsegítés</t>
  </si>
  <si>
    <t>Előirányzat felhasználási terv</t>
  </si>
  <si>
    <t>Erdeti előirányzat</t>
  </si>
  <si>
    <t>01. hó</t>
  </si>
  <si>
    <t>02. hó</t>
  </si>
  <si>
    <t>03. hó</t>
  </si>
  <si>
    <t>04. hó</t>
  </si>
  <si>
    <t>05. hó</t>
  </si>
  <si>
    <t>06. hó</t>
  </si>
  <si>
    <t>07. hó</t>
  </si>
  <si>
    <t>08. hó</t>
  </si>
  <si>
    <t>09. hó</t>
  </si>
  <si>
    <t>10. hó</t>
  </si>
  <si>
    <t>11. hó</t>
  </si>
  <si>
    <t>12. hó</t>
  </si>
  <si>
    <t xml:space="preserve">Önkormányzati bevételek </t>
  </si>
  <si>
    <t>Önkormányzati kiadások</t>
  </si>
  <si>
    <t>IV.</t>
  </si>
  <si>
    <t>V.</t>
  </si>
  <si>
    <t>VI.</t>
  </si>
  <si>
    <t>VII.</t>
  </si>
  <si>
    <t>alapján a közvetett támogatásokról</t>
  </si>
  <si>
    <t>Dologi kiadások</t>
  </si>
  <si>
    <t>Felújítások</t>
  </si>
  <si>
    <t>Beruházások</t>
  </si>
  <si>
    <t xml:space="preserve">                Önkormányzat által folyósított ellátások</t>
  </si>
  <si>
    <t>1993. évi III. tv. (Szoc.tv.) 117.§</t>
  </si>
  <si>
    <t>Összesen:</t>
  </si>
  <si>
    <t>Intézmények</t>
  </si>
  <si>
    <t xml:space="preserve">   Adatok: ezer forintban</t>
  </si>
  <si>
    <t>Lízingelt lakások adómegtérítése</t>
  </si>
  <si>
    <t>Adatok:ezer forintban</t>
  </si>
  <si>
    <t>12. Személyi juttatás</t>
  </si>
  <si>
    <t>13. Munkaadói járulék</t>
  </si>
  <si>
    <t>14. Dologi kiadás</t>
  </si>
  <si>
    <t>19. Beruházás</t>
  </si>
  <si>
    <t>20. Felújítás</t>
  </si>
  <si>
    <t>21. Felhalmozási pénzeszköz átadás</t>
  </si>
  <si>
    <t>23. Felhalmozási kiadások összesen (18-21)</t>
  </si>
  <si>
    <t>Köztemetés</t>
  </si>
  <si>
    <t>Város, községgazdálkodási szolgáltatás</t>
  </si>
  <si>
    <t>Időskorúak nappali ellátása</t>
  </si>
  <si>
    <t>Dorogi Többcélú Kistérségi Társulás támogatása</t>
  </si>
  <si>
    <t>Gyermekvédelmi tv. 148. §. (5) bekezdése</t>
  </si>
  <si>
    <t>Idősek Otthona térítési díj kedvezménye</t>
  </si>
  <si>
    <t>EU-s forr.</t>
  </si>
  <si>
    <t xml:space="preserve">  - Idősek Otthona "A"</t>
  </si>
  <si>
    <t xml:space="preserve">  - Idősek Otthona "B"</t>
  </si>
  <si>
    <t>Közhasznú</t>
  </si>
  <si>
    <t>foglalkoztatottak</t>
  </si>
  <si>
    <t>Civil szervezetek támogatása</t>
  </si>
  <si>
    <t>Bérlakás felújítás</t>
  </si>
  <si>
    <t>Segédképletek</t>
  </si>
  <si>
    <t>Helyi önkormányzat</t>
  </si>
  <si>
    <t>Helyi Önkormányzat</t>
  </si>
  <si>
    <t>2. cím költségvetési főösszeg</t>
  </si>
  <si>
    <t>1. Önkormányzat</t>
  </si>
  <si>
    <t>Önkormányzat összesen</t>
  </si>
  <si>
    <t>Önkormányzati Hivatal finanszírozás</t>
  </si>
  <si>
    <t xml:space="preserve">     Intézményfinanszírozás</t>
  </si>
  <si>
    <t>Közfoglalkoz- tatottak</t>
  </si>
  <si>
    <t>Iparűzési adó</t>
  </si>
  <si>
    <t>Települési szilárd hulladékkezelési közszolgáltatási díj</t>
  </si>
  <si>
    <t>Kedvezményes óvodai, iskolai étkeztetés</t>
  </si>
  <si>
    <t>1-7. cím összesen</t>
  </si>
  <si>
    <t xml:space="preserve">    -Védőnői Szolgálat</t>
  </si>
  <si>
    <t>VIII.</t>
  </si>
  <si>
    <t>A helyi önkormányzatok működésének általános támogatása</t>
  </si>
  <si>
    <t>I.1.a) Önkormányzati hivatal működésének támogatása</t>
  </si>
  <si>
    <t>I.1.b) Település-üzemelt. kapcs.feladatellátás támogat.össz.</t>
  </si>
  <si>
    <t xml:space="preserve">        - Zöldterület-gazd.kapcs. Feladatok ellát.tám.</t>
  </si>
  <si>
    <t xml:space="preserve">        - Közvilágítás fenntartásának támogatása</t>
  </si>
  <si>
    <t xml:space="preserve">        - Köztemető fenntart.kapcsolatos feladatok támog.</t>
  </si>
  <si>
    <t xml:space="preserve">        - Közutak fenntartásának támogatása</t>
  </si>
  <si>
    <t>A települési önk.egyes köznevelési és gyermekétkeztetési feladatainak támogatása</t>
  </si>
  <si>
    <t>II.1. Óvodapedagógusok elismert létszáma 8 hó</t>
  </si>
  <si>
    <t>II.1.(2) Óvodapedagógusok munk.segítők száma 8 hó</t>
  </si>
  <si>
    <t>II.1.(2) Óvodapedagógusok munk.segítők száma 4 hó</t>
  </si>
  <si>
    <t>II.2. (1) Óvodaműködés támogatása 8 hó</t>
  </si>
  <si>
    <t>II.2. (12 Óvodaműködés támogatása 4 hó</t>
  </si>
  <si>
    <t>II. jogcímen önkormányzati támogatás összesen</t>
  </si>
  <si>
    <t>A települési önkormányzatok szociális és gyermekjóléti feladatainak támogatása</t>
  </si>
  <si>
    <t>40 fő</t>
  </si>
  <si>
    <t>III. jogcímen ökormányzati támogatás összesen</t>
  </si>
  <si>
    <t>III.4. a)Kötelezően foglalk.szakmai dolg.bértám.idősekorúak ellátása</t>
  </si>
  <si>
    <t>IV.1.d.) Tel.önk.támogatása a nyilvános könyvtári ellátás és közműv.feladat.</t>
  </si>
  <si>
    <t>IV. jogcímen ökormányzati támogatás összesen</t>
  </si>
  <si>
    <t>Települési önkormányzatok kulturális feladatainak támogatása</t>
  </si>
  <si>
    <t>ellenőrzés</t>
  </si>
  <si>
    <t xml:space="preserve">        - Uszoda</t>
  </si>
  <si>
    <t xml:space="preserve">        - Sportcsarnok</t>
  </si>
  <si>
    <t xml:space="preserve">        - Sportiroda</t>
  </si>
  <si>
    <t xml:space="preserve">        - Stadion</t>
  </si>
  <si>
    <t>Út, autópálya építése</t>
  </si>
  <si>
    <t>Dorog Város Egyesített Sportintézménye</t>
  </si>
  <si>
    <t xml:space="preserve"> - Uszoda</t>
  </si>
  <si>
    <t xml:space="preserve"> - Sportcsarnok</t>
  </si>
  <si>
    <t xml:space="preserve"> - Stadion</t>
  </si>
  <si>
    <t xml:space="preserve">  - Kincstári Szervezet</t>
  </si>
  <si>
    <t>Emberi Erőforrás Osztály</t>
  </si>
  <si>
    <t>Munkaszerződés</t>
  </si>
  <si>
    <t>Önkormányzati lakások egyösszegű kifizetése esetén a vevő 20%-os kedvezménye a tőketartozásból</t>
  </si>
  <si>
    <t>Kimutatás az államháztartási törvény 24. §. (4) bekezdés  c. pontja</t>
  </si>
  <si>
    <t xml:space="preserve">        Eredeti előirányzat bérlakás</t>
  </si>
  <si>
    <t>Ell.</t>
  </si>
  <si>
    <t>Kincstár öszz.</t>
  </si>
  <si>
    <t>Közhatalmi bevételek</t>
  </si>
  <si>
    <t>Egyéb szociális pénzbeli ellátások</t>
  </si>
  <si>
    <t>Homlokzatfelújítási pályázat</t>
  </si>
  <si>
    <t>Sportlétesítmények működtetése és fejlesztése</t>
  </si>
  <si>
    <t xml:space="preserve">   Idősek Otthona "A" épület</t>
  </si>
  <si>
    <t xml:space="preserve">   Idősek Otthona "B" épület</t>
  </si>
  <si>
    <t xml:space="preserve">           Polgármesteri Hivatal</t>
  </si>
  <si>
    <t xml:space="preserve">           Intézmények Háza</t>
  </si>
  <si>
    <t xml:space="preserve">           Petőfi Óvoda</t>
  </si>
  <si>
    <t xml:space="preserve">          Zrínyi Óvoda</t>
  </si>
  <si>
    <t xml:space="preserve">           Hétszínvirág Óvoda</t>
  </si>
  <si>
    <t xml:space="preserve">           Petőfi Iskola</t>
  </si>
  <si>
    <t xml:space="preserve">           Zrínyi Iskola</t>
  </si>
  <si>
    <t xml:space="preserve">           Eötvös Iskola</t>
  </si>
  <si>
    <t xml:space="preserve">           Pedagógiai Szakszolgálat</t>
  </si>
  <si>
    <t xml:space="preserve">           Dr. Magyar K. Városi Bölcsőde</t>
  </si>
  <si>
    <t xml:space="preserve">           Dr. Mosony A. Id. Gkp. "A" ép.</t>
  </si>
  <si>
    <t xml:space="preserve">           Dr. Mosony A. Id. Gkp. "B" ép.</t>
  </si>
  <si>
    <t xml:space="preserve">           Erkel F. Zeneiskola</t>
  </si>
  <si>
    <t xml:space="preserve">           Zsigmondy V. Gimnázium</t>
  </si>
  <si>
    <t xml:space="preserve">           Sportcsarnok</t>
  </si>
  <si>
    <t xml:space="preserve">           Uszoda</t>
  </si>
  <si>
    <t xml:space="preserve">           Stadion</t>
  </si>
  <si>
    <t xml:space="preserve">           Egyéb üzemeltetés </t>
  </si>
  <si>
    <t>hazai for</t>
  </si>
  <si>
    <t xml:space="preserve">        Eredeti előirányzat </t>
  </si>
  <si>
    <t>III.3. Társulás által történő feladatellátás összesen</t>
  </si>
  <si>
    <t>Helyi önkormányzat támogatása összesen</t>
  </si>
  <si>
    <t>KÖT</t>
  </si>
  <si>
    <t>ÖNK</t>
  </si>
  <si>
    <t>ÁLLIG</t>
  </si>
  <si>
    <t>Kötelező összesen</t>
  </si>
  <si>
    <t>Önkéntes összesen</t>
  </si>
  <si>
    <t>Államigazgatási összesen</t>
  </si>
  <si>
    <t>23 fő</t>
  </si>
  <si>
    <t>II.1.(1) Óvodapedagógusok elismert létszáma 4 hó</t>
  </si>
  <si>
    <t>II.1(3) Óvodapedagógusok elismert létszáma alapján pótlólagos tám.</t>
  </si>
  <si>
    <t>Működési célú támogatások államháztartáson belülről</t>
  </si>
  <si>
    <t xml:space="preserve">II. </t>
  </si>
  <si>
    <t>Felhalmozási célú támogatások államháztartáson belülről</t>
  </si>
  <si>
    <t>ebből - gépjárműadó</t>
  </si>
  <si>
    <t xml:space="preserve">         - építményadó</t>
  </si>
  <si>
    <t xml:space="preserve">         - iparűzési adó</t>
  </si>
  <si>
    <t xml:space="preserve">         - egyéb közhatalmi bevételek</t>
  </si>
  <si>
    <t>Működési bevételek</t>
  </si>
  <si>
    <t xml:space="preserve">V. </t>
  </si>
  <si>
    <t>Felhalmozási bevételek</t>
  </si>
  <si>
    <t>VI</t>
  </si>
  <si>
    <t>Működési célú átvett pénzeszközök</t>
  </si>
  <si>
    <t>Felhalmozási célú átvett pénzeszközök</t>
  </si>
  <si>
    <t>VIII</t>
  </si>
  <si>
    <t>Finanszírozási  bevételek</t>
  </si>
  <si>
    <t>Ellátottak pénzbeli juttatásai</t>
  </si>
  <si>
    <t>Egyéb működési célú kiadások</t>
  </si>
  <si>
    <t xml:space="preserve">           - tartalékok</t>
  </si>
  <si>
    <t xml:space="preserve">VII. </t>
  </si>
  <si>
    <t>Felhalmozási célú pénzeszköz átadás</t>
  </si>
  <si>
    <t>IX.</t>
  </si>
  <si>
    <t>Finanszírozási kiadások</t>
  </si>
  <si>
    <t xml:space="preserve">                           MÉRLEG</t>
  </si>
  <si>
    <t>ebből - hazai forrás</t>
  </si>
  <si>
    <t>BEVÉTELEK FŐÖSSZEGE</t>
  </si>
  <si>
    <t xml:space="preserve">         - Európai Uniós forrás</t>
  </si>
  <si>
    <t>3. Hétszínvirág Óvoda</t>
  </si>
  <si>
    <t>4. Petőfi Sándor Óvoda</t>
  </si>
  <si>
    <t>5. Zrínyi Ilona Óvoda</t>
  </si>
  <si>
    <t>7. Dr. Mosonyi A. Gondoz. Közp.</t>
  </si>
  <si>
    <t>8. Dr. Magyar K. Városi Bölcsőde</t>
  </si>
  <si>
    <t>9. Dorog Város Egyesített Sportin.</t>
  </si>
  <si>
    <t>10. Dorogi József Attila Művelődési Ház</t>
  </si>
  <si>
    <t>11. Kincstári Szervezet</t>
  </si>
  <si>
    <t>Műk.c.támog.áht-n belülről</t>
  </si>
  <si>
    <t>Felhalmozási célú támog.áht-n belülről</t>
  </si>
  <si>
    <t>Műk.c.átvett pénzeszköz</t>
  </si>
  <si>
    <t>Felhalm.c.átvett pénzeszköz</t>
  </si>
  <si>
    <t>Finanszírozási bevételek</t>
  </si>
  <si>
    <t>Önkormányzati támogatás</t>
  </si>
  <si>
    <t>Ellátottak pénzbeli jutttatásai</t>
  </si>
  <si>
    <t>6. Gáty Zoltán Városi Könyvtár és Helytörténeti Múzeium</t>
  </si>
  <si>
    <t>7. Dr. Mosonyi A. Gond. Közp.</t>
  </si>
  <si>
    <t>8. Dr. Magyar K. Városi Bölcs.</t>
  </si>
  <si>
    <t>9. Dorog Város Egyes.Sportint.</t>
  </si>
  <si>
    <t xml:space="preserve">6. Gáthy Z. Városi Könyvtár és Helytörténei Múzeum </t>
  </si>
  <si>
    <t>Műk.c.tám.áht-n belülről</t>
  </si>
  <si>
    <t>1-1. Önk.és önk.hivatalok jogalkotó és igazgatási feladatok</t>
  </si>
  <si>
    <t>1-7. Hosszabb időtartamú közfoglalkoztatás</t>
  </si>
  <si>
    <t>1-8. Állat egészségügy</t>
  </si>
  <si>
    <t>1-9. Út, autópálya építése</t>
  </si>
  <si>
    <t>1-10. Közutak, hidak,alagutak üzemeltet.fenntart.</t>
  </si>
  <si>
    <t>Felhalm.c.pe.átadás</t>
  </si>
  <si>
    <t>Felhalm.c.pe. Átadás</t>
  </si>
  <si>
    <t>2-1. Önk.és önk.hiv.jogalkotó és igazgat.feladatok</t>
  </si>
  <si>
    <t>2-2. Orsz.gy.,önk.és európai parlamenti képviselőváll.</t>
  </si>
  <si>
    <t>3-1   Hétszínvirág Óvoda</t>
  </si>
  <si>
    <t>3-2   Petőfi Sándor Óvoda</t>
  </si>
  <si>
    <t>3-3   Zrínyi Ilona Óvoda</t>
  </si>
  <si>
    <t>3-4. Gáthy Z. Városi Könyvtár és Helytört.Múzeum</t>
  </si>
  <si>
    <t>3-5. Idősek gondozási Központja</t>
  </si>
  <si>
    <t>3-6 Magyar Károly Városi Bölcsőde</t>
  </si>
  <si>
    <t>3-7. Dorog Város Egyesített Sportintézm.</t>
  </si>
  <si>
    <t>3-8. Dorogi József Attila Művelődési Ház</t>
  </si>
  <si>
    <t>3-1.   Hétszínvirág Óvoda</t>
  </si>
  <si>
    <t>3-2.   Petőfi Sándor Óvoda</t>
  </si>
  <si>
    <t>3-3.   Zrínyi Ilona Óvoda</t>
  </si>
  <si>
    <t>3-6. Magyar Károly Városi Bölcsőde</t>
  </si>
  <si>
    <t>3-8. Dorogi József A. Művelődési Ház</t>
  </si>
  <si>
    <t>3-9. Kincstári Szervezet összesen</t>
  </si>
  <si>
    <t xml:space="preserve"> 1-27</t>
  </si>
  <si>
    <t>Önk. feladat jellege</t>
  </si>
  <si>
    <t>Költségvetési bevételi főösszeg</t>
  </si>
  <si>
    <t>Finanszí-rozási bevételek</t>
  </si>
  <si>
    <t xml:space="preserve">       - Kincstári Szervezet</t>
  </si>
  <si>
    <t xml:space="preserve">       -  Védőnői Szolgálat</t>
  </si>
  <si>
    <t xml:space="preserve">       -  Intézmény működtetés</t>
  </si>
  <si>
    <t xml:space="preserve">           Gáthy Z. Városi Könyvtár és Helyt. Múzeum</t>
  </si>
  <si>
    <t xml:space="preserve">           Dorogi József Attila Művelődési Ház</t>
  </si>
  <si>
    <t xml:space="preserve">            Uszoda</t>
  </si>
  <si>
    <t xml:space="preserve">           Sportiroda</t>
  </si>
  <si>
    <t xml:space="preserve">           Teniszpályák</t>
  </si>
  <si>
    <t xml:space="preserve">           Dózsa Gy. Iskola tornacsarnok</t>
  </si>
  <si>
    <t>Költségv. kiad. főösszeg</t>
  </si>
  <si>
    <t>3-4. Gáthy Z. Városi Könyvtár és Helytörténeti Múzeum</t>
  </si>
  <si>
    <r>
      <t xml:space="preserve">       -  </t>
    </r>
    <r>
      <rPr>
        <b/>
        <sz val="10"/>
        <rFont val="Arial CE"/>
        <charset val="238"/>
      </rPr>
      <t>Kincstári Szervezet</t>
    </r>
  </si>
  <si>
    <t xml:space="preserve">      -  Védőnői Szolgálat</t>
  </si>
  <si>
    <r>
      <t xml:space="preserve">     </t>
    </r>
    <r>
      <rPr>
        <b/>
        <u/>
        <sz val="10"/>
        <rFont val="Arial CE"/>
        <charset val="238"/>
      </rPr>
      <t xml:space="preserve"> -   Intézmény működtetés </t>
    </r>
  </si>
  <si>
    <t xml:space="preserve">             Gáthy Z. Városi Könyvtár és Helyt. Múzeum</t>
  </si>
  <si>
    <t xml:space="preserve">           Dorogi József A. Művelődési Ház</t>
  </si>
  <si>
    <t xml:space="preserve">           Dózsa Gy. Isk. tornacsarnok</t>
  </si>
  <si>
    <t>3-1. Hétszínvirág Óvoda</t>
  </si>
  <si>
    <t>3-2. Petőfi Sándor Óvoda</t>
  </si>
  <si>
    <t>3-3. Zrínyi Ilona Óvoda</t>
  </si>
  <si>
    <t>3-5. Dr. Mosonyi Albert Gondozási központ</t>
  </si>
  <si>
    <t>3-6. Dr. Magyar Károly Városi Bölcsőde</t>
  </si>
  <si>
    <t>3-7. Dorog Város Egyesített Sportintézménye</t>
  </si>
  <si>
    <t>3-9. Kincstári Szervezet</t>
  </si>
  <si>
    <t xml:space="preserve">   - Intézmény működtetés</t>
  </si>
  <si>
    <t>1-37.</t>
  </si>
  <si>
    <t>1-35.</t>
  </si>
  <si>
    <t>Szociális étkeztetés</t>
  </si>
  <si>
    <t>Dorogi Többcélú Kistérségi Társulás tagsági támogatás</t>
  </si>
  <si>
    <t>Települési támogatás</t>
  </si>
  <si>
    <t>Idősek karácsonya természetbeni támogatás</t>
  </si>
  <si>
    <t>Önkormányzati vagyonnal való gazdálk.kapcs.fel.</t>
  </si>
  <si>
    <t>Közművelődés-közösségi és társadalmi részvétel fejl.</t>
  </si>
  <si>
    <t>Óvodai nevelés, ellátás működtetési feladatok</t>
  </si>
  <si>
    <t>Önkorm.és önk.hiv. jogalkotó és ált.igazg.feladatok</t>
  </si>
  <si>
    <t xml:space="preserve">Általános tartalék </t>
  </si>
  <si>
    <t>6. Gáthy Z. Városi Könyvtár és Helytört. Múzeum</t>
  </si>
  <si>
    <t>7. Dr. Mosonyi Albert Gondozási Központ</t>
  </si>
  <si>
    <t>8. Dr. Magyar Károly Városi Bölcsőde</t>
  </si>
  <si>
    <t>9. Dorog Város Egyesített Sportintézménye</t>
  </si>
  <si>
    <t>Felsőoktatási tanulók települési támogatása</t>
  </si>
  <si>
    <t xml:space="preserve">                        Dorog Város Önkormányzat</t>
  </si>
  <si>
    <t xml:space="preserve">                                          Tartalék</t>
  </si>
  <si>
    <t xml:space="preserve">                                                                    Adatok: ezer forintban</t>
  </si>
  <si>
    <t>Általános tartalék</t>
  </si>
  <si>
    <t>Tartalék összesen</t>
  </si>
  <si>
    <t>1-3</t>
  </si>
  <si>
    <t>1-14</t>
  </si>
  <si>
    <t>2-1</t>
  </si>
  <si>
    <t>1-9</t>
  </si>
  <si>
    <t>l. Működési célú támogatások államháztarton belülről</t>
  </si>
  <si>
    <t>2. Közhatalmi bevételek</t>
  </si>
  <si>
    <t>3. Működési bevételek</t>
  </si>
  <si>
    <t>4. Működési célú átvett pénzeszközök</t>
  </si>
  <si>
    <t>8. Működési bevételek összesen</t>
  </si>
  <si>
    <t xml:space="preserve">10 Felhalmozási c. átvett pénzeszköz </t>
  </si>
  <si>
    <t>9. Felhalmozási bevételek</t>
  </si>
  <si>
    <t>11 Felhalmozási bevételek összsen</t>
  </si>
  <si>
    <t>15. Ellátottak pénzbeli juttatásai</t>
  </si>
  <si>
    <t>16. Egyéb működési célú kiadások</t>
  </si>
  <si>
    <t xml:space="preserve">17. Likviditási c. hitel törlesztés </t>
  </si>
  <si>
    <t>18. Működési kiadások összesen (12-17)</t>
  </si>
  <si>
    <t>6. Likviditási c. hitel felvét</t>
  </si>
  <si>
    <t xml:space="preserve">BEVÉTELEK ÖSSZESEN </t>
  </si>
  <si>
    <t>24. KIADÁSOK ÖSSZESEN</t>
  </si>
  <si>
    <t xml:space="preserve">I. Települési önk.  működésének ált.támogatása beszámítás után </t>
  </si>
  <si>
    <t>32,7 fő</t>
  </si>
  <si>
    <t>5 fő</t>
  </si>
  <si>
    <t>III.3 a Család- és gyermekjóléti szolgálat</t>
  </si>
  <si>
    <t>III.3.c Szociális étkeztetés</t>
  </si>
  <si>
    <t>III.3 d. Házi segítségnyújtás</t>
  </si>
  <si>
    <t>III.3 f. Időskorúak nappali intézményi ellátása</t>
  </si>
  <si>
    <t>III.3.jBölcsődei ellátás</t>
  </si>
  <si>
    <t>20 fő</t>
  </si>
  <si>
    <t>III.5.a Gyermekétkeztetés támogatása</t>
  </si>
  <si>
    <t>III.5 b Gyermekétkeztetés üzemeltetési támogatása</t>
  </si>
  <si>
    <t>2-3. Országos és helyi népszavazással kapcsolatos tevékenységek</t>
  </si>
  <si>
    <t>2-4. Támogatási célú finanszírozási műveletek</t>
  </si>
  <si>
    <t>2-5. Gyermekvédelmi pénzbeli és term.beni ellát.</t>
  </si>
  <si>
    <t>2-3. Országos és helyi népszavazással kapcs.tev.</t>
  </si>
  <si>
    <t xml:space="preserve"> </t>
  </si>
  <si>
    <t>III.4.b.) Intézményüzemeltetés támogatása időskorúak ellátása</t>
  </si>
  <si>
    <t>Ebből: - egyéb működési célú támogatás</t>
  </si>
  <si>
    <t>Polgárőrség támogatása</t>
  </si>
  <si>
    <t>Dorog Város Kulturális Közalapítvány támog.</t>
  </si>
  <si>
    <t>Védőnői Szolgálat</t>
  </si>
  <si>
    <t>Szünidei ingyenes gyermekétkeztetés</t>
  </si>
  <si>
    <t>Gyermekvédelmi pénzbeli és természetbeni ellátások</t>
  </si>
  <si>
    <t>Önkormányzat álltal folyósított ellátások összesen</t>
  </si>
  <si>
    <t>Önkormányzati vagyonnal való gazdálkodás</t>
  </si>
  <si>
    <t>Játszóterek fejlesztése</t>
  </si>
  <si>
    <t>Közvillágítás</t>
  </si>
  <si>
    <t>Díszkivilágítás bővítése</t>
  </si>
  <si>
    <t>Informatikai és egyéb tárgyi eszköz beszerzés</t>
  </si>
  <si>
    <t>Egyesületi támogatások</t>
  </si>
  <si>
    <t>Kincstári Szervezet összesen</t>
  </si>
  <si>
    <t>3</t>
  </si>
  <si>
    <t>Kincsátri Szervezet és intézmények</t>
  </si>
  <si>
    <t>Polgármesteri Hivatal összesen</t>
  </si>
  <si>
    <t>Kiskértékű tárgyi eszköz beszerzés (informatikai, egyéb)</t>
  </si>
  <si>
    <t>Beruházás 1-3 cím összesen</t>
  </si>
  <si>
    <t>12.</t>
  </si>
  <si>
    <t>Buzánszky Stadion vásárlási részlet</t>
  </si>
  <si>
    <t>Birkózó csarnok kialakítása</t>
  </si>
  <si>
    <t>Zrínyi I.Óvoda fém ablak csere</t>
  </si>
  <si>
    <t>Hétszínvirág Óvoda tetőfelújítás</t>
  </si>
  <si>
    <t>Rászoruló gyermekek intézményen kívüli szünidei étkeztetése</t>
  </si>
  <si>
    <t>Járdafelújítások</t>
  </si>
  <si>
    <t>Közvilágítás fejlesztése</t>
  </si>
  <si>
    <t>Felhalmozási céltartalék</t>
  </si>
  <si>
    <t>3-7.</t>
  </si>
  <si>
    <t>1</t>
  </si>
  <si>
    <t>Felhalmozási  céltartalék</t>
  </si>
  <si>
    <t>5.600</t>
  </si>
  <si>
    <t>5.583</t>
  </si>
  <si>
    <t>Buzánszky Jenő Stadion beruházás</t>
  </si>
  <si>
    <t>Dorog Város Önkormányzata</t>
  </si>
  <si>
    <t>A többéves kihatással járó döntések évenkénti bemutatása</t>
  </si>
  <si>
    <t>3. cím költségvetési főösszege</t>
  </si>
  <si>
    <t>32,8 fő</t>
  </si>
  <si>
    <t>32,3 fő</t>
  </si>
  <si>
    <t>365 fő</t>
  </si>
  <si>
    <t>359 fő</t>
  </si>
  <si>
    <t>II.4 Kiegészítő támog.óvodaped.minősítéséből adódó többletkiad.</t>
  </si>
  <si>
    <t>III.3.g. Demens személyek nappali elltása</t>
  </si>
  <si>
    <t>III.6. Rászoruló gyermekek szünidei étkeztetésének támogatása</t>
  </si>
  <si>
    <t>III.7. Kieg.tám.bölcsődében foglalk.felsőfokú végzettségű nev.béréhez</t>
  </si>
  <si>
    <t>I.1.c) Egyéb önkormányzati feladatok támogatása</t>
  </si>
  <si>
    <t xml:space="preserve"> Beszámítás összege</t>
  </si>
  <si>
    <t>2017. évre jóváhagyott támogatás</t>
  </si>
  <si>
    <t xml:space="preserve"> 2017. évi normatív állami hozzájárulás</t>
  </si>
  <si>
    <t>2017. évi normatív támogatás összesen</t>
  </si>
  <si>
    <t>I.1.d.) Lakott külterülettel kapcsolatos feladatok támogatása</t>
  </si>
  <si>
    <t>Dorogi Többcéli Kistérségi Társulás számára igényelt normatív támogatás</t>
  </si>
  <si>
    <t xml:space="preserve">                                       2017. évi költségvetése</t>
  </si>
  <si>
    <t>2017. évi költségvetése</t>
  </si>
  <si>
    <t>Költségv.kiadási főösszeg</t>
  </si>
  <si>
    <t xml:space="preserve">                     2017. évi költségvetése</t>
  </si>
  <si>
    <t xml:space="preserve">                              2017. évi költésgvetése</t>
  </si>
  <si>
    <t>2017. évi előirányzat</t>
  </si>
  <si>
    <t xml:space="preserve">                              2017. évi költségvetése</t>
  </si>
  <si>
    <t xml:space="preserve">                              2017.  évi költségvetése</t>
  </si>
  <si>
    <t xml:space="preserve">                             2017. évi költségvetése</t>
  </si>
  <si>
    <t>2017. évi létszám összesítő</t>
  </si>
  <si>
    <t>2017. évi létszám alakulása</t>
  </si>
  <si>
    <t>2017.</t>
  </si>
  <si>
    <t>ezer forint</t>
  </si>
  <si>
    <t>Szolidaritási hozzájárulási befizetés</t>
  </si>
  <si>
    <t>2017. éves költségvetése</t>
  </si>
  <si>
    <t>Felhalmo-zási bevételek</t>
  </si>
  <si>
    <t>KÖT.</t>
  </si>
  <si>
    <t>ÖNK.</t>
  </si>
  <si>
    <t>Finanszí-rozási kiadások</t>
  </si>
  <si>
    <t xml:space="preserve">fogl. Eü. Exp. </t>
  </si>
  <si>
    <t>Exp</t>
  </si>
  <si>
    <t>fogl.eü.</t>
  </si>
  <si>
    <t>forg.k.díj</t>
  </si>
  <si>
    <t>1-2. Adó, vám és jövedéki igazgatás</t>
  </si>
  <si>
    <t>1-2. Adó, vám és jövedékigazgatás</t>
  </si>
  <si>
    <t xml:space="preserve">                                                                                                                              </t>
  </si>
  <si>
    <t xml:space="preserve">         - telekadó</t>
  </si>
  <si>
    <t xml:space="preserve">         - idegenforgalmi adó</t>
  </si>
  <si>
    <t xml:space="preserve">         - talajterhelési díj</t>
  </si>
  <si>
    <t>ell</t>
  </si>
  <si>
    <t>Önk. És Önk. Hivatalok jogalk. És ált.igazgatási tevékenység</t>
  </si>
  <si>
    <t>Köztemető fenntartás és működtetés</t>
  </si>
  <si>
    <t>Zöldfelület fejlesztés</t>
  </si>
  <si>
    <t>D. külterület 0294/24 ingatlan vásárlás</t>
  </si>
  <si>
    <t>Schmidt parkoló felújítás II.ütem</t>
  </si>
  <si>
    <t>Távhővezeték bontása és kapcsolódó közműkiváltás</t>
  </si>
  <si>
    <t>Turizmus fejlesztési támogatások és tevékenységek</t>
  </si>
  <si>
    <t>D.1518/12 hrsz. Ingatlan vásárlás</t>
  </si>
  <si>
    <t>Szenyvízcsatorna felújítás (Vízmű)</t>
  </si>
  <si>
    <t>Város és községgazdálkodási egyéb szolgáltatások</t>
  </si>
  <si>
    <t>Református templom melleti tér közműkiváltás</t>
  </si>
  <si>
    <t>Református templom melleti tér közműkiváltás tervezés</t>
  </si>
  <si>
    <t>Kalandpark eszközbeszerzés</t>
  </si>
  <si>
    <t>Számítógép beszerzés rendőrségnek</t>
  </si>
  <si>
    <t>Sportcsarnok hőközpont fejlesztés</t>
  </si>
  <si>
    <t>Műfüves pálya kapu</t>
  </si>
  <si>
    <t>Zeneterem falburkolás</t>
  </si>
  <si>
    <t>Szenyvíz gyűjtése, tisztítása, elhelyezése</t>
  </si>
  <si>
    <t>Német Nemzetiségi tájház felújítása</t>
  </si>
  <si>
    <t>Festményvásárlás</t>
  </si>
  <si>
    <t>Gyermekek bölcsődei ellátása</t>
  </si>
  <si>
    <t>Ablakcsere</t>
  </si>
  <si>
    <t>Támogatási célú finanszírozási műveletek</t>
  </si>
  <si>
    <t>Normatív támogatás átadása DTKT-nak</t>
  </si>
  <si>
    <t>Bérkompenzáció</t>
  </si>
  <si>
    <t>Szoc.ágazati pótlék</t>
  </si>
  <si>
    <t>Járóbetegek gyógyító szakellátása</t>
  </si>
  <si>
    <t>Fogorvosi ügyelet ellátásának bizt.támogatása</t>
  </si>
  <si>
    <t>Bejegyzett polgári önszerveződések</t>
  </si>
  <si>
    <t>Német Nemzetiségi E. Bányász Fúvószenekar</t>
  </si>
  <si>
    <t>Cantilena Gyermekkórus</t>
  </si>
  <si>
    <t>Demens nappali ellátás</t>
  </si>
  <si>
    <t>Turizmusfejlesztési támogatások és tevékenységek</t>
  </si>
  <si>
    <t>TDM támogatása</t>
  </si>
  <si>
    <t>Önkorm. Elszámolása központi költségvetéssel</t>
  </si>
  <si>
    <t xml:space="preserve">Szolidaritási hozzájárulás </t>
  </si>
  <si>
    <t>Bérlakás lemondás</t>
  </si>
  <si>
    <t>Turizmusfejlesztési támogatások és fejlesztések</t>
  </si>
  <si>
    <t>Határon átnyúló kerékpáros zarándokút támogatás</t>
  </si>
  <si>
    <t>Felsőboldogfalva templom felújítás támogatás</t>
  </si>
  <si>
    <t>1-3. Köztemető-fenntartás és működtetés</t>
  </si>
  <si>
    <t>1-4. Önkotm.vagyonnal való gazd.kapcs.feladatok</t>
  </si>
  <si>
    <t>1-5. Önkorm.elszámolasai a központi költségvetéssel</t>
  </si>
  <si>
    <t>1-6. Támogatási célú fianszírozási műveletek</t>
  </si>
  <si>
    <t>1-11. Turizmus fejlesztési támogatások és tevékenységek</t>
  </si>
  <si>
    <t>1-12. Nem veszélyes hulladék begyűjtsée</t>
  </si>
  <si>
    <t>1-13. Nem veszélyes hulladék kezelése és ártalmatlanítása</t>
  </si>
  <si>
    <t>1-14. Szennyvíz gyűjtése, tisztítása, elhelyezése</t>
  </si>
  <si>
    <t>1-15. Közvilágítás</t>
  </si>
  <si>
    <t>1-16. Zöldterület-kezelés</t>
  </si>
  <si>
    <t>1-17. Város és községgazd.egyéb szolgáltatások</t>
  </si>
  <si>
    <t>1-18. Járóbetegek gyógyító szakellátsa</t>
  </si>
  <si>
    <t>1-19. Sportlétesítmények működtetése és fejlesztése</t>
  </si>
  <si>
    <t>1-20. Iskolai, diáksport-tevéeknység és támogatása</t>
  </si>
  <si>
    <t>1-21. Szabadidősport tevékenység támogatása</t>
  </si>
  <si>
    <t>1-22. Közművelődés-közösségi részvétel fejl.</t>
  </si>
  <si>
    <t>1-23. Civil szervezetek működési támogatása</t>
  </si>
  <si>
    <t>1-24. Óvodai nevelés, ellátás működtetési feladatok</t>
  </si>
  <si>
    <t>1-25. Gyermekétkeztetés köznevelési intézményben</t>
  </si>
  <si>
    <t>1-26. Időskorúak tartós bentlakásos ellátása</t>
  </si>
  <si>
    <t>1-27. Demens betegek tartós bentlakásos ellátása</t>
  </si>
  <si>
    <t>1-28. Elhunyt személyek hátramaradott.pénzbeli elllátás</t>
  </si>
  <si>
    <t>1-29. Intézményen kívüli szünidei gyermekétkeztetés</t>
  </si>
  <si>
    <t>1-30. Gyermekek bölcsődei ellátása</t>
  </si>
  <si>
    <t>1-31. Gyermekvéd. pénzbeli és természetbeni ellátások</t>
  </si>
  <si>
    <t>1-32. Lakóingatlan szociális célú bérbeadása, üzemeltetése</t>
  </si>
  <si>
    <t>1-33. Egyéb szociális pénzbeli ellátások, támogatások</t>
  </si>
  <si>
    <t>1-34. Idősek nappali ellátása</t>
  </si>
  <si>
    <t>1-35. Szociális étkeztetés</t>
  </si>
  <si>
    <t>1-36. Házi Segítségnyújtás</t>
  </si>
  <si>
    <t>1-37.   Demens nappali elltás</t>
  </si>
  <si>
    <t>1-38.  Család és gyermekjóléti szolgálat</t>
  </si>
  <si>
    <t>1-39.  Központi költségvetés funkcióra nem sorolható bevétele</t>
  </si>
  <si>
    <t xml:space="preserve">1-40. Önkormányzatok funkcióra nem sorolható bevételei </t>
  </si>
  <si>
    <t>1-41. Forgatási célú és befektetési célú finanszírozási műveletek</t>
  </si>
  <si>
    <t>1-28. Elhunyt személyek hátramaradott.pénzbeli ellátás</t>
  </si>
  <si>
    <t>1-37. Demens nappali</t>
  </si>
  <si>
    <t>1-17</t>
  </si>
  <si>
    <t>1-5.</t>
  </si>
  <si>
    <t>1-4.</t>
  </si>
  <si>
    <t>1-6.</t>
  </si>
  <si>
    <t>1-11.</t>
  </si>
  <si>
    <t>1-17.</t>
  </si>
  <si>
    <t>1-18.</t>
  </si>
  <si>
    <t>1-34.</t>
  </si>
  <si>
    <t>1-38.</t>
  </si>
  <si>
    <t>1-23.</t>
  </si>
  <si>
    <t>1-33.</t>
  </si>
  <si>
    <t>1-31.</t>
  </si>
  <si>
    <t>1-1</t>
  </si>
  <si>
    <t>1-4</t>
  </si>
  <si>
    <t>1-11</t>
  </si>
  <si>
    <t>1-22</t>
  </si>
  <si>
    <t xml:space="preserve">1-19 </t>
  </si>
  <si>
    <t>1-24</t>
  </si>
  <si>
    <t>1-30</t>
  </si>
  <si>
    <t>Bölcsődei kedvezményes étkeztetés, gondozási díj</t>
  </si>
  <si>
    <t>A 33/2009. (XII.18.) sz. Kt. rendelet 2.§. szerinti kedvezmény (adóalap kisebb mint 2,5 M Ft)          321 adózó</t>
  </si>
  <si>
    <t>A 9/2014. (IV.25.) Kt. rendelet 15.§ szerinti 70. életévüket betöltött dorogi lakosok közszolgáltatási díj kedvezménye                                                            695 fő</t>
  </si>
  <si>
    <t>Magyarország 2017. évi központi költségvetéséről szóló  2016. évi XC. törvény 2. mell.III.6. pontja 45 fő</t>
  </si>
  <si>
    <t>Bimbó u. felújítása</t>
  </si>
  <si>
    <t>Református egyházköz.gyülekezési ház támog.</t>
  </si>
  <si>
    <t>Előző évi normatíva elszámolás</t>
  </si>
  <si>
    <t>Előző évi normatíva elszámolás szoc. Jogcímek</t>
  </si>
  <si>
    <t>22. Finanszírozási kiadások</t>
  </si>
  <si>
    <t>7. Finanszírozási bevételek</t>
  </si>
  <si>
    <t>16/2010. (VI.25.) sz. Kt. rendelet 10. § (6) bekezdése                                                                         10 fő</t>
  </si>
  <si>
    <t xml:space="preserve">14. melléklet a 3/2017. (II.10.) önkormányzati rendelethez </t>
  </si>
  <si>
    <t>2. melléklet a 3/2017. (II.10.)  önkormányzati rendelethez</t>
  </si>
  <si>
    <t>3. melléklet a 3/2017. (II.10.) önkormányzati rendelethez</t>
  </si>
  <si>
    <t>4. melléklet a 3/2017. (II.10.) önkormányzati rendelethez</t>
  </si>
  <si>
    <t xml:space="preserve"> 4/1. melléklet a 1-43. Helyi önkormányzatok bevételei 3/2017 (II.10.) önkormányzati rendelethez</t>
  </si>
  <si>
    <t>4/2. melléklet a 2-5. Polgármesteri Hivatal bevételei 3/2017. (II.10.) önkormányzati rendelethez</t>
  </si>
  <si>
    <t>4/3. melléklet 3-9 Kincstári Szervezet bevételei a 3/2017. (II.10.)  önkormányzati rendelethez</t>
  </si>
  <si>
    <t>5. melléklet a 3/2017. (II.10.) önkormányzati rendelethez</t>
  </si>
  <si>
    <t>5/1. melléklet 1-43. Helyi önkormányzatok kiadásai a 3/2017.(II.10.)  önkormányzati rendelethez</t>
  </si>
  <si>
    <t>5/2. melléklet 1-5. Polgármesteri Hivatal kiadásai a 3/2017 (II.10.)  önkormányzati rendelethez</t>
  </si>
  <si>
    <t xml:space="preserve"> 5/3. melléklet a 3-9 Kincstári Szervezet kiadásai 3/2017. (II.10.) önkormányzati rendelethez</t>
  </si>
  <si>
    <t>6. melléklet a 3/2017. (II.10.) önkormányzati rendelethez</t>
  </si>
  <si>
    <t>7. melléklet a 3/2017. (II.10.) önkormányzati rendelethez</t>
  </si>
  <si>
    <t>8. melléklet a 3/2017. (II.10.) számú önkormányzati rendelethez</t>
  </si>
  <si>
    <t>9/1. melléklet a 3/2017. (II.10.) önkormányzati rendelethez</t>
  </si>
  <si>
    <t>9/2.  melléklet a 3/2017. (II.10.) számú önkormányzati rendelethez</t>
  </si>
  <si>
    <t>9/3. melléklet a 3./2017. (II.10.) önkormmányzati rendelethez</t>
  </si>
  <si>
    <t>10. melléklet a 3/2017. (II.10.) önkormányzati rendelethez</t>
  </si>
  <si>
    <t>11. melléklet a 3/2017. (II.10.) számú önkormányzati  rendelethez</t>
  </si>
  <si>
    <t>11/1. melléklet a 3/2017. (II.10.) önkormányzati rendelethez</t>
  </si>
  <si>
    <t>11/2. melléklet a 3/2017. (II.10.) számú önkormányzati rendelethez</t>
  </si>
  <si>
    <t xml:space="preserve">12. melléklet a 3/2017. (II.10.) önkormányzati rendelethez </t>
  </si>
  <si>
    <t>13. melléklet a 3/2017. (II.10.) önkormányzati rendelethez</t>
  </si>
</sst>
</file>

<file path=xl/styles.xml><?xml version="1.0" encoding="utf-8"?>
<styleSheet xmlns="http://schemas.openxmlformats.org/spreadsheetml/2006/main">
  <fonts count="43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MS Sans Serif"/>
      <family val="2"/>
      <charset val="238"/>
    </font>
    <font>
      <sz val="10"/>
      <name val="MS Sans Serif"/>
      <family val="2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MS Sans Serif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u/>
      <sz val="10"/>
      <name val="Arial CE"/>
      <family val="2"/>
      <charset val="238"/>
    </font>
    <font>
      <sz val="12"/>
      <name val="Arial CE"/>
      <family val="2"/>
      <charset val="238"/>
    </font>
    <font>
      <sz val="10"/>
      <name val="Arial CE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b/>
      <u/>
      <sz val="12"/>
      <name val="Arial CE"/>
      <family val="2"/>
      <charset val="238"/>
    </font>
    <font>
      <b/>
      <sz val="10"/>
      <name val="Arial CE"/>
      <charset val="238"/>
    </font>
    <font>
      <b/>
      <sz val="16"/>
      <name val="Arial CE"/>
      <family val="2"/>
      <charset val="238"/>
    </font>
    <font>
      <b/>
      <u/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color indexed="10"/>
      <name val="Arial CE"/>
      <family val="2"/>
      <charset val="238"/>
    </font>
    <font>
      <sz val="10"/>
      <name val="MS Sans Serif"/>
      <family val="2"/>
      <charset val="238"/>
    </font>
    <font>
      <b/>
      <u/>
      <sz val="10"/>
      <name val="Arial"/>
      <family val="2"/>
      <charset val="238"/>
    </font>
    <font>
      <b/>
      <sz val="10"/>
      <name val="MS Sans Serif"/>
      <family val="2"/>
      <charset val="238"/>
    </font>
    <font>
      <sz val="10"/>
      <name val="MS Sans Serif"/>
      <family val="2"/>
      <charset val="238"/>
    </font>
    <font>
      <b/>
      <sz val="10"/>
      <color indexed="10"/>
      <name val="Arial CE"/>
      <family val="2"/>
      <charset val="238"/>
    </font>
    <font>
      <i/>
      <sz val="10"/>
      <name val="Arial CE"/>
      <charset val="238"/>
    </font>
    <font>
      <b/>
      <sz val="10"/>
      <name val="Times New Roman CE"/>
      <family val="1"/>
      <charset val="238"/>
    </font>
    <font>
      <b/>
      <sz val="10"/>
      <name val="Times New Roman CE"/>
      <charset val="238"/>
    </font>
    <font>
      <b/>
      <sz val="12"/>
      <name val="MS Sans Serif"/>
      <family val="2"/>
      <charset val="238"/>
    </font>
    <font>
      <b/>
      <u/>
      <sz val="10"/>
      <name val="MS Sans Serif"/>
      <family val="2"/>
      <charset val="238"/>
    </font>
    <font>
      <u/>
      <sz val="10"/>
      <name val="Arial CE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4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4" fillId="0" borderId="0"/>
    <xf numFmtId="0" fontId="2" fillId="0" borderId="0"/>
    <xf numFmtId="0" fontId="1" fillId="0" borderId="0"/>
  </cellStyleXfs>
  <cellXfs count="594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1" fillId="0" borderId="1" xfId="0" applyFont="1" applyBorder="1"/>
    <xf numFmtId="0" fontId="11" fillId="0" borderId="4" xfId="0" applyFont="1" applyBorder="1"/>
    <xf numFmtId="0" fontId="12" fillId="0" borderId="3" xfId="0" applyFont="1" applyBorder="1"/>
    <xf numFmtId="0" fontId="12" fillId="0" borderId="1" xfId="0" applyFont="1" applyBorder="1"/>
    <xf numFmtId="0" fontId="12" fillId="0" borderId="2" xfId="0" applyFont="1" applyBorder="1"/>
    <xf numFmtId="0" fontId="11" fillId="0" borderId="2" xfId="0" applyFont="1" applyBorder="1"/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1" fillId="0" borderId="5" xfId="0" applyFont="1" applyBorder="1"/>
    <xf numFmtId="0" fontId="12" fillId="0" borderId="4" xfId="0" applyFont="1" applyBorder="1"/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0" xfId="0" applyFont="1" applyBorder="1"/>
    <xf numFmtId="0" fontId="11" fillId="0" borderId="0" xfId="0" applyFont="1" applyBorder="1"/>
    <xf numFmtId="0" fontId="10" fillId="0" borderId="0" xfId="0" applyFont="1" applyBorder="1"/>
    <xf numFmtId="0" fontId="12" fillId="0" borderId="9" xfId="0" applyFont="1" applyBorder="1"/>
    <xf numFmtId="0" fontId="11" fillId="0" borderId="10" xfId="0" applyFont="1" applyBorder="1"/>
    <xf numFmtId="0" fontId="11" fillId="0" borderId="0" xfId="0" applyFont="1" applyAlignment="1">
      <alignment horizontal="center"/>
    </xf>
    <xf numFmtId="0" fontId="11" fillId="0" borderId="9" xfId="0" applyFont="1" applyBorder="1"/>
    <xf numFmtId="0" fontId="11" fillId="0" borderId="11" xfId="0" applyFont="1" applyBorder="1"/>
    <xf numFmtId="0" fontId="12" fillId="0" borderId="10" xfId="0" applyFont="1" applyBorder="1"/>
    <xf numFmtId="0" fontId="14" fillId="0" borderId="0" xfId="0" applyFont="1" applyBorder="1"/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14" fillId="0" borderId="0" xfId="0" applyFont="1"/>
    <xf numFmtId="0" fontId="11" fillId="0" borderId="0" xfId="0" applyFont="1" applyBorder="1" applyAlignment="1">
      <alignment horizontal="right"/>
    </xf>
    <xf numFmtId="0" fontId="11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13" fillId="0" borderId="1" xfId="0" applyFont="1" applyBorder="1"/>
    <xf numFmtId="0" fontId="11" fillId="0" borderId="3" xfId="0" applyFont="1" applyBorder="1"/>
    <xf numFmtId="0" fontId="15" fillId="0" borderId="4" xfId="0" applyFont="1" applyBorder="1"/>
    <xf numFmtId="0" fontId="16" fillId="0" borderId="0" xfId="0" applyFont="1"/>
    <xf numFmtId="0" fontId="16" fillId="0" borderId="0" xfId="0" applyFont="1" applyAlignment="1">
      <alignment horizontal="center"/>
    </xf>
    <xf numFmtId="0" fontId="17" fillId="0" borderId="2" xfId="0" applyFont="1" applyBorder="1"/>
    <xf numFmtId="0" fontId="17" fillId="0" borderId="1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6" xfId="0" applyFont="1" applyBorder="1"/>
    <xf numFmtId="0" fontId="17" fillId="0" borderId="7" xfId="0" applyFont="1" applyBorder="1" applyAlignment="1">
      <alignment horizontal="center"/>
    </xf>
    <xf numFmtId="0" fontId="17" fillId="0" borderId="12" xfId="0" applyFont="1" applyBorder="1"/>
    <xf numFmtId="0" fontId="17" fillId="0" borderId="3" xfId="0" applyFont="1" applyBorder="1" applyAlignment="1">
      <alignment horizontal="center"/>
    </xf>
    <xf numFmtId="0" fontId="17" fillId="0" borderId="1" xfId="0" applyFont="1" applyBorder="1"/>
    <xf numFmtId="0" fontId="17" fillId="0" borderId="3" xfId="0" applyFont="1" applyBorder="1"/>
    <xf numFmtId="0" fontId="13" fillId="0" borderId="0" xfId="0" applyFont="1" applyBorder="1"/>
    <xf numFmtId="0" fontId="17" fillId="0" borderId="4" xfId="0" applyFont="1" applyBorder="1"/>
    <xf numFmtId="0" fontId="18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7" fillId="0" borderId="9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6" fillId="0" borderId="0" xfId="0" applyFont="1" applyAlignment="1">
      <alignment horizontal="left"/>
    </xf>
    <xf numFmtId="0" fontId="9" fillId="0" borderId="0" xfId="0" applyFont="1" applyBorder="1"/>
    <xf numFmtId="0" fontId="18" fillId="0" borderId="0" xfId="0" applyFont="1" applyBorder="1" applyAlignment="1">
      <alignment horizontal="center"/>
    </xf>
    <xf numFmtId="0" fontId="17" fillId="0" borderId="0" xfId="0" applyFont="1" applyBorder="1"/>
    <xf numFmtId="0" fontId="17" fillId="0" borderId="0" xfId="0" applyFont="1" applyBorder="1" applyAlignment="1">
      <alignment horizontal="center"/>
    </xf>
    <xf numFmtId="0" fontId="0" fillId="0" borderId="0" xfId="0" applyBorder="1"/>
    <xf numFmtId="0" fontId="15" fillId="0" borderId="0" xfId="0" applyFont="1" applyAlignment="1">
      <alignment horizontal="left"/>
    </xf>
    <xf numFmtId="0" fontId="17" fillId="0" borderId="0" xfId="0" applyFont="1"/>
    <xf numFmtId="0" fontId="13" fillId="0" borderId="9" xfId="0" applyFont="1" applyBorder="1"/>
    <xf numFmtId="0" fontId="17" fillId="0" borderId="13" xfId="0" applyFont="1" applyBorder="1" applyAlignment="1">
      <alignment horizontal="center"/>
    </xf>
    <xf numFmtId="0" fontId="17" fillId="0" borderId="3" xfId="0" applyFont="1" applyBorder="1" applyAlignment="1">
      <alignment vertical="center"/>
    </xf>
    <xf numFmtId="0" fontId="11" fillId="0" borderId="11" xfId="0" applyFont="1" applyBorder="1" applyAlignment="1">
      <alignment horizontal="center"/>
    </xf>
    <xf numFmtId="0" fontId="12" fillId="0" borderId="6" xfId="0" applyFont="1" applyBorder="1"/>
    <xf numFmtId="49" fontId="17" fillId="0" borderId="9" xfId="0" applyNumberFormat="1" applyFont="1" applyBorder="1" applyAlignment="1">
      <alignment horizontal="center"/>
    </xf>
    <xf numFmtId="49" fontId="17" fillId="0" borderId="11" xfId="0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2" fillId="0" borderId="0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5" fillId="0" borderId="15" xfId="0" applyFont="1" applyBorder="1"/>
    <xf numFmtId="0" fontId="11" fillId="0" borderId="15" xfId="0" applyFont="1" applyBorder="1"/>
    <xf numFmtId="0" fontId="11" fillId="0" borderId="16" xfId="0" applyFont="1" applyBorder="1"/>
    <xf numFmtId="0" fontId="17" fillId="0" borderId="17" xfId="0" applyFont="1" applyBorder="1"/>
    <xf numFmtId="0" fontId="15" fillId="0" borderId="2" xfId="0" applyFont="1" applyBorder="1" applyAlignment="1">
      <alignment horizontal="right"/>
    </xf>
    <xf numFmtId="49" fontId="17" fillId="0" borderId="10" xfId="0" applyNumberFormat="1" applyFont="1" applyBorder="1" applyAlignment="1">
      <alignment horizontal="center"/>
    </xf>
    <xf numFmtId="49" fontId="17" fillId="0" borderId="6" xfId="0" applyNumberFormat="1" applyFont="1" applyBorder="1" applyAlignment="1">
      <alignment horizontal="center"/>
    </xf>
    <xf numFmtId="0" fontId="11" fillId="0" borderId="2" xfId="0" applyFont="1" applyBorder="1" applyAlignment="1">
      <alignment vertical="center"/>
    </xf>
    <xf numFmtId="0" fontId="12" fillId="0" borderId="6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/>
    </xf>
    <xf numFmtId="49" fontId="17" fillId="0" borderId="4" xfId="0" applyNumberFormat="1" applyFont="1" applyBorder="1" applyAlignment="1">
      <alignment horizontal="center"/>
    </xf>
    <xf numFmtId="49" fontId="17" fillId="0" borderId="2" xfId="0" applyNumberFormat="1" applyFont="1" applyBorder="1" applyAlignment="1">
      <alignment horizontal="center"/>
    </xf>
    <xf numFmtId="0" fontId="21" fillId="0" borderId="1" xfId="0" applyFont="1" applyBorder="1"/>
    <xf numFmtId="3" fontId="11" fillId="0" borderId="4" xfId="0" applyNumberFormat="1" applyFont="1" applyBorder="1"/>
    <xf numFmtId="3" fontId="12" fillId="0" borderId="3" xfId="0" applyNumberFormat="1" applyFont="1" applyBorder="1"/>
    <xf numFmtId="3" fontId="12" fillId="0" borderId="12" xfId="0" applyNumberFormat="1" applyFont="1" applyBorder="1"/>
    <xf numFmtId="3" fontId="17" fillId="0" borderId="3" xfId="0" applyNumberFormat="1" applyFont="1" applyBorder="1"/>
    <xf numFmtId="0" fontId="21" fillId="0" borderId="1" xfId="0" applyFont="1" applyBorder="1" applyAlignment="1">
      <alignment vertical="center"/>
    </xf>
    <xf numFmtId="0" fontId="21" fillId="0" borderId="11" xfId="0" applyFont="1" applyBorder="1"/>
    <xf numFmtId="0" fontId="15" fillId="0" borderId="11" xfId="0" applyFont="1" applyBorder="1"/>
    <xf numFmtId="49" fontId="11" fillId="0" borderId="2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0" fontId="12" fillId="0" borderId="0" xfId="0" applyFont="1"/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16" fillId="0" borderId="0" xfId="0" applyFont="1" applyBorder="1"/>
    <xf numFmtId="0" fontId="16" fillId="0" borderId="0" xfId="0" applyFont="1" applyBorder="1" applyAlignment="1">
      <alignment horizontal="left"/>
    </xf>
    <xf numFmtId="49" fontId="19" fillId="0" borderId="11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vertical="center"/>
    </xf>
    <xf numFmtId="3" fontId="11" fillId="0" borderId="4" xfId="0" applyNumberFormat="1" applyFont="1" applyBorder="1" applyAlignment="1">
      <alignment vertical="center"/>
    </xf>
    <xf numFmtId="3" fontId="11" fillId="0" borderId="4" xfId="0" applyNumberFormat="1" applyFont="1" applyBorder="1" applyAlignment="1">
      <alignment horizontal="right"/>
    </xf>
    <xf numFmtId="3" fontId="21" fillId="0" borderId="1" xfId="0" applyNumberFormat="1" applyFont="1" applyBorder="1" applyAlignment="1">
      <alignment vertical="center"/>
    </xf>
    <xf numFmtId="3" fontId="21" fillId="0" borderId="1" xfId="0" applyNumberFormat="1" applyFont="1" applyBorder="1" applyAlignment="1">
      <alignment horizontal="right"/>
    </xf>
    <xf numFmtId="3" fontId="11" fillId="0" borderId="2" xfId="0" applyNumberFormat="1" applyFont="1" applyBorder="1" applyAlignment="1">
      <alignment horizontal="right"/>
    </xf>
    <xf numFmtId="3" fontId="13" fillId="0" borderId="1" xfId="0" applyNumberFormat="1" applyFont="1" applyBorder="1"/>
    <xf numFmtId="3" fontId="13" fillId="0" borderId="18" xfId="0" applyNumberFormat="1" applyFont="1" applyBorder="1"/>
    <xf numFmtId="3" fontId="15" fillId="0" borderId="19" xfId="0" applyNumberFormat="1" applyFont="1" applyBorder="1"/>
    <xf numFmtId="3" fontId="11" fillId="0" borderId="13" xfId="0" applyNumberFormat="1" applyFont="1" applyBorder="1"/>
    <xf numFmtId="3" fontId="11" fillId="0" borderId="19" xfId="0" applyNumberFormat="1" applyFont="1" applyBorder="1"/>
    <xf numFmtId="3" fontId="15" fillId="0" borderId="2" xfId="0" applyNumberFormat="1" applyFont="1" applyBorder="1"/>
    <xf numFmtId="3" fontId="11" fillId="0" borderId="2" xfId="0" applyNumberFormat="1" applyFont="1" applyBorder="1"/>
    <xf numFmtId="3" fontId="11" fillId="0" borderId="1" xfId="0" applyNumberFormat="1" applyFont="1" applyBorder="1"/>
    <xf numFmtId="3" fontId="11" fillId="0" borderId="0" xfId="0" applyNumberFormat="1" applyFont="1"/>
    <xf numFmtId="3" fontId="11" fillId="0" borderId="18" xfId="0" applyNumberFormat="1" applyFont="1" applyBorder="1"/>
    <xf numFmtId="3" fontId="11" fillId="0" borderId="9" xfId="0" applyNumberFormat="1" applyFont="1" applyBorder="1"/>
    <xf numFmtId="3" fontId="11" fillId="0" borderId="5" xfId="0" applyNumberFormat="1" applyFont="1" applyBorder="1"/>
    <xf numFmtId="3" fontId="11" fillId="0" borderId="10" xfId="0" applyNumberFormat="1" applyFont="1" applyBorder="1"/>
    <xf numFmtId="3" fontId="11" fillId="0" borderId="8" xfId="0" applyNumberFormat="1" applyFont="1" applyBorder="1"/>
    <xf numFmtId="3" fontId="11" fillId="0" borderId="0" xfId="0" applyNumberFormat="1" applyFont="1" applyAlignment="1">
      <alignment horizontal="right"/>
    </xf>
    <xf numFmtId="3" fontId="11" fillId="0" borderId="0" xfId="0" applyNumberFormat="1" applyFont="1" applyBorder="1"/>
    <xf numFmtId="3" fontId="11" fillId="0" borderId="5" xfId="0" applyNumberFormat="1" applyFont="1" applyBorder="1" applyAlignment="1">
      <alignment horizontal="right"/>
    </xf>
    <xf numFmtId="3" fontId="11" fillId="0" borderId="1" xfId="0" applyNumberFormat="1" applyFont="1" applyBorder="1" applyAlignment="1">
      <alignment horizontal="right"/>
    </xf>
    <xf numFmtId="3" fontId="12" fillId="0" borderId="4" xfId="0" applyNumberFormat="1" applyFont="1" applyBorder="1"/>
    <xf numFmtId="3" fontId="12" fillId="0" borderId="0" xfId="0" applyNumberFormat="1" applyFont="1" applyBorder="1"/>
    <xf numFmtId="3" fontId="12" fillId="0" borderId="11" xfId="0" applyNumberFormat="1" applyFont="1" applyBorder="1"/>
    <xf numFmtId="3" fontId="12" fillId="0" borderId="19" xfId="0" applyNumberFormat="1" applyFont="1" applyBorder="1"/>
    <xf numFmtId="3" fontId="12" fillId="0" borderId="13" xfId="0" applyNumberFormat="1" applyFont="1" applyBorder="1"/>
    <xf numFmtId="3" fontId="12" fillId="0" borderId="2" xfId="0" applyNumberFormat="1" applyFont="1" applyBorder="1"/>
    <xf numFmtId="3" fontId="12" fillId="0" borderId="1" xfId="0" applyNumberFormat="1" applyFont="1" applyBorder="1"/>
    <xf numFmtId="3" fontId="11" fillId="0" borderId="11" xfId="0" applyNumberFormat="1" applyFont="1" applyBorder="1"/>
    <xf numFmtId="0" fontId="10" fillId="0" borderId="0" xfId="2" applyFont="1"/>
    <xf numFmtId="0" fontId="11" fillId="0" borderId="0" xfId="2" applyFont="1"/>
    <xf numFmtId="0" fontId="24" fillId="0" borderId="0" xfId="1"/>
    <xf numFmtId="0" fontId="12" fillId="0" borderId="3" xfId="2" applyFont="1" applyBorder="1" applyAlignment="1">
      <alignment horizontal="center"/>
    </xf>
    <xf numFmtId="0" fontId="11" fillId="0" borderId="1" xfId="2" applyFont="1" applyBorder="1"/>
    <xf numFmtId="3" fontId="17" fillId="0" borderId="4" xfId="2" applyNumberFormat="1" applyFont="1" applyBorder="1"/>
    <xf numFmtId="3" fontId="24" fillId="0" borderId="0" xfId="1" applyNumberFormat="1"/>
    <xf numFmtId="0" fontId="11" fillId="0" borderId="4" xfId="2" applyFont="1" applyBorder="1"/>
    <xf numFmtId="0" fontId="11" fillId="0" borderId="11" xfId="2" applyFont="1" applyBorder="1"/>
    <xf numFmtId="3" fontId="11" fillId="0" borderId="4" xfId="2" applyNumberFormat="1" applyFont="1" applyBorder="1"/>
    <xf numFmtId="3" fontId="15" fillId="0" borderId="4" xfId="2" applyNumberFormat="1" applyFont="1" applyBorder="1"/>
    <xf numFmtId="0" fontId="11" fillId="0" borderId="0" xfId="2" applyFont="1" applyBorder="1"/>
    <xf numFmtId="3" fontId="15" fillId="0" borderId="2" xfId="2" applyNumberFormat="1" applyFont="1" applyBorder="1"/>
    <xf numFmtId="3" fontId="17" fillId="0" borderId="3" xfId="2" applyNumberFormat="1" applyFont="1" applyBorder="1"/>
    <xf numFmtId="3" fontId="12" fillId="0" borderId="5" xfId="0" applyNumberFormat="1" applyFont="1" applyBorder="1"/>
    <xf numFmtId="3" fontId="12" fillId="0" borderId="9" xfId="0" applyNumberFormat="1" applyFont="1" applyBorder="1"/>
    <xf numFmtId="3" fontId="12" fillId="0" borderId="18" xfId="0" applyNumberFormat="1" applyFont="1" applyBorder="1"/>
    <xf numFmtId="3" fontId="15" fillId="0" borderId="4" xfId="0" applyNumberFormat="1" applyFont="1" applyBorder="1"/>
    <xf numFmtId="3" fontId="12" fillId="0" borderId="10" xfId="0" applyNumberFormat="1" applyFont="1" applyBorder="1"/>
    <xf numFmtId="3" fontId="19" fillId="0" borderId="3" xfId="0" applyNumberFormat="1" applyFont="1" applyBorder="1" applyAlignment="1">
      <alignment vertical="center"/>
    </xf>
    <xf numFmtId="3" fontId="11" fillId="0" borderId="2" xfId="0" applyNumberFormat="1" applyFont="1" applyBorder="1" applyAlignment="1">
      <alignment horizontal="right" vertical="center" wrapText="1"/>
    </xf>
    <xf numFmtId="3" fontId="11" fillId="0" borderId="3" xfId="0" applyNumberFormat="1" applyFont="1" applyBorder="1" applyAlignment="1">
      <alignment horizontal="right" vertical="center" wrapText="1"/>
    </xf>
    <xf numFmtId="3" fontId="12" fillId="0" borderId="3" xfId="0" applyNumberFormat="1" applyFont="1" applyBorder="1" applyAlignment="1">
      <alignment horizontal="right"/>
    </xf>
    <xf numFmtId="0" fontId="13" fillId="0" borderId="9" xfId="0" applyFont="1" applyBorder="1" applyAlignment="1">
      <alignment vertical="center"/>
    </xf>
    <xf numFmtId="0" fontId="11" fillId="0" borderId="0" xfId="0" applyFont="1" applyAlignment="1">
      <alignment horizontal="right"/>
    </xf>
    <xf numFmtId="3" fontId="17" fillId="0" borderId="3" xfId="0" applyNumberFormat="1" applyFont="1" applyBorder="1" applyAlignment="1">
      <alignment vertical="center"/>
    </xf>
    <xf numFmtId="3" fontId="11" fillId="0" borderId="3" xfId="0" applyNumberFormat="1" applyFont="1" applyBorder="1"/>
    <xf numFmtId="0" fontId="17" fillId="0" borderId="12" xfId="0" applyFont="1" applyBorder="1" applyAlignment="1">
      <alignment vertical="center"/>
    </xf>
    <xf numFmtId="49" fontId="17" fillId="0" borderId="1" xfId="0" applyNumberFormat="1" applyFont="1" applyBorder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/>
    </xf>
    <xf numFmtId="49" fontId="17" fillId="0" borderId="3" xfId="0" applyNumberFormat="1" applyFont="1" applyBorder="1" applyAlignment="1">
      <alignment horizontal="center" vertical="center"/>
    </xf>
    <xf numFmtId="3" fontId="11" fillId="0" borderId="20" xfId="0" applyNumberFormat="1" applyFont="1" applyBorder="1"/>
    <xf numFmtId="3" fontId="11" fillId="0" borderId="15" xfId="0" applyNumberFormat="1" applyFont="1" applyBorder="1"/>
    <xf numFmtId="3" fontId="11" fillId="0" borderId="16" xfId="0" applyNumberFormat="1" applyFont="1" applyBorder="1"/>
    <xf numFmtId="3" fontId="11" fillId="0" borderId="21" xfId="0" applyNumberFormat="1" applyFont="1" applyBorder="1"/>
    <xf numFmtId="3" fontId="17" fillId="0" borderId="17" xfId="0" applyNumberFormat="1" applyFont="1" applyBorder="1"/>
    <xf numFmtId="0" fontId="15" fillId="0" borderId="3" xfId="0" applyFont="1" applyBorder="1"/>
    <xf numFmtId="3" fontId="0" fillId="0" borderId="0" xfId="0" applyNumberFormat="1"/>
    <xf numFmtId="49" fontId="19" fillId="0" borderId="3" xfId="0" applyNumberFormat="1" applyFont="1" applyBorder="1" applyAlignment="1">
      <alignment horizontal="center" vertical="center"/>
    </xf>
    <xf numFmtId="3" fontId="21" fillId="0" borderId="1" xfId="0" applyNumberFormat="1" applyFont="1" applyBorder="1"/>
    <xf numFmtId="3" fontId="15" fillId="0" borderId="2" xfId="0" applyNumberFormat="1" applyFont="1" applyBorder="1" applyAlignment="1">
      <alignment horizontal="right"/>
    </xf>
    <xf numFmtId="3" fontId="26" fillId="0" borderId="5" xfId="0" applyNumberFormat="1" applyFont="1" applyBorder="1"/>
    <xf numFmtId="0" fontId="0" fillId="0" borderId="2" xfId="0" applyBorder="1"/>
    <xf numFmtId="0" fontId="11" fillId="0" borderId="0" xfId="0" applyFont="1" applyBorder="1" applyAlignment="1">
      <alignment vertical="center"/>
    </xf>
    <xf numFmtId="3" fontId="7" fillId="0" borderId="0" xfId="0" applyNumberFormat="1" applyFont="1"/>
    <xf numFmtId="0" fontId="5" fillId="0" borderId="0" xfId="0" applyFont="1"/>
    <xf numFmtId="3" fontId="12" fillId="0" borderId="0" xfId="0" applyNumberFormat="1" applyFont="1"/>
    <xf numFmtId="0" fontId="27" fillId="0" borderId="0" xfId="0" applyFont="1"/>
    <xf numFmtId="0" fontId="21" fillId="0" borderId="5" xfId="0" applyFont="1" applyBorder="1"/>
    <xf numFmtId="0" fontId="15" fillId="0" borderId="4" xfId="0" applyFont="1" applyBorder="1" applyAlignment="1">
      <alignment vertical="center"/>
    </xf>
    <xf numFmtId="3" fontId="15" fillId="0" borderId="4" xfId="0" applyNumberFormat="1" applyFont="1" applyBorder="1" applyAlignment="1">
      <alignment vertical="center"/>
    </xf>
    <xf numFmtId="3" fontId="15" fillId="0" borderId="0" xfId="0" applyNumberFormat="1" applyFont="1" applyBorder="1" applyAlignment="1">
      <alignment vertical="center"/>
    </xf>
    <xf numFmtId="0" fontId="21" fillId="0" borderId="4" xfId="0" applyFont="1" applyBorder="1" applyAlignment="1">
      <alignment vertical="center"/>
    </xf>
    <xf numFmtId="3" fontId="21" fillId="0" borderId="4" xfId="0" applyNumberFormat="1" applyFont="1" applyBorder="1" applyAlignment="1">
      <alignment horizontal="right"/>
    </xf>
    <xf numFmtId="3" fontId="21" fillId="0" borderId="5" xfId="0" applyNumberFormat="1" applyFont="1" applyBorder="1" applyAlignment="1">
      <alignment horizontal="right"/>
    </xf>
    <xf numFmtId="0" fontId="17" fillId="0" borderId="11" xfId="0" applyFont="1" applyBorder="1" applyAlignment="1">
      <alignment horizontal="center"/>
    </xf>
    <xf numFmtId="0" fontId="28" fillId="0" borderId="1" xfId="0" applyFont="1" applyBorder="1" applyAlignment="1">
      <alignment horizontal="left"/>
    </xf>
    <xf numFmtId="49" fontId="19" fillId="0" borderId="2" xfId="0" applyNumberFormat="1" applyFont="1" applyBorder="1" applyAlignment="1">
      <alignment horizontal="center" vertical="center"/>
    </xf>
    <xf numFmtId="3" fontId="11" fillId="0" borderId="2" xfId="0" applyNumberFormat="1" applyFont="1" applyBorder="1" applyAlignment="1">
      <alignment vertical="center"/>
    </xf>
    <xf numFmtId="0" fontId="17" fillId="0" borderId="18" xfId="0" applyFont="1" applyBorder="1" applyAlignment="1">
      <alignment horizontal="center"/>
    </xf>
    <xf numFmtId="0" fontId="17" fillId="0" borderId="19" xfId="0" applyFont="1" applyBorder="1" applyAlignment="1">
      <alignment horizontal="center"/>
    </xf>
    <xf numFmtId="3" fontId="15" fillId="0" borderId="8" xfId="0" applyNumberFormat="1" applyFont="1" applyBorder="1" applyAlignment="1">
      <alignment vertical="center"/>
    </xf>
    <xf numFmtId="0" fontId="11" fillId="0" borderId="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2" fontId="11" fillId="0" borderId="6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3" fontId="11" fillId="0" borderId="12" xfId="0" applyNumberFormat="1" applyFont="1" applyBorder="1" applyAlignment="1">
      <alignment horizontal="right" vertical="center"/>
    </xf>
    <xf numFmtId="0" fontId="0" fillId="0" borderId="18" xfId="0" applyBorder="1" applyAlignment="1"/>
    <xf numFmtId="3" fontId="15" fillId="0" borderId="19" xfId="2" applyNumberFormat="1" applyFont="1" applyBorder="1"/>
    <xf numFmtId="0" fontId="22" fillId="0" borderId="0" xfId="1" applyFont="1"/>
    <xf numFmtId="0" fontId="0" fillId="0" borderId="0" xfId="0" applyAlignment="1"/>
    <xf numFmtId="3" fontId="15" fillId="0" borderId="1" xfId="2" applyNumberFormat="1" applyFont="1" applyBorder="1"/>
    <xf numFmtId="0" fontId="11" fillId="0" borderId="2" xfId="2" applyFont="1" applyBorder="1"/>
    <xf numFmtId="0" fontId="11" fillId="0" borderId="0" xfId="2" applyFont="1" applyBorder="1" applyAlignment="1">
      <alignment horizontal="right"/>
    </xf>
    <xf numFmtId="0" fontId="11" fillId="0" borderId="4" xfId="2" applyFont="1" applyBorder="1" applyAlignment="1">
      <alignment horizontal="right"/>
    </xf>
    <xf numFmtId="0" fontId="11" fillId="0" borderId="1" xfId="2" applyFont="1" applyBorder="1" applyAlignment="1">
      <alignment horizontal="right"/>
    </xf>
    <xf numFmtId="0" fontId="11" fillId="0" borderId="2" xfId="2" applyFont="1" applyBorder="1" applyAlignment="1">
      <alignment horizontal="right"/>
    </xf>
    <xf numFmtId="0" fontId="21" fillId="0" borderId="1" xfId="2" applyFont="1" applyBorder="1"/>
    <xf numFmtId="3" fontId="11" fillId="0" borderId="19" xfId="2" applyNumberFormat="1" applyFont="1" applyBorder="1"/>
    <xf numFmtId="0" fontId="21" fillId="0" borderId="4" xfId="2" applyFont="1" applyBorder="1"/>
    <xf numFmtId="3" fontId="17" fillId="0" borderId="2" xfId="2" applyNumberFormat="1" applyFont="1" applyBorder="1"/>
    <xf numFmtId="0" fontId="17" fillId="0" borderId="11" xfId="2" applyFont="1" applyBorder="1"/>
    <xf numFmtId="3" fontId="17" fillId="0" borderId="19" xfId="2" applyNumberFormat="1" applyFont="1" applyBorder="1"/>
    <xf numFmtId="3" fontId="11" fillId="0" borderId="2" xfId="0" applyNumberFormat="1" applyFont="1" applyFill="1" applyBorder="1"/>
    <xf numFmtId="3" fontId="11" fillId="0" borderId="4" xfId="0" applyNumberFormat="1" applyFont="1" applyFill="1" applyBorder="1"/>
    <xf numFmtId="16" fontId="7" fillId="0" borderId="0" xfId="0" applyNumberFormat="1" applyFont="1"/>
    <xf numFmtId="3" fontId="15" fillId="0" borderId="2" xfId="0" applyNumberFormat="1" applyFont="1" applyBorder="1" applyAlignment="1">
      <alignment horizontal="right" vertical="center" wrapText="1"/>
    </xf>
    <xf numFmtId="3" fontId="11" fillId="0" borderId="18" xfId="0" applyNumberFormat="1" applyFont="1" applyBorder="1" applyAlignment="1">
      <alignment horizontal="right" vertical="center"/>
    </xf>
    <xf numFmtId="3" fontId="15" fillId="0" borderId="19" xfId="0" applyNumberFormat="1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30" fillId="0" borderId="0" xfId="0" applyFont="1"/>
    <xf numFmtId="0" fontId="17" fillId="0" borderId="2" xfId="0" applyFont="1" applyBorder="1" applyAlignment="1">
      <alignment horizontal="right"/>
    </xf>
    <xf numFmtId="0" fontId="31" fillId="0" borderId="1" xfId="0" applyFont="1" applyBorder="1"/>
    <xf numFmtId="3" fontId="21" fillId="0" borderId="3" xfId="0" applyNumberFormat="1" applyFont="1" applyBorder="1"/>
    <xf numFmtId="3" fontId="11" fillId="0" borderId="1" xfId="0" applyNumberFormat="1" applyFont="1" applyFill="1" applyBorder="1"/>
    <xf numFmtId="0" fontId="15" fillId="0" borderId="0" xfId="0" applyFont="1" applyBorder="1" applyAlignment="1">
      <alignment vertical="center"/>
    </xf>
    <xf numFmtId="0" fontId="22" fillId="0" borderId="4" xfId="0" applyFont="1" applyBorder="1" applyAlignment="1">
      <alignment horizontal="left"/>
    </xf>
    <xf numFmtId="3" fontId="21" fillId="0" borderId="0" xfId="0" applyNumberFormat="1" applyFont="1" applyBorder="1" applyAlignment="1">
      <alignment horizontal="right"/>
    </xf>
    <xf numFmtId="49" fontId="15" fillId="0" borderId="4" xfId="0" applyNumberFormat="1" applyFont="1" applyBorder="1" applyAlignment="1">
      <alignment horizontal="center" vertical="center"/>
    </xf>
    <xf numFmtId="3" fontId="15" fillId="0" borderId="0" xfId="0" applyNumberFormat="1" applyFont="1" applyBorder="1" applyAlignment="1">
      <alignment horizontal="right"/>
    </xf>
    <xf numFmtId="3" fontId="15" fillId="0" borderId="4" xfId="0" applyNumberFormat="1" applyFont="1" applyBorder="1" applyAlignment="1">
      <alignment horizontal="right"/>
    </xf>
    <xf numFmtId="3" fontId="15" fillId="0" borderId="8" xfId="0" applyNumberFormat="1" applyFont="1" applyBorder="1" applyAlignment="1">
      <alignment horizontal="right"/>
    </xf>
    <xf numFmtId="3" fontId="12" fillId="0" borderId="3" xfId="0" applyNumberFormat="1" applyFont="1" applyBorder="1" applyAlignment="1">
      <alignment vertical="center"/>
    </xf>
    <xf numFmtId="0" fontId="21" fillId="0" borderId="1" xfId="3" applyFont="1" applyFill="1" applyBorder="1"/>
    <xf numFmtId="3" fontId="11" fillId="0" borderId="5" xfId="2" applyNumberFormat="1" applyFont="1" applyFill="1" applyBorder="1"/>
    <xf numFmtId="3" fontId="11" fillId="0" borderId="1" xfId="2" applyNumberFormat="1" applyFont="1" applyFill="1" applyBorder="1"/>
    <xf numFmtId="3" fontId="11" fillId="0" borderId="4" xfId="2" applyNumberFormat="1" applyFont="1" applyFill="1" applyBorder="1"/>
    <xf numFmtId="0" fontId="17" fillId="0" borderId="1" xfId="2" applyFont="1" applyFill="1" applyBorder="1"/>
    <xf numFmtId="3" fontId="11" fillId="0" borderId="2" xfId="2" applyNumberFormat="1" applyFont="1" applyFill="1" applyBorder="1"/>
    <xf numFmtId="3" fontId="11" fillId="0" borderId="0" xfId="2" applyNumberFormat="1" applyFont="1" applyFill="1" applyBorder="1"/>
    <xf numFmtId="0" fontId="21" fillId="0" borderId="1" xfId="2" applyFont="1" applyFill="1" applyBorder="1"/>
    <xf numFmtId="3" fontId="11" fillId="0" borderId="10" xfId="2" applyNumberFormat="1" applyFont="1" applyFill="1" applyBorder="1"/>
    <xf numFmtId="3" fontId="11" fillId="0" borderId="5" xfId="3" applyNumberFormat="1" applyFont="1" applyFill="1" applyBorder="1"/>
    <xf numFmtId="3" fontId="11" fillId="0" borderId="1" xfId="3" applyNumberFormat="1" applyFont="1" applyFill="1" applyBorder="1"/>
    <xf numFmtId="0" fontId="11" fillId="0" borderId="2" xfId="3" applyFont="1" applyFill="1" applyBorder="1"/>
    <xf numFmtId="3" fontId="11" fillId="0" borderId="2" xfId="3" applyNumberFormat="1" applyFont="1" applyFill="1" applyBorder="1"/>
    <xf numFmtId="0" fontId="17" fillId="0" borderId="4" xfId="3" applyFont="1" applyFill="1" applyBorder="1" applyAlignment="1"/>
    <xf numFmtId="3" fontId="11" fillId="0" borderId="0" xfId="3" applyNumberFormat="1" applyFont="1" applyFill="1" applyBorder="1"/>
    <xf numFmtId="3" fontId="11" fillId="0" borderId="4" xfId="3" applyNumberFormat="1" applyFont="1" applyFill="1" applyBorder="1"/>
    <xf numFmtId="3" fontId="11" fillId="0" borderId="8" xfId="3" applyNumberFormat="1" applyFont="1" applyFill="1" applyBorder="1"/>
    <xf numFmtId="0" fontId="17" fillId="0" borderId="4" xfId="3" applyFont="1" applyFill="1" applyBorder="1"/>
    <xf numFmtId="0" fontId="17" fillId="0" borderId="1" xfId="3" applyFont="1" applyFill="1" applyBorder="1"/>
    <xf numFmtId="3" fontId="17" fillId="0" borderId="5" xfId="2" applyNumberFormat="1" applyFont="1" applyFill="1" applyBorder="1"/>
    <xf numFmtId="3" fontId="17" fillId="0" borderId="1" xfId="2" applyNumberFormat="1" applyFont="1" applyFill="1" applyBorder="1"/>
    <xf numFmtId="0" fontId="16" fillId="0" borderId="0" xfId="2" applyFont="1" applyFill="1"/>
    <xf numFmtId="0" fontId="11" fillId="0" borderId="0" xfId="2" applyFont="1" applyFill="1"/>
    <xf numFmtId="0" fontId="0" fillId="0" borderId="0" xfId="0" applyFill="1"/>
    <xf numFmtId="0" fontId="11" fillId="0" borderId="0" xfId="3" applyFont="1" applyFill="1"/>
    <xf numFmtId="0" fontId="11" fillId="0" borderId="0" xfId="3" applyFont="1" applyFill="1" applyBorder="1"/>
    <xf numFmtId="3" fontId="11" fillId="0" borderId="0" xfId="3" applyNumberFormat="1" applyFont="1" applyFill="1"/>
    <xf numFmtId="0" fontId="11" fillId="0" borderId="4" xfId="3" applyFont="1" applyFill="1" applyBorder="1"/>
    <xf numFmtId="0" fontId="17" fillId="0" borderId="9" xfId="0" applyFont="1" applyBorder="1"/>
    <xf numFmtId="16" fontId="7" fillId="0" borderId="0" xfId="0" applyNumberFormat="1" applyFont="1" applyAlignment="1">
      <alignment horizontal="left"/>
    </xf>
    <xf numFmtId="3" fontId="26" fillId="0" borderId="8" xfId="0" applyNumberFormat="1" applyFont="1" applyBorder="1"/>
    <xf numFmtId="3" fontId="26" fillId="0" borderId="4" xfId="0" applyNumberFormat="1" applyFont="1" applyBorder="1"/>
    <xf numFmtId="0" fontId="0" fillId="0" borderId="7" xfId="0" applyBorder="1" applyAlignment="1"/>
    <xf numFmtId="0" fontId="17" fillId="0" borderId="6" xfId="2" applyFont="1" applyBorder="1" applyAlignment="1"/>
    <xf numFmtId="0" fontId="17" fillId="0" borderId="11" xfId="2" applyFont="1" applyBorder="1" applyAlignment="1"/>
    <xf numFmtId="0" fontId="0" fillId="0" borderId="0" xfId="0" applyBorder="1" applyAlignment="1"/>
    <xf numFmtId="0" fontId="23" fillId="0" borderId="0" xfId="1" applyFont="1"/>
    <xf numFmtId="0" fontId="15" fillId="0" borderId="11" xfId="2" applyFont="1" applyBorder="1" applyAlignment="1"/>
    <xf numFmtId="0" fontId="0" fillId="0" borderId="19" xfId="0" applyBorder="1" applyAlignment="1"/>
    <xf numFmtId="0" fontId="12" fillId="0" borderId="10" xfId="2" applyFont="1" applyBorder="1"/>
    <xf numFmtId="0" fontId="12" fillId="0" borderId="13" xfId="2" applyFont="1" applyBorder="1" applyAlignment="1">
      <alignment horizontal="right"/>
    </xf>
    <xf numFmtId="3" fontId="17" fillId="0" borderId="1" xfId="2" applyNumberFormat="1" applyFont="1" applyBorder="1"/>
    <xf numFmtId="0" fontId="21" fillId="0" borderId="9" xfId="2" applyFont="1" applyBorder="1" applyAlignment="1"/>
    <xf numFmtId="0" fontId="12" fillId="0" borderId="6" xfId="2" applyFont="1" applyBorder="1"/>
    <xf numFmtId="0" fontId="12" fillId="0" borderId="12" xfId="2" applyFont="1" applyBorder="1" applyAlignment="1">
      <alignment horizontal="right"/>
    </xf>
    <xf numFmtId="0" fontId="12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16" fontId="3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17" fillId="0" borderId="1" xfId="3" applyFont="1" applyFill="1" applyBorder="1" applyAlignment="1"/>
    <xf numFmtId="0" fontId="31" fillId="0" borderId="4" xfId="0" applyFont="1" applyBorder="1"/>
    <xf numFmtId="0" fontId="21" fillId="0" borderId="18" xfId="0" applyFont="1" applyBorder="1" applyAlignment="1">
      <alignment horizontal="center"/>
    </xf>
    <xf numFmtId="0" fontId="12" fillId="0" borderId="0" xfId="0" applyFont="1" applyFill="1" applyBorder="1"/>
    <xf numFmtId="3" fontId="12" fillId="0" borderId="0" xfId="0" applyNumberFormat="1" applyFont="1" applyFill="1" applyBorder="1"/>
    <xf numFmtId="3" fontId="0" fillId="0" borderId="0" xfId="0" applyNumberFormat="1" applyFill="1" applyBorder="1"/>
    <xf numFmtId="0" fontId="12" fillId="0" borderId="3" xfId="2" applyFont="1" applyFill="1" applyBorder="1"/>
    <xf numFmtId="0" fontId="12" fillId="0" borderId="3" xfId="0" applyFont="1" applyFill="1" applyBorder="1"/>
    <xf numFmtId="0" fontId="7" fillId="0" borderId="3" xfId="0" applyFont="1" applyBorder="1"/>
    <xf numFmtId="3" fontId="7" fillId="0" borderId="3" xfId="0" applyNumberFormat="1" applyFont="1" applyBorder="1"/>
    <xf numFmtId="0" fontId="34" fillId="0" borderId="3" xfId="0" applyFont="1" applyBorder="1"/>
    <xf numFmtId="49" fontId="11" fillId="0" borderId="11" xfId="0" applyNumberFormat="1" applyFont="1" applyBorder="1" applyAlignment="1">
      <alignment horizontal="center"/>
    </xf>
    <xf numFmtId="0" fontId="29" fillId="0" borderId="0" xfId="0" applyFont="1"/>
    <xf numFmtId="0" fontId="17" fillId="0" borderId="10" xfId="0" applyFont="1" applyBorder="1"/>
    <xf numFmtId="0" fontId="6" fillId="0" borderId="0" xfId="0" applyFont="1"/>
    <xf numFmtId="0" fontId="35" fillId="0" borderId="0" xfId="0" applyFont="1"/>
    <xf numFmtId="0" fontId="21" fillId="0" borderId="2" xfId="0" applyFont="1" applyBorder="1" applyAlignment="1">
      <alignment horizontal="center"/>
    </xf>
    <xf numFmtId="0" fontId="21" fillId="0" borderId="13" xfId="0" applyFont="1" applyBorder="1"/>
    <xf numFmtId="0" fontId="13" fillId="0" borderId="7" xfId="0" applyFont="1" applyBorder="1"/>
    <xf numFmtId="3" fontId="13" fillId="0" borderId="3" xfId="0" applyNumberFormat="1" applyFont="1" applyBorder="1"/>
    <xf numFmtId="49" fontId="11" fillId="0" borderId="10" xfId="0" applyNumberFormat="1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2" fillId="0" borderId="3" xfId="0" applyFont="1" applyBorder="1" applyAlignment="1"/>
    <xf numFmtId="0" fontId="21" fillId="0" borderId="4" xfId="2" applyFont="1" applyFill="1" applyBorder="1"/>
    <xf numFmtId="0" fontId="23" fillId="0" borderId="3" xfId="0" applyFont="1" applyBorder="1" applyAlignment="1">
      <alignment horizontal="left"/>
    </xf>
    <xf numFmtId="3" fontId="12" fillId="0" borderId="2" xfId="0" applyNumberFormat="1" applyFont="1" applyBorder="1" applyAlignment="1">
      <alignment horizontal="center"/>
    </xf>
    <xf numFmtId="3" fontId="12" fillId="0" borderId="2" xfId="0" applyNumberFormat="1" applyFont="1" applyBorder="1" applyAlignment="1">
      <alignment horizontal="right"/>
    </xf>
    <xf numFmtId="0" fontId="12" fillId="0" borderId="1" xfId="0" applyFont="1" applyBorder="1" applyAlignment="1">
      <alignment horizontal="right"/>
    </xf>
    <xf numFmtId="3" fontId="17" fillId="0" borderId="10" xfId="0" applyNumberFormat="1" applyFont="1" applyBorder="1" applyAlignment="1">
      <alignment horizontal="center"/>
    </xf>
    <xf numFmtId="3" fontId="11" fillId="2" borderId="4" xfId="0" applyNumberFormat="1" applyFont="1" applyFill="1" applyBorder="1"/>
    <xf numFmtId="0" fontId="12" fillId="0" borderId="4" xfId="0" applyFont="1" applyBorder="1" applyAlignment="1">
      <alignment horizontal="right"/>
    </xf>
    <xf numFmtId="3" fontId="17" fillId="0" borderId="18" xfId="2" applyNumberFormat="1" applyFont="1" applyFill="1" applyBorder="1"/>
    <xf numFmtId="3" fontId="17" fillId="0" borderId="2" xfId="0" applyNumberFormat="1" applyFont="1" applyBorder="1" applyAlignment="1">
      <alignment horizontal="right"/>
    </xf>
    <xf numFmtId="3" fontId="12" fillId="0" borderId="0" xfId="0" applyNumberFormat="1" applyFont="1" applyBorder="1" applyAlignment="1">
      <alignment horizontal="center"/>
    </xf>
    <xf numFmtId="0" fontId="21" fillId="0" borderId="9" xfId="0" applyFont="1" applyBorder="1"/>
    <xf numFmtId="3" fontId="13" fillId="0" borderId="18" xfId="0" applyNumberFormat="1" applyFont="1" applyBorder="1" applyAlignment="1">
      <alignment vertical="center"/>
    </xf>
    <xf numFmtId="49" fontId="15" fillId="0" borderId="11" xfId="0" applyNumberFormat="1" applyFont="1" applyBorder="1" applyAlignment="1">
      <alignment horizontal="center" vertical="center"/>
    </xf>
    <xf numFmtId="49" fontId="17" fillId="0" borderId="9" xfId="0" applyNumberFormat="1" applyFont="1" applyBorder="1" applyAlignment="1">
      <alignment horizontal="center" vertical="center"/>
    </xf>
    <xf numFmtId="49" fontId="15" fillId="0" borderId="11" xfId="0" applyNumberFormat="1" applyFont="1" applyBorder="1" applyAlignment="1">
      <alignment horizontal="center"/>
    </xf>
    <xf numFmtId="3" fontId="12" fillId="2" borderId="2" xfId="0" applyNumberFormat="1" applyFont="1" applyFill="1" applyBorder="1" applyAlignment="1">
      <alignment horizontal="right"/>
    </xf>
    <xf numFmtId="0" fontId="36" fillId="0" borderId="0" xfId="0" applyFont="1"/>
    <xf numFmtId="0" fontId="13" fillId="0" borderId="11" xfId="0" applyFont="1" applyBorder="1"/>
    <xf numFmtId="3" fontId="13" fillId="0" borderId="4" xfId="0" applyNumberFormat="1" applyFont="1" applyBorder="1"/>
    <xf numFmtId="49" fontId="15" fillId="0" borderId="10" xfId="0" applyNumberFormat="1" applyFont="1" applyBorder="1" applyAlignment="1">
      <alignment horizontal="center"/>
    </xf>
    <xf numFmtId="0" fontId="15" fillId="0" borderId="10" xfId="0" applyFont="1" applyBorder="1"/>
    <xf numFmtId="0" fontId="10" fillId="0" borderId="0" xfId="0" applyFont="1" applyProtection="1">
      <protection locked="0"/>
    </xf>
    <xf numFmtId="3" fontId="21" fillId="0" borderId="12" xfId="0" applyNumberFormat="1" applyFont="1" applyBorder="1" applyAlignment="1">
      <alignment horizontal="right" vertical="center"/>
    </xf>
    <xf numFmtId="0" fontId="17" fillId="0" borderId="12" xfId="0" applyFont="1" applyBorder="1" applyAlignment="1">
      <alignment horizontal="left" vertical="center"/>
    </xf>
    <xf numFmtId="0" fontId="17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3" fontId="23" fillId="0" borderId="3" xfId="0" applyNumberFormat="1" applyFont="1" applyBorder="1"/>
    <xf numFmtId="3" fontId="15" fillId="0" borderId="19" xfId="0" applyNumberFormat="1" applyFont="1" applyBorder="1" applyAlignment="1">
      <alignment horizontal="right"/>
    </xf>
    <xf numFmtId="3" fontId="17" fillId="0" borderId="3" xfId="0" applyNumberFormat="1" applyFont="1" applyBorder="1" applyAlignment="1">
      <alignment horizontal="right"/>
    </xf>
    <xf numFmtId="3" fontId="21" fillId="0" borderId="2" xfId="0" applyNumberFormat="1" applyFont="1" applyBorder="1"/>
    <xf numFmtId="0" fontId="17" fillId="2" borderId="9" xfId="0" applyFont="1" applyFill="1" applyBorder="1"/>
    <xf numFmtId="0" fontId="13" fillId="0" borderId="22" xfId="0" applyFont="1" applyBorder="1"/>
    <xf numFmtId="0" fontId="13" fillId="0" borderId="21" xfId="0" applyFont="1" applyBorder="1"/>
    <xf numFmtId="0" fontId="13" fillId="0" borderId="16" xfId="0" applyFont="1" applyBorder="1"/>
    <xf numFmtId="3" fontId="13" fillId="0" borderId="16" xfId="0" applyNumberFormat="1" applyFont="1" applyBorder="1"/>
    <xf numFmtId="3" fontId="13" fillId="0" borderId="0" xfId="0" applyNumberFormat="1" applyFont="1" applyBorder="1"/>
    <xf numFmtId="0" fontId="13" fillId="0" borderId="0" xfId="0" applyFont="1"/>
    <xf numFmtId="0" fontId="12" fillId="0" borderId="17" xfId="0" applyFont="1" applyBorder="1"/>
    <xf numFmtId="3" fontId="12" fillId="0" borderId="17" xfId="0" applyNumberFormat="1" applyFont="1" applyBorder="1"/>
    <xf numFmtId="0" fontId="13" fillId="0" borderId="15" xfId="0" applyFont="1" applyBorder="1"/>
    <xf numFmtId="3" fontId="21" fillId="0" borderId="16" xfId="0" applyNumberFormat="1" applyFont="1" applyBorder="1"/>
    <xf numFmtId="3" fontId="13" fillId="0" borderId="15" xfId="0" applyNumberFormat="1" applyFont="1" applyBorder="1"/>
    <xf numFmtId="3" fontId="13" fillId="0" borderId="8" xfId="0" applyNumberFormat="1" applyFont="1" applyBorder="1"/>
    <xf numFmtId="0" fontId="13" fillId="0" borderId="8" xfId="0" applyFont="1" applyBorder="1"/>
    <xf numFmtId="0" fontId="36" fillId="0" borderId="8" xfId="0" applyFont="1" applyBorder="1"/>
    <xf numFmtId="0" fontId="11" fillId="0" borderId="21" xfId="0" applyFont="1" applyBorder="1"/>
    <xf numFmtId="0" fontId="21" fillId="0" borderId="23" xfId="0" applyFont="1" applyBorder="1"/>
    <xf numFmtId="3" fontId="21" fillId="0" borderId="24" xfId="0" applyNumberFormat="1" applyFont="1" applyBorder="1"/>
    <xf numFmtId="0" fontId="11" fillId="0" borderId="18" xfId="2" applyFont="1" applyBorder="1" applyAlignment="1">
      <alignment horizontal="right"/>
    </xf>
    <xf numFmtId="0" fontId="15" fillId="0" borderId="1" xfId="2" applyFont="1" applyBorder="1" applyAlignment="1">
      <alignment horizontal="right"/>
    </xf>
    <xf numFmtId="0" fontId="23" fillId="0" borderId="6" xfId="1" applyFont="1" applyBorder="1"/>
    <xf numFmtId="0" fontId="22" fillId="0" borderId="9" xfId="1" applyFont="1" applyBorder="1"/>
    <xf numFmtId="0" fontId="22" fillId="0" borderId="11" xfId="1" applyFont="1" applyBorder="1"/>
    <xf numFmtId="0" fontId="24" fillId="0" borderId="0" xfId="1" applyBorder="1"/>
    <xf numFmtId="0" fontId="24" fillId="0" borderId="5" xfId="1" applyBorder="1"/>
    <xf numFmtId="0" fontId="11" fillId="0" borderId="1" xfId="0" applyFont="1" applyBorder="1" applyAlignment="1">
      <alignment horizontal="center"/>
    </xf>
    <xf numFmtId="3" fontId="12" fillId="0" borderId="4" xfId="0" applyNumberFormat="1" applyFont="1" applyBorder="1" applyAlignment="1">
      <alignment horizontal="center"/>
    </xf>
    <xf numFmtId="3" fontId="12" fillId="0" borderId="4" xfId="0" applyNumberFormat="1" applyFont="1" applyBorder="1" applyAlignment="1">
      <alignment horizontal="right"/>
    </xf>
    <xf numFmtId="0" fontId="0" fillId="0" borderId="2" xfId="0" applyBorder="1"/>
    <xf numFmtId="0" fontId="21" fillId="0" borderId="6" xfId="0" applyFont="1" applyBorder="1"/>
    <xf numFmtId="0" fontId="15" fillId="0" borderId="4" xfId="0" applyFont="1" applyBorder="1" applyAlignment="1">
      <alignment horizontal="left"/>
    </xf>
    <xf numFmtId="0" fontId="5" fillId="0" borderId="6" xfId="0" applyFont="1" applyBorder="1"/>
    <xf numFmtId="3" fontId="5" fillId="0" borderId="12" xfId="0" applyNumberFormat="1" applyFont="1" applyBorder="1"/>
    <xf numFmtId="0" fontId="17" fillId="0" borderId="3" xfId="0" applyFont="1" applyFill="1" applyBorder="1"/>
    <xf numFmtId="0" fontId="21" fillId="0" borderId="11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21" fillId="0" borderId="1" xfId="0" applyFont="1" applyBorder="1" applyAlignment="1">
      <alignment horizontal="right"/>
    </xf>
    <xf numFmtId="49" fontId="15" fillId="0" borderId="2" xfId="0" applyNumberFormat="1" applyFont="1" applyBorder="1" applyAlignment="1">
      <alignment horizontal="center" vertical="center"/>
    </xf>
    <xf numFmtId="49" fontId="17" fillId="0" borderId="6" xfId="0" applyNumberFormat="1" applyFont="1" applyBorder="1" applyAlignment="1">
      <alignment horizontal="center" vertical="center"/>
    </xf>
    <xf numFmtId="3" fontId="21" fillId="0" borderId="19" xfId="0" applyNumberFormat="1" applyFont="1" applyBorder="1" applyAlignment="1">
      <alignment horizontal="right"/>
    </xf>
    <xf numFmtId="49" fontId="21" fillId="0" borderId="11" xfId="0" applyNumberFormat="1" applyFont="1" applyBorder="1" applyAlignment="1">
      <alignment horizontal="center" vertical="center"/>
    </xf>
    <xf numFmtId="49" fontId="21" fillId="0" borderId="6" xfId="0" applyNumberFormat="1" applyFont="1" applyBorder="1" applyAlignment="1">
      <alignment horizontal="center" vertical="center"/>
    </xf>
    <xf numFmtId="3" fontId="21" fillId="0" borderId="3" xfId="0" applyNumberFormat="1" applyFont="1" applyBorder="1" applyAlignment="1">
      <alignment horizontal="right"/>
    </xf>
    <xf numFmtId="3" fontId="37" fillId="0" borderId="0" xfId="0" applyNumberFormat="1" applyFont="1"/>
    <xf numFmtId="3" fontId="11" fillId="2" borderId="2" xfId="2" applyNumberFormat="1" applyFont="1" applyFill="1" applyBorder="1"/>
    <xf numFmtId="3" fontId="17" fillId="0" borderId="4" xfId="2" applyNumberFormat="1" applyFont="1" applyFill="1" applyBorder="1"/>
    <xf numFmtId="0" fontId="12" fillId="0" borderId="0" xfId="2" applyFont="1" applyFill="1" applyBorder="1"/>
    <xf numFmtId="0" fontId="4" fillId="0" borderId="0" xfId="5"/>
    <xf numFmtId="0" fontId="4" fillId="0" borderId="3" xfId="5" applyBorder="1"/>
    <xf numFmtId="0" fontId="38" fillId="0" borderId="3" xfId="5" applyFont="1" applyBorder="1" applyAlignment="1">
      <alignment horizontal="center" vertical="center"/>
    </xf>
    <xf numFmtId="0" fontId="39" fillId="0" borderId="3" xfId="5" applyFont="1" applyBorder="1" applyAlignment="1">
      <alignment horizontal="left" vertical="center" wrapText="1"/>
    </xf>
    <xf numFmtId="1" fontId="4" fillId="0" borderId="3" xfId="5" applyNumberFormat="1" applyBorder="1" applyAlignment="1">
      <alignment horizontal="center" vertical="center"/>
    </xf>
    <xf numFmtId="0" fontId="17" fillId="2" borderId="1" xfId="0" applyFont="1" applyFill="1" applyBorder="1"/>
    <xf numFmtId="0" fontId="10" fillId="0" borderId="0" xfId="0" applyFont="1" applyAlignment="1">
      <alignment horizontal="center"/>
    </xf>
    <xf numFmtId="0" fontId="11" fillId="0" borderId="10" xfId="2" applyFont="1" applyBorder="1"/>
    <xf numFmtId="0" fontId="11" fillId="0" borderId="13" xfId="2" applyFont="1" applyBorder="1" applyAlignment="1">
      <alignment horizontal="right"/>
    </xf>
    <xf numFmtId="0" fontId="5" fillId="0" borderId="12" xfId="2" applyFont="1" applyBorder="1" applyAlignment="1">
      <alignment horizontal="center" wrapText="1"/>
    </xf>
    <xf numFmtId="0" fontId="3" fillId="0" borderId="0" xfId="5" applyFont="1"/>
    <xf numFmtId="0" fontId="23" fillId="0" borderId="7" xfId="1" applyFont="1" applyBorder="1"/>
    <xf numFmtId="3" fontId="23" fillId="0" borderId="12" xfId="1" applyNumberFormat="1" applyFont="1" applyBorder="1"/>
    <xf numFmtId="3" fontId="17" fillId="0" borderId="12" xfId="2" applyNumberFormat="1" applyFont="1" applyBorder="1"/>
    <xf numFmtId="0" fontId="23" fillId="0" borderId="11" xfId="1" applyFont="1" applyBorder="1"/>
    <xf numFmtId="3" fontId="23" fillId="0" borderId="0" xfId="1" applyNumberFormat="1" applyFont="1" applyBorder="1"/>
    <xf numFmtId="0" fontId="15" fillId="0" borderId="1" xfId="3" applyFont="1" applyFill="1" applyBorder="1"/>
    <xf numFmtId="3" fontId="11" fillId="0" borderId="8" xfId="2" applyNumberFormat="1" applyFont="1" applyFill="1" applyBorder="1"/>
    <xf numFmtId="0" fontId="17" fillId="0" borderId="4" xfId="2" applyFont="1" applyFill="1" applyBorder="1"/>
    <xf numFmtId="0" fontId="15" fillId="0" borderId="2" xfId="3" applyFont="1" applyFill="1" applyBorder="1"/>
    <xf numFmtId="0" fontId="15" fillId="0" borderId="4" xfId="3" applyFont="1" applyFill="1" applyBorder="1"/>
    <xf numFmtId="0" fontId="11" fillId="0" borderId="10" xfId="3" applyFont="1" applyFill="1" applyBorder="1"/>
    <xf numFmtId="0" fontId="21" fillId="0" borderId="4" xfId="3" applyFont="1" applyFill="1" applyBorder="1"/>
    <xf numFmtId="0" fontId="21" fillId="0" borderId="4" xfId="3" applyFont="1" applyFill="1" applyBorder="1" applyAlignment="1"/>
    <xf numFmtId="0" fontId="12" fillId="0" borderId="4" xfId="2" applyFont="1" applyFill="1" applyBorder="1"/>
    <xf numFmtId="3" fontId="17" fillId="0" borderId="19" xfId="2" applyNumberFormat="1" applyFont="1" applyFill="1" applyBorder="1"/>
    <xf numFmtId="0" fontId="15" fillId="0" borderId="3" xfId="3" applyFont="1" applyFill="1" applyBorder="1"/>
    <xf numFmtId="3" fontId="17" fillId="0" borderId="0" xfId="3" applyNumberFormat="1" applyFont="1" applyFill="1" applyBorder="1"/>
    <xf numFmtId="3" fontId="17" fillId="0" borderId="4" xfId="3" applyNumberFormat="1" applyFont="1" applyFill="1" applyBorder="1"/>
    <xf numFmtId="0" fontId="32" fillId="0" borderId="4" xfId="3" applyFont="1" applyFill="1" applyBorder="1"/>
    <xf numFmtId="3" fontId="12" fillId="0" borderId="4" xfId="2" applyNumberFormat="1" applyFont="1" applyFill="1" applyBorder="1"/>
    <xf numFmtId="0" fontId="11" fillId="0" borderId="8" xfId="0" applyFont="1" applyBorder="1" applyAlignment="1">
      <alignment horizontal="right"/>
    </xf>
    <xf numFmtId="0" fontId="0" fillId="0" borderId="2" xfId="0" applyBorder="1"/>
    <xf numFmtId="0" fontId="16" fillId="0" borderId="0" xfId="2" applyFont="1" applyFill="1" applyAlignment="1">
      <alignment horizontal="center"/>
    </xf>
    <xf numFmtId="3" fontId="11" fillId="3" borderId="2" xfId="0" applyNumberFormat="1" applyFont="1" applyFill="1" applyBorder="1"/>
    <xf numFmtId="3" fontId="11" fillId="2" borderId="2" xfId="0" applyNumberFormat="1" applyFont="1" applyFill="1" applyBorder="1"/>
    <xf numFmtId="3" fontId="12" fillId="0" borderId="1" xfId="0" applyNumberFormat="1" applyFont="1" applyBorder="1" applyAlignment="1">
      <alignment horizontal="right"/>
    </xf>
    <xf numFmtId="0" fontId="10" fillId="0" borderId="0" xfId="7" applyFont="1"/>
    <xf numFmtId="0" fontId="10" fillId="0" borderId="0" xfId="7" applyFont="1" applyFill="1" applyAlignment="1">
      <alignment horizontal="center"/>
    </xf>
    <xf numFmtId="0" fontId="11" fillId="0" borderId="0" xfId="7" applyFont="1"/>
    <xf numFmtId="0" fontId="1" fillId="2" borderId="0" xfId="7" applyFill="1"/>
    <xf numFmtId="0" fontId="1" fillId="0" borderId="0" xfId="7" applyFill="1"/>
    <xf numFmtId="0" fontId="12" fillId="0" borderId="1" xfId="7" applyFont="1" applyBorder="1" applyAlignment="1">
      <alignment horizontal="center"/>
    </xf>
    <xf numFmtId="0" fontId="12" fillId="0" borderId="4" xfId="7" applyFont="1" applyBorder="1" applyAlignment="1">
      <alignment horizontal="center"/>
    </xf>
    <xf numFmtId="0" fontId="12" fillId="0" borderId="2" xfId="7" applyFont="1" applyBorder="1" applyAlignment="1">
      <alignment horizontal="center"/>
    </xf>
    <xf numFmtId="0" fontId="12" fillId="0" borderId="3" xfId="7" applyFont="1" applyBorder="1" applyAlignment="1">
      <alignment horizontal="center"/>
    </xf>
    <xf numFmtId="3" fontId="1" fillId="0" borderId="0" xfId="7" applyNumberFormat="1" applyFill="1"/>
    <xf numFmtId="3" fontId="1" fillId="0" borderId="8" xfId="7" applyNumberFormat="1" applyFill="1" applyBorder="1"/>
    <xf numFmtId="0" fontId="1" fillId="0" borderId="8" xfId="7" applyFill="1" applyBorder="1"/>
    <xf numFmtId="0" fontId="13" fillId="0" borderId="4" xfId="7" applyFont="1" applyFill="1" applyBorder="1"/>
    <xf numFmtId="0" fontId="13" fillId="0" borderId="11" xfId="7" applyFont="1" applyFill="1" applyBorder="1"/>
    <xf numFmtId="3" fontId="11" fillId="0" borderId="4" xfId="7" applyNumberFormat="1" applyFont="1" applyFill="1" applyBorder="1"/>
    <xf numFmtId="3" fontId="15" fillId="0" borderId="4" xfId="7" applyNumberFormat="1" applyFont="1" applyFill="1" applyBorder="1"/>
    <xf numFmtId="3" fontId="15" fillId="0" borderId="0" xfId="7" applyNumberFormat="1" applyFont="1" applyFill="1" applyBorder="1"/>
    <xf numFmtId="3" fontId="15" fillId="0" borderId="19" xfId="7" applyNumberFormat="1" applyFont="1" applyFill="1" applyBorder="1"/>
    <xf numFmtId="0" fontId="22" fillId="0" borderId="4" xfId="7" applyFont="1" applyFill="1" applyBorder="1"/>
    <xf numFmtId="0" fontId="22" fillId="0" borderId="0" xfId="7" applyFont="1" applyFill="1"/>
    <xf numFmtId="0" fontId="15" fillId="0" borderId="11" xfId="7" applyFont="1" applyFill="1" applyBorder="1" applyAlignment="1">
      <alignment horizontal="left"/>
    </xf>
    <xf numFmtId="0" fontId="12" fillId="0" borderId="4" xfId="7" applyFont="1" applyFill="1" applyBorder="1"/>
    <xf numFmtId="0" fontId="1" fillId="0" borderId="4" xfId="7" applyFill="1" applyBorder="1"/>
    <xf numFmtId="0" fontId="15" fillId="0" borderId="4" xfId="7" applyFont="1" applyFill="1" applyBorder="1" applyAlignment="1">
      <alignment horizontal="left"/>
    </xf>
    <xf numFmtId="0" fontId="15" fillId="0" borderId="2" xfId="7" applyFont="1" applyFill="1" applyBorder="1" applyAlignment="1">
      <alignment horizontal="left"/>
    </xf>
    <xf numFmtId="3" fontId="11" fillId="0" borderId="8" xfId="7" applyNumberFormat="1" applyFont="1" applyFill="1" applyBorder="1"/>
    <xf numFmtId="3" fontId="15" fillId="0" borderId="2" xfId="7" applyNumberFormat="1" applyFont="1" applyFill="1" applyBorder="1"/>
    <xf numFmtId="3" fontId="15" fillId="0" borderId="8" xfId="7" applyNumberFormat="1" applyFont="1" applyFill="1" applyBorder="1"/>
    <xf numFmtId="3" fontId="15" fillId="0" borderId="13" xfId="7" applyNumberFormat="1" applyFont="1" applyFill="1" applyBorder="1"/>
    <xf numFmtId="3" fontId="11" fillId="0" borderId="2" xfId="7" applyNumberFormat="1" applyFont="1" applyFill="1" applyBorder="1"/>
    <xf numFmtId="0" fontId="21" fillId="0" borderId="1" xfId="7" applyFont="1" applyFill="1" applyBorder="1" applyAlignment="1">
      <alignment horizontal="left"/>
    </xf>
    <xf numFmtId="3" fontId="11" fillId="0" borderId="5" xfId="7" applyNumberFormat="1" applyFont="1" applyFill="1" applyBorder="1"/>
    <xf numFmtId="3" fontId="15" fillId="0" borderId="1" xfId="7" applyNumberFormat="1" applyFont="1" applyFill="1" applyBorder="1"/>
    <xf numFmtId="3" fontId="15" fillId="0" borderId="5" xfId="7" applyNumberFormat="1" applyFont="1" applyFill="1" applyBorder="1"/>
    <xf numFmtId="3" fontId="15" fillId="0" borderId="18" xfId="7" applyNumberFormat="1" applyFont="1" applyFill="1" applyBorder="1"/>
    <xf numFmtId="3" fontId="11" fillId="0" borderId="1" xfId="7" applyNumberFormat="1" applyFont="1" applyFill="1" applyBorder="1"/>
    <xf numFmtId="0" fontId="15" fillId="2" borderId="4" xfId="7" applyFont="1" applyFill="1" applyBorder="1" applyAlignment="1">
      <alignment horizontal="left"/>
    </xf>
    <xf numFmtId="3" fontId="1" fillId="0" borderId="0" xfId="7" applyNumberFormat="1" applyFill="1" applyBorder="1"/>
    <xf numFmtId="0" fontId="23" fillId="0" borderId="0" xfId="7" applyFont="1" applyFill="1" applyBorder="1"/>
    <xf numFmtId="0" fontId="1" fillId="0" borderId="0" xfId="7" applyFill="1" applyBorder="1"/>
    <xf numFmtId="0" fontId="1" fillId="0" borderId="5" xfId="7" applyFill="1" applyBorder="1"/>
    <xf numFmtId="0" fontId="1" fillId="0" borderId="3" xfId="7" applyFill="1" applyBorder="1"/>
    <xf numFmtId="3" fontId="22" fillId="0" borderId="3" xfId="7" applyNumberFormat="1" applyFont="1" applyFill="1" applyBorder="1"/>
    <xf numFmtId="3" fontId="22" fillId="0" borderId="12" xfId="7" applyNumberFormat="1" applyFont="1" applyFill="1" applyBorder="1"/>
    <xf numFmtId="0" fontId="22" fillId="0" borderId="3" xfId="7" applyFont="1" applyFill="1" applyBorder="1"/>
    <xf numFmtId="0" fontId="22" fillId="0" borderId="12" xfId="7" applyFont="1" applyFill="1" applyBorder="1"/>
    <xf numFmtId="0" fontId="22" fillId="0" borderId="0" xfId="7" applyFont="1" applyFill="1" applyBorder="1"/>
    <xf numFmtId="3" fontId="22" fillId="0" borderId="0" xfId="7" applyNumberFormat="1" applyFont="1" applyFill="1"/>
    <xf numFmtId="3" fontId="1" fillId="4" borderId="0" xfId="7" applyNumberFormat="1" applyFill="1"/>
    <xf numFmtId="0" fontId="12" fillId="0" borderId="3" xfId="7" applyFont="1" applyBorder="1" applyAlignment="1"/>
    <xf numFmtId="0" fontId="12" fillId="0" borderId="11" xfId="7" applyFont="1" applyFill="1" applyBorder="1"/>
    <xf numFmtId="0" fontId="1" fillId="0" borderId="2" xfId="7" applyFill="1" applyBorder="1"/>
    <xf numFmtId="0" fontId="17" fillId="0" borderId="4" xfId="7" applyFont="1" applyFill="1" applyBorder="1" applyAlignment="1">
      <alignment horizontal="left"/>
    </xf>
    <xf numFmtId="3" fontId="15" fillId="2" borderId="8" xfId="7" applyNumberFormat="1" applyFont="1" applyFill="1" applyBorder="1"/>
    <xf numFmtId="3" fontId="15" fillId="2" borderId="2" xfId="7" applyNumberFormat="1" applyFont="1" applyFill="1" applyBorder="1"/>
    <xf numFmtId="0" fontId="1" fillId="2" borderId="2" xfId="7" applyFill="1" applyBorder="1"/>
    <xf numFmtId="0" fontId="1" fillId="2" borderId="8" xfId="7" applyFill="1" applyBorder="1"/>
    <xf numFmtId="3" fontId="22" fillId="0" borderId="19" xfId="7" applyNumberFormat="1" applyFont="1" applyFill="1" applyBorder="1"/>
    <xf numFmtId="3" fontId="22" fillId="0" borderId="4" xfId="7" applyNumberFormat="1" applyFont="1" applyFill="1" applyBorder="1"/>
    <xf numFmtId="0" fontId="21" fillId="0" borderId="4" xfId="0" applyFont="1" applyBorder="1" applyAlignment="1">
      <alignment horizontal="left"/>
    </xf>
    <xf numFmtId="0" fontId="15" fillId="0" borderId="4" xfId="0" applyFont="1" applyBorder="1" applyAlignment="1">
      <alignment horizontal="right"/>
    </xf>
    <xf numFmtId="49" fontId="19" fillId="0" borderId="10" xfId="0" applyNumberFormat="1" applyFont="1" applyBorder="1" applyAlignment="1">
      <alignment horizontal="center" vertical="center"/>
    </xf>
    <xf numFmtId="3" fontId="15" fillId="0" borderId="2" xfId="0" applyNumberFormat="1" applyFont="1" applyBorder="1" applyAlignment="1">
      <alignment vertical="center"/>
    </xf>
    <xf numFmtId="3" fontId="21" fillId="0" borderId="5" xfId="0" applyNumberFormat="1" applyFont="1" applyBorder="1" applyAlignment="1">
      <alignment vertical="center"/>
    </xf>
    <xf numFmtId="3" fontId="21" fillId="0" borderId="0" xfId="0" applyNumberFormat="1" applyFont="1" applyBorder="1" applyAlignment="1">
      <alignment vertical="center"/>
    </xf>
    <xf numFmtId="3" fontId="21" fillId="0" borderId="4" xfId="0" applyNumberFormat="1" applyFont="1" applyBorder="1" applyAlignment="1">
      <alignment vertical="center"/>
    </xf>
    <xf numFmtId="0" fontId="28" fillId="0" borderId="4" xfId="0" applyFont="1" applyBorder="1" applyAlignment="1">
      <alignment horizontal="left"/>
    </xf>
    <xf numFmtId="3" fontId="13" fillId="0" borderId="4" xfId="0" applyNumberFormat="1" applyFont="1" applyBorder="1" applyAlignment="1">
      <alignment vertical="center"/>
    </xf>
    <xf numFmtId="3" fontId="21" fillId="2" borderId="4" xfId="0" applyNumberFormat="1" applyFont="1" applyFill="1" applyBorder="1" applyAlignment="1">
      <alignment horizontal="right"/>
    </xf>
    <xf numFmtId="3" fontId="17" fillId="0" borderId="4" xfId="0" applyNumberFormat="1" applyFont="1" applyBorder="1" applyAlignment="1">
      <alignment horizontal="right"/>
    </xf>
    <xf numFmtId="0" fontId="6" fillId="0" borderId="0" xfId="0" applyFont="1" applyBorder="1"/>
    <xf numFmtId="0" fontId="21" fillId="0" borderId="4" xfId="0" applyFont="1" applyBorder="1"/>
    <xf numFmtId="0" fontId="15" fillId="0" borderId="2" xfId="0" applyFont="1" applyBorder="1"/>
    <xf numFmtId="49" fontId="21" fillId="0" borderId="1" xfId="0" applyNumberFormat="1" applyFont="1" applyBorder="1" applyAlignment="1">
      <alignment horizontal="center"/>
    </xf>
    <xf numFmtId="3" fontId="21" fillId="0" borderId="18" xfId="0" applyNumberFormat="1" applyFont="1" applyBorder="1"/>
    <xf numFmtId="49" fontId="17" fillId="0" borderId="3" xfId="0" applyNumberFormat="1" applyFont="1" applyBorder="1" applyAlignment="1">
      <alignment horizontal="center"/>
    </xf>
    <xf numFmtId="0" fontId="15" fillId="0" borderId="1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3" fontId="15" fillId="0" borderId="13" xfId="0" applyNumberFormat="1" applyFont="1" applyBorder="1" applyAlignment="1">
      <alignment horizontal="right" vertical="center"/>
    </xf>
    <xf numFmtId="3" fontId="15" fillId="0" borderId="1" xfId="0" applyNumberFormat="1" applyFont="1" applyBorder="1" applyAlignment="1">
      <alignment horizontal="right" vertical="center"/>
    </xf>
    <xf numFmtId="49" fontId="17" fillId="0" borderId="1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3" fontId="21" fillId="0" borderId="18" xfId="0" applyNumberFormat="1" applyFont="1" applyBorder="1" applyAlignment="1">
      <alignment horizontal="right"/>
    </xf>
    <xf numFmtId="0" fontId="15" fillId="2" borderId="2" xfId="7" applyFont="1" applyFill="1" applyBorder="1" applyAlignment="1">
      <alignment horizontal="left"/>
    </xf>
    <xf numFmtId="3" fontId="11" fillId="2" borderId="2" xfId="3" applyNumberFormat="1" applyFont="1" applyFill="1" applyBorder="1"/>
    <xf numFmtId="3" fontId="11" fillId="2" borderId="8" xfId="7" applyNumberFormat="1" applyFont="1" applyFill="1" applyBorder="1"/>
    <xf numFmtId="3" fontId="11" fillId="2" borderId="2" xfId="7" applyNumberFormat="1" applyFont="1" applyFill="1" applyBorder="1"/>
    <xf numFmtId="0" fontId="12" fillId="2" borderId="1" xfId="0" applyFont="1" applyFill="1" applyBorder="1"/>
    <xf numFmtId="49" fontId="21" fillId="0" borderId="11" xfId="0" applyNumberFormat="1" applyFont="1" applyBorder="1" applyAlignment="1">
      <alignment horizontal="center"/>
    </xf>
    <xf numFmtId="0" fontId="11" fillId="2" borderId="2" xfId="0" applyFont="1" applyFill="1" applyBorder="1"/>
    <xf numFmtId="0" fontId="22" fillId="0" borderId="2" xfId="0" applyFont="1" applyBorder="1" applyAlignment="1">
      <alignment horizontal="left"/>
    </xf>
    <xf numFmtId="0" fontId="12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6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12" fillId="0" borderId="9" xfId="0" applyFont="1" applyBorder="1" applyAlignment="1">
      <alignment horizontal="center" wrapText="1"/>
    </xf>
    <xf numFmtId="0" fontId="12" fillId="0" borderId="18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12" fillId="0" borderId="19" xfId="0" applyFont="1" applyBorder="1" applyAlignment="1">
      <alignment horizontal="center" wrapText="1"/>
    </xf>
    <xf numFmtId="0" fontId="12" fillId="0" borderId="1" xfId="7" applyFont="1" applyBorder="1" applyAlignment="1">
      <alignment horizontal="center" vertical="center" wrapText="1"/>
    </xf>
    <xf numFmtId="0" fontId="1" fillId="0" borderId="4" xfId="7" applyBorder="1" applyAlignment="1">
      <alignment horizontal="center" vertical="center" wrapText="1"/>
    </xf>
    <xf numFmtId="0" fontId="1" fillId="0" borderId="2" xfId="7" applyBorder="1" applyAlignment="1">
      <alignment horizontal="center" vertical="center" wrapText="1"/>
    </xf>
    <xf numFmtId="0" fontId="16" fillId="0" borderId="0" xfId="2" applyFont="1" applyFill="1" applyAlignment="1">
      <alignment horizontal="center"/>
    </xf>
    <xf numFmtId="0" fontId="10" fillId="0" borderId="0" xfId="3" applyFont="1" applyFill="1" applyAlignment="1">
      <alignment horizontal="center"/>
    </xf>
    <xf numFmtId="0" fontId="11" fillId="0" borderId="8" xfId="2" applyFont="1" applyFill="1" applyBorder="1" applyAlignment="1">
      <alignment horizontal="center"/>
    </xf>
    <xf numFmtId="0" fontId="12" fillId="0" borderId="4" xfId="7" applyFont="1" applyBorder="1" applyAlignment="1">
      <alignment horizontal="center" vertical="center" wrapText="1"/>
    </xf>
    <xf numFmtId="0" fontId="12" fillId="0" borderId="2" xfId="7" applyFont="1" applyBorder="1" applyAlignment="1">
      <alignment horizontal="center" vertical="center" wrapText="1"/>
    </xf>
    <xf numFmtId="0" fontId="12" fillId="0" borderId="6" xfId="7" applyFont="1" applyBorder="1" applyAlignment="1">
      <alignment horizontal="center"/>
    </xf>
    <xf numFmtId="0" fontId="1" fillId="0" borderId="12" xfId="7" applyBorder="1" applyAlignment="1">
      <alignment horizontal="center"/>
    </xf>
    <xf numFmtId="0" fontId="12" fillId="0" borderId="9" xfId="7" applyFont="1" applyBorder="1" applyAlignment="1">
      <alignment horizontal="center" wrapText="1"/>
    </xf>
    <xf numFmtId="0" fontId="12" fillId="0" borderId="18" xfId="7" applyFont="1" applyBorder="1" applyAlignment="1">
      <alignment horizontal="center" wrapText="1"/>
    </xf>
    <xf numFmtId="0" fontId="12" fillId="0" borderId="11" xfId="7" applyFont="1" applyBorder="1" applyAlignment="1">
      <alignment horizontal="center" wrapText="1"/>
    </xf>
    <xf numFmtId="0" fontId="12" fillId="0" borderId="19" xfId="7" applyFont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7" xfId="0" applyBorder="1" applyAlignment="1"/>
    <xf numFmtId="0" fontId="0" fillId="0" borderId="12" xfId="0" applyBorder="1" applyAlignment="1"/>
    <xf numFmtId="0" fontId="12" fillId="0" borderId="1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12" fillId="0" borderId="9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0" fillId="0" borderId="0" xfId="0" applyAlignment="1"/>
    <xf numFmtId="0" fontId="0" fillId="0" borderId="11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11" fillId="0" borderId="8" xfId="3" applyFont="1" applyFill="1" applyBorder="1" applyAlignment="1">
      <alignment horizontal="right"/>
    </xf>
    <xf numFmtId="0" fontId="12" fillId="0" borderId="18" xfId="7" applyFont="1" applyBorder="1" applyAlignment="1">
      <alignment horizontal="center" vertical="center" wrapText="1"/>
    </xf>
    <xf numFmtId="0" fontId="12" fillId="0" borderId="19" xfId="7" applyFont="1" applyBorder="1" applyAlignment="1">
      <alignment horizontal="center" vertical="center" wrapText="1"/>
    </xf>
    <xf numFmtId="0" fontId="12" fillId="0" borderId="13" xfId="7" applyFont="1" applyBorder="1" applyAlignment="1">
      <alignment horizontal="center" vertical="center" wrapText="1"/>
    </xf>
    <xf numFmtId="0" fontId="12" fillId="0" borderId="6" xfId="7" applyFont="1" applyBorder="1" applyAlignment="1">
      <alignment horizontal="center" vertical="center"/>
    </xf>
    <xf numFmtId="0" fontId="1" fillId="0" borderId="7" xfId="7" applyBorder="1" applyAlignment="1">
      <alignment horizontal="center" vertical="center"/>
    </xf>
    <xf numFmtId="0" fontId="1" fillId="0" borderId="12" xfId="7" applyBorder="1" applyAlignment="1">
      <alignment horizontal="center" vertical="center"/>
    </xf>
    <xf numFmtId="0" fontId="12" fillId="0" borderId="7" xfId="7" applyFont="1" applyBorder="1" applyAlignment="1">
      <alignment horizontal="center" vertical="center"/>
    </xf>
    <xf numFmtId="0" fontId="1" fillId="0" borderId="7" xfId="7" applyBorder="1" applyAlignment="1">
      <alignment vertical="center"/>
    </xf>
    <xf numFmtId="0" fontId="12" fillId="0" borderId="9" xfId="7" applyFont="1" applyBorder="1" applyAlignment="1">
      <alignment horizontal="center" vertical="center" wrapText="1"/>
    </xf>
    <xf numFmtId="0" fontId="1" fillId="0" borderId="11" xfId="7" applyBorder="1" applyAlignment="1">
      <alignment horizontal="center" vertical="center" wrapText="1"/>
    </xf>
    <xf numFmtId="0" fontId="1" fillId="0" borderId="10" xfId="7" applyBorder="1" applyAlignment="1">
      <alignment horizontal="center" vertical="center" wrapText="1"/>
    </xf>
    <xf numFmtId="0" fontId="1" fillId="0" borderId="19" xfId="7" applyBorder="1" applyAlignment="1">
      <alignment horizontal="center" vertical="center" wrapText="1"/>
    </xf>
    <xf numFmtId="0" fontId="1" fillId="0" borderId="13" xfId="7" applyBorder="1" applyAlignment="1">
      <alignment horizontal="center" vertical="center" wrapText="1"/>
    </xf>
    <xf numFmtId="0" fontId="10" fillId="0" borderId="0" xfId="2" applyFont="1" applyAlignment="1">
      <alignment horizontal="center"/>
    </xf>
    <xf numFmtId="0" fontId="12" fillId="0" borderId="1" xfId="2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7" fillId="0" borderId="6" xfId="2" applyFont="1" applyBorder="1" applyAlignment="1"/>
    <xf numFmtId="0" fontId="17" fillId="0" borderId="10" xfId="2" applyFont="1" applyBorder="1" applyAlignment="1"/>
    <xf numFmtId="0" fontId="0" fillId="0" borderId="8" xfId="0" applyBorder="1" applyAlignment="1"/>
    <xf numFmtId="0" fontId="0" fillId="0" borderId="13" xfId="0" applyBorder="1" applyAlignment="1"/>
    <xf numFmtId="0" fontId="17" fillId="0" borderId="1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0" fillId="0" borderId="4" xfId="0" applyBorder="1"/>
    <xf numFmtId="0" fontId="0" fillId="0" borderId="2" xfId="0" applyBorder="1"/>
    <xf numFmtId="0" fontId="40" fillId="0" borderId="0" xfId="5" applyFont="1" applyAlignment="1"/>
    <xf numFmtId="0" fontId="42" fillId="0" borderId="0" xfId="0" applyFont="1" applyAlignment="1"/>
    <xf numFmtId="0" fontId="40" fillId="0" borderId="0" xfId="5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</cellXfs>
  <cellStyles count="8">
    <cellStyle name="Normál" xfId="0" builtinId="0"/>
    <cellStyle name="Normál 2" xfId="5"/>
    <cellStyle name="Normál 3" xfId="6"/>
    <cellStyle name="Normál 4" xfId="7"/>
    <cellStyle name="Normál_9.mell. ktgvetéshez" xfId="1"/>
    <cellStyle name="Normál_Munka1" xfId="2"/>
    <cellStyle name="Normál_Munka2" xfId="3"/>
    <cellStyle name="Százalék 2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incst&#225;r_eredeti_2017%20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iad"/>
      <sheetName val="bev."/>
      <sheetName val="létsz"/>
      <sheetName val="kedv."/>
    </sheetNames>
    <sheetDataSet>
      <sheetData sheetId="0">
        <row r="13">
          <cell r="C13">
            <v>139010</v>
          </cell>
        </row>
        <row r="31">
          <cell r="C31">
            <v>70498</v>
          </cell>
        </row>
        <row r="33">
          <cell r="C33">
            <v>10806</v>
          </cell>
        </row>
        <row r="35">
          <cell r="C35">
            <v>11418</v>
          </cell>
        </row>
        <row r="49">
          <cell r="C49">
            <v>27731</v>
          </cell>
        </row>
        <row r="51">
          <cell r="C51">
            <v>6065</v>
          </cell>
        </row>
        <row r="59">
          <cell r="C59">
            <v>24907</v>
          </cell>
        </row>
        <row r="63">
          <cell r="C63">
            <v>42880</v>
          </cell>
        </row>
        <row r="71">
          <cell r="C71">
            <v>32126</v>
          </cell>
        </row>
        <row r="73">
          <cell r="C73">
            <v>12121</v>
          </cell>
        </row>
        <row r="79">
          <cell r="C79">
            <v>7307</v>
          </cell>
        </row>
        <row r="81">
          <cell r="C81">
            <v>49508</v>
          </cell>
        </row>
        <row r="87">
          <cell r="C87">
            <v>62</v>
          </cell>
        </row>
        <row r="93">
          <cell r="C93">
            <v>1640</v>
          </cell>
        </row>
      </sheetData>
      <sheetData sheetId="1">
        <row r="13">
          <cell r="C13">
            <v>139010</v>
          </cell>
        </row>
        <row r="15">
          <cell r="C15">
            <v>120928</v>
          </cell>
        </row>
        <row r="17">
          <cell r="C17">
            <v>60981</v>
          </cell>
        </row>
        <row r="19">
          <cell r="C19">
            <v>29383</v>
          </cell>
        </row>
        <row r="21">
          <cell r="C21">
            <v>173519</v>
          </cell>
        </row>
        <row r="23">
          <cell r="C23">
            <v>103569</v>
          </cell>
        </row>
        <row r="25">
          <cell r="C25">
            <v>69950</v>
          </cell>
        </row>
        <row r="27">
          <cell r="C27">
            <v>49379</v>
          </cell>
        </row>
        <row r="29">
          <cell r="C29">
            <v>146067</v>
          </cell>
        </row>
        <row r="31">
          <cell r="C31">
            <v>70498</v>
          </cell>
        </row>
        <row r="33">
          <cell r="C33">
            <v>10806</v>
          </cell>
        </row>
        <row r="35">
          <cell r="C35">
            <v>11418</v>
          </cell>
        </row>
        <row r="37">
          <cell r="C37">
            <v>53345</v>
          </cell>
        </row>
        <row r="39">
          <cell r="C39">
            <v>48397</v>
          </cell>
        </row>
        <row r="41">
          <cell r="C41">
            <v>390708</v>
          </cell>
        </row>
        <row r="43">
          <cell r="C43">
            <v>38349</v>
          </cell>
        </row>
        <row r="45">
          <cell r="C45">
            <v>26935</v>
          </cell>
        </row>
        <row r="47">
          <cell r="C47">
            <v>325424</v>
          </cell>
        </row>
        <row r="49">
          <cell r="C49">
            <v>27731</v>
          </cell>
        </row>
        <row r="51">
          <cell r="C51">
            <v>6065</v>
          </cell>
        </row>
        <row r="53">
          <cell r="C53">
            <v>8906</v>
          </cell>
        </row>
        <row r="55">
          <cell r="C55">
            <v>8015</v>
          </cell>
        </row>
        <row r="57">
          <cell r="C57">
            <v>11450</v>
          </cell>
        </row>
        <row r="59">
          <cell r="C59">
            <v>24907</v>
          </cell>
        </row>
        <row r="61">
          <cell r="C61">
            <v>29694</v>
          </cell>
        </row>
        <row r="63">
          <cell r="C63">
            <v>42880</v>
          </cell>
        </row>
        <row r="65">
          <cell r="C65">
            <v>432</v>
          </cell>
        </row>
        <row r="67">
          <cell r="C67">
            <v>6848</v>
          </cell>
        </row>
        <row r="69">
          <cell r="C69">
            <v>14416</v>
          </cell>
        </row>
        <row r="71">
          <cell r="C71">
            <v>32126</v>
          </cell>
        </row>
        <row r="73">
          <cell r="C73">
            <v>12121</v>
          </cell>
        </row>
        <row r="75">
          <cell r="C75">
            <v>630</v>
          </cell>
        </row>
        <row r="77">
          <cell r="C77">
            <v>15330</v>
          </cell>
        </row>
        <row r="79">
          <cell r="C79">
            <v>7307</v>
          </cell>
        </row>
        <row r="81">
          <cell r="C81">
            <v>49508</v>
          </cell>
        </row>
        <row r="83">
          <cell r="C83">
            <v>14218</v>
          </cell>
        </row>
        <row r="85">
          <cell r="C85">
            <v>4356</v>
          </cell>
        </row>
        <row r="87">
          <cell r="C87">
            <v>62</v>
          </cell>
        </row>
        <row r="89">
          <cell r="C89">
            <v>76</v>
          </cell>
        </row>
        <row r="91">
          <cell r="C91">
            <v>6706</v>
          </cell>
        </row>
        <row r="93">
          <cell r="C93">
            <v>1640</v>
          </cell>
        </row>
        <row r="95">
          <cell r="C95">
            <v>1158372</v>
          </cell>
        </row>
        <row r="100">
          <cell r="C100">
            <v>0</v>
          </cell>
        </row>
        <row r="102">
          <cell r="C102">
            <v>1158372</v>
          </cell>
        </row>
        <row r="103">
          <cell r="C103">
            <v>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6"/>
  <sheetViews>
    <sheetView view="pageBreakPreview" zoomScaleNormal="100" workbookViewId="0">
      <selection activeCell="B15" sqref="B15"/>
    </sheetView>
  </sheetViews>
  <sheetFormatPr defaultRowHeight="12.75"/>
  <cols>
    <col min="1" max="1" width="6.7109375" customWidth="1"/>
    <col min="2" max="2" width="53.5703125" customWidth="1"/>
    <col min="3" max="3" width="26.7109375" customWidth="1"/>
    <col min="4" max="4" width="22.85546875" customWidth="1"/>
    <col min="5" max="5" width="12.7109375" customWidth="1"/>
    <col min="6" max="6" width="6.7109375" customWidth="1"/>
    <col min="7" max="7" width="31.7109375" customWidth="1"/>
    <col min="8" max="10" width="11.7109375" customWidth="1"/>
  </cols>
  <sheetData>
    <row r="1" spans="1:10" ht="15.75">
      <c r="A1" s="27" t="s">
        <v>580</v>
      </c>
      <c r="B1" s="27"/>
      <c r="C1" s="27"/>
      <c r="D1" s="25"/>
      <c r="E1" s="25"/>
      <c r="F1" s="27"/>
      <c r="G1" s="27"/>
      <c r="H1" s="27"/>
      <c r="I1" s="25"/>
      <c r="J1" s="25"/>
    </row>
    <row r="2" spans="1:10" ht="15.75">
      <c r="A2" s="27"/>
      <c r="B2" s="27"/>
      <c r="C2" s="27"/>
      <c r="D2" s="25"/>
      <c r="E2" s="25"/>
      <c r="F2" s="27"/>
      <c r="G2" s="27"/>
      <c r="H2" s="27"/>
      <c r="I2" s="25"/>
      <c r="J2" s="25"/>
    </row>
    <row r="3" spans="1:10" ht="15.75">
      <c r="A3" s="41"/>
      <c r="B3" s="4" t="s">
        <v>0</v>
      </c>
      <c r="C3" s="41"/>
      <c r="D3" s="30"/>
      <c r="E3" s="20"/>
      <c r="F3" s="41"/>
      <c r="G3" s="4"/>
      <c r="H3" s="41"/>
      <c r="I3" s="30"/>
      <c r="J3" s="20"/>
    </row>
    <row r="4" spans="1:10" ht="15.75">
      <c r="A4" s="41"/>
      <c r="B4" s="41" t="s">
        <v>442</v>
      </c>
      <c r="C4" s="41"/>
      <c r="D4" s="20"/>
      <c r="E4" s="26"/>
      <c r="F4" s="41"/>
      <c r="G4" s="41"/>
      <c r="H4" s="41"/>
      <c r="I4" s="20"/>
      <c r="J4" s="26"/>
    </row>
    <row r="5" spans="1:10" ht="15.75">
      <c r="A5" s="41"/>
      <c r="B5" s="41" t="s">
        <v>1</v>
      </c>
      <c r="C5" s="41"/>
      <c r="D5" s="37"/>
      <c r="E5" s="26"/>
      <c r="F5" s="41"/>
      <c r="G5" s="41"/>
      <c r="H5" s="41"/>
      <c r="I5" s="37"/>
      <c r="J5" s="26"/>
    </row>
    <row r="6" spans="1:10" ht="15.75">
      <c r="A6" s="41"/>
      <c r="B6" s="41"/>
      <c r="C6" s="41"/>
      <c r="D6" s="37"/>
      <c r="E6" s="26"/>
      <c r="F6" s="41"/>
      <c r="G6" s="41"/>
      <c r="H6" s="41"/>
      <c r="I6" s="37"/>
      <c r="J6" s="26"/>
    </row>
    <row r="7" spans="1:10" ht="14.1" customHeight="1">
      <c r="A7" s="4" t="s">
        <v>2</v>
      </c>
      <c r="B7" s="4"/>
      <c r="C7" s="5" t="s">
        <v>3</v>
      </c>
      <c r="D7" s="5"/>
      <c r="E7" s="5"/>
      <c r="F7" s="4"/>
      <c r="G7" s="4"/>
      <c r="H7" s="4"/>
      <c r="I7" s="5"/>
      <c r="J7" s="5"/>
    </row>
    <row r="8" spans="1:10" ht="14.1" customHeight="1">
      <c r="A8" s="7" t="s">
        <v>4</v>
      </c>
      <c r="B8" s="16" t="s">
        <v>5</v>
      </c>
      <c r="C8" s="7" t="s">
        <v>6</v>
      </c>
      <c r="D8" s="20"/>
      <c r="E8" s="20"/>
      <c r="F8" s="20"/>
      <c r="G8" s="20"/>
      <c r="H8" s="20"/>
    </row>
    <row r="9" spans="1:10" ht="14.1" customHeight="1">
      <c r="A9" s="19" t="s">
        <v>7</v>
      </c>
      <c r="B9" s="20"/>
      <c r="C9" s="19"/>
      <c r="D9" s="20"/>
      <c r="E9" s="20"/>
      <c r="F9" s="20"/>
      <c r="G9" s="20"/>
      <c r="H9" s="20"/>
    </row>
    <row r="10" spans="1:10" s="309" customFormat="1" ht="18" customHeight="1">
      <c r="A10" s="17" t="s">
        <v>64</v>
      </c>
      <c r="B10" s="75" t="s">
        <v>234</v>
      </c>
      <c r="C10" s="97">
        <v>616198</v>
      </c>
      <c r="D10" s="35"/>
      <c r="E10" s="26"/>
      <c r="F10" s="26"/>
      <c r="G10" s="26"/>
      <c r="H10" s="26"/>
    </row>
    <row r="11" spans="1:10" s="307" customFormat="1" ht="18" customHeight="1">
      <c r="A11" s="17" t="s">
        <v>235</v>
      </c>
      <c r="B11" s="75" t="s">
        <v>236</v>
      </c>
      <c r="C11" s="97">
        <v>0</v>
      </c>
      <c r="D11" s="20"/>
      <c r="E11" s="25"/>
      <c r="F11" s="25"/>
      <c r="G11" s="25"/>
      <c r="H11" s="25"/>
    </row>
    <row r="12" spans="1:10" s="307" customFormat="1" ht="18" customHeight="1">
      <c r="A12" s="23" t="s">
        <v>66</v>
      </c>
      <c r="B12" s="351" t="s">
        <v>197</v>
      </c>
      <c r="C12" s="117">
        <f>SUM(C13:C19)</f>
        <v>1600072</v>
      </c>
      <c r="D12" s="328"/>
      <c r="E12" s="25"/>
      <c r="F12" s="25"/>
      <c r="G12" s="25"/>
      <c r="H12" s="25"/>
    </row>
    <row r="13" spans="1:10" ht="18" customHeight="1">
      <c r="A13" s="306"/>
      <c r="B13" s="32" t="s">
        <v>237</v>
      </c>
      <c r="C13" s="96">
        <v>28000</v>
      </c>
      <c r="D13" s="35"/>
      <c r="E13" s="26"/>
      <c r="F13" s="26"/>
      <c r="G13" s="26"/>
      <c r="H13" s="26"/>
    </row>
    <row r="14" spans="1:10" ht="18" customHeight="1">
      <c r="A14" s="306"/>
      <c r="B14" s="32" t="s">
        <v>238</v>
      </c>
      <c r="C14" s="96">
        <v>271000</v>
      </c>
      <c r="D14" s="35"/>
      <c r="E14" s="26"/>
      <c r="F14" s="26"/>
      <c r="G14" s="26"/>
      <c r="H14" s="26"/>
    </row>
    <row r="15" spans="1:10" ht="18" customHeight="1">
      <c r="A15" s="306"/>
      <c r="B15" s="32" t="s">
        <v>239</v>
      </c>
      <c r="C15" s="96">
        <v>1047000</v>
      </c>
      <c r="D15" s="35"/>
      <c r="E15" s="26"/>
      <c r="F15" s="26"/>
      <c r="G15" s="26"/>
      <c r="H15" s="26"/>
    </row>
    <row r="16" spans="1:10" ht="18" customHeight="1">
      <c r="A16" s="306"/>
      <c r="B16" s="32" t="s">
        <v>468</v>
      </c>
      <c r="C16" s="96">
        <v>246165</v>
      </c>
      <c r="D16" s="35"/>
      <c r="E16" s="26"/>
      <c r="F16" s="26"/>
      <c r="G16" s="26"/>
      <c r="H16" s="26"/>
    </row>
    <row r="17" spans="1:10" ht="18" customHeight="1">
      <c r="A17" s="306"/>
      <c r="B17" s="32" t="s">
        <v>469</v>
      </c>
      <c r="C17" s="96">
        <v>183</v>
      </c>
      <c r="D17" s="35"/>
      <c r="E17" s="26"/>
      <c r="F17" s="26"/>
      <c r="G17" s="26"/>
      <c r="H17" s="26"/>
    </row>
    <row r="18" spans="1:10" ht="18" customHeight="1">
      <c r="A18" s="306"/>
      <c r="B18" s="32" t="s">
        <v>470</v>
      </c>
      <c r="C18" s="96">
        <v>1000</v>
      </c>
      <c r="D18" s="35"/>
      <c r="E18" s="26"/>
      <c r="F18" s="26"/>
      <c r="G18" s="26"/>
      <c r="H18" s="26"/>
    </row>
    <row r="19" spans="1:10" ht="18" customHeight="1">
      <c r="A19" s="315"/>
      <c r="B19" s="29" t="s">
        <v>240</v>
      </c>
      <c r="C19" s="123">
        <v>6724</v>
      </c>
      <c r="D19" s="35"/>
      <c r="E19" s="26"/>
      <c r="F19" s="26"/>
      <c r="G19" s="26"/>
      <c r="H19" s="26"/>
    </row>
    <row r="20" spans="1:10" s="309" customFormat="1" ht="18" customHeight="1">
      <c r="A20" s="17" t="s">
        <v>108</v>
      </c>
      <c r="B20" s="75" t="s">
        <v>241</v>
      </c>
      <c r="C20" s="97">
        <v>355138</v>
      </c>
      <c r="D20" s="35"/>
      <c r="E20" s="26"/>
      <c r="F20" s="26"/>
      <c r="G20" s="26"/>
      <c r="H20" s="26"/>
    </row>
    <row r="21" spans="1:10" s="307" customFormat="1" ht="18" customHeight="1">
      <c r="A21" s="17" t="s">
        <v>242</v>
      </c>
      <c r="B21" s="75" t="s">
        <v>243</v>
      </c>
      <c r="C21" s="236">
        <v>46449</v>
      </c>
      <c r="D21" s="20"/>
      <c r="E21" s="25"/>
      <c r="F21" s="25"/>
      <c r="G21" s="25"/>
      <c r="H21" s="25"/>
    </row>
    <row r="22" spans="1:10" ht="18" customHeight="1">
      <c r="A22" s="76" t="s">
        <v>244</v>
      </c>
      <c r="B22" s="274" t="s">
        <v>245</v>
      </c>
      <c r="C22" s="182">
        <f>SUM(C23:C24)</f>
        <v>103030</v>
      </c>
      <c r="D22" s="35"/>
      <c r="E22" s="26"/>
      <c r="F22" s="26"/>
      <c r="G22" s="26"/>
      <c r="H22" s="26"/>
    </row>
    <row r="23" spans="1:10" ht="18" customHeight="1">
      <c r="A23" s="306"/>
      <c r="B23" s="32" t="s">
        <v>257</v>
      </c>
      <c r="C23" s="96">
        <v>103030</v>
      </c>
      <c r="D23" s="35"/>
      <c r="E23" s="26"/>
      <c r="F23" s="26"/>
      <c r="G23" s="26"/>
      <c r="H23" s="26"/>
    </row>
    <row r="24" spans="1:10" ht="18" customHeight="1">
      <c r="A24" s="315"/>
      <c r="B24" s="29" t="s">
        <v>259</v>
      </c>
      <c r="C24" s="123">
        <v>0</v>
      </c>
      <c r="D24" s="35"/>
      <c r="E24" s="26"/>
      <c r="F24" s="26"/>
      <c r="G24" s="26"/>
      <c r="H24" s="26"/>
    </row>
    <row r="25" spans="1:10" ht="18" customHeight="1">
      <c r="A25" s="76" t="s">
        <v>111</v>
      </c>
      <c r="B25" s="274" t="s">
        <v>246</v>
      </c>
      <c r="C25" s="182">
        <f>SUM(C26:C27)</f>
        <v>72814</v>
      </c>
      <c r="D25" s="35"/>
      <c r="E25" s="26"/>
      <c r="F25" s="26"/>
      <c r="G25" s="26"/>
      <c r="H25" s="26"/>
    </row>
    <row r="26" spans="1:10" ht="18" customHeight="1">
      <c r="A26" s="306"/>
      <c r="B26" s="32" t="s">
        <v>257</v>
      </c>
      <c r="C26" s="96">
        <v>72814</v>
      </c>
      <c r="D26" s="35"/>
      <c r="E26" s="26"/>
      <c r="F26" s="26"/>
      <c r="G26" s="26"/>
      <c r="H26" s="26"/>
    </row>
    <row r="27" spans="1:10" ht="18" customHeight="1">
      <c r="A27" s="315"/>
      <c r="B27" s="29" t="s">
        <v>259</v>
      </c>
      <c r="C27" s="123"/>
      <c r="D27" s="35"/>
      <c r="E27" s="26"/>
      <c r="F27" s="26"/>
      <c r="G27" s="26"/>
      <c r="H27" s="26"/>
    </row>
    <row r="28" spans="1:10" ht="18" customHeight="1">
      <c r="A28" s="87" t="s">
        <v>247</v>
      </c>
      <c r="B28" s="51" t="s">
        <v>248</v>
      </c>
      <c r="C28" s="99">
        <v>417601</v>
      </c>
      <c r="D28" s="20"/>
      <c r="E28" s="57"/>
      <c r="F28" s="57"/>
      <c r="G28" s="57"/>
      <c r="H28" s="57"/>
    </row>
    <row r="29" spans="1:10" ht="21.75" customHeight="1">
      <c r="A29" s="9"/>
      <c r="B29" s="313" t="s">
        <v>258</v>
      </c>
      <c r="C29" s="314">
        <f>SUM(C10,C12,C11,C20:C22,C25,C28)</f>
        <v>3211302</v>
      </c>
      <c r="D29" s="38"/>
      <c r="E29" s="38"/>
      <c r="F29" s="38"/>
      <c r="G29" s="38"/>
      <c r="H29" s="38"/>
    </row>
    <row r="30" spans="1:10" ht="12.75" customHeight="1">
      <c r="A30" s="20"/>
      <c r="B30" s="25"/>
      <c r="C30" s="25"/>
      <c r="D30" s="25"/>
      <c r="E30" s="25"/>
      <c r="F30" s="38"/>
      <c r="G30" s="38"/>
      <c r="H30" s="38"/>
      <c r="I30" s="38"/>
      <c r="J30" s="38"/>
    </row>
    <row r="31" spans="1:10" ht="15.75">
      <c r="A31" s="27" t="s">
        <v>581</v>
      </c>
      <c r="B31" s="27"/>
      <c r="C31" s="27"/>
      <c r="D31" s="25"/>
      <c r="E31" s="25"/>
      <c r="F31" s="38"/>
      <c r="G31" s="38"/>
      <c r="H31" s="38"/>
      <c r="I31" s="38"/>
      <c r="J31" s="38"/>
    </row>
    <row r="32" spans="1:10" ht="15.75">
      <c r="A32" s="37"/>
      <c r="B32" s="20"/>
      <c r="C32" s="20"/>
      <c r="D32" s="20"/>
      <c r="E32" s="20"/>
      <c r="F32" s="38"/>
      <c r="G32" s="38"/>
      <c r="H32" s="38"/>
      <c r="I32" s="38"/>
      <c r="J32" s="38"/>
    </row>
    <row r="33" spans="1:10" ht="15.75">
      <c r="A33" s="41"/>
      <c r="B33" s="4" t="s">
        <v>0</v>
      </c>
      <c r="C33" s="41"/>
      <c r="D33" s="30"/>
      <c r="E33" s="20"/>
      <c r="F33" s="38"/>
      <c r="G33" s="38"/>
      <c r="H33" s="38"/>
      <c r="I33" s="38"/>
      <c r="J33" s="38"/>
    </row>
    <row r="34" spans="1:10" ht="15.75">
      <c r="A34" s="41"/>
      <c r="B34" s="41" t="s">
        <v>388</v>
      </c>
      <c r="C34" s="41"/>
      <c r="D34" s="20"/>
      <c r="E34" s="26"/>
      <c r="F34" s="38"/>
      <c r="G34" s="38"/>
      <c r="H34" s="38"/>
      <c r="I34" s="38"/>
      <c r="J34" s="38"/>
    </row>
    <row r="35" spans="1:10" ht="15.75">
      <c r="A35" s="41"/>
      <c r="B35" s="41" t="s">
        <v>1</v>
      </c>
      <c r="C35" s="41"/>
      <c r="D35" s="37"/>
      <c r="E35" s="26"/>
      <c r="F35" s="38"/>
      <c r="G35" s="38"/>
      <c r="H35" s="38"/>
      <c r="I35" s="38"/>
      <c r="J35" s="38"/>
    </row>
    <row r="36" spans="1:10" ht="15" customHeight="1">
      <c r="A36" s="20"/>
      <c r="B36" s="20"/>
      <c r="C36" s="20"/>
      <c r="D36" s="20"/>
      <c r="E36" s="20"/>
      <c r="F36" s="38"/>
      <c r="G36" s="38"/>
      <c r="H36" s="38"/>
      <c r="I36" s="38"/>
      <c r="J36" s="38"/>
    </row>
    <row r="37" spans="1:10" ht="15" customHeight="1">
      <c r="A37" s="4" t="s">
        <v>20</v>
      </c>
      <c r="B37" s="4"/>
      <c r="C37" s="5" t="s">
        <v>21</v>
      </c>
      <c r="D37" s="5"/>
      <c r="E37" s="5"/>
      <c r="F37" s="38"/>
      <c r="G37" s="38"/>
      <c r="H37" s="38"/>
      <c r="I37" s="38"/>
      <c r="J37" s="38"/>
    </row>
    <row r="38" spans="1:10" ht="18" customHeight="1">
      <c r="A38" s="7" t="s">
        <v>4</v>
      </c>
      <c r="B38" s="7" t="s">
        <v>5</v>
      </c>
      <c r="C38" s="7" t="s">
        <v>6</v>
      </c>
      <c r="E38" s="38"/>
      <c r="F38" s="38"/>
      <c r="G38" s="38"/>
      <c r="H38" s="38"/>
    </row>
    <row r="39" spans="1:10" ht="18" customHeight="1">
      <c r="A39" s="19" t="s">
        <v>7</v>
      </c>
      <c r="B39" s="19"/>
      <c r="C39" s="19"/>
      <c r="E39" s="38"/>
      <c r="F39" s="38"/>
      <c r="G39" s="38"/>
      <c r="H39" s="38"/>
    </row>
    <row r="40" spans="1:10" s="309" customFormat="1" ht="18" customHeight="1">
      <c r="A40" s="23" t="s">
        <v>64</v>
      </c>
      <c r="B40" s="28" t="s">
        <v>89</v>
      </c>
      <c r="C40" s="141">
        <f>SUM('5.mell'!C38)</f>
        <v>823435</v>
      </c>
      <c r="E40" s="3"/>
      <c r="F40" s="3"/>
      <c r="G40" s="3"/>
      <c r="H40" s="3"/>
    </row>
    <row r="41" spans="1:10" s="307" customFormat="1" ht="18" customHeight="1">
      <c r="A41" s="17" t="s">
        <v>65</v>
      </c>
      <c r="B41" s="75" t="s">
        <v>90</v>
      </c>
      <c r="C41" s="97">
        <f>SUM('5.mell'!D38)</f>
        <v>177190</v>
      </c>
      <c r="E41" s="310"/>
      <c r="F41" s="310"/>
      <c r="G41" s="310"/>
      <c r="H41" s="310"/>
    </row>
    <row r="42" spans="1:10" s="307" customFormat="1" ht="18" customHeight="1">
      <c r="A42" s="17" t="s">
        <v>66</v>
      </c>
      <c r="B42" s="75" t="s">
        <v>113</v>
      </c>
      <c r="C42" s="97">
        <f>SUM('5.mell'!E38)</f>
        <v>861069</v>
      </c>
      <c r="E42" s="310"/>
      <c r="F42" s="310"/>
      <c r="G42" s="310"/>
      <c r="H42" s="310"/>
    </row>
    <row r="43" spans="1:10" s="307" customFormat="1" ht="18" customHeight="1">
      <c r="A43" s="17" t="s">
        <v>108</v>
      </c>
      <c r="B43" s="75" t="s">
        <v>249</v>
      </c>
      <c r="C43" s="97">
        <f>SUM('5.mell'!F38)</f>
        <v>14244</v>
      </c>
      <c r="E43" s="310"/>
      <c r="F43" s="310"/>
      <c r="G43" s="310"/>
      <c r="H43" s="310"/>
    </row>
    <row r="44" spans="1:10" s="307" customFormat="1" ht="18" customHeight="1">
      <c r="A44" s="23" t="s">
        <v>109</v>
      </c>
      <c r="B44" s="28" t="s">
        <v>250</v>
      </c>
      <c r="C44" s="117">
        <f>SUM(C45:C46)</f>
        <v>373807</v>
      </c>
      <c r="E44" s="310"/>
      <c r="F44" s="310"/>
      <c r="G44" s="310"/>
      <c r="H44" s="310"/>
    </row>
    <row r="45" spans="1:10" s="309" customFormat="1" ht="18" customHeight="1">
      <c r="A45" s="74"/>
      <c r="B45" s="32" t="s">
        <v>390</v>
      </c>
      <c r="C45" s="96">
        <v>226687</v>
      </c>
      <c r="E45" s="3"/>
      <c r="F45" s="3"/>
      <c r="G45" s="3"/>
      <c r="H45" s="3"/>
    </row>
    <row r="46" spans="1:10" ht="18" customHeight="1">
      <c r="A46" s="316"/>
      <c r="B46" s="29" t="s">
        <v>251</v>
      </c>
      <c r="C46" s="123">
        <v>147120</v>
      </c>
      <c r="E46" s="3"/>
      <c r="F46" s="3"/>
      <c r="G46" s="3"/>
      <c r="H46" s="3"/>
    </row>
    <row r="47" spans="1:10" s="307" customFormat="1" ht="18" customHeight="1">
      <c r="A47" s="17" t="s">
        <v>110</v>
      </c>
      <c r="B47" s="75" t="s">
        <v>115</v>
      </c>
      <c r="C47" s="97">
        <f>SUM('5.mell'!H38)</f>
        <v>399163</v>
      </c>
      <c r="E47" s="310"/>
      <c r="F47" s="310"/>
      <c r="G47" s="310"/>
      <c r="H47" s="310"/>
    </row>
    <row r="48" spans="1:10" s="309" customFormat="1" ht="18" customHeight="1">
      <c r="A48" s="17" t="s">
        <v>252</v>
      </c>
      <c r="B48" s="75" t="s">
        <v>114</v>
      </c>
      <c r="C48" s="97">
        <f>SUM('5.mell'!I38)</f>
        <v>127000</v>
      </c>
      <c r="E48" s="3"/>
      <c r="F48" s="3"/>
      <c r="G48" s="3"/>
      <c r="H48" s="3"/>
    </row>
    <row r="49" spans="1:10" s="307" customFormat="1" ht="18" customHeight="1">
      <c r="A49" s="17" t="s">
        <v>157</v>
      </c>
      <c r="B49" s="75" t="s">
        <v>253</v>
      </c>
      <c r="C49" s="97">
        <f>SUM('5.mell'!J38)</f>
        <v>17793</v>
      </c>
      <c r="E49" s="310"/>
      <c r="F49" s="310"/>
      <c r="G49" s="310"/>
      <c r="H49" s="310"/>
    </row>
    <row r="50" spans="1:10" s="307" customFormat="1" ht="18" customHeight="1">
      <c r="A50" s="24" t="s">
        <v>254</v>
      </c>
      <c r="B50" s="33" t="s">
        <v>255</v>
      </c>
      <c r="C50" s="140">
        <f>SUM('5.mell'!K38)</f>
        <v>417601</v>
      </c>
      <c r="E50" s="310"/>
      <c r="F50" s="310"/>
      <c r="G50" s="310"/>
      <c r="H50" s="310"/>
    </row>
    <row r="51" spans="1:10" ht="18" customHeight="1">
      <c r="A51" s="311"/>
      <c r="B51" s="312" t="s">
        <v>22</v>
      </c>
      <c r="C51" s="350">
        <f>SUM(C40,C41,C42,C43,C44,C47,C48,C49,C50)</f>
        <v>3211302</v>
      </c>
      <c r="E51" s="3"/>
      <c r="F51" s="3"/>
      <c r="G51" s="3"/>
      <c r="H51" s="3"/>
    </row>
    <row r="52" spans="1:10" ht="20.100000000000001" customHeight="1">
      <c r="A52" s="3"/>
      <c r="B52" s="3"/>
      <c r="C52" s="3"/>
      <c r="D52" s="3"/>
      <c r="E52" s="3"/>
      <c r="G52" s="3"/>
      <c r="H52" s="3"/>
      <c r="I52" s="3"/>
      <c r="J52" s="3"/>
    </row>
    <row r="53" spans="1:10" ht="20.100000000000001" customHeight="1">
      <c r="A53" s="5"/>
      <c r="B53" s="5" t="s">
        <v>256</v>
      </c>
      <c r="C53" s="5"/>
      <c r="D53" s="5"/>
      <c r="E53" s="5"/>
      <c r="G53" s="3"/>
      <c r="H53" s="3"/>
      <c r="I53" s="3"/>
      <c r="J53" s="3"/>
    </row>
    <row r="54" spans="1:10" ht="20.100000000000001" customHeight="1">
      <c r="A54" s="5"/>
      <c r="B54" s="60"/>
      <c r="C54" s="59"/>
      <c r="D54" s="5"/>
      <c r="E54" s="5"/>
      <c r="G54" s="3"/>
      <c r="H54" s="3"/>
      <c r="I54" s="3"/>
      <c r="J54" s="3"/>
    </row>
    <row r="55" spans="1:10" ht="15" customHeight="1">
      <c r="A55" s="5"/>
      <c r="B55" s="5" t="s">
        <v>23</v>
      </c>
      <c r="C55" s="125">
        <f>SUM(C29)</f>
        <v>3211302</v>
      </c>
      <c r="D55" s="5"/>
      <c r="E55" s="5"/>
      <c r="G55" s="3"/>
      <c r="H55" s="3"/>
      <c r="I55" s="3"/>
      <c r="J55" s="3"/>
    </row>
    <row r="56" spans="1:10" ht="15" customHeight="1">
      <c r="A56" s="5"/>
      <c r="B56" s="5" t="s">
        <v>24</v>
      </c>
      <c r="C56" s="394">
        <f>SUM(C51)</f>
        <v>3211302</v>
      </c>
      <c r="D56" s="5"/>
      <c r="E56" s="136"/>
      <c r="G56" s="3"/>
      <c r="H56" s="3"/>
      <c r="I56" s="3"/>
      <c r="J56" s="3"/>
    </row>
    <row r="57" spans="1:10" ht="15" customHeight="1">
      <c r="A57" s="5"/>
      <c r="B57" s="5" t="s">
        <v>25</v>
      </c>
      <c r="C57" s="125">
        <f>C55-C56</f>
        <v>0</v>
      </c>
      <c r="D57" s="5"/>
      <c r="E57" s="125"/>
      <c r="G57" s="3"/>
      <c r="H57" s="3"/>
      <c r="I57" s="3"/>
      <c r="J57" s="3"/>
    </row>
    <row r="58" spans="1:10" ht="15" customHeight="1">
      <c r="A58" s="5"/>
      <c r="B58" s="26"/>
      <c r="C58" s="26"/>
      <c r="D58" s="5"/>
      <c r="E58" s="5"/>
      <c r="G58" s="3"/>
      <c r="H58" s="3"/>
      <c r="I58" s="3"/>
      <c r="J58" s="3"/>
    </row>
    <row r="59" spans="1:10" ht="15" customHeight="1">
      <c r="A59" s="20"/>
      <c r="B59" s="26"/>
      <c r="C59" s="26"/>
      <c r="D59" s="57"/>
      <c r="E59" s="57"/>
      <c r="G59" s="3"/>
      <c r="H59" s="3"/>
      <c r="I59" s="3"/>
      <c r="J59" s="3"/>
    </row>
    <row r="60" spans="1:10" ht="15" customHeight="1">
      <c r="A60" s="35"/>
      <c r="B60" s="26"/>
      <c r="C60" s="26"/>
      <c r="D60" s="26"/>
      <c r="E60" s="26"/>
      <c r="G60" s="3"/>
      <c r="H60" s="3"/>
      <c r="I60" s="3"/>
      <c r="J60" s="3"/>
    </row>
    <row r="61" spans="1:10" ht="15" customHeight="1">
      <c r="A61" s="35"/>
      <c r="B61" s="26"/>
      <c r="C61" s="26"/>
      <c r="D61" s="26"/>
      <c r="E61" s="26"/>
      <c r="F61" s="3"/>
      <c r="G61" s="3"/>
      <c r="H61" s="3"/>
      <c r="I61" s="3"/>
      <c r="J61" s="3"/>
    </row>
    <row r="62" spans="1:10" ht="15" customHeight="1">
      <c r="A62" s="20"/>
      <c r="B62" s="25"/>
      <c r="C62" s="25"/>
      <c r="D62" s="25"/>
      <c r="E62" s="25"/>
      <c r="F62" s="3"/>
      <c r="G62" s="3"/>
      <c r="H62" s="3"/>
      <c r="I62" s="3"/>
      <c r="J62" s="3"/>
    </row>
    <row r="63" spans="1:10" ht="15" customHeight="1">
      <c r="A63" s="20"/>
      <c r="B63" s="25"/>
      <c r="C63" s="25"/>
      <c r="D63" s="25"/>
      <c r="E63" s="25"/>
      <c r="F63" s="3"/>
      <c r="G63" s="3"/>
      <c r="H63" s="3"/>
      <c r="I63" s="3"/>
      <c r="J63" s="3"/>
    </row>
    <row r="64" spans="1:10" ht="15.75">
      <c r="A64" s="64"/>
      <c r="B64" s="64"/>
      <c r="C64" s="64"/>
      <c r="D64" s="64"/>
      <c r="E64" s="64"/>
      <c r="F64" s="3"/>
      <c r="G64" s="3"/>
      <c r="H64" s="3"/>
      <c r="I64" s="3"/>
      <c r="J64" s="3"/>
    </row>
    <row r="65" spans="1:10" ht="15.75">
      <c r="A65" s="26"/>
      <c r="B65" s="26"/>
      <c r="C65" s="26"/>
      <c r="D65" s="26"/>
      <c r="E65" s="26"/>
      <c r="F65" s="3"/>
      <c r="G65" s="3"/>
      <c r="H65" s="3"/>
      <c r="I65" s="3"/>
      <c r="J65" s="3"/>
    </row>
    <row r="66" spans="1:10" ht="15.75">
      <c r="A66" s="26"/>
      <c r="B66" s="41"/>
      <c r="C66" s="65"/>
      <c r="D66" s="26"/>
      <c r="E66" s="26"/>
      <c r="F66" s="3"/>
      <c r="G66" s="3"/>
      <c r="H66" s="3"/>
      <c r="I66" s="3"/>
      <c r="J66" s="3"/>
    </row>
    <row r="67" spans="1:10" ht="15.75">
      <c r="A67" s="26"/>
      <c r="B67" s="26"/>
      <c r="C67" s="26"/>
      <c r="D67" s="26"/>
      <c r="E67" s="26"/>
      <c r="F67" s="3"/>
      <c r="G67" s="3"/>
      <c r="H67" s="3"/>
      <c r="I67" s="3"/>
      <c r="J67" s="3"/>
    </row>
    <row r="68" spans="1:10" ht="15.75">
      <c r="A68" s="26"/>
      <c r="B68" s="26"/>
      <c r="C68" s="26"/>
      <c r="D68" s="26"/>
      <c r="E68" s="26"/>
      <c r="F68" s="3"/>
      <c r="G68" s="3"/>
      <c r="H68" s="3"/>
      <c r="I68" s="3"/>
      <c r="J68" s="3"/>
    </row>
    <row r="69" spans="1:10" ht="15.75">
      <c r="A69" s="26"/>
      <c r="B69" s="26"/>
      <c r="C69" s="26"/>
      <c r="D69" s="26"/>
      <c r="E69" s="26"/>
      <c r="F69" s="3"/>
      <c r="G69" s="3"/>
      <c r="H69" s="3"/>
      <c r="I69" s="3"/>
      <c r="J69" s="3"/>
    </row>
    <row r="70" spans="1:10" ht="15.75">
      <c r="A70" s="26"/>
      <c r="B70" s="26"/>
      <c r="C70" s="26"/>
      <c r="D70" s="26"/>
      <c r="E70" s="26"/>
      <c r="F70" s="3"/>
      <c r="G70" s="3"/>
      <c r="H70" s="3"/>
      <c r="I70" s="3"/>
      <c r="J70" s="3"/>
    </row>
    <row r="71" spans="1:10" ht="15.75">
      <c r="A71" s="5"/>
      <c r="B71" s="5"/>
      <c r="C71" s="5"/>
      <c r="D71" s="5"/>
      <c r="E71" s="5"/>
      <c r="F71" s="3"/>
      <c r="G71" s="3"/>
      <c r="H71" s="3"/>
      <c r="I71" s="3"/>
      <c r="J71" s="3"/>
    </row>
    <row r="72" spans="1:10" ht="15.75">
      <c r="A72" s="5"/>
      <c r="B72" s="5"/>
      <c r="C72" s="5"/>
      <c r="D72" s="5"/>
      <c r="E72" s="5"/>
      <c r="F72" s="3"/>
      <c r="G72" s="3"/>
      <c r="H72" s="3"/>
      <c r="I72" s="3"/>
      <c r="J72" s="3"/>
    </row>
    <row r="73" spans="1:10" ht="15.75">
      <c r="A73" s="5"/>
      <c r="B73" s="5"/>
      <c r="C73" s="5"/>
      <c r="D73" s="5"/>
      <c r="E73" s="5"/>
      <c r="F73" s="3"/>
      <c r="G73" s="3"/>
      <c r="H73" s="3"/>
      <c r="I73" s="3"/>
      <c r="J73" s="3"/>
    </row>
    <row r="74" spans="1:10" ht="15.75">
      <c r="A74" s="5"/>
      <c r="B74" s="5"/>
      <c r="C74" s="5"/>
      <c r="D74" s="5"/>
      <c r="E74" s="5"/>
      <c r="F74" s="3"/>
      <c r="G74" s="3"/>
      <c r="H74" s="3"/>
      <c r="I74" s="3"/>
      <c r="J74" s="3"/>
    </row>
    <row r="75" spans="1:10" ht="15.75">
      <c r="A75" s="5"/>
      <c r="B75" s="5"/>
      <c r="C75" s="5"/>
      <c r="D75" s="5"/>
      <c r="E75" s="5"/>
      <c r="F75" s="3"/>
      <c r="G75" s="3"/>
      <c r="H75" s="3"/>
      <c r="I75" s="3"/>
      <c r="J75" s="3"/>
    </row>
    <row r="76" spans="1:10" ht="15.75">
      <c r="A76" s="5"/>
      <c r="B76" s="5"/>
      <c r="C76" s="5"/>
      <c r="D76" s="5"/>
      <c r="E76" s="5"/>
      <c r="F76" s="3"/>
      <c r="G76" s="3"/>
      <c r="H76" s="3"/>
      <c r="I76" s="3"/>
      <c r="J76" s="3"/>
    </row>
    <row r="77" spans="1:10" ht="15.75">
      <c r="A77" s="5"/>
      <c r="B77" s="5"/>
      <c r="C77" s="5"/>
      <c r="D77" s="5"/>
      <c r="E77" s="5"/>
      <c r="F77" s="3"/>
      <c r="G77" s="3"/>
      <c r="H77" s="3"/>
      <c r="I77" s="3"/>
      <c r="J77" s="3"/>
    </row>
    <row r="78" spans="1:10" ht="15.75">
      <c r="A78" s="5"/>
      <c r="B78" s="5"/>
      <c r="C78" s="5"/>
      <c r="D78" s="5"/>
      <c r="E78" s="5"/>
      <c r="F78" s="3"/>
      <c r="G78" s="3"/>
      <c r="H78" s="3"/>
      <c r="I78" s="3"/>
      <c r="J78" s="3"/>
    </row>
    <row r="79" spans="1:10" ht="15.75">
      <c r="A79" s="5"/>
      <c r="B79" s="5"/>
      <c r="C79" s="5"/>
      <c r="D79" s="5"/>
      <c r="E79" s="5"/>
      <c r="F79" s="3"/>
      <c r="G79" s="3"/>
      <c r="H79" s="3"/>
      <c r="I79" s="3"/>
      <c r="J79" s="3"/>
    </row>
    <row r="80" spans="1:10" ht="15.75">
      <c r="A80" s="3"/>
      <c r="B80" s="3"/>
      <c r="C80" s="3"/>
      <c r="D80" s="3"/>
      <c r="E80" s="3"/>
      <c r="F80" s="3"/>
      <c r="G80" s="3"/>
      <c r="H80" s="3"/>
      <c r="I80" s="3"/>
      <c r="J80" s="3"/>
    </row>
    <row r="81" spans="1:10" ht="15.75">
      <c r="A81" s="3"/>
      <c r="B81" s="3"/>
      <c r="C81" s="3"/>
      <c r="D81" s="3"/>
      <c r="E81" s="3"/>
      <c r="F81" s="3"/>
      <c r="G81" s="3"/>
      <c r="H81" s="3"/>
      <c r="I81" s="3"/>
      <c r="J81" s="3"/>
    </row>
    <row r="82" spans="1:10" ht="15.75">
      <c r="A82" s="3"/>
      <c r="B82" s="3"/>
      <c r="C82" s="3"/>
      <c r="D82" s="3"/>
      <c r="E82" s="3"/>
      <c r="F82" s="3"/>
      <c r="G82" s="3"/>
      <c r="H82" s="3"/>
      <c r="I82" s="3"/>
      <c r="J82" s="3"/>
    </row>
    <row r="83" spans="1:10" ht="15.75">
      <c r="A83" s="3"/>
      <c r="B83" s="3"/>
      <c r="C83" s="3"/>
      <c r="D83" s="3"/>
      <c r="E83" s="3"/>
      <c r="F83" s="3"/>
      <c r="G83" s="3"/>
      <c r="H83" s="3"/>
      <c r="I83" s="3"/>
      <c r="J83" s="3"/>
    </row>
    <row r="84" spans="1:10" ht="15.75">
      <c r="A84" s="3"/>
      <c r="B84" s="3"/>
      <c r="C84" s="3"/>
      <c r="D84" s="3"/>
      <c r="E84" s="3"/>
      <c r="F84" s="3"/>
      <c r="G84" s="3"/>
      <c r="H84" s="3"/>
      <c r="I84" s="3"/>
      <c r="J84" s="3"/>
    </row>
    <row r="85" spans="1:10" ht="15.75">
      <c r="A85" s="3"/>
      <c r="B85" s="3"/>
      <c r="C85" s="3"/>
      <c r="D85" s="3"/>
      <c r="E85" s="3"/>
      <c r="F85" s="3"/>
      <c r="G85" s="3"/>
      <c r="H85" s="3"/>
      <c r="I85" s="3"/>
      <c r="J85" s="3"/>
    </row>
    <row r="86" spans="1:10" ht="15.75">
      <c r="A86" s="3"/>
      <c r="B86" s="3"/>
      <c r="C86" s="3"/>
      <c r="D86" s="3"/>
      <c r="E86" s="3"/>
      <c r="F86" s="3"/>
      <c r="G86" s="3"/>
      <c r="H86" s="3"/>
      <c r="I86" s="3"/>
      <c r="J86" s="3"/>
    </row>
  </sheetData>
  <phoneticPr fontId="0" type="noConversion"/>
  <printOptions horizontalCentered="1"/>
  <pageMargins left="0.59055118110236227" right="0.59055118110236227" top="0.39370078740157483" bottom="0.39370078740157483" header="0.51181102362204722" footer="0.31496062992125984"/>
  <pageSetup paperSize="9" scale="95" orientation="portrait" horizontalDpi="300" verticalDpi="300" r:id="rId1"/>
  <headerFooter alignWithMargins="0">
    <oddFooter>&amp;P. oldal</oddFooter>
  </headerFooter>
  <rowBreaks count="1" manualBreakCount="1">
    <brk id="29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I64"/>
  <sheetViews>
    <sheetView view="pageBreakPreview" zoomScaleNormal="100" workbookViewId="0">
      <selection activeCell="A13" sqref="A13"/>
    </sheetView>
  </sheetViews>
  <sheetFormatPr defaultRowHeight="12.75"/>
  <cols>
    <col min="1" max="1" width="56.7109375" style="145" customWidth="1"/>
    <col min="2" max="2" width="8.42578125" style="145" customWidth="1"/>
    <col min="3" max="3" width="15.42578125" style="145" customWidth="1"/>
    <col min="4" max="5" width="11.140625" style="145" bestFit="1" customWidth="1"/>
    <col min="6" max="16384" width="9.140625" style="145"/>
  </cols>
  <sheetData>
    <row r="1" spans="1:4" ht="15.75">
      <c r="A1" s="143" t="s">
        <v>590</v>
      </c>
      <c r="B1" s="143"/>
      <c r="C1" s="144"/>
    </row>
    <row r="2" spans="1:4" ht="15.75">
      <c r="A2" s="143"/>
      <c r="B2" s="143"/>
      <c r="C2" s="144"/>
    </row>
    <row r="3" spans="1:4" ht="15.75">
      <c r="A3" s="577" t="s">
        <v>26</v>
      </c>
      <c r="B3" s="560"/>
      <c r="C3" s="560"/>
    </row>
    <row r="4" spans="1:4" ht="15.75">
      <c r="A4" s="577" t="s">
        <v>438</v>
      </c>
      <c r="B4" s="560"/>
      <c r="C4" s="560"/>
    </row>
    <row r="5" spans="1:4">
      <c r="A5" s="213"/>
      <c r="B5" s="213"/>
      <c r="C5" s="213"/>
    </row>
    <row r="6" spans="1:4">
      <c r="A6" s="144"/>
      <c r="B6" s="144"/>
      <c r="C6" s="144"/>
    </row>
    <row r="7" spans="1:4" ht="38.25">
      <c r="A7" s="578" t="s">
        <v>53</v>
      </c>
      <c r="B7" s="578" t="s">
        <v>52</v>
      </c>
      <c r="C7" s="407" t="s">
        <v>437</v>
      </c>
    </row>
    <row r="8" spans="1:4">
      <c r="A8" s="579"/>
      <c r="B8" s="579"/>
      <c r="C8" s="146" t="s">
        <v>54</v>
      </c>
    </row>
    <row r="9" spans="1:4">
      <c r="A9" s="220" t="s">
        <v>158</v>
      </c>
      <c r="B9" s="147"/>
      <c r="C9" s="148"/>
      <c r="D9" s="149"/>
    </row>
    <row r="10" spans="1:4">
      <c r="A10" s="150" t="s">
        <v>159</v>
      </c>
      <c r="B10" s="150"/>
      <c r="C10" s="152">
        <v>134010800</v>
      </c>
    </row>
    <row r="11" spans="1:4">
      <c r="A11" s="150" t="s">
        <v>160</v>
      </c>
      <c r="B11" s="150"/>
      <c r="C11" s="153">
        <f>SUM(C12:C15)</f>
        <v>49067940</v>
      </c>
    </row>
    <row r="12" spans="1:4">
      <c r="A12" s="150" t="s">
        <v>161</v>
      </c>
      <c r="B12" s="150"/>
      <c r="C12" s="153">
        <v>9383840</v>
      </c>
    </row>
    <row r="13" spans="1:4">
      <c r="A13" s="150" t="s">
        <v>162</v>
      </c>
      <c r="B13" s="150"/>
      <c r="C13" s="152">
        <v>27200000</v>
      </c>
    </row>
    <row r="14" spans="1:4">
      <c r="A14" s="150" t="s">
        <v>163</v>
      </c>
      <c r="B14" s="150"/>
      <c r="C14" s="153">
        <v>100000</v>
      </c>
    </row>
    <row r="15" spans="1:4">
      <c r="A15" s="150" t="s">
        <v>164</v>
      </c>
      <c r="B15" s="150"/>
      <c r="C15" s="153">
        <v>12384100</v>
      </c>
    </row>
    <row r="16" spans="1:4">
      <c r="A16" s="150" t="s">
        <v>435</v>
      </c>
      <c r="B16" s="150"/>
      <c r="C16" s="153">
        <v>33285600</v>
      </c>
    </row>
    <row r="17" spans="1:5">
      <c r="A17" s="150" t="s">
        <v>440</v>
      </c>
      <c r="B17" s="150"/>
      <c r="C17" s="153">
        <v>538050</v>
      </c>
      <c r="D17" s="149"/>
    </row>
    <row r="18" spans="1:5">
      <c r="A18" s="150" t="s">
        <v>436</v>
      </c>
      <c r="B18" s="150"/>
      <c r="C18" s="153">
        <v>286713498</v>
      </c>
      <c r="D18" s="149">
        <f>SUM(C10,C11,C16,C17)</f>
        <v>216902390</v>
      </c>
      <c r="E18" s="149"/>
    </row>
    <row r="19" spans="1:5">
      <c r="A19" s="580" t="s">
        <v>373</v>
      </c>
      <c r="B19" s="552"/>
      <c r="C19" s="156">
        <v>0</v>
      </c>
      <c r="E19" s="149"/>
    </row>
    <row r="20" spans="1:5">
      <c r="A20" s="151"/>
      <c r="B20" s="154"/>
      <c r="C20" s="221"/>
      <c r="E20" s="212"/>
    </row>
    <row r="21" spans="1:5">
      <c r="A21" s="222" t="s">
        <v>165</v>
      </c>
      <c r="B21" s="154"/>
      <c r="C21" s="148"/>
    </row>
    <row r="22" spans="1:5">
      <c r="A22" s="151" t="s">
        <v>166</v>
      </c>
      <c r="B22" s="218" t="s">
        <v>427</v>
      </c>
      <c r="C22" s="153">
        <v>97741813</v>
      </c>
    </row>
    <row r="23" spans="1:5">
      <c r="A23" s="151" t="s">
        <v>167</v>
      </c>
      <c r="B23" s="217" t="s">
        <v>231</v>
      </c>
      <c r="C23" s="152">
        <v>27600000</v>
      </c>
    </row>
    <row r="24" spans="1:5">
      <c r="A24" s="151" t="s">
        <v>232</v>
      </c>
      <c r="B24" s="217" t="s">
        <v>428</v>
      </c>
      <c r="C24" s="152">
        <v>48125923</v>
      </c>
    </row>
    <row r="25" spans="1:5">
      <c r="A25" s="151" t="s">
        <v>168</v>
      </c>
      <c r="B25" s="217" t="s">
        <v>231</v>
      </c>
      <c r="C25" s="153">
        <v>13800000</v>
      </c>
    </row>
    <row r="26" spans="1:5">
      <c r="A26" s="151" t="s">
        <v>233</v>
      </c>
      <c r="B26" s="217" t="s">
        <v>374</v>
      </c>
      <c r="C26" s="153">
        <v>1233860</v>
      </c>
    </row>
    <row r="27" spans="1:5">
      <c r="A27" s="151" t="s">
        <v>169</v>
      </c>
      <c r="B27" s="217" t="s">
        <v>429</v>
      </c>
      <c r="C27" s="152">
        <v>19880333</v>
      </c>
    </row>
    <row r="28" spans="1:5">
      <c r="A28" s="151" t="s">
        <v>170</v>
      </c>
      <c r="B28" s="217" t="s">
        <v>430</v>
      </c>
      <c r="C28" s="152">
        <v>9776767</v>
      </c>
    </row>
    <row r="29" spans="1:5">
      <c r="A29" s="151" t="s">
        <v>431</v>
      </c>
      <c r="B29" s="219" t="s">
        <v>375</v>
      </c>
      <c r="C29" s="211">
        <v>7105200</v>
      </c>
    </row>
    <row r="30" spans="1:5">
      <c r="A30" s="580" t="s">
        <v>171</v>
      </c>
      <c r="B30" s="552"/>
      <c r="C30" s="156">
        <f>SUM(C22:C29)</f>
        <v>225263896</v>
      </c>
    </row>
    <row r="31" spans="1:5">
      <c r="A31" s="151"/>
      <c r="B31" s="216"/>
      <c r="C31" s="211"/>
    </row>
    <row r="32" spans="1:5">
      <c r="A32" s="220" t="s">
        <v>172</v>
      </c>
      <c r="B32" s="369"/>
      <c r="C32" s="214"/>
    </row>
    <row r="33" spans="1:9">
      <c r="A33" s="150" t="s">
        <v>380</v>
      </c>
      <c r="B33" s="370" t="s">
        <v>173</v>
      </c>
      <c r="C33" s="214">
        <v>19764000</v>
      </c>
    </row>
    <row r="34" spans="1:9">
      <c r="A34" s="150" t="s">
        <v>175</v>
      </c>
      <c r="B34" s="217" t="s">
        <v>381</v>
      </c>
      <c r="C34" s="153">
        <v>52120800</v>
      </c>
    </row>
    <row r="35" spans="1:9">
      <c r="A35" s="150" t="s">
        <v>389</v>
      </c>
      <c r="B35" s="217"/>
      <c r="C35" s="153">
        <v>23343000</v>
      </c>
    </row>
    <row r="36" spans="1:9">
      <c r="A36" s="150" t="s">
        <v>382</v>
      </c>
      <c r="B36" s="217"/>
      <c r="C36" s="153">
        <v>43949760</v>
      </c>
    </row>
    <row r="37" spans="1:9">
      <c r="A37" s="150" t="s">
        <v>383</v>
      </c>
      <c r="B37" s="217"/>
      <c r="C37" s="153">
        <v>17854286</v>
      </c>
      <c r="I37" s="374"/>
    </row>
    <row r="38" spans="1:9">
      <c r="A38" s="150" t="s">
        <v>433</v>
      </c>
      <c r="B38" s="217"/>
      <c r="C38" s="153">
        <v>842745</v>
      </c>
    </row>
    <row r="39" spans="1:9">
      <c r="A39" s="405" t="s">
        <v>434</v>
      </c>
      <c r="B39" s="406"/>
      <c r="C39" s="153">
        <v>4526280</v>
      </c>
    </row>
    <row r="40" spans="1:9">
      <c r="A40" s="581" t="s">
        <v>174</v>
      </c>
      <c r="B40" s="583"/>
      <c r="C40" s="156">
        <f>SUM(C33:C39)</f>
        <v>162400871</v>
      </c>
    </row>
    <row r="41" spans="1:9">
      <c r="A41" s="224"/>
      <c r="B41" s="216"/>
      <c r="C41" s="225"/>
    </row>
    <row r="42" spans="1:9">
      <c r="A42" s="580" t="s">
        <v>178</v>
      </c>
      <c r="B42" s="551"/>
      <c r="C42" s="552"/>
    </row>
    <row r="43" spans="1:9">
      <c r="A43" s="215" t="s">
        <v>176</v>
      </c>
      <c r="B43" s="219"/>
      <c r="C43" s="155">
        <v>14053920</v>
      </c>
    </row>
    <row r="44" spans="1:9">
      <c r="A44" s="580" t="s">
        <v>177</v>
      </c>
      <c r="B44" s="552"/>
      <c r="C44" s="156">
        <f>SUM(C43)</f>
        <v>14053920</v>
      </c>
    </row>
    <row r="45" spans="1:9">
      <c r="A45" s="280"/>
      <c r="B45" s="281"/>
      <c r="C45" s="225"/>
      <c r="I45" s="374"/>
    </row>
    <row r="46" spans="1:9">
      <c r="A46" s="279" t="s">
        <v>224</v>
      </c>
      <c r="B46" s="278"/>
      <c r="C46" s="156">
        <f>SUM(C19,C30,C40,C44)</f>
        <v>401718687</v>
      </c>
    </row>
    <row r="47" spans="1:9">
      <c r="A47" s="280"/>
      <c r="B47" s="281"/>
      <c r="C47" s="225"/>
    </row>
    <row r="48" spans="1:9">
      <c r="A48" s="288" t="s">
        <v>441</v>
      </c>
      <c r="B48" s="210"/>
      <c r="C48" s="287"/>
    </row>
    <row r="49" spans="1:6">
      <c r="A49" s="283" t="s">
        <v>376</v>
      </c>
      <c r="B49" s="284"/>
      <c r="C49" s="153">
        <v>31500000</v>
      </c>
    </row>
    <row r="50" spans="1:6">
      <c r="A50" s="283" t="s">
        <v>377</v>
      </c>
      <c r="B50" s="284"/>
      <c r="C50" s="153">
        <v>28133952</v>
      </c>
    </row>
    <row r="51" spans="1:6">
      <c r="A51" s="283" t="s">
        <v>378</v>
      </c>
      <c r="B51" s="284"/>
      <c r="C51" s="153">
        <v>7273000</v>
      </c>
    </row>
    <row r="52" spans="1:6">
      <c r="A52" s="283" t="s">
        <v>379</v>
      </c>
      <c r="B52" s="284"/>
      <c r="C52" s="153">
        <v>29920500</v>
      </c>
    </row>
    <row r="53" spans="1:6">
      <c r="A53" s="283" t="s">
        <v>432</v>
      </c>
      <c r="B53" s="284"/>
      <c r="C53" s="153">
        <v>4400000</v>
      </c>
    </row>
    <row r="54" spans="1:6" s="282" customFormat="1">
      <c r="A54" s="289" t="s">
        <v>223</v>
      </c>
      <c r="B54" s="290"/>
      <c r="C54" s="156">
        <f>SUM(C49:C53)</f>
        <v>101227452</v>
      </c>
      <c r="E54" s="413"/>
    </row>
    <row r="55" spans="1:6" s="282" customFormat="1">
      <c r="A55" s="285"/>
      <c r="B55" s="286"/>
      <c r="C55" s="223"/>
    </row>
    <row r="56" spans="1:6">
      <c r="A56" s="581" t="s">
        <v>439</v>
      </c>
      <c r="B56" s="582"/>
      <c r="C56" s="411">
        <f>SUM(C46,C54)</f>
        <v>502946139</v>
      </c>
    </row>
    <row r="57" spans="1:6">
      <c r="A57" s="212"/>
    </row>
    <row r="58" spans="1:6">
      <c r="A58" s="371" t="s">
        <v>455</v>
      </c>
      <c r="B58" s="409"/>
      <c r="C58" s="410">
        <v>48867776</v>
      </c>
    </row>
    <row r="59" spans="1:6">
      <c r="A59" s="372"/>
      <c r="B59" s="375"/>
      <c r="C59" s="375"/>
      <c r="D59" s="374"/>
    </row>
    <row r="60" spans="1:6">
      <c r="A60" s="373"/>
      <c r="B60" s="374"/>
      <c r="C60" s="374"/>
      <c r="F60" s="374"/>
    </row>
    <row r="61" spans="1:6">
      <c r="A61" s="373"/>
      <c r="B61" s="374"/>
      <c r="C61" s="374"/>
    </row>
    <row r="62" spans="1:6">
      <c r="A62" s="373"/>
      <c r="B62" s="374"/>
      <c r="C62" s="374"/>
    </row>
    <row r="63" spans="1:6">
      <c r="A63" s="412"/>
      <c r="B63" s="374"/>
      <c r="C63" s="374"/>
    </row>
    <row r="64" spans="1:6">
      <c r="B64" s="374"/>
    </row>
  </sheetData>
  <mergeCells count="10">
    <mergeCell ref="A56:B56"/>
    <mergeCell ref="A42:C42"/>
    <mergeCell ref="A19:B19"/>
    <mergeCell ref="A30:B30"/>
    <mergeCell ref="A40:B40"/>
    <mergeCell ref="A3:C3"/>
    <mergeCell ref="A4:C4"/>
    <mergeCell ref="A7:A8"/>
    <mergeCell ref="B7:B8"/>
    <mergeCell ref="A44:B44"/>
  </mergeCells>
  <phoneticPr fontId="25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92" firstPageNumber="15" orientation="portrait" r:id="rId1"/>
  <headerFooter alignWithMargins="0">
    <oddFooter>&amp;P. oldal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H65"/>
  <sheetViews>
    <sheetView view="pageBreakPreview" topLeftCell="A25" zoomScaleNormal="100" workbookViewId="0">
      <selection activeCell="B51" sqref="B51"/>
    </sheetView>
  </sheetViews>
  <sheetFormatPr defaultRowHeight="12.75"/>
  <cols>
    <col min="1" max="1" width="8.7109375" customWidth="1"/>
    <col min="2" max="2" width="49.140625" customWidth="1"/>
    <col min="3" max="3" width="19.140625" customWidth="1"/>
  </cols>
  <sheetData>
    <row r="1" spans="1:4" ht="15.75">
      <c r="A1" s="4" t="s">
        <v>591</v>
      </c>
      <c r="B1" s="45"/>
      <c r="C1" s="70"/>
      <c r="D1" s="5"/>
    </row>
    <row r="2" spans="1:4" ht="15.75">
      <c r="A2" s="45"/>
      <c r="B2" s="45"/>
      <c r="C2" s="5"/>
      <c r="D2" s="5"/>
    </row>
    <row r="3" spans="1:4" ht="15.75">
      <c r="A3" s="45"/>
      <c r="B3" s="45" t="s">
        <v>55</v>
      </c>
      <c r="C3" s="5"/>
      <c r="D3" s="5"/>
    </row>
    <row r="4" spans="1:4" ht="15.75">
      <c r="A4" s="45"/>
      <c r="B4" s="45" t="s">
        <v>445</v>
      </c>
      <c r="C4" s="5"/>
      <c r="D4" s="5"/>
    </row>
    <row r="5" spans="1:4" ht="15.75">
      <c r="A5" s="45"/>
      <c r="B5" s="45" t="s">
        <v>56</v>
      </c>
      <c r="C5" s="5"/>
      <c r="D5" s="5"/>
    </row>
    <row r="6" spans="1:4" ht="15.75">
      <c r="A6" s="45"/>
      <c r="B6" s="45" t="s">
        <v>57</v>
      </c>
      <c r="C6" s="5"/>
      <c r="D6" s="5"/>
    </row>
    <row r="7" spans="1:4" ht="15.75">
      <c r="A7" s="45"/>
      <c r="B7" s="45"/>
      <c r="C7" s="5"/>
      <c r="D7" s="5"/>
    </row>
    <row r="8" spans="1:4">
      <c r="A8" s="5"/>
      <c r="B8" s="5" t="s">
        <v>58</v>
      </c>
      <c r="C8" s="5"/>
      <c r="D8" s="5"/>
    </row>
    <row r="9" spans="1:4" ht="15" customHeight="1">
      <c r="A9" s="61" t="s">
        <v>59</v>
      </c>
      <c r="B9" s="48" t="s">
        <v>5</v>
      </c>
      <c r="C9" s="584" t="s">
        <v>447</v>
      </c>
      <c r="D9" s="5"/>
    </row>
    <row r="10" spans="1:4" ht="15" customHeight="1">
      <c r="A10" s="62" t="s">
        <v>60</v>
      </c>
      <c r="B10" s="50"/>
      <c r="C10" s="529"/>
      <c r="D10" s="5"/>
    </row>
    <row r="11" spans="1:4" ht="15" customHeight="1">
      <c r="A11" s="508" t="s">
        <v>550</v>
      </c>
      <c r="B11" s="95" t="s">
        <v>506</v>
      </c>
      <c r="C11" s="509">
        <f>SUM(C12:C13)</f>
        <v>49216</v>
      </c>
      <c r="D11" s="5"/>
    </row>
    <row r="12" spans="1:4" ht="15" customHeight="1">
      <c r="A12" s="524"/>
      <c r="B12" s="44" t="s">
        <v>574</v>
      </c>
      <c r="C12" s="119">
        <v>348</v>
      </c>
      <c r="D12" s="5"/>
    </row>
    <row r="13" spans="1:4" ht="15" customHeight="1">
      <c r="A13" s="77"/>
      <c r="B13" s="507" t="s">
        <v>507</v>
      </c>
      <c r="C13" s="122">
        <v>48868</v>
      </c>
      <c r="D13" s="5"/>
    </row>
    <row r="14" spans="1:4" ht="15" customHeight="1">
      <c r="A14" s="76" t="s">
        <v>552</v>
      </c>
      <c r="B14" s="494" t="s">
        <v>494</v>
      </c>
      <c r="C14" s="390">
        <f>SUM(C15:C18)</f>
        <v>124017</v>
      </c>
      <c r="D14" s="5"/>
    </row>
    <row r="15" spans="1:4" ht="15" customHeight="1">
      <c r="A15" s="77"/>
      <c r="B15" s="381" t="s">
        <v>496</v>
      </c>
      <c r="C15" s="348">
        <v>2684</v>
      </c>
      <c r="D15" s="5"/>
    </row>
    <row r="16" spans="1:4" ht="15" customHeight="1">
      <c r="A16" s="77"/>
      <c r="B16" s="381" t="s">
        <v>497</v>
      </c>
      <c r="C16" s="348">
        <v>18796</v>
      </c>
      <c r="D16" s="5"/>
    </row>
    <row r="17" spans="1:4" ht="15" customHeight="1">
      <c r="A17" s="77"/>
      <c r="B17" s="381" t="s">
        <v>575</v>
      </c>
      <c r="C17" s="348">
        <v>1310</v>
      </c>
      <c r="D17" s="5"/>
    </row>
    <row r="18" spans="1:4" ht="15" customHeight="1">
      <c r="A18" s="198"/>
      <c r="B18" s="381" t="s">
        <v>495</v>
      </c>
      <c r="C18" s="348">
        <v>101227</v>
      </c>
      <c r="D18" s="5"/>
    </row>
    <row r="19" spans="1:4" ht="15" customHeight="1">
      <c r="A19" s="508" t="s">
        <v>553</v>
      </c>
      <c r="B19" s="95" t="s">
        <v>504</v>
      </c>
      <c r="C19" s="509">
        <f>SUM(C20)</f>
        <v>12500</v>
      </c>
      <c r="D19" s="5"/>
    </row>
    <row r="20" spans="1:4" ht="15" customHeight="1">
      <c r="A20" s="77"/>
      <c r="B20" s="507" t="s">
        <v>505</v>
      </c>
      <c r="C20" s="122">
        <v>12500</v>
      </c>
      <c r="D20" s="5"/>
    </row>
    <row r="21" spans="1:4" ht="15" customHeight="1">
      <c r="A21" s="76" t="s">
        <v>554</v>
      </c>
      <c r="B21" s="95" t="s">
        <v>131</v>
      </c>
      <c r="C21" s="118">
        <f>SUM(C22:C24)</f>
        <v>147263</v>
      </c>
      <c r="D21" s="5"/>
    </row>
    <row r="22" spans="1:4" s="309" customFormat="1" ht="15" customHeight="1">
      <c r="A22" s="333"/>
      <c r="B22" s="44" t="s">
        <v>343</v>
      </c>
      <c r="C22" s="121">
        <v>5000</v>
      </c>
      <c r="D22" s="5"/>
    </row>
    <row r="23" spans="1:4" s="309" customFormat="1" ht="15" customHeight="1">
      <c r="A23" s="333"/>
      <c r="B23" s="44" t="s">
        <v>420</v>
      </c>
      <c r="C23" s="121">
        <v>142120</v>
      </c>
      <c r="D23" s="5"/>
    </row>
    <row r="24" spans="1:4" ht="15" customHeight="1">
      <c r="A24" s="77"/>
      <c r="B24" s="44" t="s">
        <v>121</v>
      </c>
      <c r="C24" s="119">
        <v>143</v>
      </c>
      <c r="D24" s="5"/>
    </row>
    <row r="25" spans="1:4" ht="15" customHeight="1">
      <c r="A25" s="508" t="s">
        <v>555</v>
      </c>
      <c r="B25" s="95" t="s">
        <v>498</v>
      </c>
      <c r="C25" s="509">
        <f>SUM(C26)</f>
        <v>273</v>
      </c>
      <c r="D25" s="5"/>
    </row>
    <row r="26" spans="1:4" ht="15" customHeight="1">
      <c r="A26" s="77"/>
      <c r="B26" s="507" t="s">
        <v>499</v>
      </c>
      <c r="C26" s="122">
        <v>273</v>
      </c>
      <c r="D26" s="5"/>
    </row>
    <row r="27" spans="1:4" ht="15.75" customHeight="1">
      <c r="A27" s="76" t="s">
        <v>558</v>
      </c>
      <c r="B27" s="329" t="s">
        <v>141</v>
      </c>
      <c r="C27" s="182">
        <f>SUM(C28:C33)</f>
        <v>3952</v>
      </c>
      <c r="D27" s="5"/>
    </row>
    <row r="28" spans="1:4" s="309" customFormat="1" ht="15.75" customHeight="1">
      <c r="A28" s="333"/>
      <c r="B28" s="102" t="s">
        <v>392</v>
      </c>
      <c r="C28" s="160">
        <v>510</v>
      </c>
      <c r="D28" s="5"/>
    </row>
    <row r="29" spans="1:4" s="309" customFormat="1" ht="15.75" customHeight="1">
      <c r="A29" s="333"/>
      <c r="B29" s="102" t="s">
        <v>501</v>
      </c>
      <c r="C29" s="160">
        <v>792</v>
      </c>
      <c r="D29" s="5"/>
    </row>
    <row r="30" spans="1:4" s="309" customFormat="1" ht="15.75" customHeight="1">
      <c r="A30" s="333"/>
      <c r="B30" s="102" t="s">
        <v>502</v>
      </c>
      <c r="C30" s="160">
        <v>650</v>
      </c>
      <c r="D30" s="5"/>
    </row>
    <row r="31" spans="1:4" s="309" customFormat="1" ht="15.75" customHeight="1">
      <c r="A31" s="333"/>
      <c r="B31" s="102" t="s">
        <v>391</v>
      </c>
      <c r="C31" s="160">
        <v>900</v>
      </c>
      <c r="D31" s="5"/>
    </row>
    <row r="32" spans="1:4" s="309" customFormat="1" ht="15.75" customHeight="1">
      <c r="A32" s="333"/>
      <c r="B32" s="102" t="s">
        <v>393</v>
      </c>
      <c r="C32" s="160">
        <v>100</v>
      </c>
      <c r="D32" s="5"/>
    </row>
    <row r="33" spans="1:8" s="309" customFormat="1" ht="15.75" customHeight="1">
      <c r="A33" s="338"/>
      <c r="B33" s="339" t="s">
        <v>500</v>
      </c>
      <c r="C33" s="122">
        <v>1000</v>
      </c>
      <c r="D33" s="5"/>
    </row>
    <row r="34" spans="1:8" ht="15.75" customHeight="1">
      <c r="A34" s="76" t="s">
        <v>556</v>
      </c>
      <c r="B34" s="42" t="s">
        <v>132</v>
      </c>
      <c r="C34" s="117">
        <f>SUM(C35:C35)</f>
        <v>4222</v>
      </c>
      <c r="D34" s="26"/>
    </row>
    <row r="35" spans="1:8" ht="15.75" customHeight="1">
      <c r="A35" s="86"/>
      <c r="B35" s="15" t="s">
        <v>133</v>
      </c>
      <c r="C35" s="123">
        <v>4222</v>
      </c>
      <c r="D35" s="26"/>
    </row>
    <row r="36" spans="1:8" ht="15" customHeight="1">
      <c r="A36" s="77" t="s">
        <v>334</v>
      </c>
      <c r="B36" s="336" t="s">
        <v>335</v>
      </c>
      <c r="C36" s="337">
        <f>SUM(C37:C37)</f>
        <v>5759</v>
      </c>
      <c r="D36" s="5"/>
    </row>
    <row r="37" spans="1:8" ht="15" customHeight="1">
      <c r="A37" s="77"/>
      <c r="B37" s="102" t="s">
        <v>336</v>
      </c>
      <c r="C37" s="160">
        <v>5759</v>
      </c>
      <c r="D37" s="5"/>
      <c r="H37" s="68"/>
    </row>
    <row r="38" spans="1:8" ht="15.75" customHeight="1">
      <c r="A38" s="76" t="s">
        <v>333</v>
      </c>
      <c r="B38" s="71" t="s">
        <v>503</v>
      </c>
      <c r="C38" s="117">
        <f>SUM(C39)</f>
        <v>315</v>
      </c>
      <c r="D38" s="5"/>
    </row>
    <row r="39" spans="1:8" ht="15.75" customHeight="1">
      <c r="A39" s="77"/>
      <c r="B39" s="102" t="s">
        <v>336</v>
      </c>
      <c r="C39" s="160">
        <v>315</v>
      </c>
      <c r="D39" s="5"/>
    </row>
    <row r="40" spans="1:8" ht="15.75" customHeight="1">
      <c r="A40" s="76" t="s">
        <v>557</v>
      </c>
      <c r="B40" s="71" t="s">
        <v>91</v>
      </c>
      <c r="C40" s="117">
        <f>SUM(C41)</f>
        <v>2790</v>
      </c>
      <c r="D40" s="5"/>
    </row>
    <row r="41" spans="1:8" ht="15.75" customHeight="1">
      <c r="A41" s="77"/>
      <c r="B41" s="102" t="s">
        <v>336</v>
      </c>
      <c r="C41" s="160">
        <v>2790</v>
      </c>
      <c r="D41" s="5"/>
    </row>
    <row r="42" spans="1:8" ht="21" customHeight="1">
      <c r="A42" s="510" t="s">
        <v>419</v>
      </c>
      <c r="B42" s="56" t="s">
        <v>61</v>
      </c>
      <c r="C42" s="97">
        <f>SUM(C14,C21,C34,C40,C25,C19,C38,C36,C27,C11)</f>
        <v>350307</v>
      </c>
      <c r="D42" s="70"/>
    </row>
    <row r="43" spans="1:8" ht="15" customHeight="1">
      <c r="A43" s="77" t="s">
        <v>418</v>
      </c>
      <c r="B43" s="101" t="s">
        <v>185</v>
      </c>
      <c r="C43" s="117">
        <v>23500</v>
      </c>
      <c r="D43" s="70"/>
    </row>
    <row r="44" spans="1:8" ht="15" customHeight="1">
      <c r="A44" s="77"/>
      <c r="B44" s="102" t="s">
        <v>402</v>
      </c>
      <c r="C44" s="160">
        <v>23500</v>
      </c>
      <c r="D44" s="70"/>
    </row>
    <row r="45" spans="1:8" ht="22.5" customHeight="1">
      <c r="A45" s="87" t="s">
        <v>404</v>
      </c>
      <c r="B45" s="56" t="s">
        <v>403</v>
      </c>
      <c r="C45" s="99">
        <f>SUM(C43)</f>
        <v>23500</v>
      </c>
      <c r="D45" s="70"/>
    </row>
    <row r="46" spans="1:8" ht="15" customHeight="1">
      <c r="A46" s="87"/>
      <c r="B46" s="12" t="s">
        <v>61</v>
      </c>
      <c r="C46" s="98">
        <f>SUM(C42,C45)</f>
        <v>373807</v>
      </c>
      <c r="D46" s="5"/>
    </row>
    <row r="48" spans="1:8" ht="15.75">
      <c r="A48" s="4" t="s">
        <v>592</v>
      </c>
      <c r="B48" s="4"/>
      <c r="C48" s="4"/>
    </row>
    <row r="49" spans="1:3" ht="15.75">
      <c r="A49" s="4"/>
      <c r="B49" s="4"/>
      <c r="C49" s="4"/>
    </row>
    <row r="50" spans="1:3" ht="15.75">
      <c r="A50" s="4"/>
      <c r="B50" s="4" t="s">
        <v>62</v>
      </c>
      <c r="C50" s="4"/>
    </row>
    <row r="51" spans="1:3" ht="15.75">
      <c r="A51" s="4"/>
      <c r="B51" s="4" t="s">
        <v>446</v>
      </c>
      <c r="C51" s="4"/>
    </row>
    <row r="52" spans="1:3" ht="15.75">
      <c r="A52" s="4"/>
      <c r="B52" s="4" t="s">
        <v>116</v>
      </c>
      <c r="C52" s="4"/>
    </row>
    <row r="53" spans="1:3">
      <c r="A53" s="5"/>
      <c r="B53" s="5"/>
      <c r="C53" s="5"/>
    </row>
    <row r="54" spans="1:3">
      <c r="A54" s="5"/>
      <c r="B54" s="5" t="s">
        <v>63</v>
      </c>
      <c r="C54" s="5"/>
    </row>
    <row r="55" spans="1:3" ht="15" customHeight="1">
      <c r="A55" s="48" t="s">
        <v>4</v>
      </c>
      <c r="B55" s="48" t="s">
        <v>5</v>
      </c>
      <c r="C55" s="584" t="s">
        <v>447</v>
      </c>
    </row>
    <row r="56" spans="1:3" ht="15" customHeight="1">
      <c r="A56" s="49" t="s">
        <v>7</v>
      </c>
      <c r="B56" s="49"/>
      <c r="C56" s="529"/>
    </row>
    <row r="57" spans="1:3" ht="15" customHeight="1">
      <c r="A57" s="76"/>
      <c r="B57" s="329" t="s">
        <v>395</v>
      </c>
      <c r="C57" s="182">
        <v>2744</v>
      </c>
    </row>
    <row r="58" spans="1:3" ht="15" customHeight="1">
      <c r="A58" s="77" t="s">
        <v>560</v>
      </c>
      <c r="B58" s="102" t="s">
        <v>394</v>
      </c>
      <c r="C58" s="160">
        <v>2744</v>
      </c>
    </row>
    <row r="59" spans="1:3" ht="15" customHeight="1">
      <c r="A59" s="92" t="s">
        <v>559</v>
      </c>
      <c r="B59" s="191" t="s">
        <v>198</v>
      </c>
      <c r="C59" s="182">
        <f>SUM(C60:C63)</f>
        <v>11500</v>
      </c>
    </row>
    <row r="60" spans="1:3" ht="15" customHeight="1">
      <c r="A60" s="93"/>
      <c r="B60" s="26" t="s">
        <v>337</v>
      </c>
      <c r="C60" s="160">
        <v>800</v>
      </c>
    </row>
    <row r="61" spans="1:3" ht="15" customHeight="1">
      <c r="A61" s="93"/>
      <c r="B61" s="26" t="s">
        <v>130</v>
      </c>
      <c r="C61" s="160">
        <v>1300</v>
      </c>
    </row>
    <row r="62" spans="1:3" ht="15" customHeight="1">
      <c r="A62" s="93"/>
      <c r="B62" s="26" t="s">
        <v>348</v>
      </c>
      <c r="C62" s="160">
        <v>5000</v>
      </c>
    </row>
    <row r="63" spans="1:3" ht="15" customHeight="1">
      <c r="A63" s="93"/>
      <c r="B63" s="26" t="s">
        <v>338</v>
      </c>
      <c r="C63" s="160">
        <v>4400</v>
      </c>
    </row>
    <row r="64" spans="1:3" ht="15" customHeight="1">
      <c r="A64" s="87" t="s">
        <v>419</v>
      </c>
      <c r="B64" s="380" t="s">
        <v>148</v>
      </c>
      <c r="C64" s="99">
        <f>SUM(C57,C59)</f>
        <v>14244</v>
      </c>
    </row>
    <row r="65" spans="1:3" ht="21" customHeight="1">
      <c r="A65" s="382"/>
      <c r="B65" s="384" t="s">
        <v>396</v>
      </c>
      <c r="C65" s="383">
        <f>SUM(C64)</f>
        <v>14244</v>
      </c>
    </row>
  </sheetData>
  <mergeCells count="2">
    <mergeCell ref="C9:C10"/>
    <mergeCell ref="C55:C56"/>
  </mergeCells>
  <phoneticPr fontId="0" type="noConversion"/>
  <printOptions horizontalCentered="1"/>
  <pageMargins left="0.78740157480314965" right="0.78740157480314965" top="0.59055118110236227" bottom="0.59055118110236227" header="0.51181102362204722" footer="0.31496062992125984"/>
  <pageSetup paperSize="9" scale="79" firstPageNumber="16" orientation="portrait" horizontalDpi="300" verticalDpi="300" r:id="rId1"/>
  <headerFooter alignWithMargins="0">
    <oddFooter>&amp;P. oldal</oddFooter>
  </headerFooter>
  <rowBreaks count="1" manualBreakCount="1">
    <brk id="46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K90"/>
  <sheetViews>
    <sheetView view="pageBreakPreview" topLeftCell="A28" zoomScaleNormal="100" workbookViewId="0">
      <selection activeCell="B52" sqref="B52"/>
    </sheetView>
  </sheetViews>
  <sheetFormatPr defaultRowHeight="12.75"/>
  <cols>
    <col min="1" max="1" width="6.7109375" customWidth="1"/>
    <col min="2" max="2" width="48" customWidth="1"/>
    <col min="3" max="3" width="10.7109375" customWidth="1"/>
    <col min="4" max="4" width="11" customWidth="1"/>
    <col min="5" max="5" width="10.7109375" customWidth="1"/>
  </cols>
  <sheetData>
    <row r="1" spans="1:5" ht="15.75">
      <c r="A1" s="45" t="s">
        <v>593</v>
      </c>
      <c r="B1" s="45"/>
      <c r="C1" s="45"/>
      <c r="D1" s="45"/>
      <c r="E1" s="45"/>
    </row>
    <row r="2" spans="1:5" ht="15.75">
      <c r="A2" s="45"/>
      <c r="B2" s="45"/>
      <c r="C2" s="45"/>
      <c r="D2" s="45"/>
      <c r="E2" s="45"/>
    </row>
    <row r="3" spans="1:5" ht="15.75">
      <c r="A3" s="45"/>
      <c r="B3" s="63" t="s">
        <v>67</v>
      </c>
      <c r="C3" s="46"/>
      <c r="D3" s="45"/>
      <c r="E3" s="45"/>
    </row>
    <row r="4" spans="1:5" ht="15.75">
      <c r="A4" s="45"/>
      <c r="B4" s="63" t="s">
        <v>448</v>
      </c>
      <c r="C4" s="46"/>
      <c r="D4" s="45"/>
      <c r="E4" s="45"/>
    </row>
    <row r="5" spans="1:5" ht="15.75">
      <c r="A5" s="45"/>
      <c r="B5" s="63" t="s">
        <v>68</v>
      </c>
      <c r="C5" s="46"/>
      <c r="D5" s="45"/>
      <c r="E5" s="45"/>
    </row>
    <row r="6" spans="1:5" ht="15.75">
      <c r="A6" s="45"/>
      <c r="B6" s="63" t="s">
        <v>69</v>
      </c>
      <c r="C6" s="46"/>
      <c r="D6" s="45"/>
      <c r="E6" s="45"/>
    </row>
    <row r="7" spans="1:5">
      <c r="A7" s="5"/>
      <c r="B7" s="5"/>
      <c r="C7" s="5"/>
      <c r="D7" s="5"/>
      <c r="E7" s="5"/>
    </row>
    <row r="8" spans="1:5">
      <c r="A8" s="5"/>
      <c r="B8" s="5"/>
      <c r="C8" s="5"/>
      <c r="D8" s="5" t="s">
        <v>120</v>
      </c>
      <c r="E8" s="5"/>
    </row>
    <row r="9" spans="1:5" ht="12.75" customHeight="1">
      <c r="A9" s="48" t="s">
        <v>59</v>
      </c>
      <c r="B9" s="48" t="s">
        <v>5</v>
      </c>
      <c r="C9" s="51"/>
      <c r="D9" s="52" t="s">
        <v>447</v>
      </c>
      <c r="E9" s="53"/>
    </row>
    <row r="10" spans="1:5" ht="12.75" customHeight="1">
      <c r="A10" s="50" t="s">
        <v>60</v>
      </c>
      <c r="B10" s="50"/>
      <c r="C10" s="54" t="s">
        <v>70</v>
      </c>
      <c r="D10" s="54" t="s">
        <v>71</v>
      </c>
      <c r="E10" s="54" t="s">
        <v>6</v>
      </c>
    </row>
    <row r="11" spans="1:5" ht="12.75" customHeight="1">
      <c r="A11" s="171" t="s">
        <v>561</v>
      </c>
      <c r="B11" s="516" t="s">
        <v>472</v>
      </c>
      <c r="C11" s="387">
        <f>SUM(C12)</f>
        <v>197</v>
      </c>
      <c r="D11" s="387">
        <f t="shared" ref="D11:E11" si="0">SUM(D12)</f>
        <v>68</v>
      </c>
      <c r="E11" s="387">
        <f t="shared" si="0"/>
        <v>265</v>
      </c>
    </row>
    <row r="12" spans="1:5" ht="12.75" customHeight="1">
      <c r="A12" s="49"/>
      <c r="B12" s="517" t="s">
        <v>401</v>
      </c>
      <c r="C12" s="85">
        <v>197</v>
      </c>
      <c r="D12" s="495">
        <v>68</v>
      </c>
      <c r="E12" s="495">
        <f>SUM(C12:D12)</f>
        <v>265</v>
      </c>
    </row>
    <row r="13" spans="1:5" ht="12.75" customHeight="1">
      <c r="A13" s="171" t="s">
        <v>354</v>
      </c>
      <c r="B13" s="494" t="s">
        <v>473</v>
      </c>
      <c r="C13" s="387">
        <f>SUM(C14)</f>
        <v>551</v>
      </c>
      <c r="D13" s="387">
        <f t="shared" ref="D13" si="1">SUM(D14)</f>
        <v>149</v>
      </c>
      <c r="E13" s="387">
        <f t="shared" ref="E13" si="2">SUM(E14)</f>
        <v>700</v>
      </c>
    </row>
    <row r="14" spans="1:5" ht="12.75" customHeight="1">
      <c r="A14" s="49"/>
      <c r="B14" s="381" t="s">
        <v>474</v>
      </c>
      <c r="C14" s="85">
        <v>551</v>
      </c>
      <c r="D14" s="495">
        <v>149</v>
      </c>
      <c r="E14" s="495">
        <f>SUM(C14:D14)</f>
        <v>700</v>
      </c>
    </row>
    <row r="15" spans="1:5" ht="12.75" customHeight="1">
      <c r="A15" s="171" t="s">
        <v>562</v>
      </c>
      <c r="B15" s="100" t="s">
        <v>339</v>
      </c>
      <c r="C15" s="115">
        <f>SUM(C16:C16)</f>
        <v>87531</v>
      </c>
      <c r="D15" s="518">
        <f>SUM(D16:D16)</f>
        <v>23634</v>
      </c>
      <c r="E15" s="115">
        <f>SUM(E16:E16)</f>
        <v>111165</v>
      </c>
    </row>
    <row r="16" spans="1:5" ht="12.75" customHeight="1">
      <c r="A16" s="110"/>
      <c r="B16" s="192" t="s">
        <v>475</v>
      </c>
      <c r="C16" s="193">
        <v>87531</v>
      </c>
      <c r="D16" s="231">
        <v>23634</v>
      </c>
      <c r="E16" s="193">
        <f>SUM(C16:D16)</f>
        <v>111165</v>
      </c>
    </row>
    <row r="17" spans="1:8" ht="12.75" customHeight="1">
      <c r="A17" s="332" t="s">
        <v>357</v>
      </c>
      <c r="B17" s="100" t="s">
        <v>184</v>
      </c>
      <c r="C17" s="114">
        <f>SUM(C18)</f>
        <v>19859</v>
      </c>
      <c r="D17" s="498">
        <f t="shared" ref="D17:E17" si="3">SUM(D18)</f>
        <v>5141</v>
      </c>
      <c r="E17" s="498">
        <f t="shared" si="3"/>
        <v>25000</v>
      </c>
    </row>
    <row r="18" spans="1:8" ht="12.75" customHeight="1">
      <c r="A18" s="496"/>
      <c r="B18" s="232" t="s">
        <v>477</v>
      </c>
      <c r="C18" s="497">
        <v>19859</v>
      </c>
      <c r="D18" s="204">
        <v>5141</v>
      </c>
      <c r="E18" s="497">
        <f>SUM(C18:D18)</f>
        <v>25000</v>
      </c>
    </row>
    <row r="19" spans="1:8" ht="12.75" customHeight="1">
      <c r="A19" s="515" t="s">
        <v>563</v>
      </c>
      <c r="B19" s="195" t="s">
        <v>478</v>
      </c>
      <c r="C19" s="500">
        <v>20000</v>
      </c>
      <c r="D19" s="499"/>
      <c r="E19" s="500">
        <v>20000</v>
      </c>
    </row>
    <row r="20" spans="1:8" ht="12.75" customHeight="1">
      <c r="A20" s="110"/>
      <c r="B20" s="192" t="s">
        <v>479</v>
      </c>
      <c r="C20" s="193">
        <v>20000</v>
      </c>
      <c r="D20" s="194"/>
      <c r="E20" s="193">
        <v>20000</v>
      </c>
    </row>
    <row r="21" spans="1:8" ht="12.75" customHeight="1">
      <c r="A21" s="171" t="s">
        <v>355</v>
      </c>
      <c r="B21" s="100" t="s">
        <v>399</v>
      </c>
      <c r="C21" s="115">
        <f>SUM(C22:C23)</f>
        <v>4724</v>
      </c>
      <c r="D21" s="197">
        <f t="shared" ref="D21:E21" si="4">SUM(D22:D23)</f>
        <v>1276</v>
      </c>
      <c r="E21" s="115">
        <f t="shared" si="4"/>
        <v>6000</v>
      </c>
    </row>
    <row r="22" spans="1:8" s="309" customFormat="1" ht="12.75" customHeight="1">
      <c r="A22" s="241"/>
      <c r="B22" s="192" t="s">
        <v>416</v>
      </c>
      <c r="C22" s="243">
        <v>2362</v>
      </c>
      <c r="D22" s="242">
        <v>638</v>
      </c>
      <c r="E22" s="243">
        <f>SUM(C22:D22)</f>
        <v>3000</v>
      </c>
    </row>
    <row r="23" spans="1:8" ht="12.75" customHeight="1">
      <c r="A23" s="388"/>
      <c r="B23" s="232" t="s">
        <v>400</v>
      </c>
      <c r="C23" s="183">
        <v>2362</v>
      </c>
      <c r="D23" s="244">
        <v>638</v>
      </c>
      <c r="E23" s="183">
        <f>SUM(C23:D23)</f>
        <v>3000</v>
      </c>
    </row>
    <row r="24" spans="1:8" ht="12.75" customHeight="1">
      <c r="A24" s="171" t="s">
        <v>549</v>
      </c>
      <c r="B24" s="100" t="s">
        <v>481</v>
      </c>
      <c r="C24" s="114">
        <f>SUM(C25:C29)</f>
        <v>28197</v>
      </c>
      <c r="D24" s="498">
        <f t="shared" ref="D24:E24" si="5">SUM(D25:D29)</f>
        <v>7613</v>
      </c>
      <c r="E24" s="498">
        <f t="shared" si="5"/>
        <v>35810</v>
      </c>
    </row>
    <row r="25" spans="1:8" ht="12.75" customHeight="1">
      <c r="A25" s="241"/>
      <c r="B25" s="192" t="s">
        <v>482</v>
      </c>
      <c r="C25" s="193">
        <v>7874</v>
      </c>
      <c r="D25" s="194">
        <v>2126</v>
      </c>
      <c r="E25" s="193">
        <f>SUM(C25:D25)</f>
        <v>10000</v>
      </c>
    </row>
    <row r="26" spans="1:8" ht="12.75" customHeight="1">
      <c r="A26" s="241"/>
      <c r="B26" s="192" t="s">
        <v>483</v>
      </c>
      <c r="C26" s="193">
        <v>866</v>
      </c>
      <c r="D26" s="194">
        <v>234</v>
      </c>
      <c r="E26" s="193">
        <f>SUM(C26:D26)</f>
        <v>1100</v>
      </c>
    </row>
    <row r="27" spans="1:8" ht="12.75" customHeight="1">
      <c r="A27" s="241"/>
      <c r="B27" s="192" t="s">
        <v>398</v>
      </c>
      <c r="C27" s="193">
        <v>3937</v>
      </c>
      <c r="D27" s="194">
        <v>1063</v>
      </c>
      <c r="E27" s="193">
        <f>SUM(C27:D27)</f>
        <v>5000</v>
      </c>
    </row>
    <row r="28" spans="1:8" ht="12.75" customHeight="1">
      <c r="A28" s="241"/>
      <c r="B28" s="192" t="s">
        <v>484</v>
      </c>
      <c r="C28" s="193">
        <v>14961</v>
      </c>
      <c r="D28" s="194">
        <v>4039</v>
      </c>
      <c r="E28" s="193">
        <f>SUM(C28:D28)</f>
        <v>19000</v>
      </c>
    </row>
    <row r="29" spans="1:8" ht="12.75" customHeight="1">
      <c r="A29" s="388"/>
      <c r="B29" s="232" t="s">
        <v>485</v>
      </c>
      <c r="C29" s="497">
        <v>559</v>
      </c>
      <c r="D29" s="204">
        <v>151</v>
      </c>
      <c r="E29" s="497">
        <f>SUM(C29:D29)</f>
        <v>710</v>
      </c>
    </row>
    <row r="30" spans="1:8" ht="12.75" customHeight="1">
      <c r="A30" s="172" t="s">
        <v>565</v>
      </c>
      <c r="B30" s="195" t="s">
        <v>200</v>
      </c>
      <c r="C30" s="196">
        <f>SUM(C31:C34)</f>
        <v>131180</v>
      </c>
      <c r="D30" s="240">
        <f>SUM(D31:D34)</f>
        <v>35420</v>
      </c>
      <c r="E30" s="503">
        <f>SUM(E31:E34)</f>
        <v>166600</v>
      </c>
    </row>
    <row r="31" spans="1:8" ht="12.75" customHeight="1">
      <c r="A31" s="241"/>
      <c r="B31" s="192" t="s">
        <v>410</v>
      </c>
      <c r="C31" s="193">
        <v>4409</v>
      </c>
      <c r="D31" s="194">
        <v>1191</v>
      </c>
      <c r="E31" s="193">
        <f>SUM(C31:D31)</f>
        <v>5600</v>
      </c>
    </row>
    <row r="32" spans="1:8" ht="12.75" customHeight="1">
      <c r="A32" s="241"/>
      <c r="B32" s="192" t="s">
        <v>411</v>
      </c>
      <c r="C32" s="193">
        <v>118110</v>
      </c>
      <c r="D32" s="194">
        <v>31890</v>
      </c>
      <c r="E32" s="193">
        <f>SUM(C32:D32)</f>
        <v>150000</v>
      </c>
      <c r="H32" s="68"/>
    </row>
    <row r="33" spans="1:11" ht="12.75" customHeight="1">
      <c r="A33" s="241"/>
      <c r="B33" s="192" t="s">
        <v>487</v>
      </c>
      <c r="C33" s="193">
        <v>787</v>
      </c>
      <c r="D33" s="194">
        <v>213</v>
      </c>
      <c r="E33" s="193">
        <f>SUM(C33:D33)</f>
        <v>1000</v>
      </c>
    </row>
    <row r="34" spans="1:11" ht="12.75" customHeight="1">
      <c r="A34" s="200"/>
      <c r="B34" s="232" t="s">
        <v>486</v>
      </c>
      <c r="C34" s="497">
        <v>7874</v>
      </c>
      <c r="D34" s="204">
        <v>2126</v>
      </c>
      <c r="E34" s="183">
        <f>SUM(C34:D34)</f>
        <v>10000</v>
      </c>
    </row>
    <row r="35" spans="1:11" ht="12.75" customHeight="1">
      <c r="A35" s="332" t="s">
        <v>564</v>
      </c>
      <c r="B35" s="100" t="s">
        <v>340</v>
      </c>
      <c r="C35" s="115">
        <f>SUM(C36:C37)</f>
        <v>2463</v>
      </c>
      <c r="D35" s="115">
        <f t="shared" ref="D35:E35" si="6">SUM(D36:D37)</f>
        <v>637</v>
      </c>
      <c r="E35" s="115">
        <f t="shared" si="6"/>
        <v>3100</v>
      </c>
      <c r="J35" s="68"/>
    </row>
    <row r="36" spans="1:11" s="309" customFormat="1" ht="12.75" customHeight="1">
      <c r="A36" s="331"/>
      <c r="B36" s="192" t="s">
        <v>488</v>
      </c>
      <c r="C36" s="243">
        <v>2363</v>
      </c>
      <c r="D36" s="242">
        <v>637</v>
      </c>
      <c r="E36" s="504">
        <f>SUM(C36:D36)</f>
        <v>3000</v>
      </c>
    </row>
    <row r="37" spans="1:11" s="309" customFormat="1" ht="12.75" customHeight="1">
      <c r="A37" s="331"/>
      <c r="B37" s="192" t="s">
        <v>491</v>
      </c>
      <c r="C37" s="243">
        <v>100</v>
      </c>
      <c r="D37" s="242">
        <v>0</v>
      </c>
      <c r="E37" s="243">
        <f>SUM(C37:D37)</f>
        <v>100</v>
      </c>
      <c r="K37" s="505"/>
    </row>
    <row r="38" spans="1:11" s="307" customFormat="1" ht="18.75" customHeight="1">
      <c r="A38" s="389"/>
      <c r="B38" s="73" t="s">
        <v>148</v>
      </c>
      <c r="C38" s="349">
        <f>SUM(C11,C13,C15,C17,C19,C21,C24,C30,C35)</f>
        <v>294702</v>
      </c>
      <c r="D38" s="349">
        <f t="shared" ref="D38:E38" si="7">SUM(D11,D13,D15,D17,D19,D21,D24,D30,D35)</f>
        <v>73938</v>
      </c>
      <c r="E38" s="349">
        <f t="shared" si="7"/>
        <v>368640</v>
      </c>
    </row>
    <row r="39" spans="1:11" s="309" customFormat="1" ht="12.75" customHeight="1">
      <c r="A39" s="332" t="s">
        <v>356</v>
      </c>
      <c r="B39" s="100" t="s">
        <v>342</v>
      </c>
      <c r="C39" s="115">
        <f>SUM(C40:C40)</f>
        <v>5900</v>
      </c>
      <c r="D39" s="115">
        <f>SUM(D40:D40)</f>
        <v>1593</v>
      </c>
      <c r="E39" s="115">
        <f>SUM(E40:E40)</f>
        <v>7493</v>
      </c>
    </row>
    <row r="40" spans="1:11" s="309" customFormat="1" ht="12.75" customHeight="1">
      <c r="A40" s="331"/>
      <c r="B40" s="192" t="s">
        <v>401</v>
      </c>
      <c r="C40" s="243">
        <v>5900</v>
      </c>
      <c r="D40" s="242">
        <v>1593</v>
      </c>
      <c r="E40" s="243">
        <f>SUM(C40:D40)</f>
        <v>7493</v>
      </c>
    </row>
    <row r="41" spans="1:11" s="335" customFormat="1" ht="20.25" customHeight="1">
      <c r="A41" s="392"/>
      <c r="B41" s="73" t="s">
        <v>406</v>
      </c>
      <c r="C41" s="393">
        <f>SUM(C39,)</f>
        <v>5900</v>
      </c>
      <c r="D41" s="393">
        <f t="shared" ref="D41:E41" si="8">SUM(D39,)</f>
        <v>1593</v>
      </c>
      <c r="E41" s="393">
        <f t="shared" si="8"/>
        <v>7493</v>
      </c>
    </row>
    <row r="42" spans="1:11" s="309" customFormat="1" ht="12.75" customHeight="1">
      <c r="A42" s="391" t="s">
        <v>10</v>
      </c>
      <c r="B42" s="195" t="s">
        <v>405</v>
      </c>
      <c r="C42" s="196">
        <f>SUM(C43:C43)</f>
        <v>18134</v>
      </c>
      <c r="D42" s="196">
        <f>SUM(D43:D43)</f>
        <v>4896</v>
      </c>
      <c r="E42" s="196">
        <f>SUM(E43:E43)</f>
        <v>23030</v>
      </c>
    </row>
    <row r="43" spans="1:11" s="309" customFormat="1" ht="12.75" customHeight="1">
      <c r="A43" s="331"/>
      <c r="B43" s="192" t="s">
        <v>407</v>
      </c>
      <c r="C43" s="243">
        <v>18134</v>
      </c>
      <c r="D43" s="242">
        <v>4896</v>
      </c>
      <c r="E43" s="243">
        <f>SUM(C43:D43)</f>
        <v>23030</v>
      </c>
    </row>
    <row r="44" spans="1:11" ht="17.25" customHeight="1">
      <c r="A44" s="181"/>
      <c r="B44" s="73" t="s">
        <v>403</v>
      </c>
      <c r="C44" s="162">
        <f>SUM(C42,)</f>
        <v>18134</v>
      </c>
      <c r="D44" s="162">
        <f t="shared" ref="D44:E44" si="9">SUM(D42,)</f>
        <v>4896</v>
      </c>
      <c r="E44" s="162">
        <f t="shared" si="9"/>
        <v>23030</v>
      </c>
    </row>
    <row r="45" spans="1:11" ht="19.5" customHeight="1">
      <c r="A45" s="181"/>
      <c r="B45" s="73" t="s">
        <v>408</v>
      </c>
      <c r="C45" s="162">
        <f>SUM(C38,C41,C44)</f>
        <v>318736</v>
      </c>
      <c r="D45" s="162">
        <f>SUM(D38,D41,D44)</f>
        <v>80427</v>
      </c>
      <c r="E45" s="162">
        <f>SUM(E38,E41,E44)</f>
        <v>399163</v>
      </c>
    </row>
    <row r="46" spans="1:11">
      <c r="A46" s="106"/>
      <c r="B46" s="107"/>
      <c r="C46" s="107"/>
      <c r="D46" s="107"/>
      <c r="E46" s="107"/>
    </row>
    <row r="47" spans="1:11">
      <c r="A47" s="106"/>
      <c r="B47" s="107"/>
      <c r="C47" s="107"/>
      <c r="D47" s="107"/>
      <c r="E47" s="107"/>
    </row>
    <row r="48" spans="1:11">
      <c r="A48" s="106"/>
      <c r="B48" s="107"/>
      <c r="C48" s="107"/>
      <c r="D48" s="107"/>
      <c r="E48" s="107"/>
    </row>
    <row r="49" spans="1:5" ht="15.75">
      <c r="A49" s="108" t="s">
        <v>594</v>
      </c>
      <c r="B49" s="107"/>
      <c r="C49" s="107"/>
      <c r="D49" s="107"/>
      <c r="E49" s="107"/>
    </row>
    <row r="50" spans="1:5">
      <c r="A50" s="106"/>
      <c r="B50" s="107"/>
      <c r="C50" s="107"/>
      <c r="D50" s="107"/>
      <c r="E50" s="107"/>
    </row>
    <row r="51" spans="1:5" ht="15.75">
      <c r="A51" s="106"/>
      <c r="B51" s="109" t="s">
        <v>67</v>
      </c>
      <c r="C51" s="107"/>
      <c r="D51" s="107"/>
      <c r="E51" s="107"/>
    </row>
    <row r="52" spans="1:5" ht="15.75">
      <c r="A52" s="106"/>
      <c r="B52" s="109" t="s">
        <v>449</v>
      </c>
      <c r="C52" s="107"/>
      <c r="D52" s="107"/>
      <c r="E52" s="107"/>
    </row>
    <row r="53" spans="1:5" ht="15.75">
      <c r="A53" s="106"/>
      <c r="B53" s="109" t="s">
        <v>68</v>
      </c>
      <c r="C53" s="107"/>
      <c r="D53" s="107"/>
      <c r="E53" s="107"/>
    </row>
    <row r="54" spans="1:5" ht="15.75">
      <c r="A54" s="106"/>
      <c r="B54" s="109" t="s">
        <v>72</v>
      </c>
      <c r="C54" s="107"/>
      <c r="D54" s="107"/>
      <c r="E54" s="107"/>
    </row>
    <row r="55" spans="1:5" ht="15.75">
      <c r="A55" s="106"/>
      <c r="B55" s="109"/>
      <c r="C55" s="107"/>
      <c r="D55" s="107"/>
      <c r="E55" s="107"/>
    </row>
    <row r="56" spans="1:5" s="68" customFormat="1">
      <c r="A56" s="48" t="s">
        <v>59</v>
      </c>
      <c r="B56" s="48" t="s">
        <v>5</v>
      </c>
      <c r="C56" s="51"/>
      <c r="D56" s="52" t="s">
        <v>447</v>
      </c>
      <c r="E56" s="53"/>
    </row>
    <row r="57" spans="1:5">
      <c r="A57" s="50" t="s">
        <v>60</v>
      </c>
      <c r="B57" s="50"/>
      <c r="C57" s="48" t="s">
        <v>70</v>
      </c>
      <c r="D57" s="48" t="s">
        <v>71</v>
      </c>
      <c r="E57" s="48" t="s">
        <v>6</v>
      </c>
    </row>
    <row r="58" spans="1:5">
      <c r="A58" s="76" t="s">
        <v>562</v>
      </c>
      <c r="B58" s="100" t="s">
        <v>339</v>
      </c>
      <c r="C58" s="330">
        <f>SUM(C59:C59)</f>
        <v>2362</v>
      </c>
      <c r="D58" s="111">
        <f>SUM(D59:D59)</f>
        <v>638</v>
      </c>
      <c r="E58" s="111">
        <f>SUM(E59:E59)</f>
        <v>3000</v>
      </c>
    </row>
    <row r="59" spans="1:5">
      <c r="A59" s="77"/>
      <c r="B59" s="192" t="s">
        <v>142</v>
      </c>
      <c r="C59" s="231">
        <v>2362</v>
      </c>
      <c r="D59" s="193">
        <v>638</v>
      </c>
      <c r="E59" s="231">
        <f>SUM(C59:D59)</f>
        <v>3000</v>
      </c>
    </row>
    <row r="60" spans="1:5">
      <c r="A60" s="76" t="s">
        <v>357</v>
      </c>
      <c r="B60" s="199" t="s">
        <v>184</v>
      </c>
      <c r="C60" s="111">
        <f>SUM(C61:C63)</f>
        <v>58661</v>
      </c>
      <c r="D60" s="111">
        <f>SUM(D61:D63)</f>
        <v>15839</v>
      </c>
      <c r="E60" s="111">
        <f>SUM(E61:E63)</f>
        <v>74500</v>
      </c>
    </row>
    <row r="61" spans="1:5">
      <c r="A61" s="77"/>
      <c r="B61" s="239" t="s">
        <v>415</v>
      </c>
      <c r="C61" s="112">
        <v>5512</v>
      </c>
      <c r="D61" s="112">
        <v>1488</v>
      </c>
      <c r="E61" s="112">
        <f t="shared" ref="E61:E65" si="10">SUM(C61:D61)</f>
        <v>7000</v>
      </c>
    </row>
    <row r="62" spans="1:5">
      <c r="A62" s="77"/>
      <c r="B62" s="239" t="s">
        <v>476</v>
      </c>
      <c r="C62" s="112">
        <v>15748</v>
      </c>
      <c r="D62" s="112">
        <v>4252</v>
      </c>
      <c r="E62" s="112">
        <f t="shared" si="10"/>
        <v>20000</v>
      </c>
    </row>
    <row r="63" spans="1:5">
      <c r="A63" s="86"/>
      <c r="B63" s="526" t="s">
        <v>572</v>
      </c>
      <c r="C63" s="201">
        <v>37401</v>
      </c>
      <c r="D63" s="201">
        <v>10099</v>
      </c>
      <c r="E63" s="201">
        <f t="shared" si="10"/>
        <v>47500</v>
      </c>
    </row>
    <row r="64" spans="1:5">
      <c r="A64" s="93" t="s">
        <v>355</v>
      </c>
      <c r="B64" s="501" t="s">
        <v>489</v>
      </c>
      <c r="C64" s="502">
        <v>3150</v>
      </c>
      <c r="D64" s="502">
        <v>850</v>
      </c>
      <c r="E64" s="502">
        <f t="shared" si="10"/>
        <v>4000</v>
      </c>
    </row>
    <row r="65" spans="1:5">
      <c r="A65" s="94"/>
      <c r="B65" s="239" t="s">
        <v>480</v>
      </c>
      <c r="C65" s="112">
        <v>3150</v>
      </c>
      <c r="D65" s="112">
        <v>850</v>
      </c>
      <c r="E65" s="112">
        <f t="shared" si="10"/>
        <v>4000</v>
      </c>
    </row>
    <row r="66" spans="1:5">
      <c r="A66" s="93" t="s">
        <v>564</v>
      </c>
      <c r="B66" s="100" t="s">
        <v>340</v>
      </c>
      <c r="C66" s="114">
        <f>SUM(C67)</f>
        <v>3937</v>
      </c>
      <c r="D66" s="114">
        <f t="shared" ref="D66:E66" si="11">SUM(D67)</f>
        <v>1063</v>
      </c>
      <c r="E66" s="114">
        <f t="shared" si="11"/>
        <v>5000</v>
      </c>
    </row>
    <row r="67" spans="1:5">
      <c r="A67" s="93"/>
      <c r="B67" s="239" t="s">
        <v>490</v>
      </c>
      <c r="C67" s="201">
        <v>3937</v>
      </c>
      <c r="D67" s="201">
        <v>1063</v>
      </c>
      <c r="E67" s="201">
        <f>SUM(C67:D67)</f>
        <v>5000</v>
      </c>
    </row>
    <row r="68" spans="1:5">
      <c r="A68" s="171" t="s">
        <v>566</v>
      </c>
      <c r="B68" s="100" t="s">
        <v>341</v>
      </c>
      <c r="C68" s="114">
        <f>SUM(C69:C70)</f>
        <v>30315</v>
      </c>
      <c r="D68" s="114">
        <f>SUM(D69:D70)</f>
        <v>8185</v>
      </c>
      <c r="E68" s="114">
        <f>SUM(E69:E70)</f>
        <v>38500</v>
      </c>
    </row>
    <row r="69" spans="1:5">
      <c r="A69" s="172"/>
      <c r="B69" s="192" t="s">
        <v>412</v>
      </c>
      <c r="C69" s="193">
        <v>1575</v>
      </c>
      <c r="D69" s="193">
        <v>425</v>
      </c>
      <c r="E69" s="193">
        <f>SUM(C69:D69)</f>
        <v>2000</v>
      </c>
    </row>
    <row r="70" spans="1:5">
      <c r="A70" s="200"/>
      <c r="B70" s="88" t="s">
        <v>413</v>
      </c>
      <c r="C70" s="201">
        <v>28740</v>
      </c>
      <c r="D70" s="201">
        <v>7760</v>
      </c>
      <c r="E70" s="116">
        <f>SUM(C70:D70)</f>
        <v>36500</v>
      </c>
    </row>
    <row r="71" spans="1:5">
      <c r="A71" s="171" t="s">
        <v>567</v>
      </c>
      <c r="B71" s="100" t="s">
        <v>492</v>
      </c>
      <c r="C71" s="114">
        <f>SUM(C72)</f>
        <v>1575</v>
      </c>
      <c r="D71" s="114">
        <f t="shared" ref="D71:E71" si="12">SUM(D72)</f>
        <v>425</v>
      </c>
      <c r="E71" s="114">
        <f t="shared" si="12"/>
        <v>2000</v>
      </c>
    </row>
    <row r="72" spans="1:5">
      <c r="A72" s="200"/>
      <c r="B72" s="88" t="s">
        <v>493</v>
      </c>
      <c r="C72" s="201">
        <v>1575</v>
      </c>
      <c r="D72" s="201">
        <v>425</v>
      </c>
      <c r="E72" s="116">
        <f>SUM(C72:D72)</f>
        <v>2000</v>
      </c>
    </row>
    <row r="73" spans="1:5">
      <c r="A73" s="54">
        <v>1</v>
      </c>
      <c r="B73" s="319" t="s">
        <v>148</v>
      </c>
      <c r="C73" s="245">
        <f>SUM(C58,C60,C64,C66,C68,C71)</f>
        <v>100000</v>
      </c>
      <c r="D73" s="245">
        <f t="shared" ref="D73:E73" si="13">SUM(D58,D60,D64,D66,D68,D71)</f>
        <v>27000</v>
      </c>
      <c r="E73" s="245">
        <f t="shared" si="13"/>
        <v>127000</v>
      </c>
    </row>
    <row r="74" spans="1:5">
      <c r="A74" s="5"/>
      <c r="B74" s="5"/>
      <c r="C74" s="5"/>
      <c r="D74" s="5"/>
      <c r="E74" s="5"/>
    </row>
    <row r="75" spans="1:5">
      <c r="A75" s="5"/>
      <c r="B75" s="5"/>
      <c r="C75" s="5"/>
      <c r="D75" s="5"/>
      <c r="E75" s="5"/>
    </row>
    <row r="76" spans="1:5">
      <c r="A76" s="5"/>
      <c r="B76" s="5"/>
      <c r="C76" s="5"/>
      <c r="D76" s="5"/>
      <c r="E76" s="5"/>
    </row>
    <row r="77" spans="1:5">
      <c r="A77" s="5"/>
      <c r="B77" s="5"/>
      <c r="C77" s="5"/>
      <c r="D77" s="5"/>
      <c r="E77" s="5"/>
    </row>
    <row r="78" spans="1:5">
      <c r="A78" s="5"/>
      <c r="B78" s="5"/>
      <c r="C78" s="5"/>
      <c r="D78" s="5"/>
      <c r="E78" s="5"/>
    </row>
    <row r="79" spans="1:5">
      <c r="A79" s="5"/>
      <c r="B79" s="5"/>
      <c r="C79" s="5"/>
      <c r="D79" s="5"/>
      <c r="E79" s="5"/>
    </row>
    <row r="80" spans="1:5">
      <c r="A80" s="5"/>
      <c r="B80" s="5"/>
      <c r="C80" s="5"/>
      <c r="D80" s="5"/>
      <c r="E80" s="5"/>
    </row>
    <row r="81" spans="1:5">
      <c r="A81" s="5"/>
      <c r="B81" s="5"/>
      <c r="C81" s="5"/>
      <c r="D81" s="5"/>
      <c r="E81" s="5"/>
    </row>
    <row r="82" spans="1:5">
      <c r="A82" s="5"/>
      <c r="B82" s="5"/>
      <c r="C82" s="5"/>
      <c r="D82" s="5"/>
      <c r="E82" s="5"/>
    </row>
    <row r="85" spans="1:5" ht="15" customHeight="1"/>
    <row r="86" spans="1:5" ht="15" customHeight="1"/>
    <row r="87" spans="1:5" ht="18" customHeight="1"/>
    <row r="88" spans="1:5" ht="15" customHeight="1"/>
    <row r="89" spans="1:5" ht="15" customHeight="1"/>
    <row r="90" spans="1:5" ht="12.75" customHeight="1"/>
  </sheetData>
  <phoneticPr fontId="0" type="noConversion"/>
  <printOptions horizontalCentered="1"/>
  <pageMargins left="0.78740157480314965" right="0.78740157480314965" top="0.78740157480314965" bottom="0.78740157480314965" header="0.51181102362204722" footer="0.51181102362204722"/>
  <pageSetup paperSize="9" scale="90" firstPageNumber="18" orientation="portrait" horizontalDpi="300" verticalDpi="300" r:id="rId1"/>
  <headerFooter alignWithMargins="0">
    <oddFooter>&amp;C&amp;P. oldal</oddFooter>
  </headerFooter>
  <rowBreaks count="1" manualBreakCount="1">
    <brk id="46" max="4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dimension ref="A1:D25"/>
  <sheetViews>
    <sheetView view="pageBreakPreview" zoomScaleNormal="100" workbookViewId="0">
      <selection activeCell="B4" sqref="B4"/>
    </sheetView>
  </sheetViews>
  <sheetFormatPr defaultRowHeight="12.75"/>
  <cols>
    <col min="1" max="1" width="8.7109375" customWidth="1"/>
    <col min="2" max="2" width="47.140625" customWidth="1"/>
    <col min="3" max="3" width="14.7109375" customWidth="1"/>
  </cols>
  <sheetData>
    <row r="1" spans="1:4" ht="15.75">
      <c r="A1" s="45" t="s">
        <v>595</v>
      </c>
      <c r="B1" s="45"/>
      <c r="C1" s="45"/>
      <c r="D1" s="5"/>
    </row>
    <row r="2" spans="1:4" ht="15.75">
      <c r="A2" s="45"/>
      <c r="B2" s="45"/>
      <c r="C2" s="45"/>
      <c r="D2" s="5"/>
    </row>
    <row r="3" spans="1:4" ht="15.75">
      <c r="A3" s="45"/>
      <c r="B3" s="45" t="s">
        <v>55</v>
      </c>
      <c r="C3" s="46"/>
      <c r="D3" s="5"/>
    </row>
    <row r="4" spans="1:4" ht="15.75">
      <c r="A4" s="45"/>
      <c r="B4" s="45" t="s">
        <v>445</v>
      </c>
      <c r="C4" s="46"/>
      <c r="D4" s="5"/>
    </row>
    <row r="5" spans="1:4" ht="15.75">
      <c r="A5" s="45"/>
      <c r="B5" s="45" t="s">
        <v>73</v>
      </c>
      <c r="C5" s="46"/>
      <c r="D5" s="5"/>
    </row>
    <row r="6" spans="1:4" ht="15.75">
      <c r="A6" s="45"/>
      <c r="B6" s="45" t="s">
        <v>57</v>
      </c>
      <c r="C6" s="46"/>
      <c r="D6" s="5"/>
    </row>
    <row r="7" spans="1:4" ht="15.75">
      <c r="A7" s="45"/>
      <c r="B7" s="45"/>
      <c r="C7" s="46"/>
      <c r="D7" s="5"/>
    </row>
    <row r="8" spans="1:4" ht="15.75">
      <c r="A8" s="45"/>
      <c r="B8" s="45"/>
      <c r="C8" s="46"/>
      <c r="D8" s="5"/>
    </row>
    <row r="9" spans="1:4" ht="15.75">
      <c r="A9" s="45"/>
      <c r="B9" s="69" t="s">
        <v>74</v>
      </c>
      <c r="C9" s="46"/>
      <c r="D9" s="5"/>
    </row>
    <row r="10" spans="1:4" ht="15" customHeight="1">
      <c r="A10" s="61" t="s">
        <v>59</v>
      </c>
      <c r="B10" s="48" t="s">
        <v>5</v>
      </c>
      <c r="C10" s="584" t="s">
        <v>447</v>
      </c>
      <c r="D10" s="5"/>
    </row>
    <row r="11" spans="1:4" ht="15" customHeight="1">
      <c r="A11" s="62" t="s">
        <v>60</v>
      </c>
      <c r="B11" s="50"/>
      <c r="C11" s="529"/>
      <c r="D11" s="5"/>
    </row>
    <row r="12" spans="1:4" ht="15" customHeight="1">
      <c r="A12" s="171" t="s">
        <v>551</v>
      </c>
      <c r="B12" s="385" t="s">
        <v>397</v>
      </c>
      <c r="C12" s="387">
        <f>SUM(C13)</f>
        <v>1043</v>
      </c>
      <c r="D12" s="5"/>
    </row>
    <row r="13" spans="1:4" ht="15" customHeight="1">
      <c r="A13" s="198"/>
      <c r="B13" s="386" t="s">
        <v>508</v>
      </c>
      <c r="C13" s="85">
        <v>1043</v>
      </c>
      <c r="D13" s="5"/>
    </row>
    <row r="14" spans="1:4" ht="15" customHeight="1">
      <c r="A14" s="171" t="s">
        <v>563</v>
      </c>
      <c r="B14" s="166" t="s">
        <v>509</v>
      </c>
      <c r="C14" s="111">
        <v>450</v>
      </c>
      <c r="D14" s="5"/>
    </row>
    <row r="15" spans="1:4" ht="15" customHeight="1">
      <c r="A15" s="172"/>
      <c r="B15" s="238" t="s">
        <v>510</v>
      </c>
      <c r="C15" s="193">
        <v>450</v>
      </c>
      <c r="D15" s="5"/>
    </row>
    <row r="16" spans="1:4" ht="15" customHeight="1">
      <c r="A16" s="171" t="s">
        <v>549</v>
      </c>
      <c r="B16" s="166" t="s">
        <v>131</v>
      </c>
      <c r="C16" s="111">
        <f>SUM(C17:C19)</f>
        <v>16300</v>
      </c>
      <c r="D16" s="5"/>
    </row>
    <row r="17" spans="1:4" ht="15" customHeight="1">
      <c r="A17" s="172"/>
      <c r="B17" s="238" t="s">
        <v>199</v>
      </c>
      <c r="C17" s="193">
        <v>800</v>
      </c>
      <c r="D17" s="5"/>
    </row>
    <row r="18" spans="1:4" ht="15" customHeight="1">
      <c r="A18" s="172"/>
      <c r="B18" s="238" t="s">
        <v>573</v>
      </c>
      <c r="C18" s="193">
        <v>15000</v>
      </c>
      <c r="D18" s="5"/>
    </row>
    <row r="19" spans="1:4" ht="15" customHeight="1">
      <c r="A19" s="172"/>
      <c r="B19" s="186" t="s">
        <v>511</v>
      </c>
      <c r="C19" s="112">
        <v>500</v>
      </c>
      <c r="D19" s="5"/>
    </row>
    <row r="20" spans="1:4" ht="15" customHeight="1">
      <c r="A20" s="173"/>
      <c r="B20" s="170" t="s">
        <v>75</v>
      </c>
      <c r="C20" s="168">
        <f>SUM(C12,C14,C16)</f>
        <v>17793</v>
      </c>
      <c r="D20" s="5"/>
    </row>
    <row r="21" spans="1:4" ht="15" customHeight="1">
      <c r="A21" s="5"/>
      <c r="B21" s="5"/>
      <c r="C21" s="5"/>
      <c r="D21" s="5"/>
    </row>
    <row r="22" spans="1:4" ht="15" customHeight="1">
      <c r="A22" s="5"/>
      <c r="B22" s="5"/>
      <c r="C22" s="5"/>
      <c r="D22" s="5"/>
    </row>
    <row r="23" spans="1:4" ht="15" customHeight="1">
      <c r="A23" s="5"/>
      <c r="B23" s="5"/>
      <c r="C23" s="5"/>
      <c r="D23" s="5"/>
    </row>
    <row r="24" spans="1:4">
      <c r="A24" s="5"/>
      <c r="B24" s="5"/>
      <c r="C24" s="5"/>
      <c r="D24" s="5"/>
    </row>
    <row r="25" spans="1:4">
      <c r="A25" s="5"/>
      <c r="B25" s="5"/>
      <c r="C25" s="5"/>
      <c r="D25" s="5"/>
    </row>
  </sheetData>
  <mergeCells count="1">
    <mergeCell ref="C10:C11"/>
  </mergeCells>
  <phoneticPr fontId="0" type="noConversion"/>
  <printOptions horizontalCentered="1"/>
  <pageMargins left="0.78740157480314965" right="0.78740157480314965" top="0.59055118110236227" bottom="0.78740157480314965" header="0.51181102362204722" footer="0.51181102362204722"/>
  <pageSetup paperSize="9" firstPageNumber="20" orientation="portrait" horizontalDpi="300" verticalDpi="300" r:id="rId1"/>
  <headerFooter alignWithMargins="0">
    <oddFooter>&amp;P. oldal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C27"/>
  <sheetViews>
    <sheetView view="pageBreakPreview" zoomScaleNormal="100" zoomScaleSheetLayoutView="100" workbookViewId="0">
      <selection activeCell="B4" sqref="B4"/>
    </sheetView>
  </sheetViews>
  <sheetFormatPr defaultRowHeight="12.75"/>
  <cols>
    <col min="1" max="1" width="18.28515625" customWidth="1"/>
    <col min="2" max="2" width="24.5703125" customWidth="1"/>
    <col min="3" max="3" width="35.5703125" customWidth="1"/>
  </cols>
  <sheetData>
    <row r="1" spans="1:3" ht="15.75">
      <c r="A1" s="4" t="s">
        <v>596</v>
      </c>
      <c r="B1" s="4"/>
      <c r="C1" s="4"/>
    </row>
    <row r="2" spans="1:3" ht="15.75">
      <c r="A2" s="4"/>
      <c r="B2" s="4"/>
      <c r="C2" s="4"/>
    </row>
    <row r="3" spans="1:3" ht="15.75">
      <c r="A3" s="4"/>
      <c r="B3" s="4" t="s">
        <v>349</v>
      </c>
      <c r="C3" s="4"/>
    </row>
    <row r="4" spans="1:3" ht="15.75">
      <c r="A4" s="4"/>
      <c r="B4" s="4" t="s">
        <v>450</v>
      </c>
      <c r="C4" s="4"/>
    </row>
    <row r="5" spans="1:3" ht="15.75">
      <c r="A5" s="4"/>
      <c r="B5" s="340" t="s">
        <v>350</v>
      </c>
      <c r="C5" s="4"/>
    </row>
    <row r="6" spans="1:3">
      <c r="A6" s="5"/>
      <c r="B6" s="5"/>
      <c r="C6" s="5"/>
    </row>
    <row r="7" spans="1:3">
      <c r="A7" s="5"/>
      <c r="B7" s="5" t="s">
        <v>351</v>
      </c>
      <c r="C7" s="5"/>
    </row>
    <row r="8" spans="1:3">
      <c r="A8" s="48" t="s">
        <v>4</v>
      </c>
      <c r="B8" s="584" t="s">
        <v>5</v>
      </c>
      <c r="C8" s="584" t="s">
        <v>447</v>
      </c>
    </row>
    <row r="9" spans="1:3">
      <c r="A9" s="49" t="s">
        <v>7</v>
      </c>
      <c r="B9" s="529"/>
      <c r="C9" s="529"/>
    </row>
    <row r="10" spans="1:3">
      <c r="A10" s="76"/>
      <c r="B10" s="511" t="s">
        <v>352</v>
      </c>
      <c r="C10" s="514">
        <v>5000</v>
      </c>
    </row>
    <row r="11" spans="1:3">
      <c r="A11" s="94" t="s">
        <v>549</v>
      </c>
      <c r="B11" s="512" t="s">
        <v>417</v>
      </c>
      <c r="C11" s="513">
        <v>142120</v>
      </c>
    </row>
    <row r="12" spans="1:3" ht="19.5" customHeight="1">
      <c r="A12" s="343"/>
      <c r="B12" s="342" t="s">
        <v>353</v>
      </c>
      <c r="C12" s="341">
        <f>SUM(C10:C11)</f>
        <v>147120</v>
      </c>
    </row>
    <row r="27" spans="2:2">
      <c r="B27" s="68"/>
    </row>
  </sheetData>
  <mergeCells count="2">
    <mergeCell ref="C8:C9"/>
    <mergeCell ref="B8:B9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&amp;P. oldal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N89"/>
  <sheetViews>
    <sheetView view="pageBreakPreview" zoomScale="130" zoomScaleNormal="100" workbookViewId="0">
      <selection activeCell="A42" sqref="A42"/>
    </sheetView>
  </sheetViews>
  <sheetFormatPr defaultRowHeight="12.75"/>
  <cols>
    <col min="1" max="1" width="43.85546875" customWidth="1"/>
    <col min="2" max="2" width="16.42578125" customWidth="1"/>
    <col min="3" max="3" width="12.85546875" customWidth="1"/>
    <col min="4" max="4" width="11.5703125" customWidth="1"/>
    <col min="5" max="5" width="14.7109375" customWidth="1"/>
    <col min="6" max="6" width="13.42578125" customWidth="1"/>
    <col min="7" max="7" width="14.5703125" customWidth="1"/>
    <col min="8" max="8" width="11" customWidth="1"/>
  </cols>
  <sheetData>
    <row r="1" spans="1:13" ht="15.75">
      <c r="A1" s="4" t="s">
        <v>597</v>
      </c>
      <c r="B1" s="4"/>
      <c r="C1" s="4"/>
      <c r="D1" s="4"/>
      <c r="E1" s="5"/>
      <c r="F1" s="5"/>
      <c r="G1" s="5"/>
      <c r="H1" s="5"/>
      <c r="I1" s="5"/>
      <c r="J1" s="5"/>
      <c r="K1" s="5"/>
      <c r="L1" s="5"/>
      <c r="M1" s="5"/>
    </row>
    <row r="2" spans="1:13" ht="15.7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</row>
    <row r="3" spans="1:13" ht="15.75">
      <c r="A3" s="4"/>
      <c r="B3" s="4"/>
      <c r="C3" s="4"/>
      <c r="D3" s="4"/>
      <c r="E3" s="5"/>
      <c r="F3" s="5"/>
      <c r="G3" s="5"/>
      <c r="H3" s="5"/>
      <c r="I3" s="5"/>
      <c r="J3" s="5"/>
      <c r="K3" s="5"/>
      <c r="L3" s="5"/>
      <c r="M3" s="5"/>
    </row>
    <row r="4" spans="1:13" ht="15">
      <c r="A4" s="38"/>
      <c r="B4" s="38"/>
      <c r="C4" s="38"/>
      <c r="D4" s="38"/>
      <c r="E4" s="5"/>
      <c r="F4" s="5"/>
      <c r="G4" s="5"/>
      <c r="H4" s="5"/>
      <c r="I4" s="5"/>
      <c r="J4" s="5"/>
      <c r="K4" s="5"/>
      <c r="L4" s="5"/>
      <c r="M4" s="5"/>
    </row>
    <row r="5" spans="1:13" ht="15.75">
      <c r="A5" s="38"/>
      <c r="B5" s="38"/>
      <c r="C5" s="6" t="s">
        <v>26</v>
      </c>
      <c r="D5" s="6"/>
      <c r="E5" s="5"/>
      <c r="F5" s="5"/>
      <c r="G5" s="5"/>
      <c r="H5" s="5"/>
      <c r="I5" s="5"/>
      <c r="J5" s="5"/>
      <c r="K5" s="5"/>
      <c r="L5" s="5"/>
      <c r="M5" s="5"/>
    </row>
    <row r="6" spans="1:13" ht="15.75">
      <c r="A6" s="38"/>
      <c r="B6" s="38"/>
      <c r="C6" s="404" t="s">
        <v>451</v>
      </c>
      <c r="D6" s="6"/>
      <c r="E6" s="5"/>
      <c r="F6" s="5"/>
      <c r="G6" s="5"/>
      <c r="H6" s="5"/>
      <c r="I6" s="5"/>
      <c r="J6" s="5"/>
      <c r="K6" s="5"/>
      <c r="L6" s="5"/>
      <c r="M6" s="5"/>
    </row>
    <row r="7" spans="1:13" ht="15.75">
      <c r="A7" s="38"/>
      <c r="B7" s="38"/>
      <c r="C7" s="6"/>
      <c r="D7" s="6"/>
      <c r="E7" s="5"/>
      <c r="F7" s="5"/>
      <c r="G7" s="5"/>
      <c r="H7" s="5"/>
      <c r="I7" s="5"/>
      <c r="J7" s="5"/>
      <c r="K7" s="5"/>
      <c r="L7" s="5"/>
      <c r="M7" s="5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25.5" customHeight="1">
      <c r="A9" s="48" t="s">
        <v>5</v>
      </c>
      <c r="B9" s="48" t="s">
        <v>76</v>
      </c>
      <c r="C9" s="48" t="s">
        <v>77</v>
      </c>
      <c r="D9" s="48" t="s">
        <v>78</v>
      </c>
      <c r="E9" s="61" t="s">
        <v>79</v>
      </c>
      <c r="F9" s="584" t="s">
        <v>151</v>
      </c>
      <c r="G9" s="202" t="s">
        <v>6</v>
      </c>
      <c r="H9" s="5"/>
      <c r="I9" s="5"/>
      <c r="J9" s="5"/>
      <c r="K9" s="5"/>
      <c r="L9" s="5"/>
      <c r="M9" s="5"/>
    </row>
    <row r="10" spans="1:13">
      <c r="A10" s="49"/>
      <c r="B10" s="49" t="s">
        <v>80</v>
      </c>
      <c r="C10" s="49" t="s">
        <v>81</v>
      </c>
      <c r="D10" s="49"/>
      <c r="E10" s="198" t="s">
        <v>81</v>
      </c>
      <c r="F10" s="585"/>
      <c r="G10" s="203"/>
      <c r="H10" s="5"/>
      <c r="I10" s="5"/>
      <c r="J10" s="5"/>
      <c r="K10" s="5"/>
      <c r="L10" s="5"/>
      <c r="M10" s="5"/>
    </row>
    <row r="11" spans="1:13">
      <c r="A11" s="50"/>
      <c r="B11" s="50" t="s">
        <v>82</v>
      </c>
      <c r="C11" s="50"/>
      <c r="D11" s="50"/>
      <c r="E11" s="62"/>
      <c r="F11" s="586"/>
      <c r="G11" s="72"/>
      <c r="H11" s="5"/>
      <c r="I11" s="5"/>
      <c r="J11" s="5"/>
      <c r="K11" s="5"/>
      <c r="L11" s="5"/>
      <c r="M11" s="5"/>
    </row>
    <row r="12" spans="1:13" ht="20.100000000000001" customHeight="1">
      <c r="A12" s="43" t="s">
        <v>147</v>
      </c>
      <c r="B12" s="43">
        <v>1</v>
      </c>
      <c r="C12" s="43"/>
      <c r="D12" s="43"/>
      <c r="E12" s="43"/>
      <c r="F12" s="525">
        <v>180</v>
      </c>
      <c r="G12" s="43">
        <f t="shared" ref="G12:G22" si="0">SUM(B12:F12)</f>
        <v>181</v>
      </c>
      <c r="H12" s="5"/>
      <c r="I12" s="5"/>
      <c r="J12" s="5"/>
      <c r="K12" s="5"/>
      <c r="L12" s="5"/>
      <c r="M12" s="5"/>
    </row>
    <row r="13" spans="1:13" ht="20.100000000000001" customHeight="1">
      <c r="A13" s="43" t="s">
        <v>83</v>
      </c>
      <c r="B13" s="43">
        <v>37</v>
      </c>
      <c r="C13" s="43">
        <v>2</v>
      </c>
      <c r="D13" s="43"/>
      <c r="E13" s="43"/>
      <c r="F13" s="43"/>
      <c r="G13" s="43">
        <f t="shared" si="0"/>
        <v>39</v>
      </c>
      <c r="H13" s="5"/>
      <c r="I13" s="5"/>
      <c r="J13" s="5"/>
      <c r="K13" s="5"/>
      <c r="L13" s="5"/>
      <c r="M13" s="5"/>
    </row>
    <row r="14" spans="1:13" ht="20.100000000000001" customHeight="1">
      <c r="A14" s="43" t="s">
        <v>260</v>
      </c>
      <c r="B14" s="43">
        <v>25</v>
      </c>
      <c r="C14" s="43"/>
      <c r="D14" s="43"/>
      <c r="E14" s="43"/>
      <c r="F14" s="43"/>
      <c r="G14" s="43">
        <f t="shared" si="0"/>
        <v>25</v>
      </c>
      <c r="H14" s="5"/>
      <c r="I14" s="5"/>
      <c r="J14" s="5"/>
      <c r="K14" s="5"/>
      <c r="L14" s="5"/>
      <c r="M14" s="5"/>
    </row>
    <row r="15" spans="1:13" ht="20.100000000000001" customHeight="1">
      <c r="A15" s="43" t="s">
        <v>261</v>
      </c>
      <c r="B15" s="43">
        <v>22</v>
      </c>
      <c r="C15" s="43"/>
      <c r="D15" s="43"/>
      <c r="E15" s="43"/>
      <c r="F15" s="43"/>
      <c r="G15" s="43">
        <f t="shared" si="0"/>
        <v>22</v>
      </c>
      <c r="H15" s="5"/>
      <c r="I15" s="5"/>
      <c r="J15" s="5"/>
      <c r="K15" s="5"/>
      <c r="L15" s="5"/>
      <c r="M15" s="5"/>
    </row>
    <row r="16" spans="1:13" ht="20.100000000000001" customHeight="1">
      <c r="A16" s="43" t="s">
        <v>262</v>
      </c>
      <c r="B16" s="43">
        <v>12</v>
      </c>
      <c r="C16" s="43"/>
      <c r="D16" s="43"/>
      <c r="E16" s="43"/>
      <c r="F16" s="43"/>
      <c r="G16" s="43">
        <f t="shared" si="0"/>
        <v>12</v>
      </c>
      <c r="H16" s="5"/>
      <c r="I16" s="5"/>
      <c r="J16" s="5"/>
      <c r="K16" s="5"/>
      <c r="L16" s="5"/>
      <c r="M16" s="5"/>
    </row>
    <row r="17" spans="1:13" ht="20.100000000000001" customHeight="1">
      <c r="A17" s="43" t="s">
        <v>344</v>
      </c>
      <c r="B17" s="43">
        <v>6</v>
      </c>
      <c r="C17" s="43"/>
      <c r="D17" s="43"/>
      <c r="E17" s="43"/>
      <c r="F17" s="43"/>
      <c r="G17" s="43">
        <f t="shared" si="0"/>
        <v>6</v>
      </c>
      <c r="H17" s="5"/>
      <c r="I17" s="5"/>
      <c r="J17" s="5"/>
      <c r="K17" s="5"/>
      <c r="L17" s="5"/>
      <c r="M17" s="5"/>
    </row>
    <row r="18" spans="1:13" ht="20.100000000000001" customHeight="1">
      <c r="A18" s="43" t="s">
        <v>345</v>
      </c>
      <c r="B18" s="43">
        <v>29</v>
      </c>
      <c r="C18" s="43"/>
      <c r="D18" s="43"/>
      <c r="E18" s="43"/>
      <c r="F18" s="43"/>
      <c r="G18" s="43">
        <f t="shared" si="0"/>
        <v>29</v>
      </c>
      <c r="H18" s="5"/>
      <c r="I18" s="5"/>
      <c r="J18" s="5"/>
      <c r="K18" s="5"/>
      <c r="L18" s="5"/>
      <c r="M18" s="5"/>
    </row>
    <row r="19" spans="1:13" ht="20.100000000000001" customHeight="1">
      <c r="A19" s="43" t="s">
        <v>346</v>
      </c>
      <c r="B19" s="43">
        <v>11</v>
      </c>
      <c r="C19" s="43"/>
      <c r="D19" s="43"/>
      <c r="E19" s="43"/>
      <c r="F19" s="43"/>
      <c r="G19" s="43">
        <f t="shared" si="0"/>
        <v>11</v>
      </c>
      <c r="H19" s="5"/>
      <c r="I19" s="5"/>
      <c r="J19" s="5"/>
      <c r="K19" s="5"/>
      <c r="L19" s="5"/>
      <c r="M19" s="5"/>
    </row>
    <row r="20" spans="1:13" ht="20.100000000000001" customHeight="1">
      <c r="A20" s="43" t="s">
        <v>347</v>
      </c>
      <c r="B20" s="43">
        <v>15</v>
      </c>
      <c r="C20" s="43">
        <v>1</v>
      </c>
      <c r="D20" s="43"/>
      <c r="E20" s="43"/>
      <c r="F20" s="43"/>
      <c r="G20" s="43">
        <f t="shared" si="0"/>
        <v>16</v>
      </c>
      <c r="H20" s="5"/>
      <c r="I20" s="5"/>
      <c r="J20" s="5"/>
      <c r="K20" s="5"/>
      <c r="L20" s="5"/>
      <c r="M20" s="5"/>
    </row>
    <row r="21" spans="1:13" ht="20.100000000000001" customHeight="1">
      <c r="A21" s="43" t="s">
        <v>266</v>
      </c>
      <c r="B21" s="43">
        <v>8</v>
      </c>
      <c r="C21" s="43"/>
      <c r="D21" s="43"/>
      <c r="E21" s="43"/>
      <c r="F21" s="43"/>
      <c r="G21" s="43">
        <f t="shared" si="0"/>
        <v>8</v>
      </c>
      <c r="H21" s="5"/>
      <c r="I21" s="5"/>
      <c r="J21" s="5"/>
      <c r="K21" s="5"/>
      <c r="L21" s="5"/>
      <c r="M21" s="5"/>
    </row>
    <row r="22" spans="1:13" ht="20.100000000000001" customHeight="1">
      <c r="A22" s="43" t="s">
        <v>267</v>
      </c>
      <c r="B22" s="43">
        <v>39</v>
      </c>
      <c r="C22" s="43">
        <v>8</v>
      </c>
      <c r="D22" s="43"/>
      <c r="E22" s="43"/>
      <c r="F22" s="43"/>
      <c r="G22" s="43">
        <f t="shared" si="0"/>
        <v>47</v>
      </c>
      <c r="H22" s="5"/>
      <c r="I22" s="5"/>
      <c r="J22" s="5"/>
      <c r="K22" s="5"/>
      <c r="L22" s="5"/>
      <c r="M22" s="5"/>
    </row>
    <row r="23" spans="1:13" ht="20.100000000000001" customHeight="1">
      <c r="A23" s="56" t="s">
        <v>155</v>
      </c>
      <c r="B23" s="56">
        <f>SUM(B12:B22)</f>
        <v>205</v>
      </c>
      <c r="C23" s="56">
        <f t="shared" ref="C23:G23" si="1">SUM(C12:C22)</f>
        <v>11</v>
      </c>
      <c r="D23" s="56">
        <f t="shared" si="1"/>
        <v>0</v>
      </c>
      <c r="E23" s="56">
        <f t="shared" si="1"/>
        <v>0</v>
      </c>
      <c r="F23" s="56">
        <f t="shared" si="1"/>
        <v>180</v>
      </c>
      <c r="G23" s="56">
        <f t="shared" si="1"/>
        <v>396</v>
      </c>
      <c r="H23" s="66"/>
      <c r="I23" s="66"/>
      <c r="J23" s="5"/>
      <c r="K23" s="5"/>
      <c r="L23" s="5"/>
      <c r="M23" s="5"/>
    </row>
    <row r="24" spans="1:1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 ht="15.75">
      <c r="A25" s="4" t="s">
        <v>598</v>
      </c>
      <c r="B25" s="4"/>
      <c r="C25" s="4"/>
      <c r="D25" s="4"/>
      <c r="E25" s="5"/>
      <c r="F25" s="5"/>
      <c r="G25" s="5"/>
      <c r="H25" s="5"/>
      <c r="I25" s="5"/>
      <c r="J25" s="5"/>
      <c r="K25" s="5"/>
      <c r="L25" s="5"/>
      <c r="M25" s="5"/>
    </row>
    <row r="26" spans="1:13" ht="15">
      <c r="A26" s="38"/>
      <c r="B26" s="38"/>
      <c r="C26" s="38"/>
      <c r="D26" s="38"/>
      <c r="E26" s="5"/>
      <c r="F26" s="5"/>
      <c r="G26" s="5"/>
      <c r="H26" s="5"/>
      <c r="I26" s="5"/>
      <c r="J26" s="5"/>
      <c r="K26" s="5"/>
      <c r="L26" s="5"/>
      <c r="M26" s="5"/>
    </row>
    <row r="27" spans="1:13" ht="15.75">
      <c r="A27" s="38"/>
      <c r="B27" s="38"/>
      <c r="C27" s="6" t="s">
        <v>36</v>
      </c>
      <c r="D27" s="6"/>
      <c r="E27" s="5"/>
      <c r="F27" s="5"/>
      <c r="G27" s="5"/>
      <c r="H27" s="5"/>
      <c r="I27" s="5"/>
      <c r="J27" s="5"/>
      <c r="K27" s="5"/>
      <c r="L27" s="5"/>
      <c r="M27" s="5"/>
    </row>
    <row r="28" spans="1:13" ht="15.75">
      <c r="A28" s="38"/>
      <c r="B28" s="38"/>
      <c r="C28" s="404" t="s">
        <v>452</v>
      </c>
      <c r="D28" s="6"/>
      <c r="E28" s="5"/>
      <c r="F28" s="5"/>
      <c r="G28" s="5"/>
      <c r="H28" s="5"/>
      <c r="I28" s="5"/>
      <c r="J28" s="5"/>
      <c r="K28" s="5"/>
      <c r="L28" s="5"/>
      <c r="M28" s="5"/>
    </row>
    <row r="29" spans="1:1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ht="12.75" customHeight="1">
      <c r="A30" s="48" t="s">
        <v>5</v>
      </c>
      <c r="B30" s="48" t="s">
        <v>76</v>
      </c>
      <c r="C30" s="48" t="s">
        <v>77</v>
      </c>
      <c r="D30" s="48" t="s">
        <v>78</v>
      </c>
      <c r="E30" s="48" t="s">
        <v>79</v>
      </c>
      <c r="F30" s="584" t="s">
        <v>151</v>
      </c>
      <c r="G30" s="48" t="s">
        <v>6</v>
      </c>
      <c r="H30" s="5"/>
      <c r="I30" s="5"/>
      <c r="J30" s="5"/>
      <c r="K30" s="5"/>
      <c r="L30" s="5"/>
      <c r="M30" s="5"/>
    </row>
    <row r="31" spans="1:13">
      <c r="A31" s="49"/>
      <c r="B31" s="49" t="s">
        <v>80</v>
      </c>
      <c r="C31" s="49" t="s">
        <v>81</v>
      </c>
      <c r="D31" s="49"/>
      <c r="E31" s="49" t="s">
        <v>81</v>
      </c>
      <c r="F31" s="587"/>
      <c r="G31" s="49"/>
      <c r="H31" s="5"/>
      <c r="I31" s="5"/>
      <c r="J31" s="5"/>
      <c r="K31" s="5"/>
      <c r="L31" s="5"/>
      <c r="M31" s="5"/>
    </row>
    <row r="32" spans="1:13">
      <c r="A32" s="50"/>
      <c r="B32" s="50" t="s">
        <v>82</v>
      </c>
      <c r="C32" s="50"/>
      <c r="D32" s="50"/>
      <c r="E32" s="50"/>
      <c r="F32" s="588"/>
      <c r="G32" s="50"/>
      <c r="H32" s="5"/>
      <c r="I32" s="5"/>
      <c r="J32" s="5"/>
      <c r="K32" s="5"/>
      <c r="L32" s="5"/>
      <c r="M32" s="5"/>
    </row>
    <row r="33" spans="1:14" ht="15" customHeight="1">
      <c r="A33" s="43" t="s">
        <v>84</v>
      </c>
      <c r="B33" s="43">
        <v>2</v>
      </c>
      <c r="C33" s="43"/>
      <c r="D33" s="43"/>
      <c r="E33" s="43"/>
      <c r="F33" s="43"/>
      <c r="G33" s="43">
        <f t="shared" ref="G33:G39" si="2">SUM(B33:E33)</f>
        <v>2</v>
      </c>
      <c r="H33" s="5"/>
      <c r="I33" s="5"/>
      <c r="J33" s="5"/>
      <c r="K33" s="5"/>
      <c r="L33" s="5"/>
      <c r="M33" s="5"/>
    </row>
    <row r="34" spans="1:14" ht="15" customHeight="1">
      <c r="A34" s="43" t="s">
        <v>85</v>
      </c>
      <c r="B34" s="43">
        <v>3</v>
      </c>
      <c r="C34" s="43"/>
      <c r="D34" s="43"/>
      <c r="E34" s="43"/>
      <c r="F34" s="43"/>
      <c r="G34" s="43">
        <f t="shared" si="2"/>
        <v>3</v>
      </c>
      <c r="H34" s="5"/>
      <c r="I34" s="5"/>
      <c r="J34" s="5"/>
      <c r="K34" s="5"/>
      <c r="L34" s="5"/>
      <c r="M34" s="5"/>
    </row>
    <row r="35" spans="1:14" ht="15" customHeight="1">
      <c r="A35" s="43" t="s">
        <v>86</v>
      </c>
      <c r="B35" s="43">
        <v>7</v>
      </c>
      <c r="C35" s="43">
        <v>1</v>
      </c>
      <c r="D35" s="43"/>
      <c r="E35" s="43"/>
      <c r="F35" s="43"/>
      <c r="G35" s="43">
        <f t="shared" si="2"/>
        <v>8</v>
      </c>
      <c r="H35" s="5"/>
      <c r="I35" s="5"/>
      <c r="J35" s="5"/>
      <c r="K35" s="5"/>
      <c r="L35" s="5"/>
      <c r="M35" s="5"/>
    </row>
    <row r="36" spans="1:14" ht="15" customHeight="1">
      <c r="A36" s="43" t="s">
        <v>87</v>
      </c>
      <c r="B36" s="43">
        <v>10</v>
      </c>
      <c r="C36" s="43"/>
      <c r="D36" s="43"/>
      <c r="E36" s="43"/>
      <c r="F36" s="43"/>
      <c r="G36" s="43">
        <f t="shared" si="2"/>
        <v>10</v>
      </c>
      <c r="H36" s="5"/>
      <c r="I36" s="5"/>
      <c r="J36" s="5"/>
      <c r="K36" s="5"/>
      <c r="L36" s="5"/>
      <c r="M36" s="5"/>
    </row>
    <row r="37" spans="1:14" ht="15" customHeight="1">
      <c r="A37" s="43" t="s">
        <v>88</v>
      </c>
      <c r="B37" s="43">
        <v>6</v>
      </c>
      <c r="C37" s="43"/>
      <c r="D37" s="43"/>
      <c r="E37" s="43"/>
      <c r="F37" s="43"/>
      <c r="G37" s="43">
        <f t="shared" si="2"/>
        <v>6</v>
      </c>
      <c r="H37" s="5"/>
      <c r="I37" s="5"/>
      <c r="J37" s="5"/>
      <c r="K37" s="5"/>
      <c r="L37" s="5"/>
      <c r="M37" s="5"/>
    </row>
    <row r="38" spans="1:14" ht="15" customHeight="1">
      <c r="A38" s="43" t="s">
        <v>190</v>
      </c>
      <c r="B38" s="43">
        <v>6</v>
      </c>
      <c r="C38" s="43"/>
      <c r="D38" s="43"/>
      <c r="E38" s="43"/>
      <c r="F38" s="43"/>
      <c r="G38" s="43">
        <f t="shared" si="2"/>
        <v>6</v>
      </c>
      <c r="H38" s="5"/>
      <c r="I38" s="5"/>
      <c r="J38" s="5"/>
      <c r="K38" s="5"/>
      <c r="L38" s="5"/>
      <c r="M38" s="5"/>
    </row>
    <row r="39" spans="1:14" ht="15" customHeight="1">
      <c r="A39" s="43" t="s">
        <v>191</v>
      </c>
      <c r="B39" s="43">
        <v>3</v>
      </c>
      <c r="C39" s="43">
        <v>1</v>
      </c>
      <c r="D39" s="43"/>
      <c r="E39" s="43"/>
      <c r="F39" s="43"/>
      <c r="G39" s="43">
        <f t="shared" si="2"/>
        <v>4</v>
      </c>
      <c r="H39" s="5"/>
      <c r="I39" s="5"/>
      <c r="J39" s="5"/>
      <c r="K39" s="5"/>
      <c r="L39" s="5"/>
      <c r="M39" s="5"/>
    </row>
    <row r="40" spans="1:14" ht="15" customHeight="1">
      <c r="A40" s="56" t="s">
        <v>6</v>
      </c>
      <c r="B40" s="56">
        <f>SUM(B33:B39)</f>
        <v>37</v>
      </c>
      <c r="C40" s="56">
        <f>SUM(C33:C39)</f>
        <v>2</v>
      </c>
      <c r="D40" s="56">
        <f>SUM(D33:D39)</f>
        <v>0</v>
      </c>
      <c r="E40" s="56">
        <f>SUM(E33:E39)</f>
        <v>0</v>
      </c>
      <c r="F40" s="56"/>
      <c r="G40" s="56">
        <f>SUM(G33:G39)</f>
        <v>39</v>
      </c>
      <c r="H40" s="5"/>
      <c r="I40" s="5"/>
      <c r="J40" s="5"/>
      <c r="K40" s="5"/>
      <c r="L40" s="5"/>
      <c r="M40" s="5"/>
    </row>
    <row r="41" spans="1:14" ht="15.75">
      <c r="A41" s="4" t="s">
        <v>599</v>
      </c>
      <c r="B41" s="4"/>
      <c r="C41" s="4"/>
      <c r="D41" s="4"/>
      <c r="E41" s="5"/>
      <c r="F41" s="5"/>
      <c r="G41" s="5"/>
      <c r="H41" s="5"/>
      <c r="I41" s="5"/>
      <c r="J41" s="5"/>
      <c r="K41" s="5"/>
      <c r="L41" s="5"/>
      <c r="M41" s="5"/>
    </row>
    <row r="42" spans="1:14" ht="15">
      <c r="A42" s="38"/>
      <c r="B42" s="38"/>
      <c r="C42" s="38"/>
      <c r="D42" s="38"/>
      <c r="E42" s="5"/>
      <c r="F42" s="5"/>
      <c r="G42" s="5"/>
      <c r="H42" s="5"/>
      <c r="I42" s="5"/>
      <c r="J42" s="5"/>
      <c r="K42" s="5"/>
      <c r="L42" s="5"/>
      <c r="M42" s="5"/>
    </row>
    <row r="43" spans="1:14" ht="15.75">
      <c r="A43" s="38"/>
      <c r="B43" s="38"/>
      <c r="C43" s="6" t="s">
        <v>119</v>
      </c>
      <c r="D43" s="6"/>
      <c r="E43" s="5"/>
      <c r="F43" s="5"/>
      <c r="G43" s="5"/>
      <c r="H43" s="5"/>
      <c r="I43" s="5"/>
      <c r="J43" s="5"/>
      <c r="K43" s="5"/>
      <c r="L43" s="5"/>
      <c r="M43" s="5"/>
    </row>
    <row r="44" spans="1:14" ht="15.75">
      <c r="A44" s="38"/>
      <c r="B44" s="38"/>
      <c r="C44" s="404" t="s">
        <v>452</v>
      </c>
      <c r="D44" s="6"/>
      <c r="E44" s="5"/>
      <c r="F44" s="5"/>
      <c r="G44" s="5"/>
      <c r="H44" s="5"/>
      <c r="I44" s="5"/>
      <c r="J44" s="5"/>
      <c r="K44" s="5"/>
      <c r="L44" s="5"/>
      <c r="M44" s="5"/>
    </row>
    <row r="45" spans="1:14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1:14" ht="12.75" customHeight="1">
      <c r="A46" s="48" t="s">
        <v>5</v>
      </c>
      <c r="B46" s="48" t="s">
        <v>76</v>
      </c>
      <c r="C46" s="48" t="s">
        <v>77</v>
      </c>
      <c r="D46" s="48" t="s">
        <v>78</v>
      </c>
      <c r="E46" s="48" t="s">
        <v>79</v>
      </c>
      <c r="F46" s="584" t="s">
        <v>151</v>
      </c>
      <c r="G46" s="48" t="s">
        <v>139</v>
      </c>
      <c r="H46" s="48" t="s">
        <v>6</v>
      </c>
      <c r="I46" s="5"/>
      <c r="J46" s="5"/>
      <c r="K46" s="5"/>
      <c r="L46" s="5"/>
      <c r="M46" s="5"/>
      <c r="N46" s="5"/>
    </row>
    <row r="47" spans="1:14">
      <c r="A47" s="49"/>
      <c r="B47" s="49" t="s">
        <v>80</v>
      </c>
      <c r="C47" s="49" t="s">
        <v>81</v>
      </c>
      <c r="D47" s="49"/>
      <c r="E47" s="49" t="s">
        <v>81</v>
      </c>
      <c r="F47" s="585"/>
      <c r="G47" s="49" t="s">
        <v>140</v>
      </c>
      <c r="H47" s="49"/>
      <c r="I47" s="5"/>
      <c r="J47" s="5"/>
      <c r="K47" s="5"/>
      <c r="L47" s="5"/>
      <c r="M47" s="5"/>
      <c r="N47" s="5"/>
    </row>
    <row r="48" spans="1:14">
      <c r="A48" s="50"/>
      <c r="B48" s="50" t="s">
        <v>82</v>
      </c>
      <c r="C48" s="50"/>
      <c r="D48" s="50"/>
      <c r="E48" s="50"/>
      <c r="F48" s="586"/>
      <c r="G48" s="50"/>
      <c r="H48" s="50"/>
      <c r="I48" s="5"/>
      <c r="J48" s="5"/>
      <c r="K48" s="5"/>
      <c r="L48" s="5"/>
      <c r="M48" s="5"/>
      <c r="N48" s="5"/>
    </row>
    <row r="49" spans="1:14" s="188" customFormat="1">
      <c r="A49" s="56" t="s">
        <v>325</v>
      </c>
      <c r="B49" s="12">
        <v>25</v>
      </c>
      <c r="C49" s="12"/>
      <c r="D49" s="12"/>
      <c r="E49" s="12"/>
      <c r="F49" s="14"/>
      <c r="G49" s="14"/>
      <c r="H49" s="234">
        <f>SUM(B49:G49)</f>
        <v>25</v>
      </c>
      <c r="I49" s="105"/>
      <c r="J49" s="105"/>
      <c r="K49" s="105"/>
      <c r="L49" s="105"/>
      <c r="M49" s="105"/>
      <c r="N49" s="105"/>
    </row>
    <row r="50" spans="1:14">
      <c r="A50" s="56" t="s">
        <v>326</v>
      </c>
      <c r="B50" s="12">
        <v>22</v>
      </c>
      <c r="C50" s="12"/>
      <c r="D50" s="12"/>
      <c r="E50" s="12"/>
      <c r="F50" s="14"/>
      <c r="G50" s="14"/>
      <c r="H50" s="234">
        <f t="shared" ref="H50:H66" si="3">SUM(B50:G50)</f>
        <v>22</v>
      </c>
      <c r="I50" s="5"/>
      <c r="J50" s="5"/>
      <c r="K50" s="5"/>
      <c r="L50" s="5"/>
      <c r="M50" s="5"/>
      <c r="N50" s="5"/>
    </row>
    <row r="51" spans="1:14">
      <c r="A51" s="56" t="s">
        <v>327</v>
      </c>
      <c r="B51" s="12">
        <v>12</v>
      </c>
      <c r="C51" s="12"/>
      <c r="D51" s="12"/>
      <c r="E51" s="12"/>
      <c r="F51" s="14"/>
      <c r="G51" s="14"/>
      <c r="H51" s="234">
        <f t="shared" si="3"/>
        <v>12</v>
      </c>
      <c r="I51" s="5"/>
      <c r="J51" s="5"/>
      <c r="K51" s="5"/>
      <c r="L51" s="5"/>
      <c r="M51" s="5"/>
      <c r="N51" s="5"/>
    </row>
    <row r="52" spans="1:14">
      <c r="A52" s="56" t="s">
        <v>293</v>
      </c>
      <c r="B52" s="12">
        <v>6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234">
        <f t="shared" si="3"/>
        <v>6</v>
      </c>
      <c r="I52" s="5"/>
      <c r="J52" s="5"/>
      <c r="K52" s="5"/>
      <c r="L52" s="5"/>
      <c r="M52" s="5"/>
      <c r="N52" s="5"/>
    </row>
    <row r="53" spans="1:14" s="188" customFormat="1">
      <c r="A53" s="12" t="s">
        <v>328</v>
      </c>
      <c r="B53" s="12">
        <f>SUM(B54:B55)</f>
        <v>29</v>
      </c>
      <c r="C53" s="12">
        <f t="shared" ref="C53:H53" si="4">SUM(C54:C55)</f>
        <v>0</v>
      </c>
      <c r="D53" s="12">
        <f t="shared" si="4"/>
        <v>0</v>
      </c>
      <c r="E53" s="12">
        <f t="shared" si="4"/>
        <v>0</v>
      </c>
      <c r="F53" s="12">
        <f t="shared" si="4"/>
        <v>0</v>
      </c>
      <c r="G53" s="12">
        <f t="shared" si="4"/>
        <v>0</v>
      </c>
      <c r="H53" s="12">
        <f t="shared" si="4"/>
        <v>29</v>
      </c>
      <c r="I53" s="105"/>
      <c r="J53" s="105"/>
      <c r="K53" s="105"/>
      <c r="L53" s="105"/>
      <c r="M53" s="105"/>
      <c r="N53" s="105"/>
    </row>
    <row r="54" spans="1:14" s="188" customFormat="1">
      <c r="A54" s="179" t="s">
        <v>137</v>
      </c>
      <c r="B54" s="43">
        <v>16</v>
      </c>
      <c r="C54" s="43"/>
      <c r="D54" s="43"/>
      <c r="E54" s="43"/>
      <c r="F54" s="15"/>
      <c r="G54" s="15"/>
      <c r="H54" s="85">
        <f t="shared" si="3"/>
        <v>16</v>
      </c>
      <c r="I54" s="105"/>
      <c r="J54" s="105"/>
      <c r="K54" s="105"/>
      <c r="L54" s="105"/>
      <c r="M54" s="105"/>
      <c r="N54" s="105"/>
    </row>
    <row r="55" spans="1:14">
      <c r="A55" s="179" t="s">
        <v>138</v>
      </c>
      <c r="B55" s="43">
        <v>13</v>
      </c>
      <c r="C55" s="43"/>
      <c r="D55" s="43"/>
      <c r="E55" s="43"/>
      <c r="F55" s="15"/>
      <c r="G55" s="15"/>
      <c r="H55" s="85">
        <f t="shared" si="3"/>
        <v>13</v>
      </c>
      <c r="I55" s="5"/>
      <c r="J55" s="5"/>
      <c r="K55" s="5"/>
      <c r="L55" s="5"/>
      <c r="M55" s="5"/>
      <c r="N55" s="5"/>
    </row>
    <row r="56" spans="1:14">
      <c r="A56" s="12" t="s">
        <v>329</v>
      </c>
      <c r="B56" s="12">
        <v>11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234">
        <f t="shared" si="3"/>
        <v>11</v>
      </c>
      <c r="I56" s="5"/>
      <c r="J56" s="5"/>
      <c r="K56" s="5"/>
      <c r="L56" s="5"/>
      <c r="M56" s="5"/>
      <c r="N56" s="5"/>
    </row>
    <row r="57" spans="1:14" s="188" customFormat="1">
      <c r="A57" s="12" t="s">
        <v>330</v>
      </c>
      <c r="B57" s="12">
        <f t="shared" ref="B57:H57" si="5">SUM(B58:B60)</f>
        <v>15</v>
      </c>
      <c r="C57" s="12">
        <f t="shared" si="5"/>
        <v>1</v>
      </c>
      <c r="D57" s="12">
        <f t="shared" si="5"/>
        <v>0</v>
      </c>
      <c r="E57" s="12">
        <f t="shared" si="5"/>
        <v>0</v>
      </c>
      <c r="F57" s="12">
        <f t="shared" si="5"/>
        <v>0</v>
      </c>
      <c r="G57" s="12">
        <f t="shared" si="5"/>
        <v>0</v>
      </c>
      <c r="H57" s="12">
        <f t="shared" si="5"/>
        <v>16</v>
      </c>
      <c r="I57" s="105"/>
      <c r="J57" s="105"/>
      <c r="K57" s="105"/>
      <c r="L57" s="105"/>
      <c r="M57" s="105"/>
      <c r="N57" s="105"/>
    </row>
    <row r="58" spans="1:14" s="188" customFormat="1">
      <c r="A58" s="179" t="s">
        <v>186</v>
      </c>
      <c r="B58" s="43">
        <v>7</v>
      </c>
      <c r="C58" s="43">
        <v>1</v>
      </c>
      <c r="D58" s="43"/>
      <c r="E58" s="43"/>
      <c r="F58" s="15"/>
      <c r="G58" s="15"/>
      <c r="H58" s="234">
        <f t="shared" si="3"/>
        <v>8</v>
      </c>
      <c r="I58" s="105"/>
      <c r="J58" s="105"/>
      <c r="K58" s="105"/>
      <c r="L58" s="105"/>
      <c r="M58" s="105"/>
      <c r="N58" s="105"/>
    </row>
    <row r="59" spans="1:14">
      <c r="A59" s="43" t="s">
        <v>187</v>
      </c>
      <c r="B59" s="43">
        <v>5</v>
      </c>
      <c r="C59" s="43"/>
      <c r="D59" s="43"/>
      <c r="E59" s="43"/>
      <c r="F59" s="15"/>
      <c r="G59" s="15"/>
      <c r="H59" s="234">
        <f t="shared" si="3"/>
        <v>5</v>
      </c>
      <c r="I59" s="5"/>
      <c r="J59" s="5"/>
      <c r="K59" s="5"/>
      <c r="L59" s="5"/>
      <c r="M59" s="5"/>
      <c r="N59" s="5"/>
    </row>
    <row r="60" spans="1:14" s="233" customFormat="1">
      <c r="A60" s="43" t="s">
        <v>188</v>
      </c>
      <c r="B60" s="43">
        <v>3</v>
      </c>
      <c r="C60" s="43"/>
      <c r="D60" s="43"/>
      <c r="E60" s="43"/>
      <c r="F60" s="15"/>
      <c r="G60" s="15"/>
      <c r="H60" s="234">
        <f t="shared" si="3"/>
        <v>3</v>
      </c>
      <c r="I60" s="5"/>
      <c r="J60" s="5"/>
      <c r="K60" s="5"/>
      <c r="L60" s="5"/>
      <c r="M60" s="5"/>
      <c r="N60" s="5"/>
    </row>
    <row r="61" spans="1:14" s="233" customFormat="1">
      <c r="A61" s="12" t="s">
        <v>297</v>
      </c>
      <c r="B61" s="12">
        <v>8</v>
      </c>
      <c r="C61" s="12"/>
      <c r="D61" s="12"/>
      <c r="E61" s="12"/>
      <c r="F61" s="14"/>
      <c r="G61" s="14"/>
      <c r="H61" s="234">
        <f t="shared" si="3"/>
        <v>8</v>
      </c>
      <c r="I61" s="5"/>
      <c r="J61" s="5"/>
      <c r="K61" s="5"/>
      <c r="L61" s="5"/>
      <c r="M61" s="5"/>
      <c r="N61" s="5"/>
    </row>
    <row r="62" spans="1:14" s="233" customFormat="1">
      <c r="A62" s="12" t="s">
        <v>331</v>
      </c>
      <c r="B62" s="12">
        <f t="shared" ref="B62:G62" si="6">SUM(B63:B65)</f>
        <v>39</v>
      </c>
      <c r="C62" s="12">
        <f t="shared" si="6"/>
        <v>8</v>
      </c>
      <c r="D62" s="12">
        <f t="shared" si="6"/>
        <v>0</v>
      </c>
      <c r="E62" s="12">
        <f t="shared" si="6"/>
        <v>0</v>
      </c>
      <c r="F62" s="12">
        <f t="shared" si="6"/>
        <v>0</v>
      </c>
      <c r="G62" s="12">
        <f t="shared" si="6"/>
        <v>0</v>
      </c>
      <c r="H62" s="234">
        <f t="shared" si="3"/>
        <v>47</v>
      </c>
      <c r="I62" s="5"/>
      <c r="J62" s="5"/>
      <c r="K62" s="5"/>
      <c r="L62" s="5"/>
      <c r="M62" s="5"/>
      <c r="N62" s="5"/>
    </row>
    <row r="63" spans="1:14" s="188" customFormat="1">
      <c r="A63" s="179" t="s">
        <v>189</v>
      </c>
      <c r="B63" s="43">
        <v>7</v>
      </c>
      <c r="C63" s="43"/>
      <c r="D63" s="43"/>
      <c r="E63" s="43"/>
      <c r="F63" s="15"/>
      <c r="G63" s="15"/>
      <c r="H63" s="234">
        <f t="shared" si="3"/>
        <v>7</v>
      </c>
      <c r="I63" s="105"/>
      <c r="J63" s="105"/>
      <c r="K63" s="105"/>
      <c r="L63" s="105"/>
      <c r="M63" s="105"/>
      <c r="N63" s="105"/>
    </row>
    <row r="64" spans="1:14">
      <c r="A64" s="43" t="s">
        <v>156</v>
      </c>
      <c r="B64" s="43">
        <v>6</v>
      </c>
      <c r="C64" s="43"/>
      <c r="D64" s="43">
        <v>0</v>
      </c>
      <c r="E64" s="43">
        <v>0</v>
      </c>
      <c r="F64" s="15"/>
      <c r="G64" s="15">
        <v>0</v>
      </c>
      <c r="H64" s="234">
        <f t="shared" si="3"/>
        <v>6</v>
      </c>
      <c r="I64" s="5"/>
      <c r="J64" s="5"/>
      <c r="K64" s="5"/>
      <c r="L64" s="5"/>
      <c r="M64" s="5"/>
      <c r="N64" s="5"/>
    </row>
    <row r="65" spans="1:14">
      <c r="A65" s="43" t="s">
        <v>332</v>
      </c>
      <c r="B65" s="43">
        <v>26</v>
      </c>
      <c r="C65" s="43">
        <v>8</v>
      </c>
      <c r="D65" s="43"/>
      <c r="E65" s="43"/>
      <c r="F65" s="15"/>
      <c r="G65" s="15"/>
      <c r="H65" s="234">
        <f t="shared" si="3"/>
        <v>34</v>
      </c>
      <c r="I65" s="5"/>
      <c r="J65" s="5"/>
      <c r="K65" s="5"/>
      <c r="L65" s="5"/>
      <c r="M65" s="5"/>
      <c r="N65" s="5"/>
    </row>
    <row r="66" spans="1:14">
      <c r="A66" s="56" t="s">
        <v>6</v>
      </c>
      <c r="B66" s="56">
        <f t="shared" ref="B66:G66" si="7">B49+B50+B51+B52+B53+B56+B57+B61+B62</f>
        <v>167</v>
      </c>
      <c r="C66" s="56">
        <f t="shared" si="7"/>
        <v>9</v>
      </c>
      <c r="D66" s="56">
        <f t="shared" si="7"/>
        <v>0</v>
      </c>
      <c r="E66" s="56">
        <f t="shared" si="7"/>
        <v>0</v>
      </c>
      <c r="F66" s="56">
        <f t="shared" si="7"/>
        <v>0</v>
      </c>
      <c r="G66" s="56">
        <f t="shared" si="7"/>
        <v>0</v>
      </c>
      <c r="H66" s="234">
        <f t="shared" si="3"/>
        <v>176</v>
      </c>
      <c r="I66" s="5"/>
      <c r="J66" s="5"/>
      <c r="K66" s="5"/>
      <c r="L66" s="5"/>
      <c r="M66" s="5"/>
      <c r="N66" s="5"/>
    </row>
    <row r="67" spans="1:14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</row>
    <row r="68" spans="1:14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</row>
    <row r="69" spans="1:14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</row>
    <row r="70" spans="1:14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</row>
    <row r="71" spans="1:14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</row>
    <row r="72" spans="1:14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</row>
    <row r="73" spans="1:14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</row>
    <row r="74" spans="1:14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</row>
    <row r="75" spans="1:14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</row>
    <row r="76" spans="1:14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</row>
    <row r="77" spans="1:14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</row>
    <row r="78" spans="1:14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</row>
    <row r="79" spans="1:14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</row>
    <row r="80" spans="1:14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</row>
    <row r="81" spans="1:13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</row>
    <row r="82" spans="1:13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</row>
    <row r="83" spans="1:1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</row>
    <row r="84" spans="1:13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</row>
    <row r="85" spans="1:13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</row>
    <row r="86" spans="1:13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</row>
    <row r="87" spans="1:13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</row>
    <row r="88" spans="1:13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</row>
    <row r="89" spans="1:13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</row>
  </sheetData>
  <mergeCells count="3">
    <mergeCell ref="F9:F11"/>
    <mergeCell ref="F46:F48"/>
    <mergeCell ref="F30:F32"/>
  </mergeCells>
  <phoneticPr fontId="0" type="noConversion"/>
  <printOptions horizontalCentered="1"/>
  <pageMargins left="0.78740157480314965" right="0.78740157480314965" top="0.59055118110236227" bottom="0.78740157480314965" header="0.51181102362204722" footer="0.51181102362204722"/>
  <pageSetup paperSize="9" scale="86" firstPageNumber="22" orientation="landscape" horizontalDpi="300" verticalDpi="300" r:id="rId1"/>
  <headerFooter alignWithMargins="0">
    <oddFooter>&amp;P. oldal</oddFooter>
  </headerFooter>
  <rowBreaks count="2" manualBreakCount="2">
    <brk id="24" max="16383" man="1"/>
    <brk id="40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FFFF00"/>
  </sheetPr>
  <dimension ref="A1:AP60"/>
  <sheetViews>
    <sheetView view="pageBreakPreview" zoomScaleNormal="100" workbookViewId="0">
      <selection activeCell="A3" sqref="A3"/>
    </sheetView>
  </sheetViews>
  <sheetFormatPr defaultRowHeight="12.75"/>
  <cols>
    <col min="1" max="1" width="46.140625" style="5" customWidth="1"/>
    <col min="2" max="2" width="11.85546875" style="5" customWidth="1"/>
    <col min="3" max="3" width="9.7109375" style="5" customWidth="1"/>
    <col min="4" max="4" width="9.5703125" style="5" customWidth="1"/>
    <col min="5" max="5" width="9.7109375" style="5" customWidth="1"/>
    <col min="6" max="6" width="9.5703125" style="5" customWidth="1"/>
    <col min="7" max="14" width="9.7109375" style="5" customWidth="1"/>
    <col min="15" max="15" width="9.85546875" style="125" bestFit="1" customWidth="1"/>
    <col min="16" max="16" width="9.140625" style="5"/>
    <col min="17" max="17" width="9.85546875" style="5" bestFit="1" customWidth="1"/>
    <col min="18" max="42" width="9.140625" style="5"/>
  </cols>
  <sheetData>
    <row r="1" spans="1:42" ht="15.75">
      <c r="A1" s="45" t="s">
        <v>600</v>
      </c>
    </row>
    <row r="2" spans="1:42" ht="15.75">
      <c r="A2" s="45"/>
    </row>
    <row r="3" spans="1:42" ht="20.25">
      <c r="E3" s="78"/>
      <c r="F3" s="78" t="s">
        <v>92</v>
      </c>
    </row>
    <row r="4" spans="1:42" ht="20.25">
      <c r="E4" s="78"/>
      <c r="F4" s="78" t="s">
        <v>453</v>
      </c>
    </row>
    <row r="5" spans="1:42" ht="20.25">
      <c r="E5" s="78"/>
    </row>
    <row r="6" spans="1:42" ht="13.5" thickBot="1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132"/>
    </row>
    <row r="7" spans="1:42" ht="26.25" thickBot="1">
      <c r="A7" s="80" t="s">
        <v>5</v>
      </c>
      <c r="B7" s="80" t="s">
        <v>93</v>
      </c>
      <c r="C7" s="80" t="s">
        <v>94</v>
      </c>
      <c r="D7" s="80" t="s">
        <v>95</v>
      </c>
      <c r="E7" s="80" t="s">
        <v>96</v>
      </c>
      <c r="F7" s="80" t="s">
        <v>97</v>
      </c>
      <c r="G7" s="80" t="s">
        <v>98</v>
      </c>
      <c r="H7" s="80" t="s">
        <v>99</v>
      </c>
      <c r="I7" s="80" t="s">
        <v>100</v>
      </c>
      <c r="J7" s="80" t="s">
        <v>101</v>
      </c>
      <c r="K7" s="80" t="s">
        <v>102</v>
      </c>
      <c r="L7" s="80" t="s">
        <v>103</v>
      </c>
      <c r="M7" s="80" t="s">
        <v>104</v>
      </c>
      <c r="N7" s="80" t="s">
        <v>105</v>
      </c>
      <c r="O7" s="132"/>
    </row>
    <row r="8" spans="1:42" ht="13.5" customHeight="1">
      <c r="A8" s="352" t="s">
        <v>106</v>
      </c>
      <c r="B8" s="174"/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32"/>
    </row>
    <row r="9" spans="1:42" ht="13.5" customHeight="1">
      <c r="A9" s="81" t="s">
        <v>358</v>
      </c>
      <c r="B9" s="175">
        <f t="shared" ref="B9:B18" si="0">SUM(C9:N9)</f>
        <v>616198</v>
      </c>
      <c r="C9" s="175">
        <f>$O$9/12</f>
        <v>51349.833333333336</v>
      </c>
      <c r="D9" s="175">
        <f t="shared" ref="D9:N9" si="1">$O$9/12</f>
        <v>51349.833333333336</v>
      </c>
      <c r="E9" s="175">
        <f t="shared" si="1"/>
        <v>51349.833333333336</v>
      </c>
      <c r="F9" s="175">
        <f t="shared" si="1"/>
        <v>51349.833333333336</v>
      </c>
      <c r="G9" s="175">
        <f t="shared" si="1"/>
        <v>51349.833333333336</v>
      </c>
      <c r="H9" s="175">
        <f t="shared" si="1"/>
        <v>51349.833333333336</v>
      </c>
      <c r="I9" s="175">
        <f t="shared" si="1"/>
        <v>51349.833333333336</v>
      </c>
      <c r="J9" s="175">
        <f t="shared" si="1"/>
        <v>51349.833333333336</v>
      </c>
      <c r="K9" s="175">
        <f t="shared" si="1"/>
        <v>51349.833333333336</v>
      </c>
      <c r="L9" s="175">
        <f t="shared" si="1"/>
        <v>51349.833333333336</v>
      </c>
      <c r="M9" s="175">
        <f t="shared" si="1"/>
        <v>51349.833333333336</v>
      </c>
      <c r="N9" s="175">
        <f t="shared" si="1"/>
        <v>51349.833333333336</v>
      </c>
      <c r="O9" s="132">
        <v>616198</v>
      </c>
    </row>
    <row r="10" spans="1:42" ht="13.5" customHeight="1">
      <c r="A10" s="82" t="s">
        <v>359</v>
      </c>
      <c r="B10" s="175">
        <f t="shared" si="0"/>
        <v>1600072</v>
      </c>
      <c r="C10" s="176"/>
      <c r="D10" s="176"/>
      <c r="E10" s="176">
        <v>650500</v>
      </c>
      <c r="F10" s="176"/>
      <c r="G10" s="176"/>
      <c r="H10" s="176"/>
      <c r="I10" s="176"/>
      <c r="J10" s="176"/>
      <c r="K10" s="176">
        <v>650500</v>
      </c>
      <c r="L10" s="176"/>
      <c r="M10" s="176"/>
      <c r="N10" s="176">
        <v>299072</v>
      </c>
      <c r="O10" s="132">
        <v>1600072</v>
      </c>
    </row>
    <row r="11" spans="1:42" ht="13.5" customHeight="1">
      <c r="A11" s="83" t="s">
        <v>360</v>
      </c>
      <c r="B11" s="176">
        <f t="shared" si="0"/>
        <v>355137.99999999994</v>
      </c>
      <c r="C11" s="176">
        <f>$O$11/12</f>
        <v>29594.833333333332</v>
      </c>
      <c r="D11" s="176">
        <f t="shared" ref="D11:N11" si="2">$O$11/12</f>
        <v>29594.833333333332</v>
      </c>
      <c r="E11" s="176">
        <f t="shared" si="2"/>
        <v>29594.833333333332</v>
      </c>
      <c r="F11" s="176">
        <f t="shared" si="2"/>
        <v>29594.833333333332</v>
      </c>
      <c r="G11" s="176">
        <f t="shared" si="2"/>
        <v>29594.833333333332</v>
      </c>
      <c r="H11" s="176">
        <f t="shared" si="2"/>
        <v>29594.833333333332</v>
      </c>
      <c r="I11" s="176">
        <f t="shared" si="2"/>
        <v>29594.833333333332</v>
      </c>
      <c r="J11" s="176">
        <f t="shared" si="2"/>
        <v>29594.833333333332</v>
      </c>
      <c r="K11" s="176">
        <f t="shared" si="2"/>
        <v>29594.833333333332</v>
      </c>
      <c r="L11" s="176">
        <f t="shared" si="2"/>
        <v>29594.833333333332</v>
      </c>
      <c r="M11" s="176">
        <f t="shared" si="2"/>
        <v>29594.833333333332</v>
      </c>
      <c r="N11" s="176">
        <f t="shared" si="2"/>
        <v>29594.833333333332</v>
      </c>
      <c r="O11" s="132">
        <v>355138</v>
      </c>
    </row>
    <row r="12" spans="1:42" ht="13.5" customHeight="1">
      <c r="A12" s="83" t="s">
        <v>361</v>
      </c>
      <c r="B12" s="176">
        <f t="shared" si="0"/>
        <v>103029.99999999999</v>
      </c>
      <c r="C12" s="176">
        <f>$O$12/12</f>
        <v>8585.8333333333339</v>
      </c>
      <c r="D12" s="176">
        <f t="shared" ref="D12:N12" si="3">$O$12/12</f>
        <v>8585.8333333333339</v>
      </c>
      <c r="E12" s="176">
        <f t="shared" si="3"/>
        <v>8585.8333333333339</v>
      </c>
      <c r="F12" s="176">
        <f t="shared" si="3"/>
        <v>8585.8333333333339</v>
      </c>
      <c r="G12" s="176">
        <f t="shared" si="3"/>
        <v>8585.8333333333339</v>
      </c>
      <c r="H12" s="176">
        <f t="shared" si="3"/>
        <v>8585.8333333333339</v>
      </c>
      <c r="I12" s="176">
        <f t="shared" si="3"/>
        <v>8585.8333333333339</v>
      </c>
      <c r="J12" s="176">
        <f t="shared" si="3"/>
        <v>8585.8333333333339</v>
      </c>
      <c r="K12" s="176">
        <f t="shared" si="3"/>
        <v>8585.8333333333339</v>
      </c>
      <c r="L12" s="176">
        <f t="shared" si="3"/>
        <v>8585.8333333333339</v>
      </c>
      <c r="M12" s="176">
        <f t="shared" si="3"/>
        <v>8585.8333333333339</v>
      </c>
      <c r="N12" s="176">
        <f t="shared" si="3"/>
        <v>8585.8333333333339</v>
      </c>
      <c r="O12" s="132">
        <v>103030</v>
      </c>
    </row>
    <row r="13" spans="1:42" ht="13.5" customHeight="1">
      <c r="A13" s="83" t="s">
        <v>370</v>
      </c>
      <c r="B13" s="176">
        <f t="shared" si="0"/>
        <v>0</v>
      </c>
      <c r="C13" s="176"/>
      <c r="D13" s="176"/>
      <c r="E13" s="176"/>
      <c r="F13" s="176"/>
      <c r="G13" s="176"/>
      <c r="H13" s="176"/>
      <c r="I13" s="176"/>
      <c r="J13" s="176"/>
      <c r="K13" s="176"/>
      <c r="L13" s="176"/>
      <c r="M13" s="176"/>
      <c r="N13" s="176"/>
      <c r="O13" s="132">
        <v>0</v>
      </c>
    </row>
    <row r="14" spans="1:42" ht="13.5" customHeight="1">
      <c r="A14" s="83" t="s">
        <v>577</v>
      </c>
      <c r="B14" s="176">
        <f t="shared" si="0"/>
        <v>417601</v>
      </c>
      <c r="C14" s="176"/>
      <c r="D14" s="176"/>
      <c r="E14" s="176">
        <v>400000</v>
      </c>
      <c r="F14" s="176"/>
      <c r="G14" s="176"/>
      <c r="H14" s="176"/>
      <c r="I14" s="176"/>
      <c r="J14" s="176"/>
      <c r="K14" s="176"/>
      <c r="L14" s="176"/>
      <c r="M14" s="176"/>
      <c r="N14" s="176">
        <v>17601</v>
      </c>
      <c r="O14" s="132">
        <v>417601</v>
      </c>
    </row>
    <row r="15" spans="1:42" s="335" customFormat="1" ht="13.5" customHeight="1">
      <c r="A15" s="354" t="s">
        <v>362</v>
      </c>
      <c r="B15" s="355">
        <f t="shared" si="0"/>
        <v>3092039</v>
      </c>
      <c r="C15" s="355">
        <f>SUM(C9:C14)</f>
        <v>89530.5</v>
      </c>
      <c r="D15" s="355">
        <f t="shared" ref="D15:N15" si="4">SUM(D9:D14)</f>
        <v>89530.5</v>
      </c>
      <c r="E15" s="355">
        <f t="shared" si="4"/>
        <v>1140030.5</v>
      </c>
      <c r="F15" s="355">
        <f t="shared" si="4"/>
        <v>89530.5</v>
      </c>
      <c r="G15" s="355">
        <f t="shared" si="4"/>
        <v>89530.5</v>
      </c>
      <c r="H15" s="355">
        <f t="shared" si="4"/>
        <v>89530.5</v>
      </c>
      <c r="I15" s="355">
        <f t="shared" si="4"/>
        <v>89530.5</v>
      </c>
      <c r="J15" s="355">
        <f t="shared" si="4"/>
        <v>89530.5</v>
      </c>
      <c r="K15" s="355">
        <f t="shared" si="4"/>
        <v>740030.50000000012</v>
      </c>
      <c r="L15" s="355">
        <f t="shared" si="4"/>
        <v>89530.5</v>
      </c>
      <c r="M15" s="355">
        <f t="shared" si="4"/>
        <v>89530.5</v>
      </c>
      <c r="N15" s="355">
        <f t="shared" si="4"/>
        <v>406203.49999999994</v>
      </c>
      <c r="O15" s="356">
        <f>SUM(O9:O14)</f>
        <v>3092039</v>
      </c>
      <c r="P15" s="357"/>
      <c r="Q15" s="357"/>
      <c r="R15" s="357"/>
      <c r="S15" s="357"/>
      <c r="T15" s="357"/>
      <c r="U15" s="357"/>
      <c r="V15" s="357"/>
      <c r="W15" s="357"/>
      <c r="X15" s="357"/>
      <c r="Y15" s="357"/>
      <c r="Z15" s="357"/>
      <c r="AA15" s="357"/>
      <c r="AB15" s="357"/>
      <c r="AC15" s="357"/>
      <c r="AD15" s="357"/>
      <c r="AE15" s="357"/>
      <c r="AF15" s="357"/>
      <c r="AG15" s="357"/>
      <c r="AH15" s="357"/>
      <c r="AI15" s="357"/>
      <c r="AJ15" s="357"/>
      <c r="AK15" s="357"/>
      <c r="AL15" s="357"/>
      <c r="AM15" s="357"/>
      <c r="AN15" s="357"/>
      <c r="AO15" s="357"/>
      <c r="AP15" s="357"/>
    </row>
    <row r="16" spans="1:42" ht="13.5" customHeight="1">
      <c r="A16" s="83" t="s">
        <v>364</v>
      </c>
      <c r="B16" s="176">
        <f t="shared" si="0"/>
        <v>46449</v>
      </c>
      <c r="C16" s="176">
        <f>$O$16/12</f>
        <v>3870.75</v>
      </c>
      <c r="D16" s="176">
        <f t="shared" ref="D16:N16" si="5">$O$16/12</f>
        <v>3870.75</v>
      </c>
      <c r="E16" s="176">
        <f t="shared" si="5"/>
        <v>3870.75</v>
      </c>
      <c r="F16" s="176">
        <f t="shared" si="5"/>
        <v>3870.75</v>
      </c>
      <c r="G16" s="176">
        <f t="shared" si="5"/>
        <v>3870.75</v>
      </c>
      <c r="H16" s="176">
        <f t="shared" si="5"/>
        <v>3870.75</v>
      </c>
      <c r="I16" s="176">
        <f t="shared" si="5"/>
        <v>3870.75</v>
      </c>
      <c r="J16" s="176">
        <f t="shared" si="5"/>
        <v>3870.75</v>
      </c>
      <c r="K16" s="176">
        <f t="shared" si="5"/>
        <v>3870.75</v>
      </c>
      <c r="L16" s="176">
        <f t="shared" si="5"/>
        <v>3870.75</v>
      </c>
      <c r="M16" s="176">
        <f t="shared" si="5"/>
        <v>3870.75</v>
      </c>
      <c r="N16" s="176">
        <f t="shared" si="5"/>
        <v>3870.75</v>
      </c>
      <c r="O16" s="132">
        <v>46449</v>
      </c>
    </row>
    <row r="17" spans="1:42" ht="13.5" customHeight="1">
      <c r="A17" s="83" t="s">
        <v>363</v>
      </c>
      <c r="B17" s="176">
        <f t="shared" si="0"/>
        <v>72814</v>
      </c>
      <c r="C17" s="176"/>
      <c r="D17" s="176"/>
      <c r="E17" s="176">
        <v>7500</v>
      </c>
      <c r="F17" s="176"/>
      <c r="G17" s="176">
        <v>37500</v>
      </c>
      <c r="H17" s="176"/>
      <c r="I17" s="176"/>
      <c r="J17" s="176"/>
      <c r="K17" s="176">
        <v>27814</v>
      </c>
      <c r="L17" s="176"/>
      <c r="M17" s="176"/>
      <c r="N17" s="176"/>
      <c r="O17" s="132">
        <v>72814</v>
      </c>
    </row>
    <row r="18" spans="1:42" s="365" customFormat="1" ht="13.5" customHeight="1">
      <c r="A18" s="360" t="s">
        <v>365</v>
      </c>
      <c r="B18" s="361">
        <f t="shared" si="0"/>
        <v>119263</v>
      </c>
      <c r="C18" s="362">
        <f>SUM(C16:C17)</f>
        <v>3870.75</v>
      </c>
      <c r="D18" s="362">
        <f t="shared" ref="D18:N18" si="6">SUM(D16:D17)</f>
        <v>3870.75</v>
      </c>
      <c r="E18" s="362">
        <f t="shared" si="6"/>
        <v>11370.75</v>
      </c>
      <c r="F18" s="362">
        <f t="shared" si="6"/>
        <v>3870.75</v>
      </c>
      <c r="G18" s="362">
        <f t="shared" si="6"/>
        <v>41370.75</v>
      </c>
      <c r="H18" s="362">
        <f t="shared" si="6"/>
        <v>3870.75</v>
      </c>
      <c r="I18" s="362">
        <f t="shared" si="6"/>
        <v>3870.75</v>
      </c>
      <c r="J18" s="362">
        <f t="shared" si="6"/>
        <v>3870.75</v>
      </c>
      <c r="K18" s="362">
        <f t="shared" si="6"/>
        <v>31684.75</v>
      </c>
      <c r="L18" s="362">
        <f t="shared" si="6"/>
        <v>3870.75</v>
      </c>
      <c r="M18" s="362">
        <f t="shared" si="6"/>
        <v>3870.75</v>
      </c>
      <c r="N18" s="362">
        <f t="shared" si="6"/>
        <v>3870.75</v>
      </c>
      <c r="O18" s="363">
        <f>SUM(O16:O17)</f>
        <v>119263</v>
      </c>
      <c r="P18" s="364"/>
      <c r="Q18" s="364"/>
      <c r="R18" s="364"/>
      <c r="S18" s="364"/>
      <c r="T18" s="364"/>
      <c r="U18" s="364"/>
      <c r="V18" s="364"/>
      <c r="W18" s="364"/>
      <c r="X18" s="364"/>
      <c r="Y18" s="364"/>
      <c r="Z18" s="364"/>
      <c r="AA18" s="364"/>
      <c r="AB18" s="364"/>
      <c r="AC18" s="364"/>
      <c r="AD18" s="364"/>
      <c r="AE18" s="364"/>
      <c r="AF18" s="364"/>
      <c r="AG18" s="364"/>
      <c r="AH18" s="364"/>
      <c r="AI18" s="364"/>
      <c r="AJ18" s="364"/>
      <c r="AK18" s="364"/>
      <c r="AL18" s="364"/>
      <c r="AM18" s="364"/>
      <c r="AN18" s="364"/>
      <c r="AO18" s="364"/>
      <c r="AP18" s="364"/>
    </row>
    <row r="19" spans="1:42" ht="13.5" customHeight="1" thickBot="1">
      <c r="A19" s="358" t="s">
        <v>371</v>
      </c>
      <c r="B19" s="359">
        <f>SUM(B15,B18)</f>
        <v>3211302</v>
      </c>
      <c r="C19" s="359">
        <f>SUM(C9:C16)</f>
        <v>182931.75</v>
      </c>
      <c r="D19" s="359">
        <f t="shared" ref="D19:N19" si="7">SUM(D9:D17)</f>
        <v>182931.75</v>
      </c>
      <c r="E19" s="359">
        <f t="shared" si="7"/>
        <v>2291431.75</v>
      </c>
      <c r="F19" s="359">
        <f t="shared" si="7"/>
        <v>182931.75</v>
      </c>
      <c r="G19" s="359">
        <f t="shared" si="7"/>
        <v>220431.75</v>
      </c>
      <c r="H19" s="359">
        <f t="shared" si="7"/>
        <v>182931.75</v>
      </c>
      <c r="I19" s="359">
        <f t="shared" si="7"/>
        <v>182931.75</v>
      </c>
      <c r="J19" s="359">
        <f t="shared" si="7"/>
        <v>182931.75</v>
      </c>
      <c r="K19" s="359">
        <f t="shared" si="7"/>
        <v>1511745.7500000002</v>
      </c>
      <c r="L19" s="359">
        <f t="shared" si="7"/>
        <v>182931.75</v>
      </c>
      <c r="M19" s="359">
        <f t="shared" si="7"/>
        <v>182931.75</v>
      </c>
      <c r="N19" s="359">
        <f t="shared" si="7"/>
        <v>816277.74999999988</v>
      </c>
      <c r="O19" s="132">
        <f>SUM(O15,O18)</f>
        <v>3211302</v>
      </c>
    </row>
    <row r="20" spans="1:42" ht="13.5" customHeight="1">
      <c r="A20" s="353" t="s">
        <v>107</v>
      </c>
      <c r="B20" s="177"/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32"/>
    </row>
    <row r="21" spans="1:42" ht="13.5" customHeight="1">
      <c r="A21" s="82" t="s">
        <v>123</v>
      </c>
      <c r="B21" s="175">
        <f t="shared" ref="B21:B26" si="8">SUM(C21:N21)</f>
        <v>823435.00000000012</v>
      </c>
      <c r="C21" s="175">
        <f>$O$21/12</f>
        <v>68619.583333333328</v>
      </c>
      <c r="D21" s="175">
        <f t="shared" ref="D21:N21" si="9">$O$21/12</f>
        <v>68619.583333333328</v>
      </c>
      <c r="E21" s="175">
        <f t="shared" si="9"/>
        <v>68619.583333333328</v>
      </c>
      <c r="F21" s="175">
        <f t="shared" si="9"/>
        <v>68619.583333333328</v>
      </c>
      <c r="G21" s="175">
        <f t="shared" si="9"/>
        <v>68619.583333333328</v>
      </c>
      <c r="H21" s="175">
        <f t="shared" si="9"/>
        <v>68619.583333333328</v>
      </c>
      <c r="I21" s="175">
        <f t="shared" si="9"/>
        <v>68619.583333333328</v>
      </c>
      <c r="J21" s="175">
        <f t="shared" si="9"/>
        <v>68619.583333333328</v>
      </c>
      <c r="K21" s="175">
        <f t="shared" si="9"/>
        <v>68619.583333333328</v>
      </c>
      <c r="L21" s="175">
        <f t="shared" si="9"/>
        <v>68619.583333333328</v>
      </c>
      <c r="M21" s="175">
        <f t="shared" si="9"/>
        <v>68619.583333333328</v>
      </c>
      <c r="N21" s="175">
        <f t="shared" si="9"/>
        <v>68619.583333333328</v>
      </c>
      <c r="O21" s="132">
        <v>823435</v>
      </c>
    </row>
    <row r="22" spans="1:42" ht="13.5" customHeight="1">
      <c r="A22" s="83" t="s">
        <v>124</v>
      </c>
      <c r="B22" s="175">
        <f t="shared" si="8"/>
        <v>177190.00000000003</v>
      </c>
      <c r="C22" s="176">
        <f>$O$22/12</f>
        <v>14765.833333333334</v>
      </c>
      <c r="D22" s="176">
        <f t="shared" ref="D22:N22" si="10">$O$22/12</f>
        <v>14765.833333333334</v>
      </c>
      <c r="E22" s="176">
        <f t="shared" si="10"/>
        <v>14765.833333333334</v>
      </c>
      <c r="F22" s="176">
        <f t="shared" si="10"/>
        <v>14765.833333333334</v>
      </c>
      <c r="G22" s="176">
        <f t="shared" si="10"/>
        <v>14765.833333333334</v>
      </c>
      <c r="H22" s="176">
        <f t="shared" si="10"/>
        <v>14765.833333333334</v>
      </c>
      <c r="I22" s="176">
        <f t="shared" si="10"/>
        <v>14765.833333333334</v>
      </c>
      <c r="J22" s="176">
        <f t="shared" si="10"/>
        <v>14765.833333333334</v>
      </c>
      <c r="K22" s="176">
        <f t="shared" si="10"/>
        <v>14765.833333333334</v>
      </c>
      <c r="L22" s="176">
        <f t="shared" si="10"/>
        <v>14765.833333333334</v>
      </c>
      <c r="M22" s="176">
        <f t="shared" si="10"/>
        <v>14765.833333333334</v>
      </c>
      <c r="N22" s="176">
        <f t="shared" si="10"/>
        <v>14765.833333333334</v>
      </c>
      <c r="O22" s="132">
        <v>177190</v>
      </c>
    </row>
    <row r="23" spans="1:42" ht="13.5" customHeight="1">
      <c r="A23" s="83" t="s">
        <v>125</v>
      </c>
      <c r="B23" s="175">
        <f t="shared" si="8"/>
        <v>861069</v>
      </c>
      <c r="C23" s="176">
        <f>$O$23/12</f>
        <v>71755.75</v>
      </c>
      <c r="D23" s="176">
        <f t="shared" ref="D23:N23" si="11">$O$23/12</f>
        <v>71755.75</v>
      </c>
      <c r="E23" s="176">
        <f t="shared" si="11"/>
        <v>71755.75</v>
      </c>
      <c r="F23" s="176">
        <f t="shared" si="11"/>
        <v>71755.75</v>
      </c>
      <c r="G23" s="176">
        <f t="shared" si="11"/>
        <v>71755.75</v>
      </c>
      <c r="H23" s="176">
        <f t="shared" si="11"/>
        <v>71755.75</v>
      </c>
      <c r="I23" s="176">
        <f t="shared" si="11"/>
        <v>71755.75</v>
      </c>
      <c r="J23" s="176">
        <f t="shared" si="11"/>
        <v>71755.75</v>
      </c>
      <c r="K23" s="176">
        <f t="shared" si="11"/>
        <v>71755.75</v>
      </c>
      <c r="L23" s="176">
        <f t="shared" si="11"/>
        <v>71755.75</v>
      </c>
      <c r="M23" s="176">
        <f t="shared" si="11"/>
        <v>71755.75</v>
      </c>
      <c r="N23" s="176">
        <f t="shared" si="11"/>
        <v>71755.75</v>
      </c>
      <c r="O23" s="132">
        <v>861069</v>
      </c>
    </row>
    <row r="24" spans="1:42" ht="13.5" customHeight="1">
      <c r="A24" s="83" t="s">
        <v>366</v>
      </c>
      <c r="B24" s="175">
        <f t="shared" si="8"/>
        <v>14244</v>
      </c>
      <c r="C24" s="176">
        <f>$O$24/12</f>
        <v>1187</v>
      </c>
      <c r="D24" s="176">
        <f t="shared" ref="D24:N24" si="12">$O$24/12</f>
        <v>1187</v>
      </c>
      <c r="E24" s="176">
        <f t="shared" si="12"/>
        <v>1187</v>
      </c>
      <c r="F24" s="176">
        <f t="shared" si="12"/>
        <v>1187</v>
      </c>
      <c r="G24" s="176">
        <f t="shared" si="12"/>
        <v>1187</v>
      </c>
      <c r="H24" s="176">
        <f t="shared" si="12"/>
        <v>1187</v>
      </c>
      <c r="I24" s="176">
        <f t="shared" si="12"/>
        <v>1187</v>
      </c>
      <c r="J24" s="176">
        <f t="shared" si="12"/>
        <v>1187</v>
      </c>
      <c r="K24" s="176">
        <f t="shared" si="12"/>
        <v>1187</v>
      </c>
      <c r="L24" s="176">
        <f t="shared" si="12"/>
        <v>1187</v>
      </c>
      <c r="M24" s="176">
        <f t="shared" si="12"/>
        <v>1187</v>
      </c>
      <c r="N24" s="176">
        <f t="shared" si="12"/>
        <v>1187</v>
      </c>
      <c r="O24" s="132">
        <v>14244</v>
      </c>
      <c r="Q24" s="125"/>
    </row>
    <row r="25" spans="1:42" ht="13.5" customHeight="1">
      <c r="A25" s="83" t="s">
        <v>367</v>
      </c>
      <c r="B25" s="175">
        <f t="shared" si="8"/>
        <v>373806.99999999994</v>
      </c>
      <c r="C25" s="176">
        <f>$O$25/12</f>
        <v>31150.583333333332</v>
      </c>
      <c r="D25" s="176">
        <f t="shared" ref="D25:N25" si="13">$O$25/12</f>
        <v>31150.583333333332</v>
      </c>
      <c r="E25" s="176">
        <f t="shared" si="13"/>
        <v>31150.583333333332</v>
      </c>
      <c r="F25" s="176">
        <f t="shared" si="13"/>
        <v>31150.583333333332</v>
      </c>
      <c r="G25" s="176">
        <f t="shared" si="13"/>
        <v>31150.583333333332</v>
      </c>
      <c r="H25" s="176">
        <f t="shared" si="13"/>
        <v>31150.583333333332</v>
      </c>
      <c r="I25" s="176">
        <f t="shared" si="13"/>
        <v>31150.583333333332</v>
      </c>
      <c r="J25" s="176">
        <f t="shared" si="13"/>
        <v>31150.583333333332</v>
      </c>
      <c r="K25" s="176">
        <f t="shared" si="13"/>
        <v>31150.583333333332</v>
      </c>
      <c r="L25" s="176">
        <f t="shared" si="13"/>
        <v>31150.583333333332</v>
      </c>
      <c r="M25" s="176">
        <f t="shared" si="13"/>
        <v>31150.583333333332</v>
      </c>
      <c r="N25" s="176">
        <f t="shared" si="13"/>
        <v>31150.583333333332</v>
      </c>
      <c r="O25" s="132">
        <v>373807</v>
      </c>
    </row>
    <row r="26" spans="1:42" ht="13.5" customHeight="1">
      <c r="A26" s="366" t="s">
        <v>368</v>
      </c>
      <c r="B26" s="174">
        <f t="shared" si="8"/>
        <v>0</v>
      </c>
      <c r="C26" s="177">
        <v>0</v>
      </c>
      <c r="D26" s="177"/>
      <c r="E26" s="177"/>
      <c r="F26" s="177"/>
      <c r="G26" s="177"/>
      <c r="H26" s="177"/>
      <c r="I26" s="177"/>
      <c r="J26" s="177"/>
      <c r="K26" s="177"/>
      <c r="L26" s="177"/>
      <c r="M26" s="177"/>
      <c r="N26" s="177"/>
      <c r="O26" s="132"/>
    </row>
    <row r="27" spans="1:42" ht="13.5" customHeight="1">
      <c r="A27" s="367" t="s">
        <v>369</v>
      </c>
      <c r="B27" s="361">
        <f>SUM(B21:B26)</f>
        <v>2249745</v>
      </c>
      <c r="C27" s="361">
        <f>SUM(C21:C26)</f>
        <v>187478.75</v>
      </c>
      <c r="D27" s="361">
        <f t="shared" ref="D27:N27" si="14">SUM(D21:D26)</f>
        <v>187478.75</v>
      </c>
      <c r="E27" s="361">
        <f t="shared" si="14"/>
        <v>187478.75</v>
      </c>
      <c r="F27" s="361">
        <f t="shared" si="14"/>
        <v>187478.75</v>
      </c>
      <c r="G27" s="361">
        <f t="shared" si="14"/>
        <v>187478.75</v>
      </c>
      <c r="H27" s="361">
        <f t="shared" si="14"/>
        <v>187478.75</v>
      </c>
      <c r="I27" s="361">
        <f t="shared" si="14"/>
        <v>187478.75</v>
      </c>
      <c r="J27" s="361">
        <f t="shared" si="14"/>
        <v>187478.75</v>
      </c>
      <c r="K27" s="361">
        <f t="shared" si="14"/>
        <v>187478.75</v>
      </c>
      <c r="L27" s="361">
        <f t="shared" si="14"/>
        <v>187478.75</v>
      </c>
      <c r="M27" s="361">
        <f t="shared" si="14"/>
        <v>187478.75</v>
      </c>
      <c r="N27" s="368">
        <f t="shared" si="14"/>
        <v>187478.75</v>
      </c>
      <c r="O27" s="132">
        <f>SUM(O21:O25)</f>
        <v>2249745</v>
      </c>
      <c r="Q27" s="125"/>
    </row>
    <row r="28" spans="1:42" ht="13.5" customHeight="1">
      <c r="A28" s="82" t="s">
        <v>126</v>
      </c>
      <c r="B28" s="175">
        <f>SUM(C28:N28)</f>
        <v>399163</v>
      </c>
      <c r="C28" s="175">
        <v>15000</v>
      </c>
      <c r="D28" s="175">
        <v>20000</v>
      </c>
      <c r="E28" s="175">
        <v>40000</v>
      </c>
      <c r="F28" s="175">
        <v>111165</v>
      </c>
      <c r="G28" s="175">
        <v>29000</v>
      </c>
      <c r="H28" s="175">
        <v>9100</v>
      </c>
      <c r="I28" s="175">
        <v>25000</v>
      </c>
      <c r="J28" s="175">
        <v>40000</v>
      </c>
      <c r="K28" s="175">
        <v>40000</v>
      </c>
      <c r="L28" s="175">
        <v>40000</v>
      </c>
      <c r="M28" s="175">
        <v>20000</v>
      </c>
      <c r="N28" s="175">
        <v>9898</v>
      </c>
      <c r="O28" s="132">
        <v>399163</v>
      </c>
    </row>
    <row r="29" spans="1:42" ht="13.5" customHeight="1">
      <c r="A29" s="83" t="s">
        <v>127</v>
      </c>
      <c r="B29" s="176">
        <f>SUM(C29:N29)</f>
        <v>127000</v>
      </c>
      <c r="C29" s="176"/>
      <c r="D29" s="176">
        <v>4000</v>
      </c>
      <c r="E29" s="176">
        <v>20000</v>
      </c>
      <c r="F29" s="176">
        <v>2000</v>
      </c>
      <c r="G29" s="176">
        <v>47500</v>
      </c>
      <c r="H29" s="176">
        <v>4000</v>
      </c>
      <c r="I29" s="176">
        <v>7000</v>
      </c>
      <c r="J29" s="176">
        <v>38500</v>
      </c>
      <c r="K29" s="176">
        <v>1000</v>
      </c>
      <c r="L29" s="176">
        <v>1000</v>
      </c>
      <c r="M29" s="176">
        <v>1000</v>
      </c>
      <c r="N29" s="176">
        <v>1000</v>
      </c>
      <c r="O29" s="132">
        <v>127000</v>
      </c>
    </row>
    <row r="30" spans="1:42" ht="13.5" customHeight="1">
      <c r="A30" s="83" t="s">
        <v>128</v>
      </c>
      <c r="B30" s="176">
        <f>SUM(C30:N30)</f>
        <v>17793</v>
      </c>
      <c r="C30" s="176"/>
      <c r="D30" s="176"/>
      <c r="E30" s="176">
        <v>15000</v>
      </c>
      <c r="F30" s="176"/>
      <c r="G30" s="176"/>
      <c r="H30" s="176">
        <v>450</v>
      </c>
      <c r="I30" s="176">
        <v>800</v>
      </c>
      <c r="J30" s="176">
        <v>500</v>
      </c>
      <c r="K30" s="176"/>
      <c r="L30" s="176">
        <v>1043</v>
      </c>
      <c r="M30" s="176"/>
      <c r="N30" s="176"/>
      <c r="O30" s="132">
        <v>17793</v>
      </c>
    </row>
    <row r="31" spans="1:42" ht="13.5" customHeight="1">
      <c r="A31" s="366" t="s">
        <v>576</v>
      </c>
      <c r="B31" s="177">
        <f>SUM(C31:N31)</f>
        <v>417601</v>
      </c>
      <c r="C31" s="177"/>
      <c r="D31" s="177"/>
      <c r="E31" s="177">
        <v>400000</v>
      </c>
      <c r="F31" s="177"/>
      <c r="G31" s="177"/>
      <c r="H31" s="177"/>
      <c r="I31" s="177"/>
      <c r="J31" s="177"/>
      <c r="K31" s="177"/>
      <c r="L31" s="177"/>
      <c r="M31" s="177"/>
      <c r="N31" s="177">
        <v>17601</v>
      </c>
      <c r="O31" s="132">
        <v>417601</v>
      </c>
    </row>
    <row r="32" spans="1:42" ht="12.75" customHeight="1">
      <c r="A32" s="367" t="s">
        <v>129</v>
      </c>
      <c r="B32" s="361">
        <f t="shared" ref="B32:N32" si="15">SUM(B28:B31)</f>
        <v>961557</v>
      </c>
      <c r="C32" s="361">
        <v>46000</v>
      </c>
      <c r="D32" s="361">
        <f t="shared" si="15"/>
        <v>24000</v>
      </c>
      <c r="E32" s="361">
        <f t="shared" si="15"/>
        <v>475000</v>
      </c>
      <c r="F32" s="361">
        <f t="shared" si="15"/>
        <v>113165</v>
      </c>
      <c r="G32" s="361">
        <f t="shared" si="15"/>
        <v>76500</v>
      </c>
      <c r="H32" s="361">
        <f t="shared" si="15"/>
        <v>13550</v>
      </c>
      <c r="I32" s="361">
        <f t="shared" si="15"/>
        <v>32800</v>
      </c>
      <c r="J32" s="361">
        <f t="shared" si="15"/>
        <v>79000</v>
      </c>
      <c r="K32" s="361">
        <f t="shared" si="15"/>
        <v>41000</v>
      </c>
      <c r="L32" s="361">
        <f t="shared" si="15"/>
        <v>42043</v>
      </c>
      <c r="M32" s="361">
        <f t="shared" si="15"/>
        <v>21000</v>
      </c>
      <c r="N32" s="368">
        <f t="shared" si="15"/>
        <v>28499</v>
      </c>
      <c r="O32" s="132">
        <f>SUM(O28:O31)</f>
        <v>961557</v>
      </c>
    </row>
    <row r="33" spans="1:15" ht="13.5" customHeight="1" thickBot="1">
      <c r="A33" s="84" t="s">
        <v>372</v>
      </c>
      <c r="B33" s="178">
        <f>SUM(B27,B32)</f>
        <v>3211302</v>
      </c>
      <c r="C33" s="178">
        <f>SUM(C27,C32)</f>
        <v>233478.75</v>
      </c>
      <c r="D33" s="178">
        <f t="shared" ref="D33:N33" si="16">SUM(D27,D32)</f>
        <v>211478.75</v>
      </c>
      <c r="E33" s="178">
        <f t="shared" si="16"/>
        <v>662478.75</v>
      </c>
      <c r="F33" s="178">
        <f t="shared" si="16"/>
        <v>300643.75</v>
      </c>
      <c r="G33" s="178">
        <f t="shared" si="16"/>
        <v>263978.75</v>
      </c>
      <c r="H33" s="178">
        <f t="shared" si="16"/>
        <v>201028.75</v>
      </c>
      <c r="I33" s="178">
        <f t="shared" si="16"/>
        <v>220278.75</v>
      </c>
      <c r="J33" s="178">
        <f t="shared" si="16"/>
        <v>266478.75</v>
      </c>
      <c r="K33" s="178">
        <f t="shared" si="16"/>
        <v>228478.75</v>
      </c>
      <c r="L33" s="178">
        <f t="shared" si="16"/>
        <v>229521.75</v>
      </c>
      <c r="M33" s="178">
        <f t="shared" si="16"/>
        <v>208478.75</v>
      </c>
      <c r="N33" s="178">
        <f t="shared" si="16"/>
        <v>215977.75</v>
      </c>
      <c r="O33" s="132">
        <f>SUM(O27,O32)</f>
        <v>3211302</v>
      </c>
    </row>
    <row r="35" spans="1:15">
      <c r="B35" s="125"/>
    </row>
    <row r="37" spans="1:15">
      <c r="D37" s="125"/>
    </row>
    <row r="38" spans="1:15">
      <c r="D38" s="125"/>
    </row>
    <row r="48" spans="1:15" ht="14.45" customHeight="1"/>
    <row r="49" ht="14.4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4.45" customHeight="1"/>
    <row r="59" ht="13.5" customHeight="1"/>
    <row r="60" ht="13.5" customHeight="1"/>
  </sheetData>
  <phoneticPr fontId="0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0" firstPageNumber="26" orientation="landscape" horizontalDpi="300" verticalDpi="300" r:id="rId1"/>
  <headerFooter alignWithMargins="0">
    <oddFooter>&amp;P. oldal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:L24"/>
  <sheetViews>
    <sheetView view="pageBreakPreview" zoomScale="85" zoomScaleNormal="100" zoomScaleSheetLayoutView="85" workbookViewId="0">
      <selection activeCell="B6" sqref="B6"/>
    </sheetView>
  </sheetViews>
  <sheetFormatPr defaultRowHeight="15"/>
  <cols>
    <col min="1" max="1" width="9.140625" style="398"/>
    <col min="2" max="2" width="26" style="398" customWidth="1"/>
    <col min="3" max="3" width="9" style="398" customWidth="1"/>
    <col min="4" max="4" width="9.85546875" style="398" customWidth="1"/>
    <col min="5" max="5" width="9.42578125" style="398" customWidth="1"/>
    <col min="6" max="9" width="9.140625" style="398"/>
    <col min="10" max="10" width="8.42578125" style="398" customWidth="1"/>
    <col min="11" max="11" width="8.5703125" style="398" customWidth="1"/>
    <col min="12" max="256" width="9.140625" style="398"/>
    <col min="257" max="257" width="26" style="398" customWidth="1"/>
    <col min="258" max="258" width="9" style="398" customWidth="1"/>
    <col min="259" max="259" width="9.85546875" style="398" customWidth="1"/>
    <col min="260" max="260" width="9.42578125" style="398" customWidth="1"/>
    <col min="261" max="264" width="9.140625" style="398"/>
    <col min="265" max="265" width="8.42578125" style="398" customWidth="1"/>
    <col min="266" max="266" width="8.5703125" style="398" customWidth="1"/>
    <col min="267" max="267" width="8.42578125" style="398" customWidth="1"/>
    <col min="268" max="512" width="9.140625" style="398"/>
    <col min="513" max="513" width="26" style="398" customWidth="1"/>
    <col min="514" max="514" width="9" style="398" customWidth="1"/>
    <col min="515" max="515" width="9.85546875" style="398" customWidth="1"/>
    <col min="516" max="516" width="9.42578125" style="398" customWidth="1"/>
    <col min="517" max="520" width="9.140625" style="398"/>
    <col min="521" max="521" width="8.42578125" style="398" customWidth="1"/>
    <col min="522" max="522" width="8.5703125" style="398" customWidth="1"/>
    <col min="523" max="523" width="8.42578125" style="398" customWidth="1"/>
    <col min="524" max="768" width="9.140625" style="398"/>
    <col min="769" max="769" width="26" style="398" customWidth="1"/>
    <col min="770" max="770" width="9" style="398" customWidth="1"/>
    <col min="771" max="771" width="9.85546875" style="398" customWidth="1"/>
    <col min="772" max="772" width="9.42578125" style="398" customWidth="1"/>
    <col min="773" max="776" width="9.140625" style="398"/>
    <col min="777" max="777" width="8.42578125" style="398" customWidth="1"/>
    <col min="778" max="778" width="8.5703125" style="398" customWidth="1"/>
    <col min="779" max="779" width="8.42578125" style="398" customWidth="1"/>
    <col min="780" max="1024" width="9.140625" style="398"/>
    <col min="1025" max="1025" width="26" style="398" customWidth="1"/>
    <col min="1026" max="1026" width="9" style="398" customWidth="1"/>
    <col min="1027" max="1027" width="9.85546875" style="398" customWidth="1"/>
    <col min="1028" max="1028" width="9.42578125" style="398" customWidth="1"/>
    <col min="1029" max="1032" width="9.140625" style="398"/>
    <col min="1033" max="1033" width="8.42578125" style="398" customWidth="1"/>
    <col min="1034" max="1034" width="8.5703125" style="398" customWidth="1"/>
    <col min="1035" max="1035" width="8.42578125" style="398" customWidth="1"/>
    <col min="1036" max="1280" width="9.140625" style="398"/>
    <col min="1281" max="1281" width="26" style="398" customWidth="1"/>
    <col min="1282" max="1282" width="9" style="398" customWidth="1"/>
    <col min="1283" max="1283" width="9.85546875" style="398" customWidth="1"/>
    <col min="1284" max="1284" width="9.42578125" style="398" customWidth="1"/>
    <col min="1285" max="1288" width="9.140625" style="398"/>
    <col min="1289" max="1289" width="8.42578125" style="398" customWidth="1"/>
    <col min="1290" max="1290" width="8.5703125" style="398" customWidth="1"/>
    <col min="1291" max="1291" width="8.42578125" style="398" customWidth="1"/>
    <col min="1292" max="1536" width="9.140625" style="398"/>
    <col min="1537" max="1537" width="26" style="398" customWidth="1"/>
    <col min="1538" max="1538" width="9" style="398" customWidth="1"/>
    <col min="1539" max="1539" width="9.85546875" style="398" customWidth="1"/>
    <col min="1540" max="1540" width="9.42578125" style="398" customWidth="1"/>
    <col min="1541" max="1544" width="9.140625" style="398"/>
    <col min="1545" max="1545" width="8.42578125" style="398" customWidth="1"/>
    <col min="1546" max="1546" width="8.5703125" style="398" customWidth="1"/>
    <col min="1547" max="1547" width="8.42578125" style="398" customWidth="1"/>
    <col min="1548" max="1792" width="9.140625" style="398"/>
    <col min="1793" max="1793" width="26" style="398" customWidth="1"/>
    <col min="1794" max="1794" width="9" style="398" customWidth="1"/>
    <col min="1795" max="1795" width="9.85546875" style="398" customWidth="1"/>
    <col min="1796" max="1796" width="9.42578125" style="398" customWidth="1"/>
    <col min="1797" max="1800" width="9.140625" style="398"/>
    <col min="1801" max="1801" width="8.42578125" style="398" customWidth="1"/>
    <col min="1802" max="1802" width="8.5703125" style="398" customWidth="1"/>
    <col min="1803" max="1803" width="8.42578125" style="398" customWidth="1"/>
    <col min="1804" max="2048" width="9.140625" style="398"/>
    <col min="2049" max="2049" width="26" style="398" customWidth="1"/>
    <col min="2050" max="2050" width="9" style="398" customWidth="1"/>
    <col min="2051" max="2051" width="9.85546875" style="398" customWidth="1"/>
    <col min="2052" max="2052" width="9.42578125" style="398" customWidth="1"/>
    <col min="2053" max="2056" width="9.140625" style="398"/>
    <col min="2057" max="2057" width="8.42578125" style="398" customWidth="1"/>
    <col min="2058" max="2058" width="8.5703125" style="398" customWidth="1"/>
    <col min="2059" max="2059" width="8.42578125" style="398" customWidth="1"/>
    <col min="2060" max="2304" width="9.140625" style="398"/>
    <col min="2305" max="2305" width="26" style="398" customWidth="1"/>
    <col min="2306" max="2306" width="9" style="398" customWidth="1"/>
    <col min="2307" max="2307" width="9.85546875" style="398" customWidth="1"/>
    <col min="2308" max="2308" width="9.42578125" style="398" customWidth="1"/>
    <col min="2309" max="2312" width="9.140625" style="398"/>
    <col min="2313" max="2313" width="8.42578125" style="398" customWidth="1"/>
    <col min="2314" max="2314" width="8.5703125" style="398" customWidth="1"/>
    <col min="2315" max="2315" width="8.42578125" style="398" customWidth="1"/>
    <col min="2316" max="2560" width="9.140625" style="398"/>
    <col min="2561" max="2561" width="26" style="398" customWidth="1"/>
    <col min="2562" max="2562" width="9" style="398" customWidth="1"/>
    <col min="2563" max="2563" width="9.85546875" style="398" customWidth="1"/>
    <col min="2564" max="2564" width="9.42578125" style="398" customWidth="1"/>
    <col min="2565" max="2568" width="9.140625" style="398"/>
    <col min="2569" max="2569" width="8.42578125" style="398" customWidth="1"/>
    <col min="2570" max="2570" width="8.5703125" style="398" customWidth="1"/>
    <col min="2571" max="2571" width="8.42578125" style="398" customWidth="1"/>
    <col min="2572" max="2816" width="9.140625" style="398"/>
    <col min="2817" max="2817" width="26" style="398" customWidth="1"/>
    <col min="2818" max="2818" width="9" style="398" customWidth="1"/>
    <col min="2819" max="2819" width="9.85546875" style="398" customWidth="1"/>
    <col min="2820" max="2820" width="9.42578125" style="398" customWidth="1"/>
    <col min="2821" max="2824" width="9.140625" style="398"/>
    <col min="2825" max="2825" width="8.42578125" style="398" customWidth="1"/>
    <col min="2826" max="2826" width="8.5703125" style="398" customWidth="1"/>
    <col min="2827" max="2827" width="8.42578125" style="398" customWidth="1"/>
    <col min="2828" max="3072" width="9.140625" style="398"/>
    <col min="3073" max="3073" width="26" style="398" customWidth="1"/>
    <col min="3074" max="3074" width="9" style="398" customWidth="1"/>
    <col min="3075" max="3075" width="9.85546875" style="398" customWidth="1"/>
    <col min="3076" max="3076" width="9.42578125" style="398" customWidth="1"/>
    <col min="3077" max="3080" width="9.140625" style="398"/>
    <col min="3081" max="3081" width="8.42578125" style="398" customWidth="1"/>
    <col min="3082" max="3082" width="8.5703125" style="398" customWidth="1"/>
    <col min="3083" max="3083" width="8.42578125" style="398" customWidth="1"/>
    <col min="3084" max="3328" width="9.140625" style="398"/>
    <col min="3329" max="3329" width="26" style="398" customWidth="1"/>
    <col min="3330" max="3330" width="9" style="398" customWidth="1"/>
    <col min="3331" max="3331" width="9.85546875" style="398" customWidth="1"/>
    <col min="3332" max="3332" width="9.42578125" style="398" customWidth="1"/>
    <col min="3333" max="3336" width="9.140625" style="398"/>
    <col min="3337" max="3337" width="8.42578125" style="398" customWidth="1"/>
    <col min="3338" max="3338" width="8.5703125" style="398" customWidth="1"/>
    <col min="3339" max="3339" width="8.42578125" style="398" customWidth="1"/>
    <col min="3340" max="3584" width="9.140625" style="398"/>
    <col min="3585" max="3585" width="26" style="398" customWidth="1"/>
    <col min="3586" max="3586" width="9" style="398" customWidth="1"/>
    <col min="3587" max="3587" width="9.85546875" style="398" customWidth="1"/>
    <col min="3588" max="3588" width="9.42578125" style="398" customWidth="1"/>
    <col min="3589" max="3592" width="9.140625" style="398"/>
    <col min="3593" max="3593" width="8.42578125" style="398" customWidth="1"/>
    <col min="3594" max="3594" width="8.5703125" style="398" customWidth="1"/>
    <col min="3595" max="3595" width="8.42578125" style="398" customWidth="1"/>
    <col min="3596" max="3840" width="9.140625" style="398"/>
    <col min="3841" max="3841" width="26" style="398" customWidth="1"/>
    <col min="3842" max="3842" width="9" style="398" customWidth="1"/>
    <col min="3843" max="3843" width="9.85546875" style="398" customWidth="1"/>
    <col min="3844" max="3844" width="9.42578125" style="398" customWidth="1"/>
    <col min="3845" max="3848" width="9.140625" style="398"/>
    <col min="3849" max="3849" width="8.42578125" style="398" customWidth="1"/>
    <col min="3850" max="3850" width="8.5703125" style="398" customWidth="1"/>
    <col min="3851" max="3851" width="8.42578125" style="398" customWidth="1"/>
    <col min="3852" max="4096" width="9.140625" style="398"/>
    <col min="4097" max="4097" width="26" style="398" customWidth="1"/>
    <col min="4098" max="4098" width="9" style="398" customWidth="1"/>
    <col min="4099" max="4099" width="9.85546875" style="398" customWidth="1"/>
    <col min="4100" max="4100" width="9.42578125" style="398" customWidth="1"/>
    <col min="4101" max="4104" width="9.140625" style="398"/>
    <col min="4105" max="4105" width="8.42578125" style="398" customWidth="1"/>
    <col min="4106" max="4106" width="8.5703125" style="398" customWidth="1"/>
    <col min="4107" max="4107" width="8.42578125" style="398" customWidth="1"/>
    <col min="4108" max="4352" width="9.140625" style="398"/>
    <col min="4353" max="4353" width="26" style="398" customWidth="1"/>
    <col min="4354" max="4354" width="9" style="398" customWidth="1"/>
    <col min="4355" max="4355" width="9.85546875" style="398" customWidth="1"/>
    <col min="4356" max="4356" width="9.42578125" style="398" customWidth="1"/>
    <col min="4357" max="4360" width="9.140625" style="398"/>
    <col min="4361" max="4361" width="8.42578125" style="398" customWidth="1"/>
    <col min="4362" max="4362" width="8.5703125" style="398" customWidth="1"/>
    <col min="4363" max="4363" width="8.42578125" style="398" customWidth="1"/>
    <col min="4364" max="4608" width="9.140625" style="398"/>
    <col min="4609" max="4609" width="26" style="398" customWidth="1"/>
    <col min="4610" max="4610" width="9" style="398" customWidth="1"/>
    <col min="4611" max="4611" width="9.85546875" style="398" customWidth="1"/>
    <col min="4612" max="4612" width="9.42578125" style="398" customWidth="1"/>
    <col min="4613" max="4616" width="9.140625" style="398"/>
    <col min="4617" max="4617" width="8.42578125" style="398" customWidth="1"/>
    <col min="4618" max="4618" width="8.5703125" style="398" customWidth="1"/>
    <col min="4619" max="4619" width="8.42578125" style="398" customWidth="1"/>
    <col min="4620" max="4864" width="9.140625" style="398"/>
    <col min="4865" max="4865" width="26" style="398" customWidth="1"/>
    <col min="4866" max="4866" width="9" style="398" customWidth="1"/>
    <col min="4867" max="4867" width="9.85546875" style="398" customWidth="1"/>
    <col min="4868" max="4868" width="9.42578125" style="398" customWidth="1"/>
    <col min="4869" max="4872" width="9.140625" style="398"/>
    <col min="4873" max="4873" width="8.42578125" style="398" customWidth="1"/>
    <col min="4874" max="4874" width="8.5703125" style="398" customWidth="1"/>
    <col min="4875" max="4875" width="8.42578125" style="398" customWidth="1"/>
    <col min="4876" max="5120" width="9.140625" style="398"/>
    <col min="5121" max="5121" width="26" style="398" customWidth="1"/>
    <col min="5122" max="5122" width="9" style="398" customWidth="1"/>
    <col min="5123" max="5123" width="9.85546875" style="398" customWidth="1"/>
    <col min="5124" max="5124" width="9.42578125" style="398" customWidth="1"/>
    <col min="5125" max="5128" width="9.140625" style="398"/>
    <col min="5129" max="5129" width="8.42578125" style="398" customWidth="1"/>
    <col min="5130" max="5130" width="8.5703125" style="398" customWidth="1"/>
    <col min="5131" max="5131" width="8.42578125" style="398" customWidth="1"/>
    <col min="5132" max="5376" width="9.140625" style="398"/>
    <col min="5377" max="5377" width="26" style="398" customWidth="1"/>
    <col min="5378" max="5378" width="9" style="398" customWidth="1"/>
    <col min="5379" max="5379" width="9.85546875" style="398" customWidth="1"/>
    <col min="5380" max="5380" width="9.42578125" style="398" customWidth="1"/>
    <col min="5381" max="5384" width="9.140625" style="398"/>
    <col min="5385" max="5385" width="8.42578125" style="398" customWidth="1"/>
    <col min="5386" max="5386" width="8.5703125" style="398" customWidth="1"/>
    <col min="5387" max="5387" width="8.42578125" style="398" customWidth="1"/>
    <col min="5388" max="5632" width="9.140625" style="398"/>
    <col min="5633" max="5633" width="26" style="398" customWidth="1"/>
    <col min="5634" max="5634" width="9" style="398" customWidth="1"/>
    <col min="5635" max="5635" width="9.85546875" style="398" customWidth="1"/>
    <col min="5636" max="5636" width="9.42578125" style="398" customWidth="1"/>
    <col min="5637" max="5640" width="9.140625" style="398"/>
    <col min="5641" max="5641" width="8.42578125" style="398" customWidth="1"/>
    <col min="5642" max="5642" width="8.5703125" style="398" customWidth="1"/>
    <col min="5643" max="5643" width="8.42578125" style="398" customWidth="1"/>
    <col min="5644" max="5888" width="9.140625" style="398"/>
    <col min="5889" max="5889" width="26" style="398" customWidth="1"/>
    <col min="5890" max="5890" width="9" style="398" customWidth="1"/>
    <col min="5891" max="5891" width="9.85546875" style="398" customWidth="1"/>
    <col min="5892" max="5892" width="9.42578125" style="398" customWidth="1"/>
    <col min="5893" max="5896" width="9.140625" style="398"/>
    <col min="5897" max="5897" width="8.42578125" style="398" customWidth="1"/>
    <col min="5898" max="5898" width="8.5703125" style="398" customWidth="1"/>
    <col min="5899" max="5899" width="8.42578125" style="398" customWidth="1"/>
    <col min="5900" max="6144" width="9.140625" style="398"/>
    <col min="6145" max="6145" width="26" style="398" customWidth="1"/>
    <col min="6146" max="6146" width="9" style="398" customWidth="1"/>
    <col min="6147" max="6147" width="9.85546875" style="398" customWidth="1"/>
    <col min="6148" max="6148" width="9.42578125" style="398" customWidth="1"/>
    <col min="6149" max="6152" width="9.140625" style="398"/>
    <col min="6153" max="6153" width="8.42578125" style="398" customWidth="1"/>
    <col min="6154" max="6154" width="8.5703125" style="398" customWidth="1"/>
    <col min="6155" max="6155" width="8.42578125" style="398" customWidth="1"/>
    <col min="6156" max="6400" width="9.140625" style="398"/>
    <col min="6401" max="6401" width="26" style="398" customWidth="1"/>
    <col min="6402" max="6402" width="9" style="398" customWidth="1"/>
    <col min="6403" max="6403" width="9.85546875" style="398" customWidth="1"/>
    <col min="6404" max="6404" width="9.42578125" style="398" customWidth="1"/>
    <col min="6405" max="6408" width="9.140625" style="398"/>
    <col min="6409" max="6409" width="8.42578125" style="398" customWidth="1"/>
    <col min="6410" max="6410" width="8.5703125" style="398" customWidth="1"/>
    <col min="6411" max="6411" width="8.42578125" style="398" customWidth="1"/>
    <col min="6412" max="6656" width="9.140625" style="398"/>
    <col min="6657" max="6657" width="26" style="398" customWidth="1"/>
    <col min="6658" max="6658" width="9" style="398" customWidth="1"/>
    <col min="6659" max="6659" width="9.85546875" style="398" customWidth="1"/>
    <col min="6660" max="6660" width="9.42578125" style="398" customWidth="1"/>
    <col min="6661" max="6664" width="9.140625" style="398"/>
    <col min="6665" max="6665" width="8.42578125" style="398" customWidth="1"/>
    <col min="6666" max="6666" width="8.5703125" style="398" customWidth="1"/>
    <col min="6667" max="6667" width="8.42578125" style="398" customWidth="1"/>
    <col min="6668" max="6912" width="9.140625" style="398"/>
    <col min="6913" max="6913" width="26" style="398" customWidth="1"/>
    <col min="6914" max="6914" width="9" style="398" customWidth="1"/>
    <col min="6915" max="6915" width="9.85546875" style="398" customWidth="1"/>
    <col min="6916" max="6916" width="9.42578125" style="398" customWidth="1"/>
    <col min="6917" max="6920" width="9.140625" style="398"/>
    <col min="6921" max="6921" width="8.42578125" style="398" customWidth="1"/>
    <col min="6922" max="6922" width="8.5703125" style="398" customWidth="1"/>
    <col min="6923" max="6923" width="8.42578125" style="398" customWidth="1"/>
    <col min="6924" max="7168" width="9.140625" style="398"/>
    <col min="7169" max="7169" width="26" style="398" customWidth="1"/>
    <col min="7170" max="7170" width="9" style="398" customWidth="1"/>
    <col min="7171" max="7171" width="9.85546875" style="398" customWidth="1"/>
    <col min="7172" max="7172" width="9.42578125" style="398" customWidth="1"/>
    <col min="7173" max="7176" width="9.140625" style="398"/>
    <col min="7177" max="7177" width="8.42578125" style="398" customWidth="1"/>
    <col min="7178" max="7178" width="8.5703125" style="398" customWidth="1"/>
    <col min="7179" max="7179" width="8.42578125" style="398" customWidth="1"/>
    <col min="7180" max="7424" width="9.140625" style="398"/>
    <col min="7425" max="7425" width="26" style="398" customWidth="1"/>
    <col min="7426" max="7426" width="9" style="398" customWidth="1"/>
    <col min="7427" max="7427" width="9.85546875" style="398" customWidth="1"/>
    <col min="7428" max="7428" width="9.42578125" style="398" customWidth="1"/>
    <col min="7429" max="7432" width="9.140625" style="398"/>
    <col min="7433" max="7433" width="8.42578125" style="398" customWidth="1"/>
    <col min="7434" max="7434" width="8.5703125" style="398" customWidth="1"/>
    <col min="7435" max="7435" width="8.42578125" style="398" customWidth="1"/>
    <col min="7436" max="7680" width="9.140625" style="398"/>
    <col min="7681" max="7681" width="26" style="398" customWidth="1"/>
    <col min="7682" max="7682" width="9" style="398" customWidth="1"/>
    <col min="7683" max="7683" width="9.85546875" style="398" customWidth="1"/>
    <col min="7684" max="7684" width="9.42578125" style="398" customWidth="1"/>
    <col min="7685" max="7688" width="9.140625" style="398"/>
    <col min="7689" max="7689" width="8.42578125" style="398" customWidth="1"/>
    <col min="7690" max="7690" width="8.5703125" style="398" customWidth="1"/>
    <col min="7691" max="7691" width="8.42578125" style="398" customWidth="1"/>
    <col min="7692" max="7936" width="9.140625" style="398"/>
    <col min="7937" max="7937" width="26" style="398" customWidth="1"/>
    <col min="7938" max="7938" width="9" style="398" customWidth="1"/>
    <col min="7939" max="7939" width="9.85546875" style="398" customWidth="1"/>
    <col min="7940" max="7940" width="9.42578125" style="398" customWidth="1"/>
    <col min="7941" max="7944" width="9.140625" style="398"/>
    <col min="7945" max="7945" width="8.42578125" style="398" customWidth="1"/>
    <col min="7946" max="7946" width="8.5703125" style="398" customWidth="1"/>
    <col min="7947" max="7947" width="8.42578125" style="398" customWidth="1"/>
    <col min="7948" max="8192" width="9.140625" style="398"/>
    <col min="8193" max="8193" width="26" style="398" customWidth="1"/>
    <col min="8194" max="8194" width="9" style="398" customWidth="1"/>
    <col min="8195" max="8195" width="9.85546875" style="398" customWidth="1"/>
    <col min="8196" max="8196" width="9.42578125" style="398" customWidth="1"/>
    <col min="8197" max="8200" width="9.140625" style="398"/>
    <col min="8201" max="8201" width="8.42578125" style="398" customWidth="1"/>
    <col min="8202" max="8202" width="8.5703125" style="398" customWidth="1"/>
    <col min="8203" max="8203" width="8.42578125" style="398" customWidth="1"/>
    <col min="8204" max="8448" width="9.140625" style="398"/>
    <col min="8449" max="8449" width="26" style="398" customWidth="1"/>
    <col min="8450" max="8450" width="9" style="398" customWidth="1"/>
    <col min="8451" max="8451" width="9.85546875" style="398" customWidth="1"/>
    <col min="8452" max="8452" width="9.42578125" style="398" customWidth="1"/>
    <col min="8453" max="8456" width="9.140625" style="398"/>
    <col min="8457" max="8457" width="8.42578125" style="398" customWidth="1"/>
    <col min="8458" max="8458" width="8.5703125" style="398" customWidth="1"/>
    <col min="8459" max="8459" width="8.42578125" style="398" customWidth="1"/>
    <col min="8460" max="8704" width="9.140625" style="398"/>
    <col min="8705" max="8705" width="26" style="398" customWidth="1"/>
    <col min="8706" max="8706" width="9" style="398" customWidth="1"/>
    <col min="8707" max="8707" width="9.85546875" style="398" customWidth="1"/>
    <col min="8708" max="8708" width="9.42578125" style="398" customWidth="1"/>
    <col min="8709" max="8712" width="9.140625" style="398"/>
    <col min="8713" max="8713" width="8.42578125" style="398" customWidth="1"/>
    <col min="8714" max="8714" width="8.5703125" style="398" customWidth="1"/>
    <col min="8715" max="8715" width="8.42578125" style="398" customWidth="1"/>
    <col min="8716" max="8960" width="9.140625" style="398"/>
    <col min="8961" max="8961" width="26" style="398" customWidth="1"/>
    <col min="8962" max="8962" width="9" style="398" customWidth="1"/>
    <col min="8963" max="8963" width="9.85546875" style="398" customWidth="1"/>
    <col min="8964" max="8964" width="9.42578125" style="398" customWidth="1"/>
    <col min="8965" max="8968" width="9.140625" style="398"/>
    <col min="8969" max="8969" width="8.42578125" style="398" customWidth="1"/>
    <col min="8970" max="8970" width="8.5703125" style="398" customWidth="1"/>
    <col min="8971" max="8971" width="8.42578125" style="398" customWidth="1"/>
    <col min="8972" max="9216" width="9.140625" style="398"/>
    <col min="9217" max="9217" width="26" style="398" customWidth="1"/>
    <col min="9218" max="9218" width="9" style="398" customWidth="1"/>
    <col min="9219" max="9219" width="9.85546875" style="398" customWidth="1"/>
    <col min="9220" max="9220" width="9.42578125" style="398" customWidth="1"/>
    <col min="9221" max="9224" width="9.140625" style="398"/>
    <col min="9225" max="9225" width="8.42578125" style="398" customWidth="1"/>
    <col min="9226" max="9226" width="8.5703125" style="398" customWidth="1"/>
    <col min="9227" max="9227" width="8.42578125" style="398" customWidth="1"/>
    <col min="9228" max="9472" width="9.140625" style="398"/>
    <col min="9473" max="9473" width="26" style="398" customWidth="1"/>
    <col min="9474" max="9474" width="9" style="398" customWidth="1"/>
    <col min="9475" max="9475" width="9.85546875" style="398" customWidth="1"/>
    <col min="9476" max="9476" width="9.42578125" style="398" customWidth="1"/>
    <col min="9477" max="9480" width="9.140625" style="398"/>
    <col min="9481" max="9481" width="8.42578125" style="398" customWidth="1"/>
    <col min="9482" max="9482" width="8.5703125" style="398" customWidth="1"/>
    <col min="9483" max="9483" width="8.42578125" style="398" customWidth="1"/>
    <col min="9484" max="9728" width="9.140625" style="398"/>
    <col min="9729" max="9729" width="26" style="398" customWidth="1"/>
    <col min="9730" max="9730" width="9" style="398" customWidth="1"/>
    <col min="9731" max="9731" width="9.85546875" style="398" customWidth="1"/>
    <col min="9732" max="9732" width="9.42578125" style="398" customWidth="1"/>
    <col min="9733" max="9736" width="9.140625" style="398"/>
    <col min="9737" max="9737" width="8.42578125" style="398" customWidth="1"/>
    <col min="9738" max="9738" width="8.5703125" style="398" customWidth="1"/>
    <col min="9739" max="9739" width="8.42578125" style="398" customWidth="1"/>
    <col min="9740" max="9984" width="9.140625" style="398"/>
    <col min="9985" max="9985" width="26" style="398" customWidth="1"/>
    <col min="9986" max="9986" width="9" style="398" customWidth="1"/>
    <col min="9987" max="9987" width="9.85546875" style="398" customWidth="1"/>
    <col min="9988" max="9988" width="9.42578125" style="398" customWidth="1"/>
    <col min="9989" max="9992" width="9.140625" style="398"/>
    <col min="9993" max="9993" width="8.42578125" style="398" customWidth="1"/>
    <col min="9994" max="9994" width="8.5703125" style="398" customWidth="1"/>
    <col min="9995" max="9995" width="8.42578125" style="398" customWidth="1"/>
    <col min="9996" max="10240" width="9.140625" style="398"/>
    <col min="10241" max="10241" width="26" style="398" customWidth="1"/>
    <col min="10242" max="10242" width="9" style="398" customWidth="1"/>
    <col min="10243" max="10243" width="9.85546875" style="398" customWidth="1"/>
    <col min="10244" max="10244" width="9.42578125" style="398" customWidth="1"/>
    <col min="10245" max="10248" width="9.140625" style="398"/>
    <col min="10249" max="10249" width="8.42578125" style="398" customWidth="1"/>
    <col min="10250" max="10250" width="8.5703125" style="398" customWidth="1"/>
    <col min="10251" max="10251" width="8.42578125" style="398" customWidth="1"/>
    <col min="10252" max="10496" width="9.140625" style="398"/>
    <col min="10497" max="10497" width="26" style="398" customWidth="1"/>
    <col min="10498" max="10498" width="9" style="398" customWidth="1"/>
    <col min="10499" max="10499" width="9.85546875" style="398" customWidth="1"/>
    <col min="10500" max="10500" width="9.42578125" style="398" customWidth="1"/>
    <col min="10501" max="10504" width="9.140625" style="398"/>
    <col min="10505" max="10505" width="8.42578125" style="398" customWidth="1"/>
    <col min="10506" max="10506" width="8.5703125" style="398" customWidth="1"/>
    <col min="10507" max="10507" width="8.42578125" style="398" customWidth="1"/>
    <col min="10508" max="10752" width="9.140625" style="398"/>
    <col min="10753" max="10753" width="26" style="398" customWidth="1"/>
    <col min="10754" max="10754" width="9" style="398" customWidth="1"/>
    <col min="10755" max="10755" width="9.85546875" style="398" customWidth="1"/>
    <col min="10756" max="10756" width="9.42578125" style="398" customWidth="1"/>
    <col min="10757" max="10760" width="9.140625" style="398"/>
    <col min="10761" max="10761" width="8.42578125" style="398" customWidth="1"/>
    <col min="10762" max="10762" width="8.5703125" style="398" customWidth="1"/>
    <col min="10763" max="10763" width="8.42578125" style="398" customWidth="1"/>
    <col min="10764" max="11008" width="9.140625" style="398"/>
    <col min="11009" max="11009" width="26" style="398" customWidth="1"/>
    <col min="11010" max="11010" width="9" style="398" customWidth="1"/>
    <col min="11011" max="11011" width="9.85546875" style="398" customWidth="1"/>
    <col min="11012" max="11012" width="9.42578125" style="398" customWidth="1"/>
    <col min="11013" max="11016" width="9.140625" style="398"/>
    <col min="11017" max="11017" width="8.42578125" style="398" customWidth="1"/>
    <col min="11018" max="11018" width="8.5703125" style="398" customWidth="1"/>
    <col min="11019" max="11019" width="8.42578125" style="398" customWidth="1"/>
    <col min="11020" max="11264" width="9.140625" style="398"/>
    <col min="11265" max="11265" width="26" style="398" customWidth="1"/>
    <col min="11266" max="11266" width="9" style="398" customWidth="1"/>
    <col min="11267" max="11267" width="9.85546875" style="398" customWidth="1"/>
    <col min="11268" max="11268" width="9.42578125" style="398" customWidth="1"/>
    <col min="11269" max="11272" width="9.140625" style="398"/>
    <col min="11273" max="11273" width="8.42578125" style="398" customWidth="1"/>
    <col min="11274" max="11274" width="8.5703125" style="398" customWidth="1"/>
    <col min="11275" max="11275" width="8.42578125" style="398" customWidth="1"/>
    <col min="11276" max="11520" width="9.140625" style="398"/>
    <col min="11521" max="11521" width="26" style="398" customWidth="1"/>
    <col min="11522" max="11522" width="9" style="398" customWidth="1"/>
    <col min="11523" max="11523" width="9.85546875" style="398" customWidth="1"/>
    <col min="11524" max="11524" width="9.42578125" style="398" customWidth="1"/>
    <col min="11525" max="11528" width="9.140625" style="398"/>
    <col min="11529" max="11529" width="8.42578125" style="398" customWidth="1"/>
    <col min="11530" max="11530" width="8.5703125" style="398" customWidth="1"/>
    <col min="11531" max="11531" width="8.42578125" style="398" customWidth="1"/>
    <col min="11532" max="11776" width="9.140625" style="398"/>
    <col min="11777" max="11777" width="26" style="398" customWidth="1"/>
    <col min="11778" max="11778" width="9" style="398" customWidth="1"/>
    <col min="11779" max="11779" width="9.85546875" style="398" customWidth="1"/>
    <col min="11780" max="11780" width="9.42578125" style="398" customWidth="1"/>
    <col min="11781" max="11784" width="9.140625" style="398"/>
    <col min="11785" max="11785" width="8.42578125" style="398" customWidth="1"/>
    <col min="11786" max="11786" width="8.5703125" style="398" customWidth="1"/>
    <col min="11787" max="11787" width="8.42578125" style="398" customWidth="1"/>
    <col min="11788" max="12032" width="9.140625" style="398"/>
    <col min="12033" max="12033" width="26" style="398" customWidth="1"/>
    <col min="12034" max="12034" width="9" style="398" customWidth="1"/>
    <col min="12035" max="12035" width="9.85546875" style="398" customWidth="1"/>
    <col min="12036" max="12036" width="9.42578125" style="398" customWidth="1"/>
    <col min="12037" max="12040" width="9.140625" style="398"/>
    <col min="12041" max="12041" width="8.42578125" style="398" customWidth="1"/>
    <col min="12042" max="12042" width="8.5703125" style="398" customWidth="1"/>
    <col min="12043" max="12043" width="8.42578125" style="398" customWidth="1"/>
    <col min="12044" max="12288" width="9.140625" style="398"/>
    <col min="12289" max="12289" width="26" style="398" customWidth="1"/>
    <col min="12290" max="12290" width="9" style="398" customWidth="1"/>
    <col min="12291" max="12291" width="9.85546875" style="398" customWidth="1"/>
    <col min="12292" max="12292" width="9.42578125" style="398" customWidth="1"/>
    <col min="12293" max="12296" width="9.140625" style="398"/>
    <col min="12297" max="12297" width="8.42578125" style="398" customWidth="1"/>
    <col min="12298" max="12298" width="8.5703125" style="398" customWidth="1"/>
    <col min="12299" max="12299" width="8.42578125" style="398" customWidth="1"/>
    <col min="12300" max="12544" width="9.140625" style="398"/>
    <col min="12545" max="12545" width="26" style="398" customWidth="1"/>
    <col min="12546" max="12546" width="9" style="398" customWidth="1"/>
    <col min="12547" max="12547" width="9.85546875" style="398" customWidth="1"/>
    <col min="12548" max="12548" width="9.42578125" style="398" customWidth="1"/>
    <col min="12549" max="12552" width="9.140625" style="398"/>
    <col min="12553" max="12553" width="8.42578125" style="398" customWidth="1"/>
    <col min="12554" max="12554" width="8.5703125" style="398" customWidth="1"/>
    <col min="12555" max="12555" width="8.42578125" style="398" customWidth="1"/>
    <col min="12556" max="12800" width="9.140625" style="398"/>
    <col min="12801" max="12801" width="26" style="398" customWidth="1"/>
    <col min="12802" max="12802" width="9" style="398" customWidth="1"/>
    <col min="12803" max="12803" width="9.85546875" style="398" customWidth="1"/>
    <col min="12804" max="12804" width="9.42578125" style="398" customWidth="1"/>
    <col min="12805" max="12808" width="9.140625" style="398"/>
    <col min="12809" max="12809" width="8.42578125" style="398" customWidth="1"/>
    <col min="12810" max="12810" width="8.5703125" style="398" customWidth="1"/>
    <col min="12811" max="12811" width="8.42578125" style="398" customWidth="1"/>
    <col min="12812" max="13056" width="9.140625" style="398"/>
    <col min="13057" max="13057" width="26" style="398" customWidth="1"/>
    <col min="13058" max="13058" width="9" style="398" customWidth="1"/>
    <col min="13059" max="13059" width="9.85546875" style="398" customWidth="1"/>
    <col min="13060" max="13060" width="9.42578125" style="398" customWidth="1"/>
    <col min="13061" max="13064" width="9.140625" style="398"/>
    <col min="13065" max="13065" width="8.42578125" style="398" customWidth="1"/>
    <col min="13066" max="13066" width="8.5703125" style="398" customWidth="1"/>
    <col min="13067" max="13067" width="8.42578125" style="398" customWidth="1"/>
    <col min="13068" max="13312" width="9.140625" style="398"/>
    <col min="13313" max="13313" width="26" style="398" customWidth="1"/>
    <col min="13314" max="13314" width="9" style="398" customWidth="1"/>
    <col min="13315" max="13315" width="9.85546875" style="398" customWidth="1"/>
    <col min="13316" max="13316" width="9.42578125" style="398" customWidth="1"/>
    <col min="13317" max="13320" width="9.140625" style="398"/>
    <col min="13321" max="13321" width="8.42578125" style="398" customWidth="1"/>
    <col min="13322" max="13322" width="8.5703125" style="398" customWidth="1"/>
    <col min="13323" max="13323" width="8.42578125" style="398" customWidth="1"/>
    <col min="13324" max="13568" width="9.140625" style="398"/>
    <col min="13569" max="13569" width="26" style="398" customWidth="1"/>
    <col min="13570" max="13570" width="9" style="398" customWidth="1"/>
    <col min="13571" max="13571" width="9.85546875" style="398" customWidth="1"/>
    <col min="13572" max="13572" width="9.42578125" style="398" customWidth="1"/>
    <col min="13573" max="13576" width="9.140625" style="398"/>
    <col min="13577" max="13577" width="8.42578125" style="398" customWidth="1"/>
    <col min="13578" max="13578" width="8.5703125" style="398" customWidth="1"/>
    <col min="13579" max="13579" width="8.42578125" style="398" customWidth="1"/>
    <col min="13580" max="13824" width="9.140625" style="398"/>
    <col min="13825" max="13825" width="26" style="398" customWidth="1"/>
    <col min="13826" max="13826" width="9" style="398" customWidth="1"/>
    <col min="13827" max="13827" width="9.85546875" style="398" customWidth="1"/>
    <col min="13828" max="13828" width="9.42578125" style="398" customWidth="1"/>
    <col min="13829" max="13832" width="9.140625" style="398"/>
    <col min="13833" max="13833" width="8.42578125" style="398" customWidth="1"/>
    <col min="13834" max="13834" width="8.5703125" style="398" customWidth="1"/>
    <col min="13835" max="13835" width="8.42578125" style="398" customWidth="1"/>
    <col min="13836" max="14080" width="9.140625" style="398"/>
    <col min="14081" max="14081" width="26" style="398" customWidth="1"/>
    <col min="14082" max="14082" width="9" style="398" customWidth="1"/>
    <col min="14083" max="14083" width="9.85546875" style="398" customWidth="1"/>
    <col min="14084" max="14084" width="9.42578125" style="398" customWidth="1"/>
    <col min="14085" max="14088" width="9.140625" style="398"/>
    <col min="14089" max="14089" width="8.42578125" style="398" customWidth="1"/>
    <col min="14090" max="14090" width="8.5703125" style="398" customWidth="1"/>
    <col min="14091" max="14091" width="8.42578125" style="398" customWidth="1"/>
    <col min="14092" max="14336" width="9.140625" style="398"/>
    <col min="14337" max="14337" width="26" style="398" customWidth="1"/>
    <col min="14338" max="14338" width="9" style="398" customWidth="1"/>
    <col min="14339" max="14339" width="9.85546875" style="398" customWidth="1"/>
    <col min="14340" max="14340" width="9.42578125" style="398" customWidth="1"/>
    <col min="14341" max="14344" width="9.140625" style="398"/>
    <col min="14345" max="14345" width="8.42578125" style="398" customWidth="1"/>
    <col min="14346" max="14346" width="8.5703125" style="398" customWidth="1"/>
    <col min="14347" max="14347" width="8.42578125" style="398" customWidth="1"/>
    <col min="14348" max="14592" width="9.140625" style="398"/>
    <col min="14593" max="14593" width="26" style="398" customWidth="1"/>
    <col min="14594" max="14594" width="9" style="398" customWidth="1"/>
    <col min="14595" max="14595" width="9.85546875" style="398" customWidth="1"/>
    <col min="14596" max="14596" width="9.42578125" style="398" customWidth="1"/>
    <col min="14597" max="14600" width="9.140625" style="398"/>
    <col min="14601" max="14601" width="8.42578125" style="398" customWidth="1"/>
    <col min="14602" max="14602" width="8.5703125" style="398" customWidth="1"/>
    <col min="14603" max="14603" width="8.42578125" style="398" customWidth="1"/>
    <col min="14604" max="14848" width="9.140625" style="398"/>
    <col min="14849" max="14849" width="26" style="398" customWidth="1"/>
    <col min="14850" max="14850" width="9" style="398" customWidth="1"/>
    <col min="14851" max="14851" width="9.85546875" style="398" customWidth="1"/>
    <col min="14852" max="14852" width="9.42578125" style="398" customWidth="1"/>
    <col min="14853" max="14856" width="9.140625" style="398"/>
    <col min="14857" max="14857" width="8.42578125" style="398" customWidth="1"/>
    <col min="14858" max="14858" width="8.5703125" style="398" customWidth="1"/>
    <col min="14859" max="14859" width="8.42578125" style="398" customWidth="1"/>
    <col min="14860" max="15104" width="9.140625" style="398"/>
    <col min="15105" max="15105" width="26" style="398" customWidth="1"/>
    <col min="15106" max="15106" width="9" style="398" customWidth="1"/>
    <col min="15107" max="15107" width="9.85546875" style="398" customWidth="1"/>
    <col min="15108" max="15108" width="9.42578125" style="398" customWidth="1"/>
    <col min="15109" max="15112" width="9.140625" style="398"/>
    <col min="15113" max="15113" width="8.42578125" style="398" customWidth="1"/>
    <col min="15114" max="15114" width="8.5703125" style="398" customWidth="1"/>
    <col min="15115" max="15115" width="8.42578125" style="398" customWidth="1"/>
    <col min="15116" max="15360" width="9.140625" style="398"/>
    <col min="15361" max="15361" width="26" style="398" customWidth="1"/>
    <col min="15362" max="15362" width="9" style="398" customWidth="1"/>
    <col min="15363" max="15363" width="9.85546875" style="398" customWidth="1"/>
    <col min="15364" max="15364" width="9.42578125" style="398" customWidth="1"/>
    <col min="15365" max="15368" width="9.140625" style="398"/>
    <col min="15369" max="15369" width="8.42578125" style="398" customWidth="1"/>
    <col min="15370" max="15370" width="8.5703125" style="398" customWidth="1"/>
    <col min="15371" max="15371" width="8.42578125" style="398" customWidth="1"/>
    <col min="15372" max="15616" width="9.140625" style="398"/>
    <col min="15617" max="15617" width="26" style="398" customWidth="1"/>
    <col min="15618" max="15618" width="9" style="398" customWidth="1"/>
    <col min="15619" max="15619" width="9.85546875" style="398" customWidth="1"/>
    <col min="15620" max="15620" width="9.42578125" style="398" customWidth="1"/>
    <col min="15621" max="15624" width="9.140625" style="398"/>
    <col min="15625" max="15625" width="8.42578125" style="398" customWidth="1"/>
    <col min="15626" max="15626" width="8.5703125" style="398" customWidth="1"/>
    <col min="15627" max="15627" width="8.42578125" style="398" customWidth="1"/>
    <col min="15628" max="15872" width="9.140625" style="398"/>
    <col min="15873" max="15873" width="26" style="398" customWidth="1"/>
    <col min="15874" max="15874" width="9" style="398" customWidth="1"/>
    <col min="15875" max="15875" width="9.85546875" style="398" customWidth="1"/>
    <col min="15876" max="15876" width="9.42578125" style="398" customWidth="1"/>
    <col min="15877" max="15880" width="9.140625" style="398"/>
    <col min="15881" max="15881" width="8.42578125" style="398" customWidth="1"/>
    <col min="15882" max="15882" width="8.5703125" style="398" customWidth="1"/>
    <col min="15883" max="15883" width="8.42578125" style="398" customWidth="1"/>
    <col min="15884" max="16128" width="9.140625" style="398"/>
    <col min="16129" max="16129" width="26" style="398" customWidth="1"/>
    <col min="16130" max="16130" width="9" style="398" customWidth="1"/>
    <col min="16131" max="16131" width="9.85546875" style="398" customWidth="1"/>
    <col min="16132" max="16132" width="9.42578125" style="398" customWidth="1"/>
    <col min="16133" max="16136" width="9.140625" style="398"/>
    <col min="16137" max="16137" width="8.42578125" style="398" customWidth="1"/>
    <col min="16138" max="16138" width="8.5703125" style="398" customWidth="1"/>
    <col min="16139" max="16139" width="8.42578125" style="398" customWidth="1"/>
    <col min="16140" max="16384" width="9.140625" style="398"/>
  </cols>
  <sheetData>
    <row r="1" spans="1:11" ht="21.75" customHeight="1">
      <c r="A1" s="589" t="s">
        <v>601</v>
      </c>
      <c r="B1" s="590"/>
      <c r="C1" s="590"/>
      <c r="D1" s="590"/>
      <c r="E1" s="590"/>
      <c r="F1" s="590"/>
      <c r="G1" s="590"/>
      <c r="H1" s="590"/>
      <c r="I1" s="590"/>
      <c r="J1" s="590"/>
      <c r="K1" s="590"/>
    </row>
    <row r="4" spans="1:11" ht="15.75">
      <c r="A4" s="591" t="s">
        <v>424</v>
      </c>
      <c r="B4" s="592"/>
      <c r="C4" s="592"/>
      <c r="D4" s="592"/>
      <c r="E4" s="592"/>
      <c r="F4" s="592"/>
      <c r="G4" s="592"/>
      <c r="H4" s="592"/>
      <c r="I4" s="592"/>
      <c r="J4" s="592"/>
      <c r="K4" s="592"/>
    </row>
    <row r="5" spans="1:11" ht="15.75">
      <c r="A5" s="591" t="s">
        <v>443</v>
      </c>
      <c r="B5" s="593"/>
      <c r="C5" s="593"/>
      <c r="D5" s="593"/>
      <c r="E5" s="593"/>
      <c r="F5" s="593"/>
      <c r="G5" s="593"/>
      <c r="H5" s="593"/>
      <c r="I5" s="593"/>
      <c r="J5" s="593"/>
      <c r="K5" s="593"/>
    </row>
    <row r="7" spans="1:11" ht="15.75">
      <c r="A7" s="591" t="s">
        <v>425</v>
      </c>
      <c r="B7" s="592"/>
      <c r="C7" s="592"/>
      <c r="D7" s="592"/>
      <c r="E7" s="592"/>
      <c r="F7" s="592"/>
      <c r="G7" s="592"/>
      <c r="H7" s="592"/>
      <c r="I7" s="592"/>
      <c r="J7" s="592"/>
      <c r="K7" s="592"/>
    </row>
    <row r="8" spans="1:11">
      <c r="J8" s="408" t="s">
        <v>454</v>
      </c>
    </row>
    <row r="9" spans="1:11" ht="36.75" customHeight="1">
      <c r="A9" s="399"/>
      <c r="B9" s="400" t="s">
        <v>5</v>
      </c>
      <c r="C9" s="400">
        <v>2017</v>
      </c>
      <c r="D9" s="400">
        <v>2018</v>
      </c>
      <c r="E9" s="400">
        <v>2019</v>
      </c>
      <c r="F9" s="400">
        <v>2020</v>
      </c>
      <c r="G9" s="400">
        <v>2021</v>
      </c>
      <c r="H9" s="400">
        <v>2022</v>
      </c>
      <c r="I9" s="400">
        <v>2023</v>
      </c>
      <c r="J9" s="400">
        <v>2024</v>
      </c>
      <c r="K9" s="400">
        <v>2025</v>
      </c>
    </row>
    <row r="10" spans="1:11" ht="46.5" customHeight="1">
      <c r="A10" s="400" t="s">
        <v>8</v>
      </c>
      <c r="B10" s="401" t="s">
        <v>423</v>
      </c>
      <c r="C10" s="402" t="s">
        <v>421</v>
      </c>
      <c r="D10" s="402" t="s">
        <v>421</v>
      </c>
      <c r="E10" s="402" t="s">
        <v>421</v>
      </c>
      <c r="F10" s="402" t="s">
        <v>421</v>
      </c>
      <c r="G10" s="402" t="s">
        <v>421</v>
      </c>
      <c r="H10" s="402" t="s">
        <v>421</v>
      </c>
      <c r="I10" s="402" t="s">
        <v>421</v>
      </c>
      <c r="J10" s="402" t="s">
        <v>421</v>
      </c>
      <c r="K10" s="402" t="s">
        <v>422</v>
      </c>
    </row>
    <row r="21" spans="8:12" ht="15.75">
      <c r="H21" s="4"/>
      <c r="I21" s="4"/>
      <c r="J21" s="4"/>
    </row>
    <row r="22" spans="8:12" ht="15.75">
      <c r="H22" s="4"/>
      <c r="I22" s="4"/>
      <c r="J22" s="4"/>
    </row>
    <row r="23" spans="8:12" ht="15.75">
      <c r="H23" s="4"/>
      <c r="I23" s="4"/>
      <c r="L23" s="4"/>
    </row>
    <row r="24" spans="8:12" ht="15.75">
      <c r="H24" s="4"/>
      <c r="I24" s="4"/>
      <c r="J24" s="4"/>
    </row>
  </sheetData>
  <mergeCells count="4">
    <mergeCell ref="A1:K1"/>
    <mergeCell ref="A7:K7"/>
    <mergeCell ref="A5:K5"/>
    <mergeCell ref="A4:K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&amp;P. oldal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FFC000"/>
  </sheetPr>
  <dimension ref="A1:H80"/>
  <sheetViews>
    <sheetView tabSelected="1" view="pageBreakPreview" zoomScaleNormal="100" workbookViewId="0">
      <selection activeCell="B5" sqref="B5"/>
    </sheetView>
  </sheetViews>
  <sheetFormatPr defaultRowHeight="12.75"/>
  <cols>
    <col min="1" max="1" width="23.140625" customWidth="1"/>
    <col min="2" max="2" width="44.140625" customWidth="1"/>
    <col min="3" max="3" width="13.7109375" customWidth="1"/>
  </cols>
  <sheetData>
    <row r="1" spans="1:8" ht="15.75">
      <c r="A1" s="4" t="s">
        <v>579</v>
      </c>
      <c r="B1" s="5"/>
      <c r="C1" s="5"/>
      <c r="D1" s="5"/>
      <c r="E1" s="5"/>
      <c r="F1" s="5"/>
      <c r="G1" s="5"/>
      <c r="H1" s="5"/>
    </row>
    <row r="2" spans="1:8" ht="15.75">
      <c r="A2" s="4"/>
      <c r="B2" s="5"/>
      <c r="C2" s="5"/>
      <c r="D2" s="5"/>
      <c r="E2" s="5"/>
      <c r="F2" s="5"/>
      <c r="G2" s="5"/>
      <c r="H2" s="5"/>
    </row>
    <row r="3" spans="1:8">
      <c r="A3" s="5"/>
      <c r="B3" s="5"/>
      <c r="C3" s="5"/>
      <c r="D3" s="5"/>
      <c r="E3" s="5"/>
      <c r="F3" s="5"/>
      <c r="G3" s="5"/>
      <c r="H3" s="5"/>
    </row>
    <row r="4" spans="1:8" ht="15.75">
      <c r="A4" s="5"/>
      <c r="B4" s="6" t="s">
        <v>193</v>
      </c>
      <c r="C4" s="5"/>
      <c r="D4" s="5"/>
      <c r="E4" s="5"/>
      <c r="F4" s="5"/>
      <c r="G4" s="5"/>
      <c r="H4" s="5"/>
    </row>
    <row r="5" spans="1:8" ht="15.75">
      <c r="A5" s="5"/>
      <c r="B5" s="6" t="s">
        <v>112</v>
      </c>
      <c r="C5" s="5"/>
      <c r="D5" s="5"/>
      <c r="E5" s="5"/>
      <c r="F5" s="5"/>
      <c r="G5" s="5"/>
      <c r="H5" s="5"/>
    </row>
    <row r="6" spans="1:8" ht="15.75">
      <c r="A6" s="5"/>
      <c r="B6" s="6"/>
      <c r="C6" s="5"/>
      <c r="D6" s="5"/>
      <c r="E6" s="5"/>
      <c r="F6" s="5"/>
      <c r="G6" s="5"/>
      <c r="H6" s="5"/>
    </row>
    <row r="7" spans="1:8">
      <c r="A7" s="5"/>
      <c r="B7" s="5"/>
      <c r="C7" s="5"/>
      <c r="D7" s="5"/>
      <c r="E7" s="5"/>
      <c r="F7" s="5"/>
      <c r="G7" s="5"/>
      <c r="H7" s="5"/>
    </row>
    <row r="8" spans="1:8">
      <c r="A8" s="5"/>
      <c r="B8" s="167" t="s">
        <v>122</v>
      </c>
      <c r="C8" s="5"/>
      <c r="D8" s="5"/>
      <c r="E8" s="5"/>
      <c r="F8" s="5"/>
      <c r="G8" s="5"/>
      <c r="H8" s="5"/>
    </row>
    <row r="9" spans="1:8" ht="15" customHeight="1">
      <c r="A9" s="89" t="s">
        <v>5</v>
      </c>
      <c r="B9" s="91"/>
      <c r="C9" s="90" t="s">
        <v>6</v>
      </c>
      <c r="D9" s="5"/>
      <c r="E9" s="5"/>
      <c r="F9" s="5"/>
      <c r="G9" s="5"/>
      <c r="H9" s="5"/>
    </row>
    <row r="10" spans="1:8" ht="38.25">
      <c r="A10" s="205" t="s">
        <v>152</v>
      </c>
      <c r="B10" s="206" t="s">
        <v>569</v>
      </c>
      <c r="C10" s="230">
        <v>7342</v>
      </c>
      <c r="D10" s="5"/>
      <c r="E10" s="5"/>
      <c r="F10" s="5"/>
      <c r="G10" s="5"/>
      <c r="H10" s="5"/>
    </row>
    <row r="11" spans="1:8" ht="51">
      <c r="A11" s="207" t="s">
        <v>153</v>
      </c>
      <c r="B11" s="208" t="s">
        <v>570</v>
      </c>
      <c r="C11" s="209">
        <v>14400</v>
      </c>
      <c r="D11" s="5"/>
      <c r="E11" s="5"/>
      <c r="F11" s="5"/>
      <c r="G11" s="5"/>
      <c r="H11" s="5"/>
    </row>
    <row r="12" spans="1:8" ht="25.5">
      <c r="A12" s="103" t="s">
        <v>154</v>
      </c>
      <c r="B12" s="103" t="s">
        <v>134</v>
      </c>
      <c r="C12" s="229">
        <v>51864</v>
      </c>
      <c r="D12" s="5"/>
      <c r="E12" s="5"/>
      <c r="F12" s="5"/>
      <c r="G12" s="5"/>
      <c r="H12" s="5"/>
    </row>
    <row r="13" spans="1:8" ht="25.5">
      <c r="A13" s="103" t="s">
        <v>568</v>
      </c>
      <c r="B13" s="103" t="s">
        <v>134</v>
      </c>
      <c r="C13" s="163">
        <v>4063</v>
      </c>
      <c r="D13" s="5"/>
      <c r="E13" s="5"/>
      <c r="F13" s="5"/>
      <c r="G13" s="5"/>
      <c r="H13" s="5"/>
    </row>
    <row r="14" spans="1:8" ht="25.5">
      <c r="A14" s="104" t="s">
        <v>135</v>
      </c>
      <c r="B14" s="104" t="s">
        <v>117</v>
      </c>
      <c r="C14" s="164">
        <v>11924</v>
      </c>
      <c r="D14" s="5"/>
      <c r="E14" s="5"/>
      <c r="F14" s="5"/>
      <c r="G14" s="5"/>
      <c r="H14" s="5"/>
    </row>
    <row r="15" spans="1:8" ht="38.25">
      <c r="A15" s="104" t="s">
        <v>414</v>
      </c>
      <c r="B15" s="104" t="s">
        <v>571</v>
      </c>
      <c r="C15" s="164">
        <v>1224</v>
      </c>
      <c r="D15" s="5"/>
      <c r="E15" s="5"/>
      <c r="F15" s="5"/>
      <c r="G15" s="5"/>
      <c r="H15" s="5"/>
    </row>
    <row r="16" spans="1:8" ht="63.75">
      <c r="A16" s="104" t="s">
        <v>192</v>
      </c>
      <c r="B16" s="104" t="s">
        <v>578</v>
      </c>
      <c r="C16" s="164">
        <v>2000</v>
      </c>
      <c r="D16" s="5"/>
      <c r="E16" s="5"/>
      <c r="F16" s="5"/>
      <c r="G16" s="5"/>
      <c r="H16" s="5"/>
    </row>
    <row r="17" spans="1:8">
      <c r="A17" s="12" t="s">
        <v>118</v>
      </c>
      <c r="B17" s="12"/>
      <c r="C17" s="165">
        <f>SUM(C10:C16)</f>
        <v>92817</v>
      </c>
      <c r="D17" s="5"/>
      <c r="E17" s="5"/>
      <c r="F17" s="5"/>
      <c r="G17" s="5"/>
      <c r="H17" s="5"/>
    </row>
    <row r="18" spans="1:8">
      <c r="A18" s="5"/>
      <c r="B18" s="5"/>
      <c r="C18" s="5"/>
      <c r="D18" s="5"/>
      <c r="E18" s="5"/>
      <c r="F18" s="5"/>
      <c r="G18" s="5"/>
      <c r="H18" s="5"/>
    </row>
    <row r="19" spans="1:8">
      <c r="A19" s="5"/>
      <c r="B19" s="5"/>
      <c r="C19" s="5"/>
      <c r="D19" s="5"/>
      <c r="E19" s="5"/>
      <c r="F19" s="5"/>
      <c r="G19" s="5"/>
      <c r="H19" s="5"/>
    </row>
    <row r="20" spans="1:8">
      <c r="A20" s="5"/>
      <c r="B20" s="5"/>
      <c r="C20" s="5"/>
      <c r="D20" s="5"/>
      <c r="E20" s="5"/>
      <c r="F20" s="5"/>
      <c r="G20" s="5"/>
      <c r="H20" s="5"/>
    </row>
    <row r="21" spans="1:8">
      <c r="A21" s="5"/>
      <c r="B21" s="5"/>
      <c r="C21" s="5"/>
      <c r="D21" s="5"/>
      <c r="E21" s="5"/>
      <c r="F21" s="5"/>
      <c r="G21" s="5"/>
      <c r="H21" s="5"/>
    </row>
    <row r="22" spans="1:8">
      <c r="A22" s="5"/>
      <c r="B22" s="5"/>
      <c r="C22" s="5"/>
      <c r="D22" s="5"/>
      <c r="E22" s="5"/>
      <c r="F22" s="5"/>
      <c r="G22" s="5"/>
      <c r="H22" s="5"/>
    </row>
    <row r="23" spans="1:8">
      <c r="A23" s="5"/>
      <c r="B23" s="5"/>
      <c r="C23" s="5"/>
      <c r="D23" s="5"/>
      <c r="E23" s="5"/>
      <c r="F23" s="5"/>
      <c r="G23" s="5"/>
      <c r="H23" s="5"/>
    </row>
    <row r="24" spans="1:8">
      <c r="A24" s="5"/>
      <c r="B24" s="5"/>
      <c r="C24" s="5"/>
      <c r="D24" s="5"/>
      <c r="E24" s="5"/>
      <c r="F24" s="5"/>
      <c r="G24" s="5"/>
      <c r="H24" s="5"/>
    </row>
    <row r="25" spans="1:8">
      <c r="A25" s="5"/>
      <c r="B25" s="5"/>
      <c r="C25" s="5"/>
      <c r="D25" s="5"/>
      <c r="E25" s="5"/>
      <c r="F25" s="5"/>
      <c r="G25" s="5"/>
      <c r="H25" s="5"/>
    </row>
    <row r="26" spans="1:8">
      <c r="A26" s="5"/>
      <c r="B26" s="5"/>
      <c r="C26" s="5"/>
      <c r="D26" s="5"/>
      <c r="E26" s="5"/>
      <c r="F26" s="5"/>
      <c r="G26" s="5"/>
      <c r="H26" s="5"/>
    </row>
    <row r="27" spans="1:8">
      <c r="A27" s="5"/>
      <c r="B27" s="5"/>
      <c r="C27" s="5"/>
      <c r="D27" s="5"/>
      <c r="E27" s="5"/>
      <c r="F27" s="5"/>
      <c r="G27" s="5"/>
      <c r="H27" s="5"/>
    </row>
    <row r="28" spans="1:8">
      <c r="A28" s="5"/>
      <c r="B28" s="5"/>
      <c r="C28" s="5"/>
      <c r="D28" s="5"/>
      <c r="E28" s="5"/>
      <c r="F28" s="5"/>
      <c r="G28" s="5"/>
      <c r="H28" s="5"/>
    </row>
    <row r="29" spans="1:8">
      <c r="A29" s="5"/>
      <c r="B29" s="5"/>
      <c r="C29" s="5"/>
      <c r="D29" s="5"/>
      <c r="E29" s="5"/>
      <c r="F29" s="5"/>
      <c r="G29" s="5"/>
      <c r="H29" s="5"/>
    </row>
    <row r="30" spans="1:8">
      <c r="A30" s="5"/>
      <c r="B30" s="5"/>
      <c r="C30" s="5"/>
      <c r="D30" s="5"/>
      <c r="E30" s="5"/>
      <c r="F30" s="5"/>
      <c r="G30" s="5"/>
      <c r="H30" s="5"/>
    </row>
    <row r="31" spans="1:8">
      <c r="A31" s="5"/>
      <c r="B31" s="5"/>
      <c r="C31" s="5"/>
      <c r="D31" s="5"/>
      <c r="E31" s="5"/>
      <c r="F31" s="5"/>
      <c r="G31" s="5"/>
      <c r="H31" s="5"/>
    </row>
    <row r="32" spans="1:8">
      <c r="A32" s="5"/>
      <c r="B32" s="5"/>
      <c r="C32" s="5"/>
      <c r="D32" s="5"/>
      <c r="E32" s="5"/>
      <c r="F32" s="5"/>
      <c r="G32" s="5"/>
      <c r="H32" s="5"/>
    </row>
    <row r="33" spans="1:8">
      <c r="A33" s="5"/>
      <c r="B33" s="5"/>
      <c r="C33" s="5"/>
      <c r="D33" s="5"/>
      <c r="E33" s="5"/>
      <c r="F33" s="5"/>
      <c r="G33" s="5"/>
      <c r="H33" s="5"/>
    </row>
    <row r="34" spans="1:8">
      <c r="A34" s="5"/>
      <c r="B34" s="5"/>
      <c r="C34" s="5"/>
      <c r="D34" s="5"/>
      <c r="E34" s="5"/>
      <c r="F34" s="5"/>
      <c r="G34" s="5"/>
      <c r="H34" s="5"/>
    </row>
    <row r="35" spans="1:8">
      <c r="A35" s="5"/>
      <c r="B35" s="5"/>
      <c r="C35" s="5"/>
      <c r="D35" s="5"/>
      <c r="E35" s="5"/>
      <c r="F35" s="5"/>
      <c r="G35" s="5"/>
      <c r="H35" s="5"/>
    </row>
    <row r="36" spans="1:8">
      <c r="A36" s="5"/>
      <c r="B36" s="5"/>
      <c r="C36" s="5"/>
      <c r="D36" s="5"/>
      <c r="E36" s="5"/>
      <c r="F36" s="5"/>
      <c r="G36" s="5"/>
      <c r="H36" s="5"/>
    </row>
    <row r="37" spans="1:8">
      <c r="A37" s="5"/>
      <c r="B37" s="5"/>
      <c r="C37" s="5"/>
      <c r="D37" s="5"/>
      <c r="E37" s="5"/>
      <c r="F37" s="5"/>
      <c r="G37" s="5"/>
      <c r="H37" s="5"/>
    </row>
    <row r="38" spans="1:8">
      <c r="A38" s="5"/>
      <c r="B38" s="5"/>
      <c r="C38" s="5"/>
      <c r="D38" s="5"/>
      <c r="E38" s="5"/>
      <c r="F38" s="5"/>
      <c r="G38" s="5"/>
      <c r="H38" s="5"/>
    </row>
    <row r="39" spans="1:8">
      <c r="A39" s="5"/>
      <c r="B39" s="5"/>
      <c r="C39" s="5"/>
      <c r="D39" s="5"/>
      <c r="E39" s="5"/>
      <c r="F39" s="5"/>
      <c r="G39" s="5"/>
      <c r="H39" s="5"/>
    </row>
    <row r="40" spans="1:8">
      <c r="A40" s="5"/>
      <c r="B40" s="5"/>
      <c r="C40" s="5"/>
      <c r="D40" s="5"/>
      <c r="E40" s="5"/>
      <c r="F40" s="5"/>
      <c r="G40" s="5"/>
      <c r="H40" s="5"/>
    </row>
    <row r="41" spans="1:8">
      <c r="A41" s="5"/>
      <c r="B41" s="5"/>
      <c r="C41" s="5"/>
      <c r="D41" s="5"/>
      <c r="E41" s="5"/>
      <c r="F41" s="5"/>
      <c r="G41" s="5"/>
      <c r="H41" s="5"/>
    </row>
    <row r="42" spans="1:8">
      <c r="A42" s="5"/>
      <c r="B42" s="5"/>
      <c r="C42" s="5"/>
      <c r="D42" s="5"/>
      <c r="E42" s="5"/>
      <c r="F42" s="5"/>
      <c r="G42" s="5"/>
      <c r="H42" s="5"/>
    </row>
    <row r="43" spans="1:8">
      <c r="A43" s="5"/>
      <c r="B43" s="5"/>
      <c r="C43" s="5"/>
      <c r="D43" s="5"/>
      <c r="E43" s="5"/>
      <c r="F43" s="5"/>
      <c r="G43" s="5"/>
      <c r="H43" s="5"/>
    </row>
    <row r="44" spans="1:8">
      <c r="A44" s="5"/>
      <c r="B44" s="5"/>
      <c r="C44" s="5"/>
      <c r="D44" s="5"/>
      <c r="E44" s="5"/>
      <c r="F44" s="5"/>
      <c r="G44" s="5"/>
      <c r="H44" s="5"/>
    </row>
    <row r="45" spans="1:8">
      <c r="A45" s="5"/>
      <c r="B45" s="5"/>
      <c r="C45" s="5"/>
      <c r="D45" s="5"/>
      <c r="E45" s="5"/>
      <c r="F45" s="5"/>
      <c r="G45" s="5"/>
      <c r="H45" s="5"/>
    </row>
    <row r="46" spans="1:8">
      <c r="A46" s="5"/>
      <c r="B46" s="5"/>
      <c r="C46" s="5"/>
      <c r="D46" s="5"/>
      <c r="E46" s="5"/>
      <c r="F46" s="5"/>
      <c r="G46" s="5"/>
      <c r="H46" s="5"/>
    </row>
    <row r="47" spans="1:8">
      <c r="A47" s="5"/>
      <c r="B47" s="5"/>
      <c r="C47" s="5"/>
      <c r="D47" s="5"/>
      <c r="E47" s="5"/>
      <c r="F47" s="5"/>
      <c r="G47" s="5"/>
      <c r="H47" s="5"/>
    </row>
    <row r="48" spans="1:8">
      <c r="A48" s="5"/>
      <c r="B48" s="5"/>
      <c r="C48" s="5"/>
      <c r="D48" s="5"/>
      <c r="E48" s="5"/>
      <c r="F48" s="5"/>
      <c r="G48" s="5"/>
      <c r="H48" s="5"/>
    </row>
    <row r="49" spans="1:8">
      <c r="A49" s="5"/>
      <c r="B49" s="5"/>
      <c r="C49" s="5"/>
      <c r="D49" s="5"/>
      <c r="E49" s="5"/>
      <c r="F49" s="5"/>
      <c r="G49" s="5"/>
      <c r="H49" s="5"/>
    </row>
    <row r="50" spans="1:8">
      <c r="A50" s="5"/>
      <c r="B50" s="5"/>
      <c r="C50" s="5"/>
      <c r="D50" s="5"/>
      <c r="E50" s="5"/>
      <c r="F50" s="5"/>
      <c r="G50" s="5"/>
      <c r="H50" s="5"/>
    </row>
    <row r="51" spans="1:8">
      <c r="A51" s="5"/>
      <c r="B51" s="5"/>
      <c r="C51" s="5"/>
      <c r="D51" s="5"/>
      <c r="E51" s="5"/>
      <c r="F51" s="5"/>
      <c r="G51" s="5"/>
      <c r="H51" s="5"/>
    </row>
    <row r="52" spans="1:8">
      <c r="A52" s="5"/>
      <c r="B52" s="5"/>
      <c r="C52" s="5"/>
      <c r="D52" s="5"/>
      <c r="E52" s="5"/>
      <c r="F52" s="5"/>
      <c r="G52" s="5"/>
      <c r="H52" s="5"/>
    </row>
    <row r="53" spans="1:8">
      <c r="A53" s="5"/>
      <c r="B53" s="5"/>
      <c r="C53" s="5"/>
      <c r="D53" s="5"/>
      <c r="E53" s="5"/>
      <c r="F53" s="5"/>
      <c r="G53" s="5"/>
      <c r="H53" s="5"/>
    </row>
    <row r="54" spans="1:8">
      <c r="A54" s="5"/>
      <c r="B54" s="5"/>
      <c r="C54" s="5"/>
      <c r="D54" s="5"/>
      <c r="E54" s="5"/>
      <c r="F54" s="5"/>
      <c r="G54" s="5"/>
      <c r="H54" s="5"/>
    </row>
    <row r="55" spans="1:8">
      <c r="A55" s="5"/>
      <c r="B55" s="5"/>
      <c r="C55" s="5"/>
      <c r="D55" s="5"/>
      <c r="E55" s="5"/>
      <c r="F55" s="5"/>
      <c r="G55" s="5"/>
      <c r="H55" s="5"/>
    </row>
    <row r="56" spans="1:8">
      <c r="A56" s="5"/>
      <c r="B56" s="5"/>
      <c r="C56" s="5"/>
      <c r="D56" s="5"/>
      <c r="E56" s="5"/>
      <c r="F56" s="5"/>
      <c r="G56" s="5"/>
      <c r="H56" s="5"/>
    </row>
    <row r="57" spans="1:8">
      <c r="A57" s="5"/>
      <c r="B57" s="5"/>
      <c r="C57" s="5"/>
      <c r="D57" s="5"/>
      <c r="E57" s="5"/>
      <c r="F57" s="5"/>
      <c r="G57" s="5"/>
      <c r="H57" s="5"/>
    </row>
    <row r="58" spans="1:8">
      <c r="A58" s="5"/>
      <c r="B58" s="5"/>
      <c r="C58" s="5"/>
      <c r="D58" s="5"/>
      <c r="E58" s="5"/>
      <c r="F58" s="5"/>
      <c r="G58" s="5"/>
      <c r="H58" s="5"/>
    </row>
    <row r="59" spans="1:8">
      <c r="A59" s="5"/>
      <c r="B59" s="5"/>
      <c r="C59" s="5"/>
      <c r="D59" s="5"/>
      <c r="E59" s="5"/>
      <c r="F59" s="5"/>
      <c r="G59" s="5"/>
      <c r="H59" s="5"/>
    </row>
    <row r="60" spans="1:8">
      <c r="A60" s="5"/>
      <c r="B60" s="5"/>
      <c r="C60" s="5"/>
      <c r="D60" s="5"/>
      <c r="E60" s="5"/>
      <c r="F60" s="5"/>
      <c r="G60" s="5"/>
      <c r="H60" s="5"/>
    </row>
    <row r="61" spans="1:8">
      <c r="A61" s="5"/>
      <c r="B61" s="5"/>
      <c r="C61" s="5"/>
      <c r="D61" s="5"/>
      <c r="E61" s="5"/>
      <c r="F61" s="5"/>
      <c r="G61" s="5"/>
      <c r="H61" s="5"/>
    </row>
    <row r="62" spans="1:8">
      <c r="A62" s="5"/>
      <c r="B62" s="5"/>
      <c r="C62" s="5"/>
      <c r="D62" s="5"/>
      <c r="E62" s="5"/>
      <c r="F62" s="5"/>
      <c r="G62" s="5"/>
      <c r="H62" s="5"/>
    </row>
    <row r="63" spans="1:8">
      <c r="A63" s="5"/>
      <c r="B63" s="5"/>
      <c r="C63" s="5"/>
      <c r="D63" s="5"/>
      <c r="E63" s="5"/>
      <c r="F63" s="5"/>
      <c r="G63" s="5"/>
      <c r="H63" s="5"/>
    </row>
    <row r="64" spans="1:8">
      <c r="A64" s="5"/>
      <c r="B64" s="5"/>
      <c r="C64" s="5"/>
      <c r="D64" s="5"/>
      <c r="E64" s="5"/>
      <c r="F64" s="5"/>
      <c r="G64" s="5"/>
      <c r="H64" s="5"/>
    </row>
    <row r="65" spans="1:8">
      <c r="A65" s="5"/>
      <c r="B65" s="5"/>
      <c r="C65" s="5"/>
      <c r="D65" s="5"/>
      <c r="E65" s="5"/>
      <c r="F65" s="5"/>
      <c r="G65" s="5"/>
      <c r="H65" s="5"/>
    </row>
    <row r="66" spans="1:8">
      <c r="A66" s="5"/>
      <c r="B66" s="5"/>
      <c r="C66" s="5"/>
      <c r="D66" s="5"/>
      <c r="E66" s="5"/>
      <c r="F66" s="5"/>
      <c r="G66" s="5"/>
      <c r="H66" s="5"/>
    </row>
    <row r="67" spans="1:8">
      <c r="A67" s="5"/>
      <c r="B67" s="5"/>
      <c r="C67" s="5"/>
      <c r="D67" s="5"/>
      <c r="E67" s="5"/>
      <c r="F67" s="5"/>
      <c r="G67" s="5"/>
      <c r="H67" s="5"/>
    </row>
    <row r="68" spans="1:8">
      <c r="A68" s="5"/>
      <c r="B68" s="5"/>
      <c r="C68" s="5"/>
      <c r="D68" s="5"/>
      <c r="E68" s="5"/>
      <c r="F68" s="5"/>
      <c r="G68" s="5"/>
      <c r="H68" s="5"/>
    </row>
    <row r="69" spans="1:8">
      <c r="A69" s="5"/>
      <c r="B69" s="5"/>
      <c r="C69" s="5"/>
      <c r="D69" s="5"/>
      <c r="E69" s="5"/>
      <c r="F69" s="5"/>
      <c r="G69" s="5"/>
      <c r="H69" s="5"/>
    </row>
    <row r="70" spans="1:8">
      <c r="A70" s="5"/>
      <c r="B70" s="5"/>
      <c r="C70" s="5"/>
      <c r="D70" s="5"/>
      <c r="E70" s="5"/>
      <c r="F70" s="5"/>
      <c r="G70" s="5"/>
      <c r="H70" s="5"/>
    </row>
    <row r="71" spans="1:8">
      <c r="A71" s="5"/>
      <c r="B71" s="5"/>
      <c r="C71" s="5"/>
      <c r="D71" s="5"/>
      <c r="E71" s="5"/>
      <c r="F71" s="5"/>
      <c r="G71" s="5"/>
      <c r="H71" s="5"/>
    </row>
    <row r="72" spans="1:8">
      <c r="A72" s="5"/>
      <c r="B72" s="5"/>
      <c r="C72" s="5"/>
      <c r="D72" s="5"/>
      <c r="E72" s="5"/>
      <c r="F72" s="5"/>
      <c r="G72" s="5"/>
      <c r="H72" s="5"/>
    </row>
    <row r="73" spans="1:8">
      <c r="A73" s="5"/>
      <c r="B73" s="5"/>
      <c r="C73" s="5"/>
      <c r="D73" s="5"/>
      <c r="E73" s="5"/>
      <c r="F73" s="5"/>
      <c r="G73" s="5"/>
      <c r="H73" s="5"/>
    </row>
    <row r="74" spans="1:8">
      <c r="A74" s="5"/>
      <c r="B74" s="5"/>
      <c r="C74" s="5"/>
      <c r="D74" s="5"/>
      <c r="E74" s="5"/>
      <c r="F74" s="5"/>
      <c r="G74" s="5"/>
      <c r="H74" s="5"/>
    </row>
    <row r="75" spans="1:8">
      <c r="A75" s="5"/>
      <c r="B75" s="5"/>
      <c r="C75" s="5"/>
      <c r="D75" s="5"/>
      <c r="E75" s="5"/>
      <c r="F75" s="5"/>
      <c r="G75" s="5"/>
      <c r="H75" s="5"/>
    </row>
    <row r="76" spans="1:8">
      <c r="A76" s="5"/>
      <c r="B76" s="5"/>
      <c r="C76" s="5"/>
      <c r="D76" s="5"/>
      <c r="E76" s="5"/>
      <c r="F76" s="5"/>
      <c r="G76" s="5"/>
      <c r="H76" s="5"/>
    </row>
    <row r="77" spans="1:8">
      <c r="A77" s="5"/>
      <c r="B77" s="5"/>
      <c r="C77" s="5"/>
      <c r="D77" s="5"/>
      <c r="E77" s="5"/>
      <c r="F77" s="5"/>
      <c r="G77" s="5"/>
      <c r="H77" s="5"/>
    </row>
    <row r="78" spans="1:8">
      <c r="A78" s="5"/>
      <c r="B78" s="5"/>
      <c r="C78" s="5"/>
      <c r="D78" s="5"/>
      <c r="E78" s="5"/>
      <c r="F78" s="5"/>
      <c r="G78" s="5"/>
      <c r="H78" s="5"/>
    </row>
    <row r="79" spans="1:8">
      <c r="A79" s="5"/>
      <c r="B79" s="5"/>
      <c r="C79" s="5"/>
      <c r="D79" s="5"/>
      <c r="E79" s="5"/>
      <c r="F79" s="5"/>
      <c r="G79" s="5"/>
      <c r="H79" s="5"/>
    </row>
    <row r="80" spans="1:8">
      <c r="A80" s="5"/>
      <c r="B80" s="5"/>
      <c r="C80" s="5"/>
      <c r="D80" s="5"/>
      <c r="E80" s="5"/>
      <c r="F80" s="5"/>
      <c r="G80" s="5"/>
      <c r="H80" s="5"/>
    </row>
  </sheetData>
  <phoneticPr fontId="0" type="noConversion"/>
  <pageMargins left="0.78740157480314965" right="0.78740157480314965" top="0.78740157480314965" bottom="0.78740157480314965" header="0.51181102362204722" footer="0.51181102362204722"/>
  <pageSetup paperSize="9" scale="96" firstPageNumber="36" orientation="portrait" horizontalDpi="300" verticalDpi="300" r:id="rId1"/>
  <headerFooter alignWithMargins="0">
    <oddFooter>&amp;P. oldal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N42"/>
  <sheetViews>
    <sheetView view="pageBreakPreview" zoomScaleNormal="100" workbookViewId="0"/>
  </sheetViews>
  <sheetFormatPr defaultRowHeight="12.75"/>
  <cols>
    <col min="1" max="1" width="30.7109375" customWidth="1"/>
    <col min="2" max="2" width="10.42578125" customWidth="1"/>
    <col min="3" max="3" width="11.5703125" customWidth="1"/>
    <col min="4" max="4" width="9.42578125" customWidth="1"/>
    <col min="5" max="5" width="11.85546875" customWidth="1"/>
    <col min="6" max="6" width="10.28515625" customWidth="1"/>
    <col min="7" max="7" width="10.85546875" customWidth="1"/>
    <col min="8" max="8" width="9.85546875" customWidth="1"/>
    <col min="9" max="9" width="9" customWidth="1"/>
    <col min="10" max="10" width="10.7109375" customWidth="1"/>
    <col min="11" max="11" width="10.28515625" customWidth="1"/>
    <col min="12" max="12" width="9" customWidth="1"/>
    <col min="13" max="13" width="10.5703125" customWidth="1"/>
  </cols>
  <sheetData>
    <row r="1" spans="1:13" ht="15.75">
      <c r="A1" s="27" t="s">
        <v>582</v>
      </c>
      <c r="B1" s="27"/>
      <c r="C1" s="27"/>
      <c r="D1" s="27"/>
      <c r="E1" s="27"/>
      <c r="F1" s="36"/>
      <c r="G1" s="36"/>
      <c r="H1" s="36"/>
      <c r="I1" s="36"/>
      <c r="J1" s="39"/>
      <c r="K1" s="39"/>
      <c r="L1" s="39"/>
      <c r="M1" s="39"/>
    </row>
    <row r="2" spans="1:13" ht="15.75">
      <c r="A2" s="27"/>
      <c r="B2" s="27"/>
      <c r="C2" s="27"/>
      <c r="D2" s="27"/>
      <c r="E2" s="27"/>
      <c r="F2" s="36"/>
      <c r="G2" s="36"/>
      <c r="H2" s="36"/>
      <c r="I2" s="36"/>
      <c r="J2" s="39"/>
      <c r="K2" s="39"/>
      <c r="L2" s="39"/>
      <c r="M2" s="39"/>
    </row>
    <row r="3" spans="1:13" ht="15.75">
      <c r="A3" s="37"/>
      <c r="B3" s="37"/>
      <c r="C3" s="37"/>
      <c r="D3" s="37"/>
      <c r="E3" s="37"/>
      <c r="F3" s="35"/>
      <c r="G3" s="35"/>
      <c r="H3" s="35"/>
      <c r="I3" s="35"/>
      <c r="J3" s="35"/>
      <c r="K3" s="35"/>
      <c r="L3" s="35"/>
      <c r="M3" s="35"/>
    </row>
    <row r="4" spans="1:13" ht="15.75">
      <c r="A4" s="37"/>
      <c r="B4" s="37"/>
      <c r="C4" s="37"/>
      <c r="D4" s="37"/>
      <c r="E4" s="37"/>
      <c r="F4" s="37" t="s">
        <v>26</v>
      </c>
      <c r="G4" s="35"/>
      <c r="H4" s="35"/>
      <c r="I4" s="35"/>
      <c r="J4" s="35"/>
      <c r="K4" s="35"/>
      <c r="L4" s="35"/>
      <c r="M4" s="35"/>
    </row>
    <row r="5" spans="1:13" ht="15.75">
      <c r="A5" s="37"/>
      <c r="B5" s="37"/>
      <c r="C5" s="37"/>
      <c r="D5" s="37"/>
      <c r="E5" s="37"/>
      <c r="F5" s="37" t="s">
        <v>443</v>
      </c>
      <c r="G5" s="35"/>
      <c r="H5" s="35"/>
      <c r="I5" s="35"/>
      <c r="J5" s="35"/>
      <c r="K5" s="35"/>
      <c r="L5" s="35"/>
      <c r="M5" s="35"/>
    </row>
    <row r="6" spans="1:13" ht="15.75">
      <c r="A6" s="27"/>
      <c r="B6" s="27"/>
      <c r="C6" s="27"/>
      <c r="D6" s="37"/>
      <c r="E6" s="37"/>
      <c r="F6" s="37" t="s">
        <v>27</v>
      </c>
      <c r="G6" s="26"/>
      <c r="H6" s="26"/>
      <c r="I6" s="26"/>
      <c r="J6" s="26"/>
      <c r="K6" s="26"/>
      <c r="L6" s="26"/>
      <c r="M6" s="26"/>
    </row>
    <row r="7" spans="1:13" ht="15.75">
      <c r="A7" s="27"/>
      <c r="B7" s="27"/>
      <c r="C7" s="27"/>
      <c r="D7" s="37"/>
      <c r="E7" s="37"/>
      <c r="F7" s="26"/>
      <c r="G7" s="26"/>
      <c r="H7" s="26"/>
      <c r="I7" s="26"/>
      <c r="J7" s="26"/>
      <c r="K7" s="26"/>
      <c r="L7" s="26"/>
      <c r="M7" s="26"/>
    </row>
    <row r="8" spans="1:13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</row>
    <row r="9" spans="1:13">
      <c r="A9" s="26"/>
      <c r="B9" s="5"/>
      <c r="C9" s="5"/>
      <c r="D9" s="5"/>
      <c r="E9" s="5"/>
      <c r="F9" s="40"/>
      <c r="G9" s="40"/>
      <c r="H9" s="40"/>
      <c r="I9" s="40"/>
      <c r="J9" s="40"/>
      <c r="K9" s="40"/>
      <c r="L9" s="40" t="s">
        <v>28</v>
      </c>
      <c r="M9" s="40"/>
    </row>
    <row r="10" spans="1:13" ht="12.75" customHeight="1">
      <c r="A10" s="7" t="s">
        <v>29</v>
      </c>
      <c r="B10" s="7" t="s">
        <v>30</v>
      </c>
      <c r="C10" s="527" t="s">
        <v>273</v>
      </c>
      <c r="D10" s="527" t="s">
        <v>268</v>
      </c>
      <c r="E10" s="527" t="s">
        <v>269</v>
      </c>
      <c r="F10" s="527" t="s">
        <v>197</v>
      </c>
      <c r="G10" s="527" t="s">
        <v>241</v>
      </c>
      <c r="H10" s="527" t="s">
        <v>243</v>
      </c>
      <c r="I10" s="532" t="s">
        <v>270</v>
      </c>
      <c r="J10" s="533"/>
      <c r="K10" s="532" t="s">
        <v>271</v>
      </c>
      <c r="L10" s="533"/>
      <c r="M10" s="527" t="s">
        <v>272</v>
      </c>
    </row>
    <row r="11" spans="1:13">
      <c r="A11" s="19" t="s">
        <v>31</v>
      </c>
      <c r="B11" s="19" t="s">
        <v>32</v>
      </c>
      <c r="C11" s="528"/>
      <c r="D11" s="528"/>
      <c r="E11" s="528"/>
      <c r="F11" s="528"/>
      <c r="G11" s="528"/>
      <c r="H11" s="528"/>
      <c r="I11" s="534"/>
      <c r="J11" s="535"/>
      <c r="K11" s="534"/>
      <c r="L11" s="535"/>
      <c r="M11" s="528"/>
    </row>
    <row r="12" spans="1:13" ht="27.75" customHeight="1">
      <c r="A12" s="8"/>
      <c r="B12" s="8" t="s">
        <v>33</v>
      </c>
      <c r="C12" s="529"/>
      <c r="D12" s="529"/>
      <c r="E12" s="529"/>
      <c r="F12" s="529"/>
      <c r="G12" s="529"/>
      <c r="H12" s="529"/>
      <c r="I12" s="317" t="s">
        <v>221</v>
      </c>
      <c r="J12" s="317" t="s">
        <v>136</v>
      </c>
      <c r="K12" s="317" t="s">
        <v>221</v>
      </c>
      <c r="L12" s="317" t="s">
        <v>136</v>
      </c>
      <c r="M12" s="529"/>
    </row>
    <row r="13" spans="1:13">
      <c r="A13" s="7" t="s">
        <v>8</v>
      </c>
      <c r="B13" s="7" t="s">
        <v>9</v>
      </c>
      <c r="C13" s="7" t="s">
        <v>10</v>
      </c>
      <c r="D13" s="7" t="s">
        <v>11</v>
      </c>
      <c r="E13" s="7" t="s">
        <v>12</v>
      </c>
      <c r="F13" s="9" t="s">
        <v>13</v>
      </c>
      <c r="G13" s="7" t="s">
        <v>14</v>
      </c>
      <c r="H13" s="9" t="s">
        <v>15</v>
      </c>
      <c r="I13" s="530" t="s">
        <v>16</v>
      </c>
      <c r="J13" s="531"/>
      <c r="K13" s="530" t="s">
        <v>17</v>
      </c>
      <c r="L13" s="531"/>
      <c r="M13" s="19">
        <v>11</v>
      </c>
    </row>
    <row r="14" spans="1:13">
      <c r="A14" s="13" t="s">
        <v>147</v>
      </c>
      <c r="B14" s="124"/>
      <c r="C14" s="124"/>
      <c r="D14" s="124"/>
      <c r="E14" s="124"/>
      <c r="F14" s="124"/>
      <c r="G14" s="124"/>
      <c r="H14" s="128"/>
      <c r="I14" s="124"/>
      <c r="J14" s="127"/>
      <c r="K14" s="124"/>
      <c r="L14" s="127"/>
      <c r="M14" s="124"/>
    </row>
    <row r="15" spans="1:13">
      <c r="A15" s="15" t="s">
        <v>34</v>
      </c>
      <c r="B15" s="123">
        <f>SUM(C15:M15)</f>
        <v>2968252</v>
      </c>
      <c r="C15" s="123">
        <f>SUM('4.1'!D94)</f>
        <v>0</v>
      </c>
      <c r="D15" s="123">
        <f>SUM('4.1'!E94)</f>
        <v>616198</v>
      </c>
      <c r="E15" s="123">
        <f>SUM('4.1'!F94)</f>
        <v>0</v>
      </c>
      <c r="F15" s="123">
        <f>SUM('4.1'!G94)</f>
        <v>1600072</v>
      </c>
      <c r="G15" s="123">
        <f>SUM('4.1'!H94)</f>
        <v>146333</v>
      </c>
      <c r="H15" s="123">
        <f>SUM('4.1'!I94)</f>
        <v>46290</v>
      </c>
      <c r="I15" s="123">
        <f>SUM('4.1'!J94)</f>
        <v>68944</v>
      </c>
      <c r="J15" s="123">
        <f>SUM('4.1'!K94)</f>
        <v>0</v>
      </c>
      <c r="K15" s="123">
        <f>SUM('4.1'!L94)</f>
        <v>72814</v>
      </c>
      <c r="L15" s="123">
        <f>SUM('4.1'!M94)</f>
        <v>0</v>
      </c>
      <c r="M15" s="123">
        <f>SUM('4.1'!N94)</f>
        <v>417601</v>
      </c>
    </row>
    <row r="16" spans="1:13">
      <c r="A16" s="10" t="s">
        <v>150</v>
      </c>
      <c r="B16" s="124"/>
      <c r="C16" s="124"/>
      <c r="D16" s="124"/>
      <c r="E16" s="124"/>
      <c r="F16" s="128"/>
      <c r="G16" s="124"/>
      <c r="H16" s="128"/>
      <c r="I16" s="124"/>
      <c r="J16" s="127"/>
      <c r="K16" s="124"/>
      <c r="L16" s="127"/>
      <c r="M16" s="124"/>
    </row>
    <row r="17" spans="1:14">
      <c r="A17" s="15" t="s">
        <v>47</v>
      </c>
      <c r="B17" s="123">
        <f>SUM(C17:M17)</f>
        <v>-1178372</v>
      </c>
      <c r="C17" s="123"/>
      <c r="D17" s="123">
        <v>-400876</v>
      </c>
      <c r="E17" s="123"/>
      <c r="F17" s="130">
        <v>-777496</v>
      </c>
      <c r="G17" s="123"/>
      <c r="H17" s="130"/>
      <c r="I17" s="123"/>
      <c r="J17" s="129"/>
      <c r="K17" s="123"/>
      <c r="L17" s="129"/>
      <c r="M17" s="123"/>
    </row>
    <row r="18" spans="1:14" s="188" customFormat="1">
      <c r="A18" s="22" t="s">
        <v>83</v>
      </c>
      <c r="B18" s="135"/>
      <c r="C18" s="135"/>
      <c r="D18" s="135"/>
      <c r="E18" s="135"/>
      <c r="F18" s="189"/>
      <c r="G18" s="135"/>
      <c r="H18" s="189"/>
      <c r="I18" s="135"/>
      <c r="J18" s="137"/>
      <c r="K18" s="135"/>
      <c r="L18" s="137"/>
      <c r="M18" s="135"/>
    </row>
    <row r="19" spans="1:14">
      <c r="A19" s="11" t="s">
        <v>34</v>
      </c>
      <c r="B19" s="123">
        <f>SUM('4.2'!C22)</f>
        <v>254931</v>
      </c>
      <c r="C19" s="123">
        <f>SUM('4.2'!D22)</f>
        <v>252848</v>
      </c>
      <c r="D19" s="123">
        <f>SUM('4.2'!E22)</f>
        <v>0</v>
      </c>
      <c r="E19" s="123">
        <f>SUM('4.2'!F22)</f>
        <v>0</v>
      </c>
      <c r="F19" s="123">
        <f>SUM('4.2'!G22)</f>
        <v>0</v>
      </c>
      <c r="G19" s="123">
        <f>SUM('4.2'!H22)</f>
        <v>1924</v>
      </c>
      <c r="H19" s="123">
        <f>SUM('4.2'!I22)</f>
        <v>159</v>
      </c>
      <c r="I19" s="123">
        <f>SUM('4.2'!J22)</f>
        <v>0</v>
      </c>
      <c r="J19" s="123">
        <f>SUM('4.2'!K22)</f>
        <v>0</v>
      </c>
      <c r="K19" s="123">
        <f>SUM('4.2'!L22)</f>
        <v>0</v>
      </c>
      <c r="L19" s="123">
        <f>SUM('4.2'!M22)</f>
        <v>0</v>
      </c>
      <c r="M19" s="123">
        <f>SUM('4.2'!N22)</f>
        <v>0</v>
      </c>
    </row>
    <row r="20" spans="1:14" s="188" customFormat="1">
      <c r="A20" s="13" t="s">
        <v>260</v>
      </c>
      <c r="B20" s="141"/>
      <c r="C20" s="141"/>
      <c r="D20" s="157"/>
      <c r="E20" s="141"/>
      <c r="F20" s="141"/>
      <c r="G20" s="141"/>
      <c r="H20" s="141"/>
      <c r="I20" s="158"/>
      <c r="J20" s="158"/>
      <c r="K20" s="158"/>
      <c r="L20" s="158"/>
      <c r="M20" s="141"/>
    </row>
    <row r="21" spans="1:14">
      <c r="A21" s="15" t="s">
        <v>34</v>
      </c>
      <c r="B21" s="123">
        <f>SUM(C21:M21)</f>
        <v>139027</v>
      </c>
      <c r="C21" s="123">
        <f>SUM('4.3'!D13)</f>
        <v>137034</v>
      </c>
      <c r="D21" s="123">
        <f>SUM('4.3'!E13)</f>
        <v>0</v>
      </c>
      <c r="E21" s="123">
        <f>SUM('4.3'!F13)</f>
        <v>0</v>
      </c>
      <c r="F21" s="123">
        <f>SUM('4.3'!G13)</f>
        <v>0</v>
      </c>
      <c r="G21" s="123">
        <f>SUM('4.3'!H13)</f>
        <v>1993</v>
      </c>
      <c r="H21" s="123">
        <f>SUM('4.3'!I13)</f>
        <v>0</v>
      </c>
      <c r="I21" s="123">
        <f>SUM('4.3'!J13)</f>
        <v>0</v>
      </c>
      <c r="J21" s="123">
        <f>SUM('4.3'!K13)</f>
        <v>0</v>
      </c>
      <c r="K21" s="123">
        <f>SUM('4.3'!L13)</f>
        <v>0</v>
      </c>
      <c r="L21" s="123">
        <f>SUM('4.3'!M13)</f>
        <v>0</v>
      </c>
      <c r="M21" s="123">
        <f>SUM('4.3'!N13)</f>
        <v>0</v>
      </c>
    </row>
    <row r="22" spans="1:14">
      <c r="A22" s="13" t="s">
        <v>261</v>
      </c>
      <c r="B22" s="141"/>
      <c r="C22" s="141"/>
      <c r="D22" s="157"/>
      <c r="E22" s="141"/>
      <c r="F22" s="141"/>
      <c r="G22" s="141"/>
      <c r="H22" s="141"/>
      <c r="I22" s="158"/>
      <c r="J22" s="158"/>
      <c r="K22" s="158"/>
      <c r="L22" s="158"/>
      <c r="M22" s="141"/>
    </row>
    <row r="23" spans="1:14">
      <c r="A23" s="15" t="s">
        <v>34</v>
      </c>
      <c r="B23" s="123">
        <f>SUM(C23:M23)</f>
        <v>120943</v>
      </c>
      <c r="C23" s="123">
        <f>SUM('4.3'!D15)</f>
        <v>119343</v>
      </c>
      <c r="D23" s="123">
        <f>SUM('4.3'!E15)</f>
        <v>0</v>
      </c>
      <c r="E23" s="123">
        <f>SUM('4.3'!F15)</f>
        <v>0</v>
      </c>
      <c r="F23" s="123">
        <f>SUM('4.3'!G15)</f>
        <v>0</v>
      </c>
      <c r="G23" s="123">
        <f>SUM('4.3'!H15)</f>
        <v>1600</v>
      </c>
      <c r="H23" s="123">
        <f>SUM('4.3'!I15)</f>
        <v>0</v>
      </c>
      <c r="I23" s="123">
        <f>SUM('4.3'!J15)</f>
        <v>0</v>
      </c>
      <c r="J23" s="123">
        <f>SUM('4.3'!K15)</f>
        <v>0</v>
      </c>
      <c r="K23" s="123">
        <f>SUM('4.3'!L15)</f>
        <v>0</v>
      </c>
      <c r="L23" s="123">
        <f>SUM('4.3'!M15)</f>
        <v>0</v>
      </c>
      <c r="M23" s="123">
        <f>SUM('4.3'!N15)</f>
        <v>0</v>
      </c>
    </row>
    <row r="24" spans="1:14">
      <c r="A24" s="13" t="s">
        <v>262</v>
      </c>
      <c r="B24" s="141"/>
      <c r="C24" s="141"/>
      <c r="D24" s="157"/>
      <c r="E24" s="141"/>
      <c r="F24" s="141"/>
      <c r="G24" s="141"/>
      <c r="H24" s="141"/>
      <c r="I24" s="158"/>
      <c r="J24" s="158"/>
      <c r="K24" s="158"/>
      <c r="L24" s="158"/>
      <c r="M24" s="141"/>
    </row>
    <row r="25" spans="1:14">
      <c r="A25" s="15" t="s">
        <v>34</v>
      </c>
      <c r="B25" s="123">
        <f>SUM(C25:M25)</f>
        <v>60991</v>
      </c>
      <c r="C25" s="123">
        <f>SUM('4.3'!D17)</f>
        <v>59366</v>
      </c>
      <c r="D25" s="123">
        <f>SUM('4.3'!E17)</f>
        <v>0</v>
      </c>
      <c r="E25" s="123">
        <f>SUM('4.3'!F17)</f>
        <v>0</v>
      </c>
      <c r="F25" s="123">
        <f>SUM('4.3'!G17)</f>
        <v>0</v>
      </c>
      <c r="G25" s="123">
        <f>SUM('4.3'!H17)</f>
        <v>1625</v>
      </c>
      <c r="H25" s="123">
        <f>SUM('4.3'!I17)</f>
        <v>0</v>
      </c>
      <c r="I25" s="123">
        <f>SUM('4.3'!J17)</f>
        <v>0</v>
      </c>
      <c r="J25" s="123">
        <f>SUM('4.3'!K17)</f>
        <v>0</v>
      </c>
      <c r="K25" s="123">
        <f>SUM('4.3'!L17)</f>
        <v>0</v>
      </c>
      <c r="L25" s="123">
        <f>SUM('4.3'!M17)</f>
        <v>0</v>
      </c>
      <c r="M25" s="123">
        <f>SUM('4.3'!N17)</f>
        <v>0</v>
      </c>
    </row>
    <row r="26" spans="1:14">
      <c r="A26" s="13" t="s">
        <v>279</v>
      </c>
      <c r="B26" s="124"/>
      <c r="C26" s="124"/>
      <c r="D26" s="124"/>
      <c r="E26" s="124"/>
      <c r="F26" s="128"/>
      <c r="G26" s="124"/>
      <c r="H26" s="128"/>
      <c r="I26" s="124"/>
      <c r="J26" s="127"/>
      <c r="K26" s="124"/>
      <c r="L26" s="127"/>
      <c r="M26" s="124"/>
    </row>
    <row r="27" spans="1:14">
      <c r="A27" s="15" t="s">
        <v>34</v>
      </c>
      <c r="B27" s="123">
        <f>SUM(C27:M27)</f>
        <v>31024</v>
      </c>
      <c r="C27" s="123">
        <f>SUM('4.3'!D19)</f>
        <v>30324</v>
      </c>
      <c r="D27" s="123">
        <f>SUM('4.3'!E19)</f>
        <v>0</v>
      </c>
      <c r="E27" s="123">
        <f>SUM('4.3'!F19)</f>
        <v>0</v>
      </c>
      <c r="F27" s="123">
        <f>SUM('4.3'!G19)</f>
        <v>0</v>
      </c>
      <c r="G27" s="123">
        <f>SUM('4.3'!H19)</f>
        <v>700</v>
      </c>
      <c r="H27" s="123">
        <f>SUM('4.3'!I19)</f>
        <v>0</v>
      </c>
      <c r="I27" s="123">
        <f>SUM('4.3'!J19)</f>
        <v>0</v>
      </c>
      <c r="J27" s="123">
        <f>SUM('4.3'!K19)</f>
        <v>0</v>
      </c>
      <c r="K27" s="123">
        <f>SUM('4.3'!L19)</f>
        <v>0</v>
      </c>
      <c r="L27" s="123">
        <f>SUM('4.3'!M19)</f>
        <v>0</v>
      </c>
      <c r="M27" s="123">
        <f>SUM('4.3'!N19)</f>
        <v>0</v>
      </c>
      <c r="N27" s="26"/>
    </row>
    <row r="28" spans="1:14">
      <c r="A28" s="22" t="s">
        <v>263</v>
      </c>
      <c r="B28" s="141"/>
      <c r="C28" s="141"/>
      <c r="D28" s="141"/>
      <c r="E28" s="135"/>
      <c r="F28" s="141"/>
      <c r="G28" s="135"/>
      <c r="H28" s="141"/>
      <c r="I28" s="137"/>
      <c r="J28" s="137"/>
      <c r="K28" s="137"/>
      <c r="L28" s="137"/>
      <c r="M28" s="135"/>
    </row>
    <row r="29" spans="1:14" s="190" customFormat="1">
      <c r="A29" s="15" t="s">
        <v>37</v>
      </c>
      <c r="B29" s="123">
        <f>SUM(C29:M29)</f>
        <v>174336</v>
      </c>
      <c r="C29" s="123">
        <f>SUM('4.3'!D21)</f>
        <v>81628</v>
      </c>
      <c r="D29" s="123">
        <f>SUM('4.3'!E21)</f>
        <v>0</v>
      </c>
      <c r="E29" s="123">
        <f>SUM('4.3'!F21)</f>
        <v>0</v>
      </c>
      <c r="F29" s="123">
        <f>SUM('4.3'!G21)</f>
        <v>0</v>
      </c>
      <c r="G29" s="123">
        <f>SUM('4.3'!H21)</f>
        <v>92708</v>
      </c>
      <c r="H29" s="123">
        <f>SUM('4.3'!I21)</f>
        <v>0</v>
      </c>
      <c r="I29" s="123">
        <f>SUM('4.3'!J21)</f>
        <v>0</v>
      </c>
      <c r="J29" s="123">
        <f>SUM('4.3'!K21)</f>
        <v>0</v>
      </c>
      <c r="K29" s="123">
        <f>SUM('4.3'!L21)</f>
        <v>0</v>
      </c>
      <c r="L29" s="123">
        <f>SUM('4.3'!M21)</f>
        <v>0</v>
      </c>
      <c r="M29" s="123">
        <f>SUM('4.3'!N21)</f>
        <v>0</v>
      </c>
    </row>
    <row r="30" spans="1:14">
      <c r="A30" s="13" t="s">
        <v>264</v>
      </c>
      <c r="B30" s="135"/>
      <c r="C30" s="141"/>
      <c r="D30" s="159"/>
      <c r="E30" s="141"/>
      <c r="F30" s="141"/>
      <c r="G30" s="141"/>
      <c r="H30" s="141"/>
      <c r="I30" s="158"/>
      <c r="J30" s="158"/>
      <c r="K30" s="158"/>
      <c r="L30" s="158"/>
      <c r="M30" s="141"/>
    </row>
    <row r="31" spans="1:14">
      <c r="A31" s="15" t="s">
        <v>34</v>
      </c>
      <c r="B31" s="123">
        <f>SUM(C31:M31)</f>
        <v>49392</v>
      </c>
      <c r="C31" s="123">
        <f>SUM('4.3'!D27)</f>
        <v>45879</v>
      </c>
      <c r="D31" s="123">
        <f>SUM('4.3'!E27)</f>
        <v>0</v>
      </c>
      <c r="E31" s="123">
        <f>SUM('4.3'!F27)</f>
        <v>0</v>
      </c>
      <c r="F31" s="123">
        <f>SUM('4.3'!G27)</f>
        <v>0</v>
      </c>
      <c r="G31" s="123">
        <f>SUM('4.3'!H27)</f>
        <v>3513</v>
      </c>
      <c r="H31" s="123">
        <f>SUM('4.3'!I27)</f>
        <v>0</v>
      </c>
      <c r="I31" s="123">
        <f>SUM('4.3'!J27)</f>
        <v>0</v>
      </c>
      <c r="J31" s="123">
        <f>SUM('4.3'!K27)</f>
        <v>0</v>
      </c>
      <c r="K31" s="123">
        <f>SUM('4.3'!L27)</f>
        <v>0</v>
      </c>
      <c r="L31" s="123">
        <f>SUM('4.3'!M27)</f>
        <v>0</v>
      </c>
      <c r="M31" s="123">
        <f>SUM('4.3'!N27)</f>
        <v>0</v>
      </c>
    </row>
    <row r="32" spans="1:14">
      <c r="A32" s="13" t="s">
        <v>265</v>
      </c>
      <c r="B32" s="135"/>
      <c r="C32" s="141"/>
      <c r="D32" s="159"/>
      <c r="E32" s="141"/>
      <c r="F32" s="141"/>
      <c r="G32" s="141"/>
      <c r="H32" s="141"/>
      <c r="I32" s="158"/>
      <c r="J32" s="158"/>
      <c r="K32" s="158"/>
      <c r="L32" s="158"/>
      <c r="M32" s="141"/>
    </row>
    <row r="33" spans="1:13">
      <c r="A33" s="15" t="s">
        <v>34</v>
      </c>
      <c r="B33" s="123">
        <f>SUM(C33:M33)</f>
        <v>149893</v>
      </c>
      <c r="C33" s="123">
        <f>SUM('4.3'!D29)</f>
        <v>87162</v>
      </c>
      <c r="D33" s="123">
        <f>SUM('4.3'!E29)</f>
        <v>0</v>
      </c>
      <c r="E33" s="123">
        <f>SUM('4.3'!F29)</f>
        <v>0</v>
      </c>
      <c r="F33" s="123">
        <f>SUM('4.3'!G29)</f>
        <v>0</v>
      </c>
      <c r="G33" s="123">
        <f>SUM('4.3'!H29)</f>
        <v>57531</v>
      </c>
      <c r="H33" s="123">
        <f>SUM('4.3'!I29)</f>
        <v>0</v>
      </c>
      <c r="I33" s="123">
        <f>SUM('4.3'!J29)</f>
        <v>5200</v>
      </c>
      <c r="J33" s="123">
        <f>SUM('4.3'!K29)</f>
        <v>0</v>
      </c>
      <c r="K33" s="123">
        <f>SUM('4.3'!L29)</f>
        <v>0</v>
      </c>
      <c r="L33" s="123">
        <f>SUM('4.3'!M29)</f>
        <v>0</v>
      </c>
      <c r="M33" s="123">
        <f>SUM('4.3'!N29)</f>
        <v>0</v>
      </c>
    </row>
    <row r="34" spans="1:13">
      <c r="A34" s="13" t="s">
        <v>266</v>
      </c>
      <c r="B34" s="135"/>
      <c r="C34" s="141"/>
      <c r="D34" s="159"/>
      <c r="E34" s="141"/>
      <c r="F34" s="141"/>
      <c r="G34" s="141"/>
      <c r="H34" s="141"/>
      <c r="I34" s="158"/>
      <c r="J34" s="158"/>
      <c r="K34" s="158"/>
      <c r="L34" s="158"/>
      <c r="M34" s="141"/>
    </row>
    <row r="35" spans="1:13">
      <c r="A35" s="15" t="s">
        <v>34</v>
      </c>
      <c r="B35" s="123">
        <f>SUM(C35:M35)</f>
        <v>49624</v>
      </c>
      <c r="C35" s="123">
        <f>SUM('4.3'!D39)</f>
        <v>44624</v>
      </c>
      <c r="D35" s="123">
        <f>SUM('4.3'!E39)</f>
        <v>0</v>
      </c>
      <c r="E35" s="123">
        <f>SUM('4.3'!F39)</f>
        <v>0</v>
      </c>
      <c r="F35" s="123">
        <f>SUM('4.3'!G39)</f>
        <v>0</v>
      </c>
      <c r="G35" s="123">
        <f>SUM('4.3'!H39)</f>
        <v>5000</v>
      </c>
      <c r="H35" s="123">
        <f>SUM('4.3'!I39)</f>
        <v>0</v>
      </c>
      <c r="I35" s="123">
        <f>SUM('4.3'!J39)</f>
        <v>0</v>
      </c>
      <c r="J35" s="123">
        <f>SUM('4.3'!K39)</f>
        <v>0</v>
      </c>
      <c r="K35" s="123">
        <f>SUM('4.3'!L39)</f>
        <v>0</v>
      </c>
      <c r="L35" s="123">
        <f>SUM('4.3'!M39)</f>
        <v>0</v>
      </c>
      <c r="M35" s="123">
        <f>SUM('4.3'!N39)</f>
        <v>0</v>
      </c>
    </row>
    <row r="36" spans="1:13">
      <c r="A36" s="13" t="s">
        <v>267</v>
      </c>
      <c r="B36" s="135"/>
      <c r="C36" s="141"/>
      <c r="D36" s="159"/>
      <c r="E36" s="141"/>
      <c r="F36" s="141"/>
      <c r="G36" s="141"/>
      <c r="H36" s="141"/>
      <c r="I36" s="158"/>
      <c r="J36" s="158"/>
      <c r="K36" s="158"/>
      <c r="L36" s="158"/>
      <c r="M36" s="141"/>
    </row>
    <row r="37" spans="1:13">
      <c r="A37" s="15" t="s">
        <v>34</v>
      </c>
      <c r="B37" s="123">
        <f>SUM(C37:M37)</f>
        <v>391261</v>
      </c>
      <c r="C37" s="123">
        <f>SUM('4.3'!D41)</f>
        <v>320164</v>
      </c>
      <c r="D37" s="123">
        <f>SUM('4.3'!E41)</f>
        <v>0</v>
      </c>
      <c r="E37" s="123">
        <f>SUM('4.3'!F41)</f>
        <v>0</v>
      </c>
      <c r="F37" s="123">
        <f>SUM('4.3'!G41)</f>
        <v>0</v>
      </c>
      <c r="G37" s="123">
        <f>SUM('4.3'!H41)</f>
        <v>42211</v>
      </c>
      <c r="H37" s="123">
        <f>SUM('4.3'!I41)</f>
        <v>0</v>
      </c>
      <c r="I37" s="123">
        <f>SUM('4.3'!J41)</f>
        <v>28886</v>
      </c>
      <c r="J37" s="123">
        <f>SUM('4.3'!K41)</f>
        <v>0</v>
      </c>
      <c r="K37" s="123">
        <f>SUM('4.3'!L41)</f>
        <v>0</v>
      </c>
      <c r="L37" s="123">
        <f>SUM('4.3'!M41)</f>
        <v>0</v>
      </c>
      <c r="M37" s="123">
        <f>SUM('4.3'!N41)</f>
        <v>0</v>
      </c>
    </row>
    <row r="38" spans="1:13">
      <c r="A38" s="13" t="s">
        <v>118</v>
      </c>
      <c r="B38" s="135"/>
      <c r="C38" s="141"/>
      <c r="D38" s="159"/>
      <c r="E38" s="141"/>
      <c r="F38" s="141"/>
      <c r="G38" s="141"/>
      <c r="H38" s="141"/>
      <c r="I38" s="158"/>
      <c r="J38" s="158"/>
      <c r="K38" s="158"/>
      <c r="L38" s="158"/>
      <c r="M38" s="141"/>
    </row>
    <row r="39" spans="1:13">
      <c r="A39" s="15" t="s">
        <v>34</v>
      </c>
      <c r="B39" s="123">
        <f>SUM(C39:M39)</f>
        <v>3211302</v>
      </c>
      <c r="C39" s="123">
        <f>SUM(C15,C17,C19,C21,C23,C25,C27,C29,C31,C33,C35,C37)</f>
        <v>1178372</v>
      </c>
      <c r="D39" s="123">
        <f t="shared" ref="D39:M39" si="0">SUM(D15,D17,D19,D21,D23,D25,D27,D29,D31,D33,D35,D37)</f>
        <v>215322</v>
      </c>
      <c r="E39" s="123">
        <f t="shared" si="0"/>
        <v>0</v>
      </c>
      <c r="F39" s="123">
        <f t="shared" si="0"/>
        <v>822576</v>
      </c>
      <c r="G39" s="123">
        <f t="shared" si="0"/>
        <v>355138</v>
      </c>
      <c r="H39" s="123">
        <f t="shared" si="0"/>
        <v>46449</v>
      </c>
      <c r="I39" s="123">
        <f t="shared" si="0"/>
        <v>103030</v>
      </c>
      <c r="J39" s="123">
        <f t="shared" si="0"/>
        <v>0</v>
      </c>
      <c r="K39" s="123">
        <f t="shared" si="0"/>
        <v>72814</v>
      </c>
      <c r="L39" s="123">
        <f t="shared" si="0"/>
        <v>0</v>
      </c>
      <c r="M39" s="123">
        <f t="shared" si="0"/>
        <v>417601</v>
      </c>
    </row>
    <row r="42" spans="1:13">
      <c r="C42" s="180"/>
    </row>
  </sheetData>
  <mergeCells count="11">
    <mergeCell ref="M10:M12"/>
    <mergeCell ref="I13:J13"/>
    <mergeCell ref="K13:L13"/>
    <mergeCell ref="C10:C12"/>
    <mergeCell ref="I10:J11"/>
    <mergeCell ref="D10:D12"/>
    <mergeCell ref="E10:E12"/>
    <mergeCell ref="F10:F12"/>
    <mergeCell ref="G10:G12"/>
    <mergeCell ref="H10:H12"/>
    <mergeCell ref="K10:L11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scale="86" firstPageNumber="3" orientation="landscape" horizontalDpi="300" verticalDpi="300" r:id="rId1"/>
  <headerFooter alignWithMargins="0">
    <oddFooter>&amp;C&amp;P. oldal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W148"/>
  <sheetViews>
    <sheetView view="pageBreakPreview" topLeftCell="A4" zoomScaleNormal="100" workbookViewId="0">
      <pane ySplit="2115" topLeftCell="A82"/>
      <selection activeCell="A9" sqref="A9"/>
      <selection pane="bottomLeft"/>
    </sheetView>
  </sheetViews>
  <sheetFormatPr defaultRowHeight="12.75"/>
  <cols>
    <col min="1" max="1" width="42.42578125" customWidth="1"/>
    <col min="2" max="2" width="11.140625" customWidth="1"/>
    <col min="3" max="3" width="10.7109375" style="294" customWidth="1"/>
    <col min="4" max="4" width="11.42578125" customWidth="1"/>
    <col min="5" max="5" width="10.7109375" customWidth="1"/>
    <col min="6" max="6" width="12" customWidth="1"/>
    <col min="7" max="7" width="9.5703125" customWidth="1"/>
    <col min="8" max="8" width="10.7109375" customWidth="1"/>
    <col min="9" max="9" width="11.5703125" customWidth="1"/>
    <col min="10" max="14" width="10.7109375" customWidth="1"/>
    <col min="15" max="15" width="9.85546875" bestFit="1" customWidth="1"/>
  </cols>
  <sheetData>
    <row r="1" spans="1:15" ht="15.75">
      <c r="A1" s="4" t="s">
        <v>583</v>
      </c>
      <c r="B1" s="4"/>
      <c r="C1" s="6"/>
      <c r="D1" s="4"/>
      <c r="E1" s="4"/>
      <c r="F1" s="4"/>
      <c r="G1" s="4"/>
      <c r="H1" s="5"/>
      <c r="I1" s="5"/>
      <c r="J1" s="5"/>
      <c r="K1" s="5"/>
      <c r="L1" s="5"/>
      <c r="M1" s="5"/>
      <c r="N1" s="5"/>
    </row>
    <row r="2" spans="1:15" ht="15.75">
      <c r="A2" s="4"/>
      <c r="B2" s="4"/>
      <c r="C2" s="6"/>
      <c r="D2" s="4"/>
      <c r="E2" s="4"/>
      <c r="F2" s="4"/>
      <c r="G2" s="4"/>
      <c r="H2" s="5"/>
      <c r="I2" s="5"/>
      <c r="J2" s="5"/>
      <c r="K2" s="5"/>
      <c r="L2" s="5"/>
      <c r="M2" s="5"/>
    </row>
    <row r="3" spans="1:15" ht="15.75">
      <c r="A3" s="4"/>
      <c r="B3" s="4"/>
      <c r="C3" s="6"/>
      <c r="D3" s="4"/>
      <c r="E3" s="4"/>
      <c r="F3" s="6"/>
      <c r="G3" s="6"/>
      <c r="H3" s="6" t="s">
        <v>144</v>
      </c>
      <c r="I3" s="5"/>
      <c r="J3" s="5"/>
      <c r="K3" s="5"/>
      <c r="L3" s="5"/>
      <c r="M3" s="5"/>
      <c r="N3" s="5"/>
    </row>
    <row r="4" spans="1:15" ht="15.75">
      <c r="A4" s="4"/>
      <c r="B4" s="4"/>
      <c r="C4" s="6"/>
      <c r="D4" s="4"/>
      <c r="E4" s="4"/>
      <c r="F4" s="6"/>
      <c r="G4" s="6"/>
      <c r="H4" s="404" t="s">
        <v>443</v>
      </c>
      <c r="I4" s="5"/>
      <c r="J4" s="5"/>
      <c r="K4" s="5"/>
      <c r="L4" s="5"/>
      <c r="M4" s="5"/>
      <c r="N4" s="5"/>
    </row>
    <row r="5" spans="1:15" ht="15.75">
      <c r="A5" s="6"/>
      <c r="B5" s="6"/>
      <c r="C5" s="6"/>
      <c r="D5" s="4"/>
      <c r="E5" s="4"/>
      <c r="F5" s="6"/>
      <c r="G5" s="6"/>
      <c r="H5" s="6" t="s">
        <v>2</v>
      </c>
      <c r="I5" s="5"/>
      <c r="J5" s="5"/>
      <c r="K5" s="5"/>
      <c r="L5" s="5"/>
      <c r="M5" s="5"/>
      <c r="N5" s="5"/>
    </row>
    <row r="6" spans="1:15">
      <c r="A6" s="5"/>
      <c r="B6" s="5"/>
      <c r="C6" s="291"/>
      <c r="D6" s="5"/>
      <c r="E6" s="5"/>
      <c r="F6" s="5"/>
      <c r="G6" s="5"/>
      <c r="H6" s="5"/>
      <c r="I6" s="5"/>
      <c r="J6" s="5"/>
      <c r="K6" s="5"/>
      <c r="L6" s="5"/>
      <c r="M6" s="5"/>
      <c r="N6" s="429" t="s">
        <v>28</v>
      </c>
    </row>
    <row r="7" spans="1:15" ht="12.75" customHeight="1">
      <c r="A7" s="7" t="s">
        <v>29</v>
      </c>
      <c r="B7" s="7"/>
      <c r="C7" s="7" t="s">
        <v>30</v>
      </c>
      <c r="D7" s="527" t="s">
        <v>273</v>
      </c>
      <c r="E7" s="527" t="s">
        <v>280</v>
      </c>
      <c r="F7" s="527" t="s">
        <v>269</v>
      </c>
      <c r="G7" s="527" t="s">
        <v>197</v>
      </c>
      <c r="H7" s="527" t="s">
        <v>241</v>
      </c>
      <c r="I7" s="527" t="s">
        <v>243</v>
      </c>
      <c r="J7" s="532" t="s">
        <v>270</v>
      </c>
      <c r="K7" s="533"/>
      <c r="L7" s="532" t="s">
        <v>271</v>
      </c>
      <c r="M7" s="533"/>
      <c r="N7" s="527" t="s">
        <v>272</v>
      </c>
    </row>
    <row r="8" spans="1:15">
      <c r="A8" s="19" t="s">
        <v>31</v>
      </c>
      <c r="B8" s="19"/>
      <c r="C8" s="19" t="s">
        <v>32</v>
      </c>
      <c r="D8" s="528"/>
      <c r="E8" s="528"/>
      <c r="F8" s="528"/>
      <c r="G8" s="528"/>
      <c r="H8" s="528"/>
      <c r="I8" s="528"/>
      <c r="J8" s="534"/>
      <c r="K8" s="535"/>
      <c r="L8" s="534"/>
      <c r="M8" s="535"/>
      <c r="N8" s="528"/>
    </row>
    <row r="9" spans="1:15" ht="34.5" customHeight="1">
      <c r="A9" s="8"/>
      <c r="B9" s="8"/>
      <c r="C9" s="8" t="s">
        <v>33</v>
      </c>
      <c r="D9" s="529"/>
      <c r="E9" s="529"/>
      <c r="F9" s="529"/>
      <c r="G9" s="529"/>
      <c r="H9" s="529"/>
      <c r="I9" s="529"/>
      <c r="J9" s="317" t="s">
        <v>221</v>
      </c>
      <c r="K9" s="317" t="s">
        <v>136</v>
      </c>
      <c r="L9" s="317" t="s">
        <v>221</v>
      </c>
      <c r="M9" s="317" t="s">
        <v>136</v>
      </c>
      <c r="N9" s="529"/>
    </row>
    <row r="10" spans="1:15">
      <c r="A10" s="7" t="s">
        <v>8</v>
      </c>
      <c r="B10" s="7"/>
      <c r="C10" s="7" t="s">
        <v>9</v>
      </c>
      <c r="D10" s="7" t="s">
        <v>10</v>
      </c>
      <c r="E10" s="7" t="s">
        <v>11</v>
      </c>
      <c r="F10" s="7" t="s">
        <v>12</v>
      </c>
      <c r="G10" s="9" t="s">
        <v>13</v>
      </c>
      <c r="H10" s="7" t="s">
        <v>14</v>
      </c>
      <c r="I10" s="9" t="s">
        <v>15</v>
      </c>
      <c r="J10" s="530" t="s">
        <v>16</v>
      </c>
      <c r="K10" s="531"/>
      <c r="L10" s="530" t="s">
        <v>17</v>
      </c>
      <c r="M10" s="531"/>
      <c r="N10" s="19">
        <v>11</v>
      </c>
    </row>
    <row r="11" spans="1:15">
      <c r="A11" s="13" t="s">
        <v>281</v>
      </c>
      <c r="B11" s="13"/>
      <c r="C11" s="7"/>
      <c r="D11" s="128"/>
      <c r="E11" s="124"/>
      <c r="F11" s="184"/>
      <c r="G11" s="124"/>
      <c r="H11" s="128"/>
      <c r="I11" s="124"/>
      <c r="J11" s="128"/>
      <c r="K11" s="124"/>
      <c r="L11" s="124"/>
      <c r="M11" s="124"/>
      <c r="N11" s="124"/>
      <c r="O11" t="s">
        <v>471</v>
      </c>
    </row>
    <row r="12" spans="1:15">
      <c r="A12" s="15" t="s">
        <v>47</v>
      </c>
      <c r="B12" s="344" t="s">
        <v>227</v>
      </c>
      <c r="C12" s="321">
        <f>SUM(D12:N12)</f>
        <v>0</v>
      </c>
      <c r="D12" s="130">
        <f>SUM(E12:N12)</f>
        <v>0</v>
      </c>
      <c r="E12" s="123">
        <v>0</v>
      </c>
      <c r="F12" s="130"/>
      <c r="G12" s="123">
        <v>0</v>
      </c>
      <c r="H12" s="130">
        <v>0</v>
      </c>
      <c r="I12" s="123">
        <v>0</v>
      </c>
      <c r="J12" s="130">
        <v>0</v>
      </c>
      <c r="K12" s="123">
        <v>0</v>
      </c>
      <c r="L12" s="123"/>
      <c r="M12" s="123">
        <v>0</v>
      </c>
      <c r="N12" s="123">
        <v>0</v>
      </c>
      <c r="O12" s="180">
        <f>SUM(D12:N12)</f>
        <v>0</v>
      </c>
    </row>
    <row r="13" spans="1:15">
      <c r="A13" s="58" t="s">
        <v>466</v>
      </c>
      <c r="B13" s="376"/>
      <c r="C13" s="434"/>
      <c r="D13" s="128"/>
      <c r="E13" s="124"/>
      <c r="F13" s="128"/>
      <c r="G13" s="124"/>
      <c r="H13" s="128"/>
      <c r="I13" s="124"/>
      <c r="J13" s="128"/>
      <c r="K13" s="124"/>
      <c r="L13" s="124"/>
      <c r="M13" s="124"/>
      <c r="N13" s="124"/>
      <c r="O13" s="180">
        <f t="shared" ref="O13:O78" si="0">SUM(D13:N13)</f>
        <v>0</v>
      </c>
    </row>
    <row r="14" spans="1:15">
      <c r="A14" s="11" t="s">
        <v>47</v>
      </c>
      <c r="B14" s="344" t="s">
        <v>225</v>
      </c>
      <c r="C14" s="321"/>
      <c r="D14" s="130"/>
      <c r="E14" s="123"/>
      <c r="F14" s="130"/>
      <c r="G14" s="123"/>
      <c r="H14" s="130"/>
      <c r="I14" s="123"/>
      <c r="J14" s="130"/>
      <c r="K14" s="123"/>
      <c r="L14" s="123"/>
      <c r="M14" s="123"/>
      <c r="N14" s="123"/>
      <c r="O14" s="180">
        <f t="shared" si="0"/>
        <v>0</v>
      </c>
    </row>
    <row r="15" spans="1:15">
      <c r="A15" s="13" t="s">
        <v>512</v>
      </c>
      <c r="B15" s="19"/>
      <c r="C15" s="19"/>
      <c r="D15" s="125"/>
      <c r="E15" s="96"/>
      <c r="F15" s="125"/>
      <c r="G15" s="96"/>
      <c r="H15" s="125"/>
      <c r="I15" s="96"/>
      <c r="J15" s="125"/>
      <c r="K15" s="96"/>
      <c r="L15" s="96"/>
      <c r="M15" s="96"/>
      <c r="N15" s="96"/>
      <c r="O15" s="180">
        <f t="shared" si="0"/>
        <v>0</v>
      </c>
    </row>
    <row r="16" spans="1:15">
      <c r="A16" s="15" t="s">
        <v>47</v>
      </c>
      <c r="B16" s="344" t="s">
        <v>225</v>
      </c>
      <c r="C16" s="321">
        <f>SUM(D16:N16)</f>
        <v>4535</v>
      </c>
      <c r="D16" s="130"/>
      <c r="E16" s="96">
        <v>0</v>
      </c>
      <c r="F16" s="125">
        <v>0</v>
      </c>
      <c r="G16" s="96">
        <v>0</v>
      </c>
      <c r="H16" s="125">
        <v>4535</v>
      </c>
      <c r="I16" s="96">
        <v>0</v>
      </c>
      <c r="J16" s="125">
        <v>0</v>
      </c>
      <c r="K16" s="96">
        <v>0</v>
      </c>
      <c r="L16" s="96"/>
      <c r="M16" s="96">
        <v>0</v>
      </c>
      <c r="N16" s="96">
        <v>0</v>
      </c>
      <c r="O16" s="180">
        <f t="shared" si="0"/>
        <v>4535</v>
      </c>
    </row>
    <row r="17" spans="1:15">
      <c r="A17" s="22" t="s">
        <v>513</v>
      </c>
      <c r="B17" s="19"/>
      <c r="C17" s="19"/>
      <c r="D17" s="125"/>
      <c r="E17" s="124"/>
      <c r="F17" s="128"/>
      <c r="G17" s="124"/>
      <c r="H17" s="128"/>
      <c r="I17" s="124"/>
      <c r="J17" s="128"/>
      <c r="K17" s="124"/>
      <c r="L17" s="124"/>
      <c r="M17" s="124"/>
      <c r="N17" s="124"/>
      <c r="O17" s="180">
        <f t="shared" si="0"/>
        <v>0</v>
      </c>
    </row>
    <row r="18" spans="1:15">
      <c r="A18" s="11" t="s">
        <v>47</v>
      </c>
      <c r="B18" s="345" t="s">
        <v>225</v>
      </c>
      <c r="C18" s="321">
        <f>SUM(D18:N18)</f>
        <v>176335</v>
      </c>
      <c r="D18" s="130"/>
      <c r="E18" s="96"/>
      <c r="F18" s="125"/>
      <c r="G18" s="96"/>
      <c r="H18" s="125">
        <v>130045</v>
      </c>
      <c r="I18" s="324">
        <v>46290</v>
      </c>
      <c r="J18" s="125"/>
      <c r="K18" s="379"/>
      <c r="L18" s="96"/>
      <c r="M18" s="96"/>
      <c r="N18" s="96"/>
      <c r="O18" s="180">
        <f t="shared" si="0"/>
        <v>176335</v>
      </c>
    </row>
    <row r="19" spans="1:15">
      <c r="A19" s="13" t="s">
        <v>514</v>
      </c>
      <c r="B19" s="7"/>
      <c r="C19" s="7"/>
      <c r="D19" s="128"/>
      <c r="E19" s="124"/>
      <c r="F19" s="128"/>
      <c r="G19" s="124"/>
      <c r="H19" s="128"/>
      <c r="I19" s="124"/>
      <c r="J19" s="128"/>
      <c r="K19" s="124"/>
      <c r="L19" s="124"/>
      <c r="M19" s="124"/>
      <c r="N19" s="124"/>
      <c r="O19" s="180">
        <f t="shared" si="0"/>
        <v>0</v>
      </c>
    </row>
    <row r="20" spans="1:15">
      <c r="A20" s="15" t="s">
        <v>47</v>
      </c>
      <c r="B20" s="344" t="s">
        <v>225</v>
      </c>
      <c r="C20" s="321">
        <f>SUM(D20:N20)</f>
        <v>523296</v>
      </c>
      <c r="D20" s="130"/>
      <c r="E20" s="123">
        <v>505695</v>
      </c>
      <c r="F20" s="130"/>
      <c r="G20" s="123"/>
      <c r="H20" s="130"/>
      <c r="I20" s="123"/>
      <c r="J20" s="130">
        <v>0</v>
      </c>
      <c r="K20" s="123"/>
      <c r="L20" s="123"/>
      <c r="M20" s="123"/>
      <c r="N20" s="123">
        <v>17601</v>
      </c>
      <c r="O20" s="180">
        <f t="shared" si="0"/>
        <v>523296</v>
      </c>
    </row>
    <row r="21" spans="1:15">
      <c r="A21" s="13" t="s">
        <v>515</v>
      </c>
      <c r="B21" s="7"/>
      <c r="C21" s="7"/>
      <c r="D21" s="128"/>
      <c r="E21" s="124"/>
      <c r="F21" s="128"/>
      <c r="G21" s="124"/>
      <c r="H21" s="128"/>
      <c r="I21" s="124"/>
      <c r="J21" s="128"/>
      <c r="K21" s="124"/>
      <c r="L21" s="124"/>
      <c r="M21" s="124"/>
      <c r="N21" s="124"/>
      <c r="O21" s="180">
        <f t="shared" si="0"/>
        <v>0</v>
      </c>
    </row>
    <row r="22" spans="1:15">
      <c r="A22" s="15" t="s">
        <v>222</v>
      </c>
      <c r="B22" s="344" t="s">
        <v>225</v>
      </c>
      <c r="C22" s="321">
        <f>SUM(D22:N22)</f>
        <v>0</v>
      </c>
      <c r="D22" s="130"/>
      <c r="E22" s="123"/>
      <c r="F22" s="130"/>
      <c r="G22" s="123"/>
      <c r="H22" s="130"/>
      <c r="I22" s="123"/>
      <c r="J22" s="130"/>
      <c r="K22" s="123"/>
      <c r="L22" s="123"/>
      <c r="M22" s="123"/>
      <c r="N22" s="123"/>
      <c r="O22" s="180">
        <f t="shared" si="0"/>
        <v>0</v>
      </c>
    </row>
    <row r="23" spans="1:15">
      <c r="A23" s="13" t="s">
        <v>282</v>
      </c>
      <c r="B23" s="7"/>
      <c r="C23" s="7"/>
      <c r="D23" s="128"/>
      <c r="E23" s="124"/>
      <c r="F23" s="128"/>
      <c r="G23" s="124"/>
      <c r="H23" s="128"/>
      <c r="I23" s="124"/>
      <c r="J23" s="128"/>
      <c r="K23" s="124"/>
      <c r="L23" s="124"/>
      <c r="M23" s="124"/>
      <c r="N23" s="124"/>
      <c r="O23" s="180">
        <f t="shared" si="0"/>
        <v>0</v>
      </c>
    </row>
    <row r="24" spans="1:15">
      <c r="A24" s="15" t="s">
        <v>194</v>
      </c>
      <c r="B24" s="344" t="s">
        <v>225</v>
      </c>
      <c r="C24" s="334">
        <f>SUM(D24:N24)</f>
        <v>98141</v>
      </c>
      <c r="D24" s="130"/>
      <c r="E24" s="123">
        <v>98141</v>
      </c>
      <c r="F24" s="130"/>
      <c r="G24" s="123"/>
      <c r="H24" s="276"/>
      <c r="I24" s="123"/>
      <c r="J24" s="130">
        <v>0</v>
      </c>
      <c r="K24" s="123"/>
      <c r="L24" s="123"/>
      <c r="M24" s="123"/>
      <c r="N24" s="123"/>
      <c r="O24" s="180">
        <f t="shared" si="0"/>
        <v>98141</v>
      </c>
    </row>
    <row r="25" spans="1:15" s="190" customFormat="1">
      <c r="A25" s="13" t="s">
        <v>283</v>
      </c>
      <c r="B25" s="7"/>
      <c r="C25" s="7"/>
      <c r="D25" s="128"/>
      <c r="E25" s="124"/>
      <c r="F25" s="128"/>
      <c r="G25" s="124"/>
      <c r="H25" s="128"/>
      <c r="I25" s="124"/>
      <c r="J25" s="128"/>
      <c r="K25" s="124"/>
      <c r="L25" s="124"/>
      <c r="M25" s="124"/>
      <c r="N25" s="124"/>
      <c r="O25" s="180">
        <f t="shared" si="0"/>
        <v>0</v>
      </c>
    </row>
    <row r="26" spans="1:15" s="190" customFormat="1">
      <c r="A26" s="15" t="s">
        <v>47</v>
      </c>
      <c r="B26" s="344" t="s">
        <v>225</v>
      </c>
      <c r="C26" s="321">
        <f>SUM(D26:N26)</f>
        <v>0</v>
      </c>
      <c r="D26" s="130"/>
      <c r="E26" s="123"/>
      <c r="F26" s="130"/>
      <c r="G26" s="123"/>
      <c r="H26" s="130"/>
      <c r="I26" s="123"/>
      <c r="J26" s="130"/>
      <c r="K26" s="123"/>
      <c r="L26" s="123"/>
      <c r="M26" s="123"/>
      <c r="N26" s="123"/>
      <c r="O26" s="180">
        <f t="shared" si="0"/>
        <v>0</v>
      </c>
    </row>
    <row r="27" spans="1:15" s="190" customFormat="1">
      <c r="A27" s="13" t="s">
        <v>284</v>
      </c>
      <c r="B27" s="7"/>
      <c r="C27" s="7"/>
      <c r="D27" s="128"/>
      <c r="E27" s="124"/>
      <c r="F27" s="128"/>
      <c r="G27" s="124"/>
      <c r="H27" s="128"/>
      <c r="I27" s="124"/>
      <c r="J27" s="128"/>
      <c r="K27" s="124"/>
      <c r="L27" s="124"/>
      <c r="M27" s="124"/>
      <c r="N27" s="124"/>
      <c r="O27" s="180">
        <f t="shared" si="0"/>
        <v>0</v>
      </c>
    </row>
    <row r="28" spans="1:15" s="190" customFormat="1">
      <c r="A28" s="15" t="s">
        <v>47</v>
      </c>
      <c r="B28" s="344" t="s">
        <v>225</v>
      </c>
      <c r="C28" s="321">
        <f>SUM(D28:N28)</f>
        <v>0</v>
      </c>
      <c r="D28" s="130"/>
      <c r="E28" s="123"/>
      <c r="F28" s="130"/>
      <c r="G28" s="123"/>
      <c r="H28" s="130"/>
      <c r="I28" s="123"/>
      <c r="J28" s="130"/>
      <c r="K28" s="123"/>
      <c r="L28" s="123"/>
      <c r="M28" s="123">
        <v>0</v>
      </c>
      <c r="N28" s="123"/>
      <c r="O28" s="180">
        <f t="shared" si="0"/>
        <v>0</v>
      </c>
    </row>
    <row r="29" spans="1:15">
      <c r="A29" s="13" t="s">
        <v>285</v>
      </c>
      <c r="B29" s="7"/>
      <c r="C29" s="7"/>
      <c r="D29" s="128"/>
      <c r="E29" s="124"/>
      <c r="F29" s="128"/>
      <c r="G29" s="124"/>
      <c r="H29" s="128"/>
      <c r="I29" s="124"/>
      <c r="J29" s="128"/>
      <c r="K29" s="124"/>
      <c r="L29" s="124"/>
      <c r="M29" s="124"/>
      <c r="N29" s="124"/>
      <c r="O29" s="180">
        <f t="shared" si="0"/>
        <v>0</v>
      </c>
    </row>
    <row r="30" spans="1:15">
      <c r="A30" s="15" t="s">
        <v>47</v>
      </c>
      <c r="B30" s="344" t="s">
        <v>225</v>
      </c>
      <c r="C30" s="321">
        <f>SUM(D30:N30)</f>
        <v>0</v>
      </c>
      <c r="D30" s="130"/>
      <c r="E30" s="123"/>
      <c r="F30" s="130"/>
      <c r="G30" s="123"/>
      <c r="H30" s="130"/>
      <c r="I30" s="123"/>
      <c r="J30" s="130"/>
      <c r="K30" s="123"/>
      <c r="L30" s="123"/>
      <c r="M30" s="123"/>
      <c r="N30" s="123"/>
      <c r="O30" s="180">
        <f t="shared" si="0"/>
        <v>0</v>
      </c>
    </row>
    <row r="31" spans="1:15">
      <c r="A31" s="13" t="s">
        <v>516</v>
      </c>
      <c r="B31" s="345"/>
      <c r="C31" s="378"/>
      <c r="D31" s="132"/>
      <c r="E31" s="96"/>
      <c r="F31" s="132"/>
      <c r="G31" s="96"/>
      <c r="H31" s="132"/>
      <c r="I31" s="96"/>
      <c r="J31" s="132"/>
      <c r="K31" s="96"/>
      <c r="L31" s="96"/>
      <c r="M31" s="96"/>
      <c r="N31" s="96"/>
      <c r="O31" s="180"/>
    </row>
    <row r="32" spans="1:15">
      <c r="A32" s="15" t="s">
        <v>47</v>
      </c>
      <c r="B32" s="345" t="s">
        <v>226</v>
      </c>
      <c r="C32" s="378"/>
      <c r="D32" s="132"/>
      <c r="E32" s="96"/>
      <c r="F32" s="132"/>
      <c r="G32" s="96"/>
      <c r="H32" s="132"/>
      <c r="I32" s="96"/>
      <c r="J32" s="132"/>
      <c r="K32" s="96"/>
      <c r="L32" s="96"/>
      <c r="M32" s="96"/>
      <c r="N32" s="96"/>
      <c r="O32" s="180"/>
    </row>
    <row r="33" spans="1:15">
      <c r="A33" s="55" t="s">
        <v>517</v>
      </c>
      <c r="B33" s="48"/>
      <c r="C33" s="48"/>
      <c r="D33" s="128"/>
      <c r="E33" s="124"/>
      <c r="F33" s="128"/>
      <c r="G33" s="124"/>
      <c r="H33" s="128"/>
      <c r="I33" s="124"/>
      <c r="J33" s="128"/>
      <c r="K33" s="124"/>
      <c r="L33" s="124"/>
      <c r="M33" s="124"/>
      <c r="N33" s="124"/>
      <c r="O33" s="180">
        <f t="shared" si="0"/>
        <v>0</v>
      </c>
    </row>
    <row r="34" spans="1:15">
      <c r="A34" s="15" t="s">
        <v>35</v>
      </c>
      <c r="B34" s="344" t="s">
        <v>225</v>
      </c>
      <c r="C34" s="321">
        <f>SUM(D34:N34)</f>
        <v>0</v>
      </c>
      <c r="D34" s="130"/>
      <c r="E34" s="123"/>
      <c r="F34" s="130"/>
      <c r="G34" s="123"/>
      <c r="H34" s="130"/>
      <c r="I34" s="123"/>
      <c r="J34" s="130"/>
      <c r="K34" s="123"/>
      <c r="L34" s="123"/>
      <c r="M34" s="123"/>
      <c r="N34" s="123"/>
      <c r="O34" s="180">
        <f t="shared" si="0"/>
        <v>0</v>
      </c>
    </row>
    <row r="35" spans="1:15">
      <c r="A35" s="403" t="s">
        <v>518</v>
      </c>
      <c r="B35" s="48"/>
      <c r="C35" s="48"/>
      <c r="D35" s="128"/>
      <c r="E35" s="124"/>
      <c r="F35" s="128"/>
      <c r="G35" s="124"/>
      <c r="H35" s="128"/>
      <c r="I35" s="124"/>
      <c r="J35" s="128"/>
      <c r="K35" s="124"/>
      <c r="L35" s="124"/>
      <c r="M35" s="124"/>
      <c r="N35" s="124"/>
      <c r="O35" s="180">
        <f t="shared" si="0"/>
        <v>0</v>
      </c>
    </row>
    <row r="36" spans="1:15">
      <c r="A36" s="15" t="s">
        <v>35</v>
      </c>
      <c r="B36" s="344" t="s">
        <v>225</v>
      </c>
      <c r="C36" s="321">
        <f>SUM(D36:N36)</f>
        <v>0</v>
      </c>
      <c r="D36" s="130"/>
      <c r="E36" s="123"/>
      <c r="F36" s="130"/>
      <c r="G36" s="123"/>
      <c r="H36" s="130"/>
      <c r="I36" s="123"/>
      <c r="J36" s="130"/>
      <c r="K36" s="123"/>
      <c r="L36" s="123"/>
      <c r="M36" s="123"/>
      <c r="N36" s="123"/>
      <c r="O36" s="180">
        <f t="shared" si="0"/>
        <v>0</v>
      </c>
    </row>
    <row r="37" spans="1:15">
      <c r="A37" s="55" t="s">
        <v>519</v>
      </c>
      <c r="B37" s="48"/>
      <c r="C37" s="48"/>
      <c r="D37" s="128"/>
      <c r="E37" s="124"/>
      <c r="F37" s="128"/>
      <c r="G37" s="124"/>
      <c r="H37" s="128"/>
      <c r="I37" s="124"/>
      <c r="J37" s="128"/>
      <c r="K37" s="124"/>
      <c r="L37" s="124"/>
      <c r="M37" s="124"/>
      <c r="N37" s="124"/>
      <c r="O37" s="180">
        <f t="shared" si="0"/>
        <v>0</v>
      </c>
    </row>
    <row r="38" spans="1:15">
      <c r="A38" s="15" t="s">
        <v>35</v>
      </c>
      <c r="B38" s="344" t="s">
        <v>225</v>
      </c>
      <c r="C38" s="321">
        <f>SUM(D38:N38)</f>
        <v>4000</v>
      </c>
      <c r="D38" s="130"/>
      <c r="E38" s="123"/>
      <c r="F38" s="130"/>
      <c r="G38" s="123"/>
      <c r="H38" s="130">
        <v>4000</v>
      </c>
      <c r="I38" s="123"/>
      <c r="J38" s="130"/>
      <c r="K38" s="123"/>
      <c r="L38" s="123"/>
      <c r="M38" s="123"/>
      <c r="N38" s="123"/>
      <c r="O38" s="180">
        <f t="shared" si="0"/>
        <v>4000</v>
      </c>
    </row>
    <row r="39" spans="1:15">
      <c r="A39" s="55" t="s">
        <v>520</v>
      </c>
      <c r="B39" s="48"/>
      <c r="C39" s="48"/>
      <c r="D39" s="128"/>
      <c r="E39" s="124"/>
      <c r="F39" s="128"/>
      <c r="G39" s="124"/>
      <c r="H39" s="128"/>
      <c r="I39" s="124"/>
      <c r="J39" s="128"/>
      <c r="K39" s="124"/>
      <c r="L39" s="124"/>
      <c r="M39" s="124"/>
      <c r="N39" s="124"/>
      <c r="O39" s="180">
        <f t="shared" si="0"/>
        <v>0</v>
      </c>
    </row>
    <row r="40" spans="1:15">
      <c r="A40" s="15" t="s">
        <v>35</v>
      </c>
      <c r="B40" s="344" t="s">
        <v>225</v>
      </c>
      <c r="C40" s="321">
        <f>SUM(D40:N40)</f>
        <v>0</v>
      </c>
      <c r="D40" s="130"/>
      <c r="E40" s="123"/>
      <c r="F40" s="130"/>
      <c r="G40" s="123"/>
      <c r="H40" s="130"/>
      <c r="I40" s="123"/>
      <c r="J40" s="130"/>
      <c r="K40" s="123"/>
      <c r="L40" s="123"/>
      <c r="M40" s="123"/>
      <c r="N40" s="123"/>
      <c r="O40" s="180">
        <f t="shared" si="0"/>
        <v>0</v>
      </c>
    </row>
    <row r="41" spans="1:15">
      <c r="A41" s="58" t="s">
        <v>521</v>
      </c>
      <c r="B41" s="49"/>
      <c r="C41" s="49"/>
      <c r="D41" s="132"/>
      <c r="E41" s="96"/>
      <c r="F41" s="132"/>
      <c r="G41" s="96"/>
      <c r="H41" s="132"/>
      <c r="I41" s="96"/>
      <c r="J41" s="132"/>
      <c r="K41" s="96"/>
      <c r="L41" s="96"/>
      <c r="M41" s="96"/>
      <c r="N41" s="96"/>
      <c r="O41" s="180">
        <f t="shared" si="0"/>
        <v>0</v>
      </c>
    </row>
    <row r="42" spans="1:15">
      <c r="A42" s="15" t="s">
        <v>35</v>
      </c>
      <c r="B42" s="344" t="s">
        <v>225</v>
      </c>
      <c r="C42" s="321">
        <f>SUM(D42:N42)</f>
        <v>21125</v>
      </c>
      <c r="D42" s="130"/>
      <c r="E42" s="96"/>
      <c r="F42" s="132"/>
      <c r="G42" s="277"/>
      <c r="H42" s="132"/>
      <c r="I42" s="96"/>
      <c r="J42" s="132">
        <v>21125</v>
      </c>
      <c r="K42" s="96"/>
      <c r="L42" s="96"/>
      <c r="M42" s="96"/>
      <c r="N42" s="96"/>
      <c r="O42" s="180">
        <f t="shared" si="0"/>
        <v>21125</v>
      </c>
    </row>
    <row r="43" spans="1:15">
      <c r="A43" s="55" t="s">
        <v>522</v>
      </c>
      <c r="B43" s="48"/>
      <c r="C43" s="48"/>
      <c r="D43" s="128"/>
      <c r="E43" s="124"/>
      <c r="F43" s="128"/>
      <c r="G43" s="124"/>
      <c r="H43" s="128"/>
      <c r="I43" s="124"/>
      <c r="J43" s="128"/>
      <c r="K43" s="124"/>
      <c r="L43" s="124"/>
      <c r="M43" s="124"/>
      <c r="N43" s="124"/>
      <c r="O43" s="180">
        <f t="shared" si="0"/>
        <v>0</v>
      </c>
    </row>
    <row r="44" spans="1:15">
      <c r="A44" s="15" t="s">
        <v>35</v>
      </c>
      <c r="B44" s="344" t="s">
        <v>225</v>
      </c>
      <c r="C44" s="321">
        <f>SUM(D44:N44)</f>
        <v>49424</v>
      </c>
      <c r="D44" s="130"/>
      <c r="E44" s="123">
        <v>618</v>
      </c>
      <c r="F44" s="130"/>
      <c r="G44" s="123"/>
      <c r="H44" s="130">
        <v>576</v>
      </c>
      <c r="I44" s="123"/>
      <c r="J44" s="130">
        <v>47819</v>
      </c>
      <c r="K44" s="123"/>
      <c r="L44" s="123">
        <v>411</v>
      </c>
      <c r="M44" s="123"/>
      <c r="N44" s="123"/>
      <c r="O44" s="180">
        <f t="shared" si="0"/>
        <v>49424</v>
      </c>
    </row>
    <row r="45" spans="1:15">
      <c r="A45" s="13" t="s">
        <v>523</v>
      </c>
      <c r="B45" s="19"/>
      <c r="C45" s="19"/>
      <c r="D45" s="125"/>
      <c r="E45" s="124"/>
      <c r="F45" s="128"/>
      <c r="G45" s="124"/>
      <c r="H45" s="128"/>
      <c r="I45" s="124"/>
      <c r="J45" s="128"/>
      <c r="K45" s="124"/>
      <c r="L45" s="124"/>
      <c r="M45" s="124"/>
      <c r="N45" s="124"/>
      <c r="O45" s="180">
        <f t="shared" si="0"/>
        <v>0</v>
      </c>
    </row>
    <row r="46" spans="1:15">
      <c r="A46" s="15" t="s">
        <v>35</v>
      </c>
      <c r="B46" s="344" t="s">
        <v>225</v>
      </c>
      <c r="C46" s="321">
        <f>SUM(D46:N46)</f>
        <v>9000</v>
      </c>
      <c r="D46" s="130"/>
      <c r="E46" s="123">
        <v>9000</v>
      </c>
      <c r="F46" s="130"/>
      <c r="G46" s="123"/>
      <c r="H46" s="130"/>
      <c r="I46" s="123"/>
      <c r="J46" s="130">
        <v>0</v>
      </c>
      <c r="K46" s="123"/>
      <c r="L46" s="123"/>
      <c r="M46" s="123"/>
      <c r="N46" s="123"/>
      <c r="O46" s="180">
        <f t="shared" si="0"/>
        <v>9000</v>
      </c>
    </row>
    <row r="47" spans="1:15">
      <c r="A47" s="13" t="s">
        <v>524</v>
      </c>
      <c r="B47" s="7"/>
      <c r="C47" s="7"/>
      <c r="D47" s="128"/>
      <c r="E47" s="124"/>
      <c r="F47" s="128"/>
      <c r="G47" s="124"/>
      <c r="H47" s="128"/>
      <c r="I47" s="124"/>
      <c r="J47" s="128"/>
      <c r="K47" s="124"/>
      <c r="L47" s="124"/>
      <c r="M47" s="124"/>
      <c r="N47" s="124"/>
      <c r="O47" s="180">
        <f t="shared" si="0"/>
        <v>0</v>
      </c>
    </row>
    <row r="48" spans="1:15">
      <c r="A48" s="15" t="s">
        <v>35</v>
      </c>
      <c r="B48" s="344" t="s">
        <v>225</v>
      </c>
      <c r="C48" s="321">
        <f>SUM(D48:N48)</f>
        <v>72403</v>
      </c>
      <c r="D48" s="130"/>
      <c r="E48" s="123"/>
      <c r="F48" s="130"/>
      <c r="G48" s="123"/>
      <c r="H48" s="130"/>
      <c r="I48" s="123"/>
      <c r="J48" s="130">
        <v>0</v>
      </c>
      <c r="K48" s="123"/>
      <c r="L48" s="123">
        <v>72403</v>
      </c>
      <c r="M48" s="123"/>
      <c r="N48" s="123"/>
      <c r="O48" s="180">
        <f t="shared" si="0"/>
        <v>72403</v>
      </c>
    </row>
    <row r="49" spans="1:15">
      <c r="A49" s="13" t="s">
        <v>525</v>
      </c>
      <c r="B49" s="19"/>
      <c r="C49" s="19"/>
      <c r="D49" s="125"/>
      <c r="E49" s="124"/>
      <c r="F49" s="128"/>
      <c r="G49" s="124"/>
      <c r="H49" s="128"/>
      <c r="I49" s="124"/>
      <c r="J49" s="128"/>
      <c r="K49" s="124"/>
      <c r="L49" s="124"/>
      <c r="M49" s="124"/>
      <c r="N49" s="124"/>
      <c r="O49" s="180">
        <f t="shared" si="0"/>
        <v>0</v>
      </c>
    </row>
    <row r="50" spans="1:15">
      <c r="A50" s="15" t="s">
        <v>35</v>
      </c>
      <c r="B50" s="344" t="s">
        <v>225</v>
      </c>
      <c r="C50" s="321">
        <f>SUM(D50:N50)</f>
        <v>0</v>
      </c>
      <c r="D50" s="130"/>
      <c r="E50" s="123"/>
      <c r="F50" s="130"/>
      <c r="G50" s="123"/>
      <c r="H50" s="130"/>
      <c r="I50" s="123"/>
      <c r="J50" s="130"/>
      <c r="K50" s="123"/>
      <c r="L50" s="123"/>
      <c r="M50" s="123"/>
      <c r="N50" s="123"/>
      <c r="O50" s="180">
        <f t="shared" si="0"/>
        <v>0</v>
      </c>
    </row>
    <row r="51" spans="1:15">
      <c r="A51" s="13" t="s">
        <v>526</v>
      </c>
      <c r="B51" s="7"/>
      <c r="C51" s="7"/>
      <c r="D51" s="128"/>
      <c r="E51" s="124"/>
      <c r="F51" s="128"/>
      <c r="G51" s="124"/>
      <c r="H51" s="128"/>
      <c r="I51" s="124"/>
      <c r="J51" s="128"/>
      <c r="K51" s="124"/>
      <c r="L51" s="124"/>
      <c r="M51" s="124"/>
      <c r="N51" s="124"/>
      <c r="O51" s="180">
        <f t="shared" si="0"/>
        <v>0</v>
      </c>
    </row>
    <row r="52" spans="1:15">
      <c r="A52" s="15" t="s">
        <v>35</v>
      </c>
      <c r="B52" s="344" t="s">
        <v>226</v>
      </c>
      <c r="C52" s="321">
        <f>SUM(D52:N52)</f>
        <v>0</v>
      </c>
      <c r="D52" s="130"/>
      <c r="E52" s="123"/>
      <c r="F52" s="130"/>
      <c r="G52" s="123"/>
      <c r="H52" s="130"/>
      <c r="I52" s="123"/>
      <c r="J52" s="130"/>
      <c r="K52" s="185"/>
      <c r="L52" s="123"/>
      <c r="M52" s="123"/>
      <c r="N52" s="123"/>
      <c r="O52" s="180">
        <f t="shared" si="0"/>
        <v>0</v>
      </c>
    </row>
    <row r="53" spans="1:15">
      <c r="A53" s="55" t="s">
        <v>527</v>
      </c>
      <c r="B53" s="49"/>
      <c r="C53" s="49"/>
      <c r="D53" s="132"/>
      <c r="E53" s="96"/>
      <c r="F53" s="132"/>
      <c r="G53" s="96"/>
      <c r="H53" s="132"/>
      <c r="I53" s="96"/>
      <c r="J53" s="132"/>
      <c r="K53" s="96"/>
      <c r="L53" s="96"/>
      <c r="M53" s="96"/>
      <c r="N53" s="96"/>
      <c r="O53" s="180">
        <f t="shared" si="0"/>
        <v>0</v>
      </c>
    </row>
    <row r="54" spans="1:15">
      <c r="A54" s="15" t="s">
        <v>35</v>
      </c>
      <c r="B54" s="344" t="s">
        <v>225</v>
      </c>
      <c r="C54" s="321">
        <f>SUM(D54:N54)</f>
        <v>297</v>
      </c>
      <c r="D54" s="130"/>
      <c r="E54" s="123"/>
      <c r="F54" s="130"/>
      <c r="G54" s="123"/>
      <c r="H54" s="130">
        <v>297</v>
      </c>
      <c r="I54" s="123"/>
      <c r="J54" s="130"/>
      <c r="K54" s="123"/>
      <c r="L54" s="123"/>
      <c r="M54" s="123"/>
      <c r="N54" s="123"/>
      <c r="O54" s="180">
        <f t="shared" si="0"/>
        <v>297</v>
      </c>
    </row>
    <row r="55" spans="1:15">
      <c r="A55" s="58" t="s">
        <v>528</v>
      </c>
      <c r="B55" s="49"/>
      <c r="C55" s="49"/>
      <c r="D55" s="132"/>
      <c r="E55" s="124"/>
      <c r="F55" s="128"/>
      <c r="G55" s="124"/>
      <c r="H55" s="128"/>
      <c r="I55" s="124"/>
      <c r="J55" s="128"/>
      <c r="K55" s="124"/>
      <c r="L55" s="124"/>
      <c r="M55" s="124"/>
      <c r="N55" s="124"/>
      <c r="O55" s="180">
        <f t="shared" si="0"/>
        <v>0</v>
      </c>
    </row>
    <row r="56" spans="1:15">
      <c r="A56" s="11" t="s">
        <v>35</v>
      </c>
      <c r="B56" s="345" t="s">
        <v>226</v>
      </c>
      <c r="C56" s="321">
        <f>SUM(D56:N56)</f>
        <v>0</v>
      </c>
      <c r="D56" s="121"/>
      <c r="E56" s="123"/>
      <c r="F56" s="130"/>
      <c r="G56" s="123"/>
      <c r="H56" s="130"/>
      <c r="I56" s="123"/>
      <c r="J56" s="130"/>
      <c r="K56" s="123"/>
      <c r="L56" s="123"/>
      <c r="M56" s="123"/>
      <c r="N56" s="123"/>
      <c r="O56" s="180">
        <f t="shared" si="0"/>
        <v>0</v>
      </c>
    </row>
    <row r="57" spans="1:15">
      <c r="A57" s="55" t="s">
        <v>529</v>
      </c>
      <c r="B57" s="297"/>
      <c r="C57" s="297"/>
      <c r="D57" s="126"/>
      <c r="E57" s="121"/>
      <c r="F57" s="132"/>
      <c r="G57" s="96"/>
      <c r="H57" s="132"/>
      <c r="I57" s="96"/>
      <c r="J57" s="132"/>
      <c r="K57" s="96"/>
      <c r="L57" s="96"/>
      <c r="M57" s="96"/>
      <c r="N57" s="96"/>
      <c r="O57" s="180">
        <f t="shared" si="0"/>
        <v>0</v>
      </c>
    </row>
    <row r="58" spans="1:15">
      <c r="A58" s="15" t="s">
        <v>47</v>
      </c>
      <c r="B58" s="346" t="s">
        <v>225</v>
      </c>
      <c r="C58" s="321">
        <f>SUM(D58:N58)</f>
        <v>0</v>
      </c>
      <c r="D58" s="120"/>
      <c r="E58" s="121"/>
      <c r="F58" s="132"/>
      <c r="G58" s="96"/>
      <c r="H58" s="132"/>
      <c r="I58" s="96"/>
      <c r="J58" s="132"/>
      <c r="K58" s="96"/>
      <c r="L58" s="96"/>
      <c r="M58" s="96"/>
      <c r="N58" s="96"/>
      <c r="O58" s="180">
        <f t="shared" si="0"/>
        <v>0</v>
      </c>
    </row>
    <row r="59" spans="1:15">
      <c r="A59" s="351" t="s">
        <v>530</v>
      </c>
      <c r="B59" s="61"/>
      <c r="C59" s="48"/>
      <c r="D59" s="126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80">
        <f t="shared" si="0"/>
        <v>0</v>
      </c>
    </row>
    <row r="60" spans="1:15">
      <c r="A60" s="29" t="s">
        <v>45</v>
      </c>
      <c r="B60" s="316" t="s">
        <v>225</v>
      </c>
      <c r="C60" s="321">
        <f>SUM(D60:N60)</f>
        <v>0</v>
      </c>
      <c r="D60" s="120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80">
        <f t="shared" si="0"/>
        <v>0</v>
      </c>
    </row>
    <row r="61" spans="1:15">
      <c r="A61" s="351" t="s">
        <v>531</v>
      </c>
      <c r="B61" s="61"/>
      <c r="C61" s="48"/>
      <c r="D61" s="126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80">
        <f t="shared" si="0"/>
        <v>0</v>
      </c>
    </row>
    <row r="62" spans="1:15">
      <c r="A62" s="29" t="s">
        <v>45</v>
      </c>
      <c r="B62" s="316" t="s">
        <v>226</v>
      </c>
      <c r="C62" s="321">
        <f>SUM(D62:N62)</f>
        <v>0</v>
      </c>
      <c r="D62" s="120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80">
        <f t="shared" si="0"/>
        <v>0</v>
      </c>
    </row>
    <row r="63" spans="1:15">
      <c r="A63" s="351" t="s">
        <v>532</v>
      </c>
      <c r="B63" s="61"/>
      <c r="C63" s="48"/>
      <c r="D63" s="126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80">
        <f t="shared" si="0"/>
        <v>0</v>
      </c>
    </row>
    <row r="64" spans="1:15">
      <c r="A64" s="29" t="s">
        <v>45</v>
      </c>
      <c r="B64" s="316" t="s">
        <v>226</v>
      </c>
      <c r="C64" s="321">
        <f>SUM(D64:N64)</f>
        <v>0</v>
      </c>
      <c r="D64" s="120"/>
      <c r="E64" s="123"/>
      <c r="F64" s="123"/>
      <c r="G64" s="123"/>
      <c r="H64" s="123"/>
      <c r="I64" s="123"/>
      <c r="J64" s="123"/>
      <c r="K64" s="123"/>
      <c r="L64" s="123"/>
      <c r="M64" s="123"/>
      <c r="N64" s="123"/>
      <c r="O64" s="180">
        <f t="shared" si="0"/>
        <v>0</v>
      </c>
    </row>
    <row r="65" spans="1:15">
      <c r="A65" s="58" t="s">
        <v>547</v>
      </c>
      <c r="B65" s="49"/>
      <c r="C65" s="49"/>
      <c r="D65" s="132"/>
      <c r="E65" s="96"/>
      <c r="F65" s="132"/>
      <c r="G65" s="96"/>
      <c r="H65" s="132"/>
      <c r="I65" s="96"/>
      <c r="J65" s="132"/>
      <c r="K65" s="96"/>
      <c r="L65" s="96"/>
      <c r="M65" s="96"/>
      <c r="N65" s="96"/>
      <c r="O65" s="180">
        <f t="shared" si="0"/>
        <v>0</v>
      </c>
    </row>
    <row r="66" spans="1:15">
      <c r="A66" s="15" t="s">
        <v>35</v>
      </c>
      <c r="B66" s="344" t="s">
        <v>226</v>
      </c>
      <c r="C66" s="321">
        <f>SUM(D66:N66)</f>
        <v>0</v>
      </c>
      <c r="D66" s="130"/>
      <c r="E66" s="96"/>
      <c r="F66" s="132"/>
      <c r="G66" s="96"/>
      <c r="H66" s="132"/>
      <c r="I66" s="96"/>
      <c r="J66" s="132"/>
      <c r="K66" s="96"/>
      <c r="L66" s="96"/>
      <c r="M66" s="96"/>
      <c r="N66" s="96"/>
      <c r="O66" s="180">
        <f t="shared" si="0"/>
        <v>0</v>
      </c>
    </row>
    <row r="67" spans="1:15">
      <c r="A67" s="523" t="s">
        <v>534</v>
      </c>
      <c r="B67" s="7"/>
      <c r="C67" s="19"/>
      <c r="D67" s="128"/>
      <c r="E67" s="124"/>
      <c r="F67" s="128"/>
      <c r="G67" s="124"/>
      <c r="H67" s="128"/>
      <c r="I67" s="124"/>
      <c r="J67" s="128"/>
      <c r="K67" s="124"/>
      <c r="L67" s="124"/>
      <c r="M67" s="124"/>
      <c r="N67" s="124"/>
      <c r="O67" s="180">
        <f t="shared" si="0"/>
        <v>0</v>
      </c>
    </row>
    <row r="68" spans="1:15">
      <c r="A68" s="15" t="s">
        <v>35</v>
      </c>
      <c r="B68" s="344" t="s">
        <v>225</v>
      </c>
      <c r="C68" s="321">
        <f>SUM(D68:N68)</f>
        <v>0</v>
      </c>
      <c r="D68" s="130"/>
      <c r="E68" s="123"/>
      <c r="F68" s="130"/>
      <c r="G68" s="123"/>
      <c r="H68" s="130"/>
      <c r="I68" s="123"/>
      <c r="J68" s="130"/>
      <c r="K68" s="123"/>
      <c r="L68" s="123"/>
      <c r="M68" s="123"/>
      <c r="N68" s="123"/>
      <c r="O68" s="180">
        <f t="shared" si="0"/>
        <v>0</v>
      </c>
    </row>
    <row r="69" spans="1:15">
      <c r="A69" s="22" t="s">
        <v>535</v>
      </c>
      <c r="B69" s="19"/>
      <c r="C69" s="19"/>
      <c r="D69" s="128"/>
      <c r="E69" s="124"/>
      <c r="F69" s="128"/>
      <c r="G69" s="124"/>
      <c r="H69" s="128"/>
      <c r="I69" s="124"/>
      <c r="J69" s="128"/>
      <c r="K69" s="124"/>
      <c r="L69" s="124"/>
      <c r="M69" s="124"/>
      <c r="N69" s="124"/>
      <c r="O69" s="180">
        <f t="shared" si="0"/>
        <v>0</v>
      </c>
    </row>
    <row r="70" spans="1:15">
      <c r="A70" s="11" t="s">
        <v>35</v>
      </c>
      <c r="B70" s="345" t="s">
        <v>225</v>
      </c>
      <c r="C70" s="321">
        <f>SUM(D70:N70)</f>
        <v>0</v>
      </c>
      <c r="D70" s="130"/>
      <c r="E70" s="123"/>
      <c r="F70" s="130"/>
      <c r="G70" s="123"/>
      <c r="H70" s="130"/>
      <c r="I70" s="123"/>
      <c r="J70" s="130"/>
      <c r="K70" s="123"/>
      <c r="L70" s="123"/>
      <c r="M70" s="123"/>
      <c r="N70" s="123"/>
      <c r="O70" s="180">
        <f t="shared" si="0"/>
        <v>0</v>
      </c>
    </row>
    <row r="71" spans="1:15">
      <c r="A71" s="13" t="s">
        <v>536</v>
      </c>
      <c r="B71" s="7"/>
      <c r="C71" s="7"/>
      <c r="D71" s="128"/>
      <c r="E71" s="124"/>
      <c r="F71" s="128"/>
      <c r="G71" s="124"/>
      <c r="H71" s="128"/>
      <c r="I71" s="124"/>
      <c r="J71" s="128"/>
      <c r="K71" s="124"/>
      <c r="L71" s="124"/>
      <c r="M71" s="124"/>
      <c r="N71" s="124"/>
      <c r="O71" s="180">
        <f t="shared" si="0"/>
        <v>0</v>
      </c>
    </row>
    <row r="72" spans="1:15">
      <c r="A72" s="15" t="s">
        <v>35</v>
      </c>
      <c r="B72" s="344" t="s">
        <v>225</v>
      </c>
      <c r="C72" s="321">
        <f>SUM(D72:N72)</f>
        <v>2744</v>
      </c>
      <c r="D72" s="130"/>
      <c r="E72" s="123">
        <v>2744</v>
      </c>
      <c r="F72" s="130"/>
      <c r="G72" s="123"/>
      <c r="H72" s="130"/>
      <c r="I72" s="123"/>
      <c r="J72" s="130">
        <v>0</v>
      </c>
      <c r="K72" s="123"/>
      <c r="L72" s="123"/>
      <c r="M72" s="123"/>
      <c r="N72" s="123"/>
      <c r="O72" s="180">
        <f t="shared" si="0"/>
        <v>2744</v>
      </c>
    </row>
    <row r="73" spans="1:15">
      <c r="A73" s="13" t="s">
        <v>537</v>
      </c>
      <c r="B73" s="7"/>
      <c r="C73" s="7"/>
      <c r="D73" s="128"/>
      <c r="E73" s="124"/>
      <c r="F73" s="128"/>
      <c r="G73" s="124"/>
      <c r="H73" s="128"/>
      <c r="I73" s="124"/>
      <c r="J73" s="128"/>
      <c r="K73" s="124"/>
      <c r="L73" s="124"/>
      <c r="M73" s="124"/>
      <c r="N73" s="124"/>
      <c r="O73" s="180">
        <f t="shared" si="0"/>
        <v>0</v>
      </c>
    </row>
    <row r="74" spans="1:15">
      <c r="A74" s="15" t="s">
        <v>35</v>
      </c>
      <c r="B74" s="344" t="s">
        <v>225</v>
      </c>
      <c r="C74" s="321">
        <f>SUM(D74:N74)</f>
        <v>6151</v>
      </c>
      <c r="D74" s="130"/>
      <c r="E74" s="96"/>
      <c r="F74" s="132"/>
      <c r="G74" s="96"/>
      <c r="H74" s="132">
        <v>6151</v>
      </c>
      <c r="I74" s="96"/>
      <c r="J74" s="132"/>
      <c r="K74" s="96"/>
      <c r="L74" s="96"/>
      <c r="M74" s="96"/>
      <c r="N74" s="96"/>
      <c r="O74" s="180">
        <f t="shared" si="0"/>
        <v>6151</v>
      </c>
    </row>
    <row r="75" spans="1:15">
      <c r="A75" s="13" t="s">
        <v>538</v>
      </c>
      <c r="B75" s="7"/>
      <c r="C75" s="7"/>
      <c r="D75" s="128"/>
      <c r="E75" s="124"/>
      <c r="F75" s="128"/>
      <c r="G75" s="124"/>
      <c r="H75" s="124"/>
      <c r="I75" s="128"/>
      <c r="J75" s="124"/>
      <c r="K75" s="128"/>
      <c r="L75" s="124"/>
      <c r="M75" s="126"/>
      <c r="N75" s="124"/>
      <c r="O75" s="180">
        <f t="shared" si="0"/>
        <v>0</v>
      </c>
    </row>
    <row r="76" spans="1:15">
      <c r="A76" s="15" t="s">
        <v>35</v>
      </c>
      <c r="B76" s="344" t="s">
        <v>226</v>
      </c>
      <c r="C76" s="321">
        <f>SUM(D76:N76)</f>
        <v>729</v>
      </c>
      <c r="D76" s="130"/>
      <c r="E76" s="123"/>
      <c r="F76" s="130"/>
      <c r="G76" s="123"/>
      <c r="H76" s="123">
        <v>729</v>
      </c>
      <c r="I76" s="130"/>
      <c r="J76" s="123"/>
      <c r="K76" s="130"/>
      <c r="L76" s="123"/>
      <c r="M76" s="120"/>
      <c r="N76" s="123"/>
      <c r="O76" s="180">
        <f t="shared" si="0"/>
        <v>729</v>
      </c>
    </row>
    <row r="77" spans="1:15">
      <c r="A77" s="58" t="s">
        <v>539</v>
      </c>
      <c r="B77" s="49"/>
      <c r="C77" s="49"/>
      <c r="D77" s="132"/>
      <c r="E77" s="96"/>
      <c r="F77" s="132"/>
      <c r="G77" s="96"/>
      <c r="H77" s="96"/>
      <c r="I77" s="132"/>
      <c r="J77" s="96"/>
      <c r="K77" s="124"/>
      <c r="L77" s="124"/>
      <c r="M77" s="124"/>
      <c r="N77" s="124"/>
      <c r="O77" s="180">
        <f t="shared" si="0"/>
        <v>0</v>
      </c>
    </row>
    <row r="78" spans="1:15">
      <c r="A78" s="11" t="s">
        <v>35</v>
      </c>
      <c r="B78" s="345" t="s">
        <v>225</v>
      </c>
      <c r="C78" s="321">
        <f>SUM(D78:N78)</f>
        <v>0</v>
      </c>
      <c r="D78" s="132"/>
      <c r="E78" s="96"/>
      <c r="F78" s="132"/>
      <c r="G78" s="96"/>
      <c r="H78" s="96"/>
      <c r="I78" s="132"/>
      <c r="J78" s="96"/>
      <c r="K78" s="123"/>
      <c r="L78" s="123"/>
      <c r="M78" s="123"/>
      <c r="N78" s="123"/>
      <c r="O78" s="180">
        <f t="shared" si="0"/>
        <v>0</v>
      </c>
    </row>
    <row r="79" spans="1:15">
      <c r="A79" s="13" t="s">
        <v>540</v>
      </c>
      <c r="B79" s="7"/>
      <c r="C79" s="7"/>
      <c r="D79" s="128"/>
      <c r="E79" s="124"/>
      <c r="F79" s="128"/>
      <c r="G79" s="124"/>
      <c r="H79" s="124"/>
      <c r="I79" s="128"/>
      <c r="J79" s="124"/>
      <c r="K79" s="124"/>
      <c r="L79" s="128"/>
      <c r="M79" s="124"/>
      <c r="N79" s="126"/>
      <c r="O79" s="180">
        <f t="shared" ref="O79:O92" si="1">SUM(D79:N79)</f>
        <v>0</v>
      </c>
    </row>
    <row r="80" spans="1:15">
      <c r="A80" s="15" t="s">
        <v>35</v>
      </c>
      <c r="B80" s="344" t="s">
        <v>225</v>
      </c>
      <c r="C80" s="321">
        <f>SUM(D80:N80)</f>
        <v>0</v>
      </c>
      <c r="D80" s="130"/>
      <c r="E80" s="123"/>
      <c r="F80" s="130"/>
      <c r="G80" s="123"/>
      <c r="H80" s="123"/>
      <c r="I80" s="130"/>
      <c r="J80" s="123"/>
      <c r="K80" s="123"/>
      <c r="L80" s="130"/>
      <c r="M80" s="123"/>
      <c r="N80" s="120"/>
      <c r="O80" s="180">
        <f t="shared" si="1"/>
        <v>0</v>
      </c>
    </row>
    <row r="81" spans="1:23">
      <c r="A81" s="13" t="s">
        <v>541</v>
      </c>
      <c r="B81" s="7"/>
      <c r="C81" s="7"/>
      <c r="D81" s="128"/>
      <c r="E81" s="124"/>
      <c r="F81" s="128"/>
      <c r="G81" s="124"/>
      <c r="H81" s="124"/>
      <c r="I81" s="128"/>
      <c r="J81" s="124"/>
      <c r="K81" s="124"/>
      <c r="L81" s="128"/>
      <c r="M81" s="124"/>
      <c r="N81" s="126"/>
      <c r="O81" s="180">
        <f t="shared" si="1"/>
        <v>0</v>
      </c>
    </row>
    <row r="82" spans="1:23">
      <c r="A82" s="15" t="s">
        <v>35</v>
      </c>
      <c r="B82" s="344" t="s">
        <v>225</v>
      </c>
      <c r="C82" s="321">
        <f>SUM(D82:N82)</f>
        <v>0</v>
      </c>
      <c r="D82" s="130"/>
      <c r="E82" s="123"/>
      <c r="F82" s="130"/>
      <c r="G82" s="123"/>
      <c r="H82" s="123"/>
      <c r="I82" s="130"/>
      <c r="J82" s="123"/>
      <c r="K82" s="185"/>
      <c r="L82" s="130"/>
      <c r="M82" s="123"/>
      <c r="N82" s="120"/>
      <c r="O82" s="180">
        <f t="shared" si="1"/>
        <v>0</v>
      </c>
    </row>
    <row r="83" spans="1:23">
      <c r="A83" s="13" t="s">
        <v>548</v>
      </c>
      <c r="B83" s="7"/>
      <c r="C83" s="7"/>
      <c r="D83" s="128"/>
      <c r="E83" s="124"/>
      <c r="F83" s="128"/>
      <c r="G83" s="124"/>
      <c r="H83" s="124"/>
      <c r="I83" s="128"/>
      <c r="J83" s="124"/>
      <c r="K83" s="124"/>
      <c r="L83" s="128"/>
      <c r="M83" s="124"/>
      <c r="N83" s="126"/>
      <c r="O83" s="180">
        <f t="shared" si="1"/>
        <v>0</v>
      </c>
    </row>
    <row r="84" spans="1:23">
      <c r="A84" s="15" t="s">
        <v>35</v>
      </c>
      <c r="B84" s="344" t="s">
        <v>225</v>
      </c>
      <c r="C84" s="321">
        <f>SUM(D84:N84)</f>
        <v>0</v>
      </c>
      <c r="D84" s="130"/>
      <c r="E84" s="123"/>
      <c r="F84" s="130"/>
      <c r="G84" s="123"/>
      <c r="H84" s="123"/>
      <c r="I84" s="130"/>
      <c r="J84" s="123"/>
      <c r="K84" s="430"/>
      <c r="L84" s="130"/>
      <c r="M84" s="123"/>
      <c r="N84" s="120"/>
      <c r="O84" s="180">
        <f t="shared" si="1"/>
        <v>0</v>
      </c>
    </row>
    <row r="85" spans="1:23">
      <c r="A85" s="58" t="s">
        <v>543</v>
      </c>
      <c r="B85" s="49"/>
      <c r="C85" s="49"/>
      <c r="D85" s="132"/>
      <c r="E85" s="96"/>
      <c r="F85" s="132"/>
      <c r="G85" s="96"/>
      <c r="H85" s="96"/>
      <c r="I85" s="132"/>
      <c r="J85" s="96"/>
      <c r="K85" s="96"/>
      <c r="L85" s="132"/>
      <c r="M85" s="96"/>
      <c r="N85" s="121"/>
      <c r="O85" s="180">
        <f t="shared" si="1"/>
        <v>0</v>
      </c>
    </row>
    <row r="86" spans="1:23">
      <c r="A86" s="11" t="s">
        <v>35</v>
      </c>
      <c r="B86" s="345" t="s">
        <v>225</v>
      </c>
      <c r="C86" s="378">
        <f>SUM(D86:N86)</f>
        <v>0</v>
      </c>
      <c r="D86" s="121"/>
      <c r="E86" s="96"/>
      <c r="F86" s="132"/>
      <c r="G86" s="96"/>
      <c r="H86" s="96"/>
      <c r="I86" s="132"/>
      <c r="J86" s="96"/>
      <c r="K86" s="96"/>
      <c r="L86" s="132"/>
      <c r="M86" s="96"/>
      <c r="N86" s="121"/>
      <c r="O86" s="180">
        <f t="shared" si="1"/>
        <v>0</v>
      </c>
    </row>
    <row r="87" spans="1:23">
      <c r="A87" s="55" t="s">
        <v>544</v>
      </c>
      <c r="B87" s="376"/>
      <c r="C87" s="434"/>
      <c r="D87" s="128"/>
      <c r="E87" s="124"/>
      <c r="F87" s="128"/>
      <c r="G87" s="124"/>
      <c r="H87" s="128"/>
      <c r="I87" s="128"/>
      <c r="J87" s="128"/>
      <c r="K87" s="124"/>
      <c r="L87" s="128"/>
      <c r="M87" s="124"/>
      <c r="N87" s="126"/>
      <c r="O87" s="180">
        <f t="shared" si="1"/>
        <v>0</v>
      </c>
    </row>
    <row r="88" spans="1:23">
      <c r="A88" s="11" t="s">
        <v>35</v>
      </c>
      <c r="B88" s="344" t="s">
        <v>225</v>
      </c>
      <c r="C88" s="321"/>
      <c r="D88" s="130"/>
      <c r="E88" s="123"/>
      <c r="F88" s="130"/>
      <c r="G88" s="123">
        <v>1000</v>
      </c>
      <c r="H88" s="130"/>
      <c r="I88" s="130"/>
      <c r="J88" s="130"/>
      <c r="K88" s="123"/>
      <c r="L88" s="130"/>
      <c r="M88" s="123"/>
      <c r="N88" s="120"/>
      <c r="O88" s="180">
        <f t="shared" si="1"/>
        <v>1000</v>
      </c>
    </row>
    <row r="89" spans="1:23">
      <c r="A89" s="55" t="s">
        <v>545</v>
      </c>
      <c r="B89" s="55"/>
      <c r="C89" s="7"/>
      <c r="D89" s="128"/>
      <c r="E89" s="124"/>
      <c r="F89" s="128"/>
      <c r="G89" s="124"/>
      <c r="H89" s="128"/>
      <c r="I89" s="124"/>
      <c r="J89" s="128"/>
      <c r="K89" s="124"/>
      <c r="L89" s="128"/>
      <c r="M89" s="124"/>
      <c r="N89" s="126"/>
      <c r="O89" s="180">
        <f t="shared" si="1"/>
        <v>0</v>
      </c>
    </row>
    <row r="90" spans="1:23">
      <c r="A90" s="15" t="s">
        <v>35</v>
      </c>
      <c r="B90" s="15" t="s">
        <v>225</v>
      </c>
      <c r="C90" s="321">
        <f>SUM(D90:N90)</f>
        <v>1599072</v>
      </c>
      <c r="D90" s="130"/>
      <c r="E90" s="123"/>
      <c r="F90" s="130"/>
      <c r="G90" s="123">
        <v>1599072</v>
      </c>
      <c r="H90" s="130"/>
      <c r="I90" s="123"/>
      <c r="J90" s="130"/>
      <c r="K90" s="123"/>
      <c r="L90" s="130"/>
      <c r="M90" s="123"/>
      <c r="N90" s="120"/>
      <c r="O90" s="180">
        <f t="shared" si="1"/>
        <v>1599072</v>
      </c>
    </row>
    <row r="91" spans="1:23">
      <c r="A91" s="55" t="s">
        <v>546</v>
      </c>
      <c r="B91" s="376"/>
      <c r="C91" s="434"/>
      <c r="D91" s="128"/>
      <c r="E91" s="124"/>
      <c r="F91" s="128"/>
      <c r="G91" s="124"/>
      <c r="H91" s="128"/>
      <c r="I91" s="124"/>
      <c r="J91" s="128"/>
      <c r="K91" s="124"/>
      <c r="L91" s="128"/>
      <c r="M91" s="124"/>
      <c r="N91" s="126"/>
      <c r="O91" s="180">
        <f t="shared" si="1"/>
        <v>0</v>
      </c>
    </row>
    <row r="92" spans="1:23">
      <c r="A92" s="15" t="s">
        <v>35</v>
      </c>
      <c r="B92" s="344" t="s">
        <v>226</v>
      </c>
      <c r="C92" s="321">
        <f>SUM(D92:N92)</f>
        <v>400000</v>
      </c>
      <c r="D92" s="130"/>
      <c r="E92" s="123"/>
      <c r="F92" s="130"/>
      <c r="G92" s="123"/>
      <c r="H92" s="130"/>
      <c r="I92" s="123"/>
      <c r="J92" s="130"/>
      <c r="K92" s="123"/>
      <c r="L92" s="130"/>
      <c r="M92" s="123"/>
      <c r="N92" s="120">
        <v>400000</v>
      </c>
      <c r="O92" s="180">
        <f t="shared" si="1"/>
        <v>400000</v>
      </c>
    </row>
    <row r="93" spans="1:23">
      <c r="A93" s="22" t="s">
        <v>148</v>
      </c>
      <c r="B93" s="22"/>
      <c r="C93" s="325"/>
      <c r="D93" s="136"/>
      <c r="E93" s="135"/>
      <c r="F93" s="136"/>
      <c r="G93" s="135"/>
      <c r="H93" s="136"/>
      <c r="I93" s="135"/>
      <c r="J93" s="136"/>
      <c r="K93" s="135"/>
      <c r="L93" s="135"/>
      <c r="M93" s="135"/>
      <c r="N93" s="135"/>
    </row>
    <row r="94" spans="1:23">
      <c r="A94" s="14" t="s">
        <v>49</v>
      </c>
      <c r="B94" s="14"/>
      <c r="C94" s="321">
        <f>SUM(D94:N94)</f>
        <v>2968252</v>
      </c>
      <c r="D94" s="139">
        <f>SUM(D107,D68,D70,D72,D74,D76,D78,D80,D82,D86,D90,D84,D88,D92,D66)</f>
        <v>0</v>
      </c>
      <c r="E94" s="139">
        <f t="shared" ref="E94:O94" si="2">SUM(E107,E68,E70,E72,E74,E76,E78,E80,E82,E86,E90,E84,E88,E92,E66)</f>
        <v>616198</v>
      </c>
      <c r="F94" s="139">
        <f t="shared" si="2"/>
        <v>0</v>
      </c>
      <c r="G94" s="139">
        <f t="shared" si="2"/>
        <v>1600072</v>
      </c>
      <c r="H94" s="139">
        <f t="shared" si="2"/>
        <v>146333</v>
      </c>
      <c r="I94" s="139">
        <f t="shared" si="2"/>
        <v>46290</v>
      </c>
      <c r="J94" s="139">
        <f t="shared" si="2"/>
        <v>68944</v>
      </c>
      <c r="K94" s="139">
        <f t="shared" si="2"/>
        <v>0</v>
      </c>
      <c r="L94" s="139">
        <f t="shared" si="2"/>
        <v>72814</v>
      </c>
      <c r="M94" s="139">
        <f t="shared" si="2"/>
        <v>0</v>
      </c>
      <c r="N94" s="139">
        <f t="shared" si="2"/>
        <v>417601</v>
      </c>
      <c r="O94" s="139">
        <f t="shared" si="2"/>
        <v>2968252</v>
      </c>
    </row>
    <row r="95" spans="1:23">
      <c r="A95" s="10" t="s">
        <v>50</v>
      </c>
      <c r="B95" s="10"/>
      <c r="C95" s="7"/>
      <c r="D95" s="126"/>
      <c r="E95" s="124"/>
      <c r="F95" s="124"/>
      <c r="G95" s="128"/>
      <c r="H95" s="124"/>
      <c r="I95" s="124"/>
      <c r="J95" s="124"/>
      <c r="K95" s="124"/>
      <c r="L95" s="126"/>
      <c r="M95" s="126"/>
      <c r="N95" s="126"/>
      <c r="O95" s="5"/>
      <c r="P95" s="5"/>
      <c r="Q95" s="5"/>
      <c r="R95" s="5"/>
      <c r="S95" s="5"/>
      <c r="T95" s="5"/>
      <c r="U95" s="5"/>
      <c r="V95" s="5"/>
      <c r="W95" s="5"/>
    </row>
    <row r="96" spans="1:23">
      <c r="A96" s="15" t="s">
        <v>49</v>
      </c>
      <c r="B96" s="15"/>
      <c r="C96" s="321">
        <f>SUM(D96:N96)</f>
        <v>-925524</v>
      </c>
      <c r="D96" s="130"/>
      <c r="E96" s="123">
        <v>-400876</v>
      </c>
      <c r="F96" s="123">
        <v>0</v>
      </c>
      <c r="G96" s="130">
        <v>-524648</v>
      </c>
      <c r="H96" s="123">
        <v>0</v>
      </c>
      <c r="I96" s="123"/>
      <c r="J96" s="123">
        <v>0</v>
      </c>
      <c r="K96" s="123">
        <v>0</v>
      </c>
      <c r="L96" s="120">
        <v>0</v>
      </c>
      <c r="M96" s="120">
        <v>0</v>
      </c>
      <c r="N96" s="120">
        <v>0</v>
      </c>
      <c r="O96" s="5"/>
      <c r="P96" s="5"/>
      <c r="Q96" s="5"/>
      <c r="R96" s="5"/>
      <c r="S96" s="5"/>
      <c r="T96" s="5"/>
      <c r="U96" s="5"/>
      <c r="V96" s="5"/>
      <c r="W96" s="5"/>
    </row>
    <row r="97" spans="1:23">
      <c r="A97" s="11" t="s">
        <v>149</v>
      </c>
      <c r="B97" s="11"/>
      <c r="C97" s="19"/>
      <c r="D97" s="132"/>
      <c r="E97" s="96"/>
      <c r="F97" s="96"/>
      <c r="G97" s="132"/>
      <c r="H97" s="96"/>
      <c r="I97" s="96"/>
      <c r="J97" s="96"/>
      <c r="K97" s="96"/>
      <c r="L97" s="121"/>
      <c r="M97" s="121"/>
      <c r="N97" s="121"/>
      <c r="O97" s="5"/>
      <c r="P97" s="5"/>
      <c r="Q97" s="5"/>
      <c r="R97" s="5"/>
      <c r="S97" s="5"/>
      <c r="T97" s="5"/>
      <c r="U97" s="5"/>
      <c r="V97" s="5"/>
      <c r="W97" s="5"/>
    </row>
    <row r="98" spans="1:23">
      <c r="A98" s="11" t="s">
        <v>49</v>
      </c>
      <c r="B98" s="11"/>
      <c r="C98" s="321">
        <f>SUM(D98:N98)</f>
        <v>-252848</v>
      </c>
      <c r="D98" s="132"/>
      <c r="E98" s="96"/>
      <c r="F98" s="96">
        <v>0</v>
      </c>
      <c r="G98" s="96">
        <v>-252848</v>
      </c>
      <c r="H98" s="96">
        <v>0</v>
      </c>
      <c r="I98" s="96">
        <v>0</v>
      </c>
      <c r="J98" s="96">
        <v>0</v>
      </c>
      <c r="K98" s="96">
        <v>0</v>
      </c>
      <c r="L98" s="96">
        <v>0</v>
      </c>
      <c r="M98" s="96">
        <v>0</v>
      </c>
      <c r="N98" s="96">
        <v>0</v>
      </c>
      <c r="O98" s="5"/>
      <c r="P98" s="5"/>
      <c r="Q98" s="5"/>
      <c r="R98" s="5"/>
      <c r="S98" s="5"/>
      <c r="T98" s="5"/>
      <c r="U98" s="5"/>
      <c r="V98" s="5"/>
      <c r="W98" s="5"/>
    </row>
    <row r="99" spans="1:23">
      <c r="A99" s="55" t="s">
        <v>48</v>
      </c>
      <c r="B99" s="55"/>
      <c r="C99" s="48"/>
      <c r="D99" s="159"/>
      <c r="E99" s="141"/>
      <c r="F99" s="141"/>
      <c r="G99" s="157"/>
      <c r="H99" s="141"/>
      <c r="I99" s="141"/>
      <c r="J99" s="141"/>
      <c r="K99" s="141"/>
      <c r="L99" s="159"/>
      <c r="M99" s="159"/>
      <c r="N99" s="159"/>
      <c r="O99" s="5"/>
      <c r="P99" s="5"/>
      <c r="Q99" s="5"/>
      <c r="R99" s="5"/>
      <c r="S99" s="5"/>
      <c r="T99" s="5"/>
      <c r="U99" s="5"/>
      <c r="V99" s="5"/>
      <c r="W99" s="5"/>
    </row>
    <row r="100" spans="1:23">
      <c r="A100" s="47" t="s">
        <v>45</v>
      </c>
      <c r="B100" s="47"/>
      <c r="C100" s="327">
        <f>SUM(C94,C96,C98)</f>
        <v>1789880</v>
      </c>
      <c r="D100" s="327">
        <f>SUM(D107,D68,D70,D72,D74,D76,D78,D80,D82,D84,D86,D88,D90,D92,)</f>
        <v>0</v>
      </c>
      <c r="E100" s="327">
        <f>SUM(E94,E96,E98)</f>
        <v>215322</v>
      </c>
      <c r="F100" s="327">
        <f t="shared" ref="F100:N100" si="3">SUM(F94,F96,F98)</f>
        <v>0</v>
      </c>
      <c r="G100" s="327">
        <f t="shared" si="3"/>
        <v>822576</v>
      </c>
      <c r="H100" s="327">
        <f t="shared" si="3"/>
        <v>146333</v>
      </c>
      <c r="I100" s="327">
        <f t="shared" si="3"/>
        <v>46290</v>
      </c>
      <c r="J100" s="327">
        <f t="shared" si="3"/>
        <v>68944</v>
      </c>
      <c r="K100" s="327">
        <f t="shared" si="3"/>
        <v>0</v>
      </c>
      <c r="L100" s="327">
        <f t="shared" si="3"/>
        <v>72814</v>
      </c>
      <c r="M100" s="327">
        <f t="shared" si="3"/>
        <v>0</v>
      </c>
      <c r="N100" s="327">
        <f t="shared" si="3"/>
        <v>417601</v>
      </c>
      <c r="O100" s="5"/>
      <c r="P100" s="5"/>
      <c r="Q100" s="5"/>
      <c r="R100" s="5"/>
      <c r="S100" s="5"/>
      <c r="T100" s="5"/>
      <c r="U100" s="5"/>
      <c r="V100" s="5"/>
      <c r="W100" s="5"/>
    </row>
    <row r="101" spans="1:23" ht="19.5" customHeight="1">
      <c r="A101" s="56" t="s">
        <v>228</v>
      </c>
      <c r="B101" s="56"/>
      <c r="C101" s="349">
        <f>C94-(C102+C103)</f>
        <v>2567523</v>
      </c>
      <c r="D101" s="349">
        <f t="shared" ref="D101:N101" si="4">D94-(D102+D103)</f>
        <v>0</v>
      </c>
      <c r="E101" s="349">
        <f t="shared" si="4"/>
        <v>616198</v>
      </c>
      <c r="F101" s="349">
        <f t="shared" si="4"/>
        <v>0</v>
      </c>
      <c r="G101" s="349">
        <f t="shared" si="4"/>
        <v>1600072</v>
      </c>
      <c r="H101" s="349">
        <f t="shared" si="4"/>
        <v>145604</v>
      </c>
      <c r="I101" s="349">
        <f t="shared" si="4"/>
        <v>46290</v>
      </c>
      <c r="J101" s="349">
        <f t="shared" si="4"/>
        <v>68944</v>
      </c>
      <c r="K101" s="349">
        <f t="shared" si="4"/>
        <v>0</v>
      </c>
      <c r="L101" s="349">
        <f t="shared" si="4"/>
        <v>72814</v>
      </c>
      <c r="M101" s="349">
        <f t="shared" si="4"/>
        <v>0</v>
      </c>
      <c r="N101" s="349">
        <f t="shared" si="4"/>
        <v>17601</v>
      </c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22.5" customHeight="1">
      <c r="A102" s="56" t="s">
        <v>229</v>
      </c>
      <c r="B102" s="56"/>
      <c r="C102" s="349">
        <f>SUM(C32,C52,C56,C62,C64,C66,C76,C92)</f>
        <v>400729</v>
      </c>
      <c r="D102" s="349">
        <f t="shared" ref="D102:N102" si="5">SUM(D32,D52,D56,D62,D64,D66,D76,D92)</f>
        <v>0</v>
      </c>
      <c r="E102" s="349">
        <f t="shared" si="5"/>
        <v>0</v>
      </c>
      <c r="F102" s="349">
        <f t="shared" si="5"/>
        <v>0</v>
      </c>
      <c r="G102" s="349">
        <f t="shared" si="5"/>
        <v>0</v>
      </c>
      <c r="H102" s="349">
        <f t="shared" si="5"/>
        <v>729</v>
      </c>
      <c r="I102" s="349">
        <f t="shared" si="5"/>
        <v>0</v>
      </c>
      <c r="J102" s="349">
        <f t="shared" si="5"/>
        <v>0</v>
      </c>
      <c r="K102" s="349">
        <f t="shared" si="5"/>
        <v>0</v>
      </c>
      <c r="L102" s="349">
        <f t="shared" si="5"/>
        <v>0</v>
      </c>
      <c r="M102" s="349">
        <f t="shared" si="5"/>
        <v>0</v>
      </c>
      <c r="N102" s="349">
        <f t="shared" si="5"/>
        <v>400000</v>
      </c>
      <c r="O102" s="5"/>
      <c r="P102" s="5"/>
      <c r="Q102" s="5"/>
      <c r="R102" s="5"/>
      <c r="S102" s="5"/>
      <c r="T102" s="5"/>
      <c r="U102" s="5"/>
      <c r="V102" s="5"/>
      <c r="W102" s="5"/>
    </row>
    <row r="103" spans="1:23" ht="22.5" customHeight="1">
      <c r="A103" s="56" t="s">
        <v>230</v>
      </c>
      <c r="B103" s="56"/>
      <c r="C103" s="349">
        <f>SUM(C12)</f>
        <v>0</v>
      </c>
      <c r="D103" s="97">
        <f t="shared" ref="D103:N103" si="6">SUM(D12)</f>
        <v>0</v>
      </c>
      <c r="E103" s="97">
        <f t="shared" si="6"/>
        <v>0</v>
      </c>
      <c r="F103" s="97">
        <f t="shared" si="6"/>
        <v>0</v>
      </c>
      <c r="G103" s="97">
        <f t="shared" si="6"/>
        <v>0</v>
      </c>
      <c r="H103" s="97">
        <f t="shared" si="6"/>
        <v>0</v>
      </c>
      <c r="I103" s="97">
        <f t="shared" si="6"/>
        <v>0</v>
      </c>
      <c r="J103" s="97">
        <f t="shared" si="6"/>
        <v>0</v>
      </c>
      <c r="K103" s="97">
        <f t="shared" si="6"/>
        <v>0</v>
      </c>
      <c r="L103" s="97">
        <f t="shared" si="6"/>
        <v>0</v>
      </c>
      <c r="M103" s="97">
        <f t="shared" si="6"/>
        <v>0</v>
      </c>
      <c r="N103" s="97">
        <f t="shared" si="6"/>
        <v>0</v>
      </c>
      <c r="O103" s="5"/>
      <c r="P103" s="5"/>
      <c r="Q103" s="5"/>
      <c r="R103" s="5"/>
      <c r="S103" s="5"/>
      <c r="T103" s="5"/>
      <c r="U103" s="5"/>
      <c r="V103" s="5"/>
      <c r="W103" s="5"/>
    </row>
    <row r="104" spans="1:23">
      <c r="A104" s="66"/>
      <c r="B104" s="66"/>
      <c r="C104" s="67"/>
      <c r="D104" s="136"/>
      <c r="E104" s="136"/>
      <c r="F104" s="136"/>
      <c r="G104" s="136"/>
      <c r="H104" s="136"/>
      <c r="I104" s="136"/>
      <c r="J104" s="136"/>
      <c r="K104" s="136"/>
      <c r="L104" s="136"/>
      <c r="M104" s="136"/>
      <c r="N104" s="136"/>
      <c r="O104" s="5"/>
      <c r="P104" s="5"/>
      <c r="Q104" s="5"/>
      <c r="R104" s="5"/>
      <c r="S104" s="5"/>
      <c r="T104" s="5"/>
      <c r="U104" s="5"/>
      <c r="V104" s="5"/>
      <c r="W104" s="5"/>
    </row>
    <row r="105" spans="1:23">
      <c r="A105" s="5" t="s">
        <v>179</v>
      </c>
      <c r="B105" s="5"/>
      <c r="C105" s="291"/>
      <c r="D105" s="136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>
      <c r="A106" s="1" t="s">
        <v>143</v>
      </c>
      <c r="B106" s="1"/>
      <c r="C106" s="29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5"/>
      <c r="P106" s="5"/>
      <c r="Q106" s="5"/>
      <c r="R106" s="5"/>
      <c r="S106" s="5"/>
      <c r="T106" s="5"/>
      <c r="U106" s="5"/>
      <c r="V106" s="5"/>
      <c r="W106" s="5"/>
    </row>
    <row r="107" spans="1:23">
      <c r="A107" s="228" t="s">
        <v>304</v>
      </c>
      <c r="B107" s="228"/>
      <c r="C107" s="293"/>
      <c r="D107" s="187">
        <f>SUM(D12,D16,D18,D20,D22,D24,D26,D28,D30,D34,D36,D38,D40,D42,D44,D46,D48,D50,D52,D54,D56,D58,D60,D62,D64,D14,D32)</f>
        <v>0</v>
      </c>
      <c r="E107" s="187">
        <f t="shared" ref="E107:O107" si="7">SUM(E12,E16,E18,E20,E22,E24,E26,E28,E30,E34,E36,E38,E40,E42,E44,E46,E48,E50,E52,E54,E56,E58,E60,E62,E64,E14,E32)</f>
        <v>613454</v>
      </c>
      <c r="F107" s="187">
        <f t="shared" si="7"/>
        <v>0</v>
      </c>
      <c r="G107" s="187">
        <f t="shared" si="7"/>
        <v>0</v>
      </c>
      <c r="H107" s="187">
        <f>SUM(H12,H16,H18,H20,H22,H24,H26,H28,H30,H34,H36,H38,H40,H42,H44,H46,H48,H50,H52,H54,H56,H58,H60,H62,H64,H14,H32)</f>
        <v>139453</v>
      </c>
      <c r="I107" s="187">
        <f t="shared" si="7"/>
        <v>46290</v>
      </c>
      <c r="J107" s="187">
        <f t="shared" si="7"/>
        <v>68944</v>
      </c>
      <c r="K107" s="187">
        <f t="shared" si="7"/>
        <v>0</v>
      </c>
      <c r="L107" s="187">
        <f t="shared" si="7"/>
        <v>72814</v>
      </c>
      <c r="M107" s="187">
        <f t="shared" si="7"/>
        <v>0</v>
      </c>
      <c r="N107" s="187">
        <f t="shared" si="7"/>
        <v>17601</v>
      </c>
      <c r="O107" s="187">
        <f t="shared" si="7"/>
        <v>958556</v>
      </c>
      <c r="P107" s="5"/>
      <c r="Q107" s="5"/>
      <c r="R107" s="5"/>
      <c r="S107" s="5"/>
      <c r="T107" s="5"/>
      <c r="U107" s="5"/>
      <c r="V107" s="5"/>
      <c r="W107" s="5"/>
    </row>
    <row r="108" spans="1:23">
      <c r="A108" s="1"/>
      <c r="B108" s="1"/>
      <c r="C108" s="292"/>
      <c r="D108" s="187"/>
      <c r="E108" s="187"/>
      <c r="F108" s="187"/>
      <c r="G108" s="187"/>
      <c r="H108" s="187"/>
      <c r="I108" s="187"/>
      <c r="J108" s="187"/>
      <c r="K108" s="187"/>
      <c r="L108" s="187"/>
      <c r="M108" s="187"/>
      <c r="N108" s="187"/>
      <c r="O108" s="5"/>
      <c r="P108" s="5"/>
      <c r="Q108" s="5"/>
      <c r="R108" s="5"/>
      <c r="S108" s="5"/>
      <c r="T108" s="5"/>
      <c r="U108" s="5"/>
      <c r="V108" s="5"/>
      <c r="W108" s="5"/>
    </row>
    <row r="109" spans="1:23">
      <c r="A109" s="1"/>
      <c r="B109" s="1"/>
      <c r="C109" s="292"/>
      <c r="D109" s="187"/>
      <c r="E109" s="187"/>
      <c r="F109" s="187"/>
      <c r="G109" s="187"/>
      <c r="H109" s="187"/>
      <c r="I109" s="187"/>
      <c r="J109" s="187"/>
      <c r="K109" s="187"/>
      <c r="L109" s="187"/>
      <c r="M109" s="187"/>
      <c r="N109" s="187"/>
      <c r="O109" s="5"/>
      <c r="P109" s="5"/>
      <c r="Q109" s="5"/>
      <c r="R109" s="5"/>
      <c r="S109" s="5"/>
      <c r="T109" s="5"/>
      <c r="U109" s="5"/>
      <c r="V109" s="5"/>
      <c r="W109" s="5"/>
    </row>
    <row r="110" spans="1:23">
      <c r="A110" s="1"/>
      <c r="B110" s="1"/>
      <c r="C110" s="292"/>
      <c r="D110" s="187"/>
      <c r="E110" s="187"/>
      <c r="F110" s="187"/>
      <c r="G110" s="187"/>
      <c r="H110" s="187"/>
      <c r="I110" s="187"/>
      <c r="J110" s="187"/>
      <c r="K110" s="187"/>
      <c r="L110" s="187"/>
      <c r="M110" s="187"/>
      <c r="N110" s="187"/>
      <c r="O110" s="5"/>
      <c r="P110" s="5"/>
      <c r="Q110" s="5"/>
      <c r="R110" s="5"/>
      <c r="S110" s="5"/>
      <c r="T110" s="5"/>
      <c r="U110" s="5"/>
      <c r="V110" s="5"/>
      <c r="W110" s="5"/>
    </row>
    <row r="111" spans="1:23">
      <c r="A111" s="5"/>
      <c r="B111" s="5"/>
      <c r="C111" s="291"/>
      <c r="D111" s="12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</row>
    <row r="112" spans="1:23">
      <c r="A112" s="5"/>
      <c r="B112" s="5"/>
      <c r="C112" s="291"/>
      <c r="D112" s="12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</row>
    <row r="113" spans="1:23">
      <c r="A113" s="5"/>
      <c r="B113" s="5"/>
      <c r="C113" s="291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>
      <c r="A114" s="5"/>
      <c r="B114" s="5"/>
      <c r="C114" s="291"/>
      <c r="D114" s="12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</row>
    <row r="115" spans="1:23">
      <c r="A115" s="5"/>
      <c r="B115" s="5"/>
      <c r="C115" s="291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>
      <c r="A116" s="5"/>
      <c r="B116" s="5"/>
      <c r="C116" s="291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</row>
    <row r="117" spans="1:23">
      <c r="A117" s="5"/>
      <c r="B117" s="5"/>
      <c r="C117" s="291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>
      <c r="A118" s="5"/>
      <c r="B118" s="5"/>
      <c r="C118" s="291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</row>
    <row r="119" spans="1:23">
      <c r="A119" s="5"/>
      <c r="B119" s="5"/>
      <c r="C119" s="291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>
      <c r="A120" s="5"/>
      <c r="B120" s="5"/>
      <c r="C120" s="291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</row>
    <row r="121" spans="1:23">
      <c r="A121" s="5"/>
      <c r="B121" s="5"/>
      <c r="C121" s="291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>
      <c r="A122" s="5"/>
      <c r="B122" s="5"/>
      <c r="C122" s="291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</row>
    <row r="123" spans="1:23">
      <c r="A123" s="5"/>
      <c r="B123" s="5"/>
      <c r="C123" s="291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>
      <c r="A124" s="5"/>
      <c r="B124" s="5"/>
      <c r="C124" s="291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</row>
    <row r="125" spans="1:23">
      <c r="A125" s="5"/>
      <c r="B125" s="5"/>
      <c r="C125" s="291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>
      <c r="A126" s="5"/>
      <c r="B126" s="5"/>
      <c r="C126" s="291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</row>
    <row r="127" spans="1:23">
      <c r="A127" s="5"/>
      <c r="B127" s="5"/>
      <c r="C127" s="291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>
      <c r="A128" s="5"/>
      <c r="B128" s="5"/>
      <c r="C128" s="291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</row>
    <row r="129" spans="1:23">
      <c r="A129" s="5"/>
      <c r="B129" s="5"/>
      <c r="C129" s="291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>
      <c r="A130" s="5"/>
      <c r="B130" s="5"/>
      <c r="C130" s="291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</row>
    <row r="131" spans="1:23">
      <c r="A131" s="5"/>
      <c r="B131" s="5"/>
      <c r="C131" s="291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>
      <c r="A132" s="5"/>
      <c r="B132" s="5"/>
      <c r="C132" s="291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</row>
    <row r="133" spans="1:23">
      <c r="A133" s="5"/>
      <c r="B133" s="5"/>
      <c r="C133" s="291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</row>
    <row r="134" spans="1:23">
      <c r="A134" s="5"/>
      <c r="B134" s="5"/>
      <c r="C134" s="291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</row>
    <row r="135" spans="1:23">
      <c r="A135" s="5"/>
      <c r="B135" s="5"/>
      <c r="C135" s="291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>
      <c r="A136" s="5"/>
      <c r="B136" s="5"/>
      <c r="C136" s="291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</row>
    <row r="137" spans="1:23">
      <c r="A137" s="1"/>
      <c r="B137" s="1"/>
      <c r="C137" s="29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23">
      <c r="A138" s="1"/>
      <c r="B138" s="1"/>
      <c r="C138" s="29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23">
      <c r="A139" s="1"/>
      <c r="B139" s="1"/>
      <c r="C139" s="29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23">
      <c r="A140" s="1"/>
      <c r="B140" s="1"/>
      <c r="C140" s="29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23">
      <c r="A141" s="1"/>
      <c r="B141" s="1"/>
      <c r="C141" s="29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23">
      <c r="A142" s="1"/>
      <c r="B142" s="1"/>
      <c r="C142" s="29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23">
      <c r="A143" s="1"/>
      <c r="B143" s="1"/>
      <c r="C143" s="29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23">
      <c r="A144" s="1"/>
      <c r="B144" s="1"/>
      <c r="C144" s="29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>
      <c r="A145" s="1"/>
      <c r="B145" s="1"/>
      <c r="C145" s="29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>
      <c r="A146" s="1"/>
      <c r="B146" s="1"/>
      <c r="C146" s="29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>
      <c r="A147" s="1"/>
      <c r="B147" s="1"/>
      <c r="C147" s="29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>
      <c r="A148" s="1"/>
      <c r="B148" s="1"/>
      <c r="C148" s="29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</sheetData>
  <mergeCells count="11">
    <mergeCell ref="N7:N9"/>
    <mergeCell ref="J10:K10"/>
    <mergeCell ref="L10:M10"/>
    <mergeCell ref="D7:D9"/>
    <mergeCell ref="E7:E9"/>
    <mergeCell ref="F7:F9"/>
    <mergeCell ref="G7:G9"/>
    <mergeCell ref="H7:H9"/>
    <mergeCell ref="J7:K8"/>
    <mergeCell ref="I7:I9"/>
    <mergeCell ref="L7:M8"/>
  </mergeCells>
  <phoneticPr fontId="0" type="noConversion"/>
  <printOptions horizontalCentered="1"/>
  <pageMargins left="0.39370078740157483" right="0.39370078740157483" top="0.39370078740157483" bottom="0.39370078740157483" header="0.51181102362204722" footer="0.31496062992125984"/>
  <pageSetup paperSize="9" scale="66" firstPageNumber="4" orientation="landscape" horizontalDpi="300" verticalDpi="300" r:id="rId1"/>
  <headerFooter alignWithMargins="0">
    <oddFooter>&amp;P. oldal</oddFooter>
  </headerFooter>
  <rowBreaks count="1" manualBreakCount="1">
    <brk id="62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W70"/>
  <sheetViews>
    <sheetView view="pageBreakPreview" zoomScaleNormal="100" zoomScaleSheetLayoutView="100" workbookViewId="0">
      <selection activeCell="A6" sqref="A6"/>
    </sheetView>
  </sheetViews>
  <sheetFormatPr defaultRowHeight="12.75"/>
  <cols>
    <col min="1" max="1" width="42.42578125" customWidth="1"/>
    <col min="2" max="2" width="7.5703125" customWidth="1"/>
    <col min="3" max="3" width="10.7109375" style="294" customWidth="1"/>
    <col min="4" max="14" width="10.7109375" customWidth="1"/>
    <col min="15" max="15" width="9.85546875" bestFit="1" customWidth="1"/>
  </cols>
  <sheetData>
    <row r="1" spans="1:14" ht="15.75">
      <c r="A1" s="4" t="s">
        <v>584</v>
      </c>
      <c r="B1" s="4"/>
      <c r="C1" s="6"/>
      <c r="D1" s="4"/>
      <c r="E1" s="4"/>
      <c r="F1" s="4"/>
      <c r="G1" s="4"/>
      <c r="H1" s="5"/>
      <c r="I1" s="5"/>
      <c r="J1" s="5"/>
      <c r="K1" s="5"/>
      <c r="L1" s="5"/>
      <c r="M1" s="5"/>
      <c r="N1" s="5"/>
    </row>
    <row r="2" spans="1:14" ht="15.75">
      <c r="A2" s="4"/>
      <c r="B2" s="4"/>
      <c r="C2" s="6"/>
      <c r="D2" s="4"/>
      <c r="E2" s="4"/>
      <c r="F2" s="4"/>
      <c r="G2" s="4"/>
      <c r="H2" s="5"/>
      <c r="I2" s="5"/>
      <c r="J2" s="5"/>
      <c r="K2" s="5"/>
      <c r="L2" s="5"/>
      <c r="M2" s="5"/>
      <c r="N2" s="5"/>
    </row>
    <row r="3" spans="1:14" ht="15.75">
      <c r="A3" s="4"/>
      <c r="B3" s="4"/>
      <c r="C3" s="6"/>
      <c r="D3" s="4"/>
      <c r="E3" s="4"/>
      <c r="F3" s="6"/>
      <c r="G3" s="6"/>
      <c r="H3" s="6" t="s">
        <v>36</v>
      </c>
      <c r="I3" s="5"/>
      <c r="J3" s="5"/>
      <c r="K3" s="5"/>
      <c r="L3" s="5"/>
      <c r="M3" s="5"/>
      <c r="N3" s="5"/>
    </row>
    <row r="4" spans="1:14" ht="15.75">
      <c r="A4" s="4"/>
      <c r="B4" s="4"/>
      <c r="C4" s="6"/>
      <c r="D4" s="4"/>
      <c r="E4" s="4"/>
      <c r="F4" s="6"/>
      <c r="G4" s="6"/>
      <c r="H4" s="404" t="s">
        <v>443</v>
      </c>
      <c r="I4" s="5"/>
      <c r="J4" s="5"/>
      <c r="K4" s="5"/>
      <c r="L4" s="5"/>
      <c r="M4" s="5"/>
      <c r="N4" s="5"/>
    </row>
    <row r="5" spans="1:14" ht="15.75">
      <c r="A5" s="6"/>
      <c r="B5" s="6"/>
      <c r="C5" s="6"/>
      <c r="D5" s="4"/>
      <c r="E5" s="4"/>
      <c r="F5" s="6"/>
      <c r="G5" s="6"/>
      <c r="H5" s="6" t="s">
        <v>2</v>
      </c>
      <c r="I5" s="5"/>
      <c r="J5" s="5"/>
      <c r="K5" s="5"/>
      <c r="L5" s="5"/>
      <c r="M5" s="5"/>
      <c r="N5" s="5"/>
    </row>
    <row r="6" spans="1:14">
      <c r="A6" s="5"/>
      <c r="B6" s="5"/>
      <c r="C6" s="291"/>
      <c r="D6" s="5"/>
      <c r="E6" s="5"/>
      <c r="F6" s="5"/>
      <c r="G6" s="5"/>
      <c r="H6" s="5"/>
      <c r="I6" s="5"/>
      <c r="J6" s="5"/>
      <c r="K6" s="5"/>
      <c r="L6" s="5"/>
      <c r="M6" s="5" t="s">
        <v>28</v>
      </c>
      <c r="N6" s="5"/>
    </row>
    <row r="7" spans="1:14" ht="12.75" customHeight="1">
      <c r="A7" s="7" t="s">
        <v>29</v>
      </c>
      <c r="B7" s="7"/>
      <c r="C7" s="7" t="s">
        <v>30</v>
      </c>
      <c r="D7" s="527" t="s">
        <v>273</v>
      </c>
      <c r="E7" s="527" t="s">
        <v>268</v>
      </c>
      <c r="F7" s="527" t="s">
        <v>269</v>
      </c>
      <c r="G7" s="527" t="s">
        <v>197</v>
      </c>
      <c r="H7" s="527" t="s">
        <v>241</v>
      </c>
      <c r="I7" s="527" t="s">
        <v>243</v>
      </c>
      <c r="J7" s="532" t="s">
        <v>270</v>
      </c>
      <c r="K7" s="533"/>
      <c r="L7" s="532" t="s">
        <v>271</v>
      </c>
      <c r="M7" s="533"/>
      <c r="N7" s="527" t="s">
        <v>272</v>
      </c>
    </row>
    <row r="8" spans="1:14">
      <c r="A8" s="19" t="s">
        <v>31</v>
      </c>
      <c r="B8" s="19"/>
      <c r="C8" s="19" t="s">
        <v>32</v>
      </c>
      <c r="D8" s="528"/>
      <c r="E8" s="528"/>
      <c r="F8" s="528"/>
      <c r="G8" s="528"/>
      <c r="H8" s="528"/>
      <c r="I8" s="528"/>
      <c r="J8" s="534"/>
      <c r="K8" s="535"/>
      <c r="L8" s="534"/>
      <c r="M8" s="535"/>
      <c r="N8" s="528"/>
    </row>
    <row r="9" spans="1:14">
      <c r="A9" s="8"/>
      <c r="B9" s="8"/>
      <c r="C9" s="8" t="s">
        <v>33</v>
      </c>
      <c r="D9" s="529"/>
      <c r="E9" s="529"/>
      <c r="F9" s="529"/>
      <c r="G9" s="529"/>
      <c r="H9" s="529"/>
      <c r="I9" s="529"/>
      <c r="J9" s="317" t="s">
        <v>221</v>
      </c>
      <c r="K9" s="317" t="s">
        <v>136</v>
      </c>
      <c r="L9" s="317" t="s">
        <v>221</v>
      </c>
      <c r="M9" s="317" t="s">
        <v>136</v>
      </c>
      <c r="N9" s="529"/>
    </row>
    <row r="10" spans="1:14">
      <c r="A10" s="7" t="s">
        <v>8</v>
      </c>
      <c r="B10" s="7"/>
      <c r="C10" s="7" t="s">
        <v>9</v>
      </c>
      <c r="D10" s="7" t="s">
        <v>10</v>
      </c>
      <c r="E10" s="7" t="s">
        <v>11</v>
      </c>
      <c r="F10" s="7" t="s">
        <v>12</v>
      </c>
      <c r="G10" s="9" t="s">
        <v>13</v>
      </c>
      <c r="H10" s="7" t="s">
        <v>14</v>
      </c>
      <c r="I10" s="9" t="s">
        <v>15</v>
      </c>
      <c r="J10" s="530" t="s">
        <v>16</v>
      </c>
      <c r="K10" s="531"/>
      <c r="L10" s="530" t="s">
        <v>17</v>
      </c>
      <c r="M10" s="531"/>
      <c r="N10" s="19">
        <v>11</v>
      </c>
    </row>
    <row r="11" spans="1:14">
      <c r="A11" s="13" t="s">
        <v>288</v>
      </c>
      <c r="B11" s="13"/>
      <c r="C11" s="7"/>
      <c r="D11" s="124"/>
      <c r="E11" s="124"/>
      <c r="F11" s="128"/>
      <c r="G11" s="124"/>
      <c r="H11" s="128"/>
      <c r="I11" s="124"/>
      <c r="J11" s="126"/>
      <c r="K11" s="127"/>
      <c r="L11" s="124"/>
      <c r="M11" s="128"/>
      <c r="N11" s="124"/>
    </row>
    <row r="12" spans="1:14">
      <c r="A12" s="15" t="s">
        <v>47</v>
      </c>
      <c r="B12" s="15" t="s">
        <v>227</v>
      </c>
      <c r="C12" s="321">
        <f>SUM(D12:N12)</f>
        <v>2083</v>
      </c>
      <c r="D12" s="123"/>
      <c r="E12" s="123">
        <v>0</v>
      </c>
      <c r="F12" s="130">
        <v>0</v>
      </c>
      <c r="G12" s="123">
        <v>0</v>
      </c>
      <c r="H12" s="130">
        <v>1924</v>
      </c>
      <c r="I12" s="123">
        <v>159</v>
      </c>
      <c r="J12" s="120">
        <v>0</v>
      </c>
      <c r="K12" s="129">
        <v>0</v>
      </c>
      <c r="L12" s="123">
        <v>0</v>
      </c>
      <c r="M12" s="130">
        <v>0</v>
      </c>
      <c r="N12" s="123">
        <v>0</v>
      </c>
    </row>
    <row r="13" spans="1:14">
      <c r="A13" s="13" t="s">
        <v>289</v>
      </c>
      <c r="B13" s="13"/>
      <c r="C13" s="322"/>
      <c r="D13" s="124"/>
      <c r="E13" s="124"/>
      <c r="F13" s="128"/>
      <c r="G13" s="124"/>
      <c r="H13" s="128"/>
      <c r="I13" s="124"/>
      <c r="J13" s="128"/>
      <c r="K13" s="124"/>
      <c r="L13" s="124"/>
      <c r="M13" s="124"/>
      <c r="N13" s="124"/>
    </row>
    <row r="14" spans="1:14">
      <c r="A14" s="15" t="s">
        <v>35</v>
      </c>
      <c r="B14" s="15" t="s">
        <v>227</v>
      </c>
      <c r="C14" s="321">
        <f>SUM(D14:N14)</f>
        <v>0</v>
      </c>
      <c r="D14" s="123"/>
      <c r="E14" s="226"/>
      <c r="F14" s="130"/>
      <c r="G14" s="123">
        <v>0</v>
      </c>
      <c r="H14" s="130">
        <v>0</v>
      </c>
      <c r="I14" s="123">
        <v>0</v>
      </c>
      <c r="J14" s="130">
        <v>0</v>
      </c>
      <c r="K14" s="123">
        <v>0</v>
      </c>
      <c r="L14" s="123">
        <v>0</v>
      </c>
      <c r="M14" s="123">
        <v>0</v>
      </c>
      <c r="N14" s="123">
        <v>0</v>
      </c>
    </row>
    <row r="15" spans="1:14">
      <c r="A15" s="58" t="s">
        <v>387</v>
      </c>
      <c r="B15" s="11"/>
      <c r="C15" s="378"/>
      <c r="D15" s="96"/>
      <c r="E15" s="227"/>
      <c r="F15" s="132"/>
      <c r="G15" s="96"/>
      <c r="H15" s="132"/>
      <c r="I15" s="96"/>
      <c r="J15" s="132"/>
      <c r="K15" s="142"/>
      <c r="L15" s="96"/>
      <c r="M15" s="132"/>
      <c r="N15" s="96"/>
    </row>
    <row r="16" spans="1:14">
      <c r="A16" s="15" t="s">
        <v>35</v>
      </c>
      <c r="B16" s="11" t="s">
        <v>227</v>
      </c>
      <c r="C16" s="321">
        <f>SUM(D16:N16)</f>
        <v>0</v>
      </c>
      <c r="D16" s="96"/>
      <c r="E16" s="227"/>
      <c r="F16" s="132"/>
      <c r="G16" s="96"/>
      <c r="H16" s="132"/>
      <c r="I16" s="96"/>
      <c r="J16" s="132"/>
      <c r="K16" s="142"/>
      <c r="L16" s="96"/>
      <c r="M16" s="132"/>
      <c r="N16" s="96"/>
    </row>
    <row r="17" spans="1:23">
      <c r="A17" s="13" t="s">
        <v>385</v>
      </c>
      <c r="B17" s="13"/>
      <c r="C17" s="322"/>
      <c r="D17" s="124"/>
      <c r="E17" s="124"/>
      <c r="F17" s="128"/>
      <c r="G17" s="124"/>
      <c r="H17" s="128"/>
      <c r="I17" s="124"/>
      <c r="J17" s="126"/>
      <c r="K17" s="127"/>
      <c r="L17" s="124"/>
      <c r="M17" s="128"/>
      <c r="N17" s="124"/>
    </row>
    <row r="18" spans="1:23">
      <c r="A18" s="15" t="s">
        <v>47</v>
      </c>
      <c r="B18" s="15" t="s">
        <v>225</v>
      </c>
      <c r="C18" s="321">
        <f>SUM(D18:N18)</f>
        <v>252848</v>
      </c>
      <c r="D18" s="432">
        <v>252848</v>
      </c>
      <c r="E18" s="123">
        <v>0</v>
      </c>
      <c r="F18" s="130">
        <v>0</v>
      </c>
      <c r="G18" s="123">
        <v>0</v>
      </c>
      <c r="H18" s="130">
        <v>0</v>
      </c>
      <c r="I18" s="123">
        <v>0</v>
      </c>
      <c r="J18" s="120">
        <v>0</v>
      </c>
      <c r="K18" s="129">
        <v>0</v>
      </c>
      <c r="L18" s="123">
        <v>0</v>
      </c>
      <c r="M18" s="130">
        <v>0</v>
      </c>
      <c r="N18" s="123">
        <v>0</v>
      </c>
    </row>
    <row r="19" spans="1:23">
      <c r="A19" s="13" t="s">
        <v>386</v>
      </c>
      <c r="B19" s="13"/>
      <c r="C19" s="322"/>
      <c r="D19" s="124"/>
      <c r="E19" s="124"/>
      <c r="F19" s="128"/>
      <c r="G19" s="124"/>
      <c r="H19" s="128"/>
      <c r="I19" s="124"/>
      <c r="J19" s="126"/>
      <c r="K19" s="127"/>
      <c r="L19" s="124"/>
      <c r="M19" s="128"/>
      <c r="N19" s="124"/>
    </row>
    <row r="20" spans="1:23">
      <c r="A20" s="15" t="s">
        <v>47</v>
      </c>
      <c r="B20" s="15" t="s">
        <v>225</v>
      </c>
      <c r="C20" s="321">
        <f>SUM(D20:N20)</f>
        <v>0</v>
      </c>
      <c r="D20" s="123">
        <f>SUM(E20:N20)</f>
        <v>0</v>
      </c>
      <c r="E20" s="123">
        <v>0</v>
      </c>
      <c r="F20" s="130">
        <v>0</v>
      </c>
      <c r="G20" s="123">
        <v>0</v>
      </c>
      <c r="H20" s="130">
        <v>0</v>
      </c>
      <c r="I20" s="123">
        <v>0</v>
      </c>
      <c r="J20" s="120">
        <v>0</v>
      </c>
      <c r="K20" s="129">
        <v>0</v>
      </c>
      <c r="L20" s="123">
        <v>0</v>
      </c>
      <c r="M20" s="130">
        <v>0</v>
      </c>
      <c r="N20" s="123">
        <v>0</v>
      </c>
    </row>
    <row r="21" spans="1:23">
      <c r="A21" s="55" t="s">
        <v>146</v>
      </c>
      <c r="B21" s="274"/>
      <c r="C21" s="61"/>
      <c r="D21" s="31"/>
      <c r="E21" s="10"/>
      <c r="F21" s="21"/>
      <c r="G21" s="10"/>
      <c r="H21" s="21"/>
      <c r="I21" s="10"/>
      <c r="J21" s="21"/>
      <c r="K21" s="10"/>
      <c r="L21" s="21"/>
      <c r="M21" s="10"/>
      <c r="N21" s="21"/>
      <c r="O21" s="5"/>
      <c r="P21" s="5"/>
      <c r="Q21" s="5"/>
      <c r="R21" s="5"/>
      <c r="S21" s="5"/>
      <c r="T21" s="5"/>
      <c r="U21" s="5"/>
      <c r="V21" s="5"/>
      <c r="W21" s="5"/>
    </row>
    <row r="22" spans="1:23" s="188" customFormat="1">
      <c r="A22" s="47" t="s">
        <v>45</v>
      </c>
      <c r="B22" s="308"/>
      <c r="C22" s="323">
        <f>SUM(D22:N22)</f>
        <v>254931</v>
      </c>
      <c r="D22" s="161">
        <f>SUM(D12,D14,D18,D20)</f>
        <v>252848</v>
      </c>
      <c r="E22" s="161">
        <f t="shared" ref="E22:N22" si="0">SUM(E12,E14,E18,E20)</f>
        <v>0</v>
      </c>
      <c r="F22" s="161">
        <f t="shared" si="0"/>
        <v>0</v>
      </c>
      <c r="G22" s="161">
        <f t="shared" si="0"/>
        <v>0</v>
      </c>
      <c r="H22" s="161">
        <f t="shared" si="0"/>
        <v>1924</v>
      </c>
      <c r="I22" s="161">
        <f t="shared" si="0"/>
        <v>159</v>
      </c>
      <c r="J22" s="161">
        <f t="shared" si="0"/>
        <v>0</v>
      </c>
      <c r="K22" s="161">
        <f t="shared" si="0"/>
        <v>0</v>
      </c>
      <c r="L22" s="161">
        <f t="shared" si="0"/>
        <v>0</v>
      </c>
      <c r="M22" s="161">
        <f t="shared" si="0"/>
        <v>0</v>
      </c>
      <c r="N22" s="161">
        <f t="shared" si="0"/>
        <v>0</v>
      </c>
      <c r="O22" s="105"/>
      <c r="P22" s="105"/>
      <c r="Q22" s="105"/>
      <c r="R22" s="105"/>
      <c r="S22" s="105"/>
      <c r="T22" s="105"/>
      <c r="U22" s="105"/>
      <c r="V22" s="105"/>
      <c r="W22" s="105"/>
    </row>
    <row r="23" spans="1:23" ht="20.25" customHeight="1">
      <c r="A23" s="56" t="s">
        <v>228</v>
      </c>
      <c r="B23" s="56"/>
      <c r="C23" s="323">
        <f>SUM(D23:N23)</f>
        <v>252848</v>
      </c>
      <c r="D23" s="169">
        <f>SUM(D18)</f>
        <v>252848</v>
      </c>
      <c r="E23" s="43">
        <v>0</v>
      </c>
      <c r="F23" s="43">
        <v>0</v>
      </c>
      <c r="G23" s="43">
        <v>0</v>
      </c>
      <c r="H23" s="43"/>
      <c r="I23" s="43"/>
      <c r="J23" s="43">
        <v>0</v>
      </c>
      <c r="K23" s="43">
        <v>0</v>
      </c>
      <c r="L23" s="43">
        <v>0</v>
      </c>
      <c r="M23" s="43">
        <v>0</v>
      </c>
      <c r="N23" s="43">
        <v>0</v>
      </c>
      <c r="O23" s="5"/>
      <c r="P23" s="5"/>
      <c r="Q23" s="5"/>
      <c r="R23" s="5"/>
      <c r="S23" s="5"/>
      <c r="T23" s="5"/>
      <c r="U23" s="5"/>
      <c r="V23" s="5"/>
      <c r="W23" s="5"/>
    </row>
    <row r="24" spans="1:23" ht="18.75" customHeight="1">
      <c r="A24" s="56" t="s">
        <v>229</v>
      </c>
      <c r="B24" s="56"/>
      <c r="C24" s="323">
        <f>SUM(D24:N24)</f>
        <v>0</v>
      </c>
      <c r="D24" s="43">
        <v>0</v>
      </c>
      <c r="E24" s="43">
        <v>0</v>
      </c>
      <c r="F24" s="43">
        <v>0</v>
      </c>
      <c r="G24" s="43">
        <v>0</v>
      </c>
      <c r="H24" s="43">
        <v>0</v>
      </c>
      <c r="I24" s="43">
        <v>0</v>
      </c>
      <c r="J24" s="43">
        <v>0</v>
      </c>
      <c r="K24" s="43">
        <v>0</v>
      </c>
      <c r="L24" s="43">
        <v>0</v>
      </c>
      <c r="M24" s="43">
        <v>0</v>
      </c>
      <c r="N24" s="43">
        <v>0</v>
      </c>
      <c r="O24" s="5"/>
      <c r="P24" s="5"/>
      <c r="Q24" s="5"/>
      <c r="R24" s="5"/>
      <c r="S24" s="5"/>
      <c r="T24" s="5"/>
      <c r="U24" s="5"/>
      <c r="V24" s="5"/>
      <c r="W24" s="5"/>
    </row>
    <row r="25" spans="1:23" ht="20.25" customHeight="1">
      <c r="A25" s="56" t="s">
        <v>230</v>
      </c>
      <c r="B25" s="56"/>
      <c r="C25" s="323">
        <f>SUM(D25:N25)</f>
        <v>2083</v>
      </c>
      <c r="D25" s="169">
        <v>0</v>
      </c>
      <c r="E25" s="169">
        <v>0</v>
      </c>
      <c r="F25" s="169"/>
      <c r="G25" s="43">
        <v>0</v>
      </c>
      <c r="H25" s="43">
        <v>1924</v>
      </c>
      <c r="I25" s="43">
        <v>159</v>
      </c>
      <c r="J25" s="43">
        <v>0</v>
      </c>
      <c r="K25" s="43">
        <v>0</v>
      </c>
      <c r="L25" s="43">
        <v>0</v>
      </c>
      <c r="M25" s="43">
        <v>0</v>
      </c>
      <c r="N25" s="43">
        <v>0</v>
      </c>
      <c r="O25" s="5"/>
      <c r="P25" s="5"/>
      <c r="Q25" s="5"/>
      <c r="R25" s="5"/>
      <c r="S25" s="5"/>
      <c r="T25" s="5"/>
      <c r="U25" s="5"/>
      <c r="V25" s="5"/>
      <c r="W25" s="5"/>
    </row>
    <row r="26" spans="1:23">
      <c r="A26" s="5"/>
      <c r="B26" s="5"/>
      <c r="C26" s="291"/>
      <c r="D26" s="5"/>
      <c r="E26" s="5"/>
      <c r="F26" s="5"/>
      <c r="G26" s="5"/>
      <c r="H26" s="5"/>
      <c r="I26" s="5" t="s">
        <v>467</v>
      </c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</row>
    <row r="27" spans="1:23">
      <c r="A27" s="5"/>
      <c r="B27" s="5"/>
      <c r="C27" s="291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>
      <c r="A28" s="5"/>
      <c r="B28" s="5"/>
      <c r="C28" s="291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</row>
    <row r="29" spans="1:23">
      <c r="A29" s="5"/>
      <c r="B29" s="5"/>
      <c r="C29" s="291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>
      <c r="A30" s="5"/>
      <c r="B30" s="5"/>
      <c r="C30" s="291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</row>
    <row r="31" spans="1:23">
      <c r="A31" s="5"/>
      <c r="B31" s="5"/>
      <c r="C31" s="291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>
      <c r="A32" s="5"/>
      <c r="B32" s="5"/>
      <c r="C32" s="291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</row>
    <row r="33" spans="1:23">
      <c r="A33" s="5"/>
      <c r="B33" s="5"/>
      <c r="C33" s="291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>
      <c r="A34" s="5"/>
      <c r="B34" s="5"/>
      <c r="C34" s="291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</row>
    <row r="35" spans="1:23">
      <c r="A35" s="5"/>
      <c r="B35" s="5"/>
      <c r="C35" s="291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>
      <c r="A36" s="5"/>
      <c r="B36" s="5"/>
      <c r="C36" s="291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</row>
    <row r="37" spans="1:23">
      <c r="A37" s="5"/>
      <c r="B37" s="5"/>
      <c r="C37" s="291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>
      <c r="A38" s="5"/>
      <c r="B38" s="5"/>
      <c r="C38" s="291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</row>
    <row r="39" spans="1:23">
      <c r="A39" s="5"/>
      <c r="B39" s="5"/>
      <c r="C39" s="291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>
      <c r="A40" s="5"/>
      <c r="B40" s="5"/>
      <c r="C40" s="291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</row>
    <row r="41" spans="1:23">
      <c r="A41" s="5"/>
      <c r="B41" s="5"/>
      <c r="C41" s="291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>
      <c r="A42" s="5"/>
      <c r="B42" s="5"/>
      <c r="C42" s="291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</row>
    <row r="43" spans="1:23">
      <c r="A43" s="5"/>
      <c r="B43" s="5"/>
      <c r="C43" s="291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>
      <c r="A44" s="5"/>
      <c r="B44" s="5"/>
      <c r="C44" s="291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</row>
    <row r="45" spans="1:23">
      <c r="A45" s="5"/>
      <c r="B45" s="5"/>
      <c r="C45" s="291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</row>
    <row r="46" spans="1:23">
      <c r="A46" s="5"/>
      <c r="B46" s="5"/>
      <c r="C46" s="291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</row>
    <row r="47" spans="1:23">
      <c r="A47" s="5"/>
      <c r="B47" s="5"/>
      <c r="C47" s="291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>
      <c r="A48" s="5"/>
      <c r="B48" s="5"/>
      <c r="C48" s="291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</row>
    <row r="49" spans="1:23">
      <c r="A49" s="5"/>
      <c r="B49" s="5"/>
      <c r="C49" s="291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>
      <c r="A50" s="5"/>
      <c r="B50" s="5"/>
      <c r="C50" s="291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</row>
    <row r="51" spans="1:23">
      <c r="A51" s="5"/>
      <c r="B51" s="5"/>
      <c r="C51" s="291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>
      <c r="A52" s="5"/>
      <c r="B52" s="5"/>
      <c r="C52" s="291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</row>
    <row r="53" spans="1:23">
      <c r="A53" s="5"/>
      <c r="B53" s="5"/>
      <c r="C53" s="291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>
      <c r="A54" s="5"/>
      <c r="B54" s="5"/>
      <c r="C54" s="291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</row>
    <row r="55" spans="1:23">
      <c r="A55" s="5"/>
      <c r="B55" s="5"/>
      <c r="C55" s="291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>
      <c r="A56" s="5"/>
      <c r="B56" s="5"/>
      <c r="C56" s="291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</row>
    <row r="57" spans="1:23">
      <c r="A57" s="5"/>
      <c r="B57" s="5"/>
      <c r="C57" s="291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>
      <c r="A58" s="5"/>
      <c r="B58" s="5"/>
      <c r="C58" s="291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</row>
    <row r="59" spans="1:23">
      <c r="A59" s="1"/>
      <c r="B59" s="1"/>
      <c r="C59" s="292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23">
      <c r="A60" s="1"/>
      <c r="B60" s="1"/>
      <c r="C60" s="29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23">
      <c r="A61" s="1"/>
      <c r="B61" s="1"/>
      <c r="C61" s="29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23">
      <c r="A62" s="1"/>
      <c r="B62" s="1"/>
      <c r="C62" s="29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23">
      <c r="A63" s="1"/>
      <c r="B63" s="1"/>
      <c r="C63" s="29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23">
      <c r="A64" s="1"/>
      <c r="B64" s="1"/>
      <c r="C64" s="29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>
      <c r="A65" s="1"/>
      <c r="B65" s="1"/>
      <c r="C65" s="29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>
      <c r="A66" s="1"/>
      <c r="B66" s="1"/>
      <c r="C66" s="29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>
      <c r="A67" s="1"/>
      <c r="B67" s="1"/>
      <c r="C67" s="29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>
      <c r="A68" s="1"/>
      <c r="B68" s="1"/>
      <c r="C68" s="29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>
      <c r="A69" s="1"/>
      <c r="B69" s="1"/>
      <c r="C69" s="29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>
      <c r="A70" s="1"/>
      <c r="B70" s="1"/>
      <c r="C70" s="29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</sheetData>
  <mergeCells count="11">
    <mergeCell ref="I7:I9"/>
    <mergeCell ref="D7:D9"/>
    <mergeCell ref="E7:E9"/>
    <mergeCell ref="F7:F9"/>
    <mergeCell ref="G7:G9"/>
    <mergeCell ref="H7:H9"/>
    <mergeCell ref="J7:K8"/>
    <mergeCell ref="L7:M8"/>
    <mergeCell ref="N7:N9"/>
    <mergeCell ref="J10:K10"/>
    <mergeCell ref="L10:M10"/>
  </mergeCells>
  <phoneticPr fontId="0" type="noConversion"/>
  <printOptions horizontalCentered="1"/>
  <pageMargins left="0.39370078740157483" right="0.39370078740157483" top="0.39370078740157483" bottom="0.39370078740157483" header="0.51181102362204722" footer="0.31496062992125984"/>
  <pageSetup paperSize="9" scale="72" firstPageNumber="7" orientation="landscape" horizontalDpi="300" verticalDpi="300" r:id="rId1"/>
  <headerFooter alignWithMargins="0">
    <oddFooter>&amp;P. oldal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DM106"/>
  <sheetViews>
    <sheetView view="pageBreakPreview" zoomScaleNormal="100" zoomScaleSheetLayoutView="100" workbookViewId="0">
      <selection activeCell="A4" sqref="A4:O4"/>
    </sheetView>
  </sheetViews>
  <sheetFormatPr defaultRowHeight="15"/>
  <cols>
    <col min="1" max="1" width="33.28515625" style="439" customWidth="1"/>
    <col min="2" max="2" width="8.5703125" style="439" customWidth="1"/>
    <col min="3" max="3" width="13.42578125" style="439" customWidth="1"/>
    <col min="4" max="4" width="14.42578125" style="439" customWidth="1"/>
    <col min="5" max="5" width="13.7109375" style="439" customWidth="1"/>
    <col min="6" max="6" width="13.28515625" style="439" customWidth="1"/>
    <col min="7" max="7" width="11" style="439" customWidth="1"/>
    <col min="8" max="8" width="10.28515625" style="439" customWidth="1"/>
    <col min="9" max="9" width="10.42578125" style="439" customWidth="1"/>
    <col min="10" max="10" width="9.42578125" style="439" customWidth="1"/>
    <col min="11" max="12" width="10.5703125" style="439" customWidth="1"/>
    <col min="13" max="13" width="8.42578125" style="439" customWidth="1"/>
    <col min="14" max="14" width="9.7109375" style="439" hidden="1" customWidth="1"/>
    <col min="15" max="15" width="10.5703125" style="438" customWidth="1"/>
    <col min="16" max="16384" width="9.140625" style="439"/>
  </cols>
  <sheetData>
    <row r="1" spans="1:17" ht="15.75">
      <c r="A1" s="435" t="s">
        <v>585</v>
      </c>
      <c r="B1" s="436"/>
      <c r="C1" s="435"/>
      <c r="D1" s="435"/>
      <c r="E1" s="435"/>
      <c r="F1" s="435"/>
      <c r="G1" s="435"/>
      <c r="H1" s="435"/>
      <c r="I1" s="270"/>
      <c r="J1" s="271"/>
      <c r="K1" s="271"/>
      <c r="L1" s="270"/>
      <c r="M1" s="268"/>
      <c r="N1" s="483"/>
      <c r="O1" s="439"/>
    </row>
    <row r="2" spans="1:17" ht="15.75">
      <c r="A2" s="435"/>
      <c r="B2" s="436"/>
      <c r="C2" s="435"/>
      <c r="D2" s="435"/>
      <c r="E2" s="435"/>
      <c r="F2" s="435"/>
      <c r="G2" s="435"/>
      <c r="H2" s="435"/>
      <c r="I2" s="270"/>
      <c r="J2" s="271"/>
      <c r="K2" s="271"/>
      <c r="L2" s="270"/>
      <c r="M2" s="268"/>
      <c r="N2" s="483"/>
      <c r="O2" s="439"/>
    </row>
    <row r="3" spans="1:17" ht="15.75">
      <c r="A3" s="539" t="s">
        <v>46</v>
      </c>
      <c r="B3" s="539"/>
      <c r="C3" s="539"/>
      <c r="D3" s="539"/>
      <c r="E3" s="539"/>
      <c r="F3" s="539"/>
      <c r="G3" s="539"/>
      <c r="H3" s="539"/>
      <c r="I3" s="539"/>
      <c r="J3" s="539"/>
      <c r="K3" s="539"/>
      <c r="L3" s="539"/>
      <c r="M3" s="539"/>
      <c r="N3" s="539"/>
      <c r="O3" s="539"/>
    </row>
    <row r="4" spans="1:17" ht="15.75">
      <c r="A4" s="540" t="s">
        <v>456</v>
      </c>
      <c r="B4" s="540"/>
      <c r="C4" s="540"/>
      <c r="D4" s="540"/>
      <c r="E4" s="540"/>
      <c r="F4" s="540"/>
      <c r="G4" s="540"/>
      <c r="H4" s="540"/>
      <c r="I4" s="540"/>
      <c r="J4" s="540"/>
      <c r="K4" s="540"/>
      <c r="L4" s="540"/>
      <c r="M4" s="540"/>
      <c r="N4" s="540"/>
      <c r="O4" s="540"/>
    </row>
    <row r="5" spans="1:17" ht="15.75">
      <c r="A5" s="539" t="s">
        <v>2</v>
      </c>
      <c r="B5" s="539"/>
      <c r="C5" s="539"/>
      <c r="D5" s="539"/>
      <c r="E5" s="539"/>
      <c r="F5" s="539"/>
      <c r="G5" s="539"/>
      <c r="H5" s="539"/>
      <c r="I5" s="539"/>
      <c r="J5" s="539"/>
      <c r="K5" s="539"/>
      <c r="L5" s="539"/>
      <c r="M5" s="539"/>
      <c r="N5" s="539"/>
      <c r="O5" s="539"/>
    </row>
    <row r="6" spans="1:17" ht="15.75">
      <c r="A6" s="267"/>
      <c r="B6" s="270"/>
      <c r="C6" s="267"/>
      <c r="D6" s="267"/>
      <c r="E6" s="267"/>
      <c r="F6" s="431"/>
      <c r="G6" s="431"/>
      <c r="H6" s="267"/>
      <c r="I6" s="267"/>
      <c r="J6" s="267"/>
      <c r="K6" s="268"/>
      <c r="L6" s="268"/>
      <c r="M6" s="268"/>
      <c r="N6" s="268"/>
    </row>
    <row r="7" spans="1:17" ht="15" customHeight="1">
      <c r="A7" s="268"/>
      <c r="C7" s="268"/>
      <c r="D7" s="268"/>
      <c r="E7" s="268"/>
      <c r="F7" s="268"/>
      <c r="G7" s="268"/>
      <c r="H7" s="268"/>
      <c r="I7" s="268"/>
      <c r="J7" s="268"/>
      <c r="K7" s="541" t="s">
        <v>28</v>
      </c>
      <c r="L7" s="541"/>
      <c r="M7" s="541"/>
      <c r="N7" s="541"/>
      <c r="O7" s="541"/>
    </row>
    <row r="8" spans="1:17" ht="12.75" customHeight="1">
      <c r="A8" s="440" t="s">
        <v>29</v>
      </c>
      <c r="B8" s="536" t="s">
        <v>305</v>
      </c>
      <c r="C8" s="536" t="s">
        <v>306</v>
      </c>
      <c r="D8" s="536" t="s">
        <v>273</v>
      </c>
      <c r="E8" s="536" t="s">
        <v>268</v>
      </c>
      <c r="F8" s="536" t="s">
        <v>269</v>
      </c>
      <c r="G8" s="536" t="s">
        <v>197</v>
      </c>
      <c r="H8" s="536" t="s">
        <v>241</v>
      </c>
      <c r="I8" s="536" t="s">
        <v>457</v>
      </c>
      <c r="J8" s="546" t="s">
        <v>270</v>
      </c>
      <c r="K8" s="547"/>
      <c r="L8" s="546" t="s">
        <v>271</v>
      </c>
      <c r="M8" s="547"/>
      <c r="N8" s="536" t="s">
        <v>272</v>
      </c>
      <c r="O8" s="536" t="s">
        <v>307</v>
      </c>
    </row>
    <row r="9" spans="1:17">
      <c r="A9" s="441" t="s">
        <v>31</v>
      </c>
      <c r="B9" s="542"/>
      <c r="C9" s="537"/>
      <c r="D9" s="542"/>
      <c r="E9" s="537"/>
      <c r="F9" s="537"/>
      <c r="G9" s="537"/>
      <c r="H9" s="537"/>
      <c r="I9" s="537"/>
      <c r="J9" s="548"/>
      <c r="K9" s="549"/>
      <c r="L9" s="548"/>
      <c r="M9" s="549"/>
      <c r="N9" s="537"/>
      <c r="O9" s="537"/>
    </row>
    <row r="10" spans="1:17" ht="21.75" customHeight="1">
      <c r="A10" s="442"/>
      <c r="B10" s="543"/>
      <c r="C10" s="538"/>
      <c r="D10" s="543"/>
      <c r="E10" s="538"/>
      <c r="F10" s="538"/>
      <c r="G10" s="538"/>
      <c r="H10" s="538"/>
      <c r="I10" s="538"/>
      <c r="J10" s="484" t="s">
        <v>221</v>
      </c>
      <c r="K10" s="484" t="s">
        <v>136</v>
      </c>
      <c r="L10" s="484" t="s">
        <v>221</v>
      </c>
      <c r="M10" s="484" t="s">
        <v>136</v>
      </c>
      <c r="N10" s="538"/>
      <c r="O10" s="538"/>
    </row>
    <row r="11" spans="1:17">
      <c r="A11" s="440" t="s">
        <v>8</v>
      </c>
      <c r="B11" s="440" t="s">
        <v>9</v>
      </c>
      <c r="C11" s="440" t="s">
        <v>10</v>
      </c>
      <c r="D11" s="440"/>
      <c r="E11" s="440" t="s">
        <v>11</v>
      </c>
      <c r="F11" s="440" t="s">
        <v>12</v>
      </c>
      <c r="G11" s="443" t="s">
        <v>13</v>
      </c>
      <c r="H11" s="440" t="s">
        <v>14</v>
      </c>
      <c r="I11" s="443" t="s">
        <v>15</v>
      </c>
      <c r="J11" s="544" t="s">
        <v>16</v>
      </c>
      <c r="K11" s="545"/>
      <c r="L11" s="544" t="s">
        <v>17</v>
      </c>
      <c r="M11" s="545"/>
      <c r="N11" s="441">
        <v>11</v>
      </c>
      <c r="O11" s="443">
        <v>11</v>
      </c>
    </row>
    <row r="12" spans="1:17">
      <c r="A12" s="253" t="s">
        <v>290</v>
      </c>
      <c r="B12" s="414" t="s">
        <v>458</v>
      </c>
      <c r="C12" s="248"/>
      <c r="D12" s="248"/>
      <c r="E12" s="248"/>
      <c r="F12" s="247"/>
      <c r="G12" s="248"/>
      <c r="H12" s="247"/>
      <c r="I12" s="248"/>
      <c r="J12" s="247"/>
      <c r="K12" s="248"/>
      <c r="L12" s="247"/>
      <c r="M12" s="248"/>
      <c r="N12" s="249"/>
      <c r="O12" s="248"/>
      <c r="P12" s="444"/>
      <c r="Q12" s="444"/>
    </row>
    <row r="13" spans="1:17">
      <c r="A13" s="257" t="s">
        <v>49</v>
      </c>
      <c r="B13" s="273"/>
      <c r="C13" s="251">
        <f>SUM(D13:O13)</f>
        <v>139027</v>
      </c>
      <c r="D13" s="251">
        <v>137034</v>
      </c>
      <c r="E13" s="251"/>
      <c r="F13" s="415"/>
      <c r="G13" s="251"/>
      <c r="H13" s="415">
        <v>1993</v>
      </c>
      <c r="I13" s="251"/>
      <c r="J13" s="415"/>
      <c r="K13" s="251"/>
      <c r="L13" s="415"/>
      <c r="M13" s="251"/>
      <c r="N13" s="251"/>
      <c r="O13" s="251"/>
      <c r="P13" s="444">
        <f>SUM(D13:O13)</f>
        <v>139027</v>
      </c>
      <c r="Q13" s="444"/>
    </row>
    <row r="14" spans="1:17">
      <c r="A14" s="318" t="s">
        <v>291</v>
      </c>
      <c r="B14" s="414" t="s">
        <v>458</v>
      </c>
      <c r="C14" s="249"/>
      <c r="D14" s="249"/>
      <c r="E14" s="249"/>
      <c r="F14" s="252"/>
      <c r="G14" s="249"/>
      <c r="H14" s="252"/>
      <c r="I14" s="249"/>
      <c r="J14" s="252"/>
      <c r="K14" s="249"/>
      <c r="L14" s="252"/>
      <c r="M14" s="249"/>
      <c r="N14" s="249"/>
      <c r="O14" s="249"/>
      <c r="P14" s="444">
        <f t="shared" ref="P14:P77" si="0">SUM(D14:O14)</f>
        <v>0</v>
      </c>
      <c r="Q14" s="444"/>
    </row>
    <row r="15" spans="1:17">
      <c r="A15" s="257" t="s">
        <v>49</v>
      </c>
      <c r="B15" s="257"/>
      <c r="C15" s="251">
        <f>SUM(D15:O15)</f>
        <v>120943</v>
      </c>
      <c r="D15" s="251">
        <v>119343</v>
      </c>
      <c r="E15" s="251"/>
      <c r="F15" s="415"/>
      <c r="G15" s="251"/>
      <c r="H15" s="415">
        <v>1600</v>
      </c>
      <c r="I15" s="251"/>
      <c r="J15" s="415"/>
      <c r="K15" s="251"/>
      <c r="L15" s="415"/>
      <c r="M15" s="251"/>
      <c r="N15" s="251"/>
      <c r="O15" s="251"/>
      <c r="P15" s="444">
        <f t="shared" si="0"/>
        <v>120943</v>
      </c>
      <c r="Q15" s="444"/>
    </row>
    <row r="16" spans="1:17">
      <c r="A16" s="318" t="s">
        <v>292</v>
      </c>
      <c r="B16" s="414" t="s">
        <v>458</v>
      </c>
      <c r="C16" s="249"/>
      <c r="D16" s="249"/>
      <c r="E16" s="249"/>
      <c r="F16" s="252"/>
      <c r="G16" s="249"/>
      <c r="H16" s="252"/>
      <c r="I16" s="249"/>
      <c r="J16" s="252"/>
      <c r="K16" s="249"/>
      <c r="L16" s="252"/>
      <c r="M16" s="249"/>
      <c r="N16" s="249"/>
      <c r="O16" s="249"/>
      <c r="P16" s="444">
        <f t="shared" si="0"/>
        <v>0</v>
      </c>
      <c r="Q16" s="444"/>
    </row>
    <row r="17" spans="1:17" s="446" customFormat="1">
      <c r="A17" s="257" t="s">
        <v>49</v>
      </c>
      <c r="B17" s="257"/>
      <c r="C17" s="251">
        <f>SUM(D17:O17)</f>
        <v>60991</v>
      </c>
      <c r="D17" s="251">
        <v>59366</v>
      </c>
      <c r="E17" s="251"/>
      <c r="F17" s="415"/>
      <c r="G17" s="251"/>
      <c r="H17" s="415">
        <v>1625</v>
      </c>
      <c r="I17" s="251"/>
      <c r="J17" s="415"/>
      <c r="K17" s="251"/>
      <c r="L17" s="415"/>
      <c r="M17" s="251"/>
      <c r="N17" s="251"/>
      <c r="O17" s="251"/>
      <c r="P17" s="444">
        <f t="shared" si="0"/>
        <v>60991</v>
      </c>
      <c r="Q17" s="444"/>
    </row>
    <row r="18" spans="1:17">
      <c r="A18" s="416" t="s">
        <v>293</v>
      </c>
      <c r="B18" s="246"/>
      <c r="C18" s="249"/>
      <c r="D18" s="249"/>
      <c r="E18" s="249"/>
      <c r="F18" s="252"/>
      <c r="G18" s="249"/>
      <c r="H18" s="252"/>
      <c r="I18" s="249"/>
      <c r="J18" s="252"/>
      <c r="K18" s="249"/>
      <c r="L18" s="252"/>
      <c r="M18" s="249"/>
      <c r="N18" s="249"/>
      <c r="O18" s="249"/>
      <c r="P18" s="444">
        <f t="shared" si="0"/>
        <v>0</v>
      </c>
      <c r="Q18" s="444"/>
    </row>
    <row r="19" spans="1:17">
      <c r="A19" s="257" t="s">
        <v>49</v>
      </c>
      <c r="B19" s="417" t="s">
        <v>458</v>
      </c>
      <c r="C19" s="251">
        <f>SUM(D19:O19)</f>
        <v>31024</v>
      </c>
      <c r="D19" s="251">
        <v>30324</v>
      </c>
      <c r="E19" s="251"/>
      <c r="F19" s="415"/>
      <c r="G19" s="251"/>
      <c r="H19" s="415">
        <v>700</v>
      </c>
      <c r="I19" s="251"/>
      <c r="J19" s="415"/>
      <c r="K19" s="251"/>
      <c r="L19" s="415"/>
      <c r="M19" s="251"/>
      <c r="N19" s="251"/>
      <c r="O19" s="251"/>
      <c r="P19" s="444">
        <f t="shared" si="0"/>
        <v>31024</v>
      </c>
      <c r="Q19" s="444"/>
    </row>
    <row r="20" spans="1:17">
      <c r="A20" s="318" t="s">
        <v>294</v>
      </c>
      <c r="B20" s="418" t="s">
        <v>459</v>
      </c>
      <c r="C20" s="249"/>
      <c r="D20" s="249"/>
      <c r="E20" s="249"/>
      <c r="F20" s="252"/>
      <c r="G20" s="249"/>
      <c r="H20" s="252"/>
      <c r="I20" s="249"/>
      <c r="J20" s="252"/>
      <c r="K20" s="249"/>
      <c r="L20" s="252"/>
      <c r="M20" s="249"/>
      <c r="N20" s="249"/>
      <c r="O20" s="248"/>
      <c r="P20" s="444">
        <f t="shared" si="0"/>
        <v>0</v>
      </c>
      <c r="Q20" s="444"/>
    </row>
    <row r="21" spans="1:17" s="474" customFormat="1">
      <c r="A21" s="273" t="s">
        <v>49</v>
      </c>
      <c r="B21" s="418"/>
      <c r="C21" s="249">
        <f>SUM(C23,C25)</f>
        <v>174336</v>
      </c>
      <c r="D21" s="249">
        <f>SUM(D23,D25)</f>
        <v>81628</v>
      </c>
      <c r="E21" s="249"/>
      <c r="F21" s="249"/>
      <c r="G21" s="249"/>
      <c r="H21" s="249">
        <f>SUM(H23,H25)</f>
        <v>92708</v>
      </c>
      <c r="I21" s="249"/>
      <c r="J21" s="249"/>
      <c r="K21" s="249"/>
      <c r="L21" s="249"/>
      <c r="M21" s="249"/>
      <c r="N21" s="249">
        <f>SUM(N23,N25)</f>
        <v>0</v>
      </c>
      <c r="O21" s="249">
        <f>SUM(O23,O25)</f>
        <v>0</v>
      </c>
      <c r="P21" s="444">
        <f t="shared" si="0"/>
        <v>174336</v>
      </c>
      <c r="Q21" s="444"/>
    </row>
    <row r="22" spans="1:17">
      <c r="A22" s="416" t="s">
        <v>201</v>
      </c>
      <c r="B22" s="263"/>
      <c r="C22" s="249"/>
      <c r="D22" s="249"/>
      <c r="E22" s="249"/>
      <c r="F22" s="252"/>
      <c r="G22" s="249"/>
      <c r="H22" s="252"/>
      <c r="I22" s="249"/>
      <c r="J22" s="249"/>
      <c r="K22" s="249"/>
      <c r="L22" s="249"/>
      <c r="M22" s="249"/>
      <c r="N22" s="249"/>
      <c r="O22" s="249"/>
      <c r="P22" s="444">
        <f t="shared" si="0"/>
        <v>0</v>
      </c>
      <c r="Q22" s="444"/>
    </row>
    <row r="23" spans="1:17" s="474" customFormat="1">
      <c r="A23" s="273" t="s">
        <v>49</v>
      </c>
      <c r="B23" s="273"/>
      <c r="C23" s="249">
        <f>SUM(D23:O23)</f>
        <v>103702</v>
      </c>
      <c r="D23" s="249">
        <v>44136</v>
      </c>
      <c r="E23" s="249"/>
      <c r="F23" s="252"/>
      <c r="G23" s="249"/>
      <c r="H23" s="252">
        <v>59566</v>
      </c>
      <c r="I23" s="249"/>
      <c r="J23" s="249"/>
      <c r="K23" s="249"/>
      <c r="L23" s="249"/>
      <c r="M23" s="249"/>
      <c r="N23" s="249"/>
      <c r="O23" s="249"/>
      <c r="P23" s="444">
        <f t="shared" si="0"/>
        <v>103702</v>
      </c>
      <c r="Q23" s="444"/>
    </row>
    <row r="24" spans="1:17">
      <c r="A24" s="416" t="s">
        <v>202</v>
      </c>
      <c r="B24" s="263"/>
      <c r="C24" s="249"/>
      <c r="D24" s="249"/>
      <c r="E24" s="249"/>
      <c r="F24" s="252"/>
      <c r="G24" s="249"/>
      <c r="H24" s="252"/>
      <c r="I24" s="249"/>
      <c r="J24" s="249"/>
      <c r="K24" s="249"/>
      <c r="L24" s="249"/>
      <c r="M24" s="249"/>
      <c r="N24" s="249"/>
      <c r="O24" s="249"/>
      <c r="P24" s="444">
        <f t="shared" si="0"/>
        <v>0</v>
      </c>
      <c r="Q24" s="444"/>
    </row>
    <row r="25" spans="1:17" s="446" customFormat="1">
      <c r="A25" s="257" t="s">
        <v>49</v>
      </c>
      <c r="B25" s="257"/>
      <c r="C25" s="251">
        <f>SUM(D25:O25)</f>
        <v>70634</v>
      </c>
      <c r="D25" s="251">
        <v>37492</v>
      </c>
      <c r="E25" s="251"/>
      <c r="F25" s="415"/>
      <c r="G25" s="251"/>
      <c r="H25" s="415">
        <v>33142</v>
      </c>
      <c r="I25" s="251"/>
      <c r="J25" s="251"/>
      <c r="K25" s="251"/>
      <c r="L25" s="251"/>
      <c r="M25" s="251"/>
      <c r="N25" s="251"/>
      <c r="O25" s="251"/>
      <c r="P25" s="444">
        <f t="shared" si="0"/>
        <v>70634</v>
      </c>
      <c r="Q25" s="444"/>
    </row>
    <row r="26" spans="1:17">
      <c r="A26" s="318" t="s">
        <v>295</v>
      </c>
      <c r="B26" s="414" t="s">
        <v>458</v>
      </c>
      <c r="C26" s="249"/>
      <c r="D26" s="249"/>
      <c r="E26" s="249"/>
      <c r="F26" s="252"/>
      <c r="G26" s="249"/>
      <c r="H26" s="252"/>
      <c r="I26" s="249"/>
      <c r="J26" s="249"/>
      <c r="K26" s="249"/>
      <c r="L26" s="249"/>
      <c r="M26" s="249"/>
      <c r="N26" s="249"/>
      <c r="O26" s="249"/>
      <c r="P26" s="444">
        <f t="shared" si="0"/>
        <v>0</v>
      </c>
      <c r="Q26" s="444"/>
    </row>
    <row r="27" spans="1:17">
      <c r="A27" s="257" t="s">
        <v>49</v>
      </c>
      <c r="B27" s="419"/>
      <c r="C27" s="251">
        <f>SUM(D27:O27)</f>
        <v>49392</v>
      </c>
      <c r="D27" s="251">
        <v>45879</v>
      </c>
      <c r="E27" s="251"/>
      <c r="F27" s="415"/>
      <c r="G27" s="251"/>
      <c r="H27" s="415">
        <v>3513</v>
      </c>
      <c r="I27" s="251"/>
      <c r="J27" s="251"/>
      <c r="K27" s="251"/>
      <c r="L27" s="251"/>
      <c r="M27" s="251"/>
      <c r="N27" s="251"/>
      <c r="O27" s="251"/>
      <c r="P27" s="444">
        <f t="shared" si="0"/>
        <v>49392</v>
      </c>
      <c r="Q27" s="444"/>
    </row>
    <row r="28" spans="1:17">
      <c r="A28" s="448" t="s">
        <v>296</v>
      </c>
      <c r="B28" s="448"/>
      <c r="C28" s="249"/>
      <c r="D28" s="249"/>
      <c r="E28" s="249"/>
      <c r="F28" s="451"/>
      <c r="G28" s="450"/>
      <c r="H28" s="451"/>
      <c r="I28" s="450"/>
      <c r="J28" s="450"/>
      <c r="K28" s="450"/>
      <c r="L28" s="450"/>
      <c r="M28" s="457"/>
      <c r="N28" s="457"/>
      <c r="O28" s="450"/>
      <c r="P28" s="444">
        <f t="shared" si="0"/>
        <v>0</v>
      </c>
      <c r="Q28" s="444"/>
    </row>
    <row r="29" spans="1:17">
      <c r="A29" s="273" t="s">
        <v>49</v>
      </c>
      <c r="B29" s="455"/>
      <c r="C29" s="449">
        <f>SUM(C31,C33,C35,C37)</f>
        <v>149893</v>
      </c>
      <c r="D29" s="449">
        <f>SUM(D31,D33,D35,D37)</f>
        <v>87162</v>
      </c>
      <c r="E29" s="449"/>
      <c r="F29" s="449"/>
      <c r="G29" s="449"/>
      <c r="H29" s="449">
        <f>SUM(H31,H33,H35,H37)</f>
        <v>57531</v>
      </c>
      <c r="I29" s="449"/>
      <c r="J29" s="449">
        <f>SUM(J31,J33,J35,J37)</f>
        <v>5200</v>
      </c>
      <c r="K29" s="449"/>
      <c r="L29" s="449"/>
      <c r="M29" s="449"/>
      <c r="N29" s="449">
        <f>SUM(N31,N33,N35,N37)</f>
        <v>0</v>
      </c>
      <c r="O29" s="449">
        <f>SUM(O31,O33,O35,O37)</f>
        <v>0</v>
      </c>
      <c r="P29" s="444">
        <f t="shared" si="0"/>
        <v>149893</v>
      </c>
      <c r="Q29" s="444"/>
    </row>
    <row r="30" spans="1:17">
      <c r="A30" s="485" t="s">
        <v>180</v>
      </c>
      <c r="B30" s="418" t="s">
        <v>459</v>
      </c>
      <c r="C30" s="249"/>
      <c r="D30" s="249"/>
      <c r="E30" s="249"/>
      <c r="F30" s="451"/>
      <c r="G30" s="450"/>
      <c r="H30" s="451"/>
      <c r="I30" s="450"/>
      <c r="J30" s="450"/>
      <c r="K30" s="450"/>
      <c r="L30" s="450"/>
      <c r="M30" s="457"/>
      <c r="N30" s="457"/>
      <c r="O30" s="450"/>
      <c r="P30" s="444">
        <f t="shared" si="0"/>
        <v>0</v>
      </c>
      <c r="Q30" s="444"/>
    </row>
    <row r="31" spans="1:17">
      <c r="A31" s="273" t="s">
        <v>49</v>
      </c>
      <c r="B31" s="458"/>
      <c r="C31" s="249">
        <f>SUM(D31:O31)</f>
        <v>70498</v>
      </c>
      <c r="D31" s="249">
        <f>[1]kiad!C31-'4.3'!H31</f>
        <v>19698</v>
      </c>
      <c r="E31" s="249"/>
      <c r="F31" s="451"/>
      <c r="G31" s="450"/>
      <c r="H31" s="451">
        <v>50800</v>
      </c>
      <c r="I31" s="450"/>
      <c r="J31" s="450"/>
      <c r="K31" s="450"/>
      <c r="L31" s="450"/>
      <c r="M31" s="457"/>
      <c r="N31" s="457"/>
      <c r="O31" s="450"/>
      <c r="P31" s="444">
        <f t="shared" si="0"/>
        <v>70498</v>
      </c>
      <c r="Q31" s="444"/>
    </row>
    <row r="32" spans="1:17">
      <c r="A32" s="485" t="s">
        <v>181</v>
      </c>
      <c r="B32" s="418" t="s">
        <v>458</v>
      </c>
      <c r="C32" s="249"/>
      <c r="D32" s="249"/>
      <c r="E32" s="249"/>
      <c r="F32" s="451"/>
      <c r="G32" s="450"/>
      <c r="H32" s="451"/>
      <c r="I32" s="450"/>
      <c r="J32" s="450"/>
      <c r="K32" s="450"/>
      <c r="L32" s="450"/>
      <c r="M32" s="457"/>
      <c r="N32" s="457"/>
      <c r="O32" s="450"/>
      <c r="P32" s="444">
        <f t="shared" si="0"/>
        <v>0</v>
      </c>
      <c r="Q32" s="444"/>
    </row>
    <row r="33" spans="1:117">
      <c r="A33" s="273" t="s">
        <v>49</v>
      </c>
      <c r="B33" s="458"/>
      <c r="C33" s="249">
        <f>SUM(D33:O33)</f>
        <v>10806</v>
      </c>
      <c r="D33" s="249">
        <f>[1]kiad!C33-'4.3'!H33</f>
        <v>5345</v>
      </c>
      <c r="E33" s="249"/>
      <c r="F33" s="451"/>
      <c r="G33" s="450"/>
      <c r="H33" s="451">
        <v>5461</v>
      </c>
      <c r="I33" s="450"/>
      <c r="J33" s="450"/>
      <c r="K33" s="450"/>
      <c r="L33" s="450"/>
      <c r="M33" s="457"/>
      <c r="N33" s="457"/>
      <c r="O33" s="450"/>
      <c r="P33" s="444">
        <f t="shared" si="0"/>
        <v>10806</v>
      </c>
      <c r="Q33" s="444"/>
    </row>
    <row r="34" spans="1:117">
      <c r="A34" s="485" t="s">
        <v>183</v>
      </c>
      <c r="B34" s="418" t="s">
        <v>458</v>
      </c>
      <c r="C34" s="249"/>
      <c r="D34" s="249"/>
      <c r="E34" s="249"/>
      <c r="F34" s="451"/>
      <c r="G34" s="450"/>
      <c r="H34" s="451"/>
      <c r="I34" s="450"/>
      <c r="J34" s="450"/>
      <c r="K34" s="450"/>
      <c r="L34" s="450"/>
      <c r="M34" s="457"/>
      <c r="N34" s="457"/>
      <c r="O34" s="450"/>
      <c r="P34" s="444">
        <f t="shared" si="0"/>
        <v>0</v>
      </c>
      <c r="Q34" s="444"/>
    </row>
    <row r="35" spans="1:117">
      <c r="A35" s="273" t="s">
        <v>49</v>
      </c>
      <c r="B35" s="458"/>
      <c r="C35" s="249">
        <f>SUM(D35:O35)</f>
        <v>11418</v>
      </c>
      <c r="D35" s="249">
        <f>[1]kiad!C35-'4.3'!H35-J35</f>
        <v>5583</v>
      </c>
      <c r="E35" s="249"/>
      <c r="F35" s="451"/>
      <c r="G35" s="450"/>
      <c r="H35" s="451">
        <v>635</v>
      </c>
      <c r="I35" s="450"/>
      <c r="J35" s="450">
        <v>5200</v>
      </c>
      <c r="K35" s="450"/>
      <c r="L35" s="450"/>
      <c r="M35" s="457"/>
      <c r="N35" s="457"/>
      <c r="O35" s="450"/>
      <c r="P35" s="444">
        <f t="shared" si="0"/>
        <v>11418</v>
      </c>
      <c r="Q35" s="444"/>
    </row>
    <row r="36" spans="1:117">
      <c r="A36" s="485" t="s">
        <v>182</v>
      </c>
      <c r="B36" s="418" t="s">
        <v>458</v>
      </c>
      <c r="C36" s="249"/>
      <c r="D36" s="249"/>
      <c r="E36" s="249"/>
      <c r="F36" s="451"/>
      <c r="G36" s="450"/>
      <c r="H36" s="451"/>
      <c r="I36" s="450"/>
      <c r="J36" s="450"/>
      <c r="K36" s="450"/>
      <c r="L36" s="450"/>
      <c r="M36" s="457"/>
      <c r="N36" s="457"/>
      <c r="O36" s="450"/>
      <c r="P36" s="444">
        <f t="shared" si="0"/>
        <v>0</v>
      </c>
      <c r="Q36" s="444"/>
    </row>
    <row r="37" spans="1:117" s="446" customFormat="1">
      <c r="A37" s="257" t="s">
        <v>49</v>
      </c>
      <c r="B37" s="459"/>
      <c r="C37" s="251">
        <f>SUM(D37:O37)</f>
        <v>57171</v>
      </c>
      <c r="D37" s="251">
        <v>56536</v>
      </c>
      <c r="E37" s="251"/>
      <c r="F37" s="462"/>
      <c r="G37" s="461"/>
      <c r="H37" s="462">
        <v>635</v>
      </c>
      <c r="I37" s="461"/>
      <c r="J37" s="461"/>
      <c r="K37" s="461"/>
      <c r="L37" s="461"/>
      <c r="M37" s="486"/>
      <c r="N37" s="486"/>
      <c r="O37" s="461"/>
      <c r="P37" s="445">
        <f t="shared" si="0"/>
        <v>57171</v>
      </c>
      <c r="Q37" s="445"/>
    </row>
    <row r="38" spans="1:117">
      <c r="A38" s="487" t="s">
        <v>297</v>
      </c>
      <c r="B38" s="414" t="s">
        <v>458</v>
      </c>
      <c r="C38" s="249"/>
      <c r="D38" s="249"/>
      <c r="E38" s="249"/>
      <c r="F38" s="451"/>
      <c r="G38" s="450"/>
      <c r="H38" s="451"/>
      <c r="I38" s="450"/>
      <c r="J38" s="450"/>
      <c r="K38" s="450"/>
      <c r="L38" s="450"/>
      <c r="M38" s="457"/>
      <c r="N38" s="457"/>
      <c r="O38" s="450"/>
      <c r="P38" s="444">
        <f t="shared" si="0"/>
        <v>0</v>
      </c>
      <c r="Q38" s="444"/>
    </row>
    <row r="39" spans="1:117" s="491" customFormat="1">
      <c r="A39" s="257" t="s">
        <v>49</v>
      </c>
      <c r="B39" s="471"/>
      <c r="C39" s="395">
        <f>SUM(D39:O39)</f>
        <v>49624</v>
      </c>
      <c r="D39" s="251">
        <v>44624</v>
      </c>
      <c r="E39" s="395"/>
      <c r="F39" s="488"/>
      <c r="G39" s="489"/>
      <c r="H39" s="488">
        <v>5000</v>
      </c>
      <c r="I39" s="489"/>
      <c r="J39" s="489"/>
      <c r="K39" s="489"/>
      <c r="L39" s="489"/>
      <c r="M39" s="490"/>
      <c r="N39" s="490"/>
      <c r="O39" s="489"/>
      <c r="P39" s="445">
        <f t="shared" si="0"/>
        <v>49624</v>
      </c>
      <c r="Q39" s="445"/>
    </row>
    <row r="40" spans="1:117">
      <c r="A40" s="318" t="s">
        <v>303</v>
      </c>
      <c r="B40" s="420"/>
      <c r="C40" s="249"/>
      <c r="D40" s="249"/>
      <c r="E40" s="249"/>
      <c r="F40" s="252"/>
      <c r="G40" s="249"/>
      <c r="H40" s="252"/>
      <c r="I40" s="249"/>
      <c r="J40" s="249"/>
      <c r="K40" s="249"/>
      <c r="L40" s="249"/>
      <c r="M40" s="249"/>
      <c r="N40" s="249"/>
      <c r="O40" s="249"/>
      <c r="P40" s="444">
        <f t="shared" si="0"/>
        <v>0</v>
      </c>
      <c r="Q40" s="444"/>
    </row>
    <row r="41" spans="1:117">
      <c r="A41" s="257" t="s">
        <v>49</v>
      </c>
      <c r="B41" s="257"/>
      <c r="C41" s="254">
        <f>C43+C45+C47</f>
        <v>391261</v>
      </c>
      <c r="D41" s="254">
        <f>D43+D45+D47</f>
        <v>320164</v>
      </c>
      <c r="E41" s="254"/>
      <c r="F41" s="254"/>
      <c r="G41" s="254"/>
      <c r="H41" s="254">
        <f>H43+H45+H47</f>
        <v>42211</v>
      </c>
      <c r="I41" s="254"/>
      <c r="J41" s="251">
        <f>J43+J45+J47</f>
        <v>28886</v>
      </c>
      <c r="K41" s="251"/>
      <c r="L41" s="251"/>
      <c r="M41" s="251"/>
      <c r="N41" s="251">
        <f>N43+N45+N47</f>
        <v>0</v>
      </c>
      <c r="O41" s="251">
        <f>O43+O45+O47</f>
        <v>0</v>
      </c>
      <c r="P41" s="444">
        <f t="shared" si="0"/>
        <v>391261</v>
      </c>
      <c r="Q41" s="444"/>
    </row>
    <row r="42" spans="1:117">
      <c r="A42" s="416" t="s">
        <v>308</v>
      </c>
      <c r="B42" s="418" t="s">
        <v>458</v>
      </c>
      <c r="C42" s="249"/>
      <c r="D42" s="249"/>
      <c r="E42" s="249"/>
      <c r="F42" s="252"/>
      <c r="G42" s="249"/>
      <c r="H42" s="252"/>
      <c r="I42" s="249"/>
      <c r="J42" s="249"/>
      <c r="K42" s="249"/>
      <c r="L42" s="249"/>
      <c r="M42" s="249"/>
      <c r="N42" s="249"/>
      <c r="O42" s="249"/>
      <c r="P42" s="444">
        <f t="shared" si="0"/>
        <v>0</v>
      </c>
      <c r="Q42" s="444"/>
    </row>
    <row r="43" spans="1:117">
      <c r="A43" s="273" t="s">
        <v>49</v>
      </c>
      <c r="B43" s="273"/>
      <c r="C43" s="249">
        <f>SUM(D43:O43)</f>
        <v>38362</v>
      </c>
      <c r="D43" s="249">
        <v>36411</v>
      </c>
      <c r="E43" s="249"/>
      <c r="F43" s="252"/>
      <c r="G43" s="249"/>
      <c r="H43" s="252"/>
      <c r="I43" s="249"/>
      <c r="J43" s="249">
        <v>1951</v>
      </c>
      <c r="K43" s="249"/>
      <c r="L43" s="249"/>
      <c r="M43" s="249"/>
      <c r="N43" s="249"/>
      <c r="O43" s="249"/>
      <c r="P43" s="444">
        <f t="shared" si="0"/>
        <v>38362</v>
      </c>
      <c r="Q43" s="444"/>
    </row>
    <row r="44" spans="1:117">
      <c r="A44" s="416" t="s">
        <v>309</v>
      </c>
      <c r="B44" s="263" t="s">
        <v>458</v>
      </c>
      <c r="C44" s="249"/>
      <c r="D44" s="249"/>
      <c r="E44" s="249"/>
      <c r="F44" s="252"/>
      <c r="G44" s="249"/>
      <c r="H44" s="252"/>
      <c r="I44" s="249"/>
      <c r="J44" s="249"/>
      <c r="K44" s="249"/>
      <c r="L44" s="249"/>
      <c r="M44" s="249"/>
      <c r="N44" s="249"/>
      <c r="O44" s="249"/>
      <c r="P44" s="444">
        <f t="shared" si="0"/>
        <v>0</v>
      </c>
      <c r="Q44" s="444">
        <f>P44-C44</f>
        <v>0</v>
      </c>
    </row>
    <row r="45" spans="1:117" s="474" customFormat="1">
      <c r="A45" s="273" t="s">
        <v>49</v>
      </c>
      <c r="B45" s="273"/>
      <c r="C45" s="249">
        <f>SUM(D45:O45)</f>
        <v>26935</v>
      </c>
      <c r="D45" s="249"/>
      <c r="E45" s="249"/>
      <c r="F45" s="252"/>
      <c r="G45" s="249"/>
      <c r="H45" s="252"/>
      <c r="I45" s="249"/>
      <c r="J45" s="249">
        <v>26935</v>
      </c>
      <c r="K45" s="249"/>
      <c r="L45" s="249"/>
      <c r="M45" s="249"/>
      <c r="N45" s="249"/>
      <c r="O45" s="249"/>
      <c r="P45" s="444">
        <f t="shared" si="0"/>
        <v>26935</v>
      </c>
      <c r="Q45" s="472"/>
    </row>
    <row r="46" spans="1:117" s="474" customFormat="1">
      <c r="A46" s="420" t="s">
        <v>310</v>
      </c>
      <c r="B46" s="421"/>
      <c r="C46" s="249"/>
      <c r="D46" s="249"/>
      <c r="E46" s="249"/>
      <c r="F46" s="260"/>
      <c r="G46" s="261"/>
      <c r="H46" s="260"/>
      <c r="I46" s="261"/>
      <c r="J46" s="261"/>
      <c r="K46" s="261"/>
      <c r="L46" s="261"/>
      <c r="M46" s="261"/>
      <c r="N46" s="261"/>
      <c r="O46" s="261"/>
      <c r="P46" s="472">
        <f t="shared" si="0"/>
        <v>0</v>
      </c>
      <c r="Q46" s="472">
        <f>P46-C46</f>
        <v>0</v>
      </c>
    </row>
    <row r="47" spans="1:117" s="474" customFormat="1">
      <c r="A47" s="257" t="s">
        <v>49</v>
      </c>
      <c r="B47" s="257"/>
      <c r="C47" s="251">
        <f t="shared" ref="C47:H47" si="1">C49+C51+C53+C55+C57+C59+C61+C63+C65+C67+C69+C71+C73+C75+C77+C79+C81+C83+C85+C87+C89+C91+C93</f>
        <v>325964</v>
      </c>
      <c r="D47" s="251">
        <f t="shared" si="1"/>
        <v>283753</v>
      </c>
      <c r="E47" s="251">
        <f t="shared" si="1"/>
        <v>0</v>
      </c>
      <c r="F47" s="251">
        <f t="shared" si="1"/>
        <v>0</v>
      </c>
      <c r="G47" s="251">
        <f t="shared" si="1"/>
        <v>0</v>
      </c>
      <c r="H47" s="251">
        <f t="shared" si="1"/>
        <v>42211</v>
      </c>
      <c r="I47" s="251"/>
      <c r="J47" s="251"/>
      <c r="K47" s="251"/>
      <c r="L47" s="251"/>
      <c r="M47" s="251"/>
      <c r="N47" s="251"/>
      <c r="O47" s="251"/>
      <c r="P47" s="444">
        <f t="shared" si="0"/>
        <v>325964</v>
      </c>
      <c r="Q47" s="444"/>
    </row>
    <row r="48" spans="1:117">
      <c r="A48" s="259" t="s">
        <v>203</v>
      </c>
      <c r="B48" s="259" t="s">
        <v>458</v>
      </c>
      <c r="C48" s="249"/>
      <c r="D48" s="249"/>
      <c r="E48" s="261"/>
      <c r="F48" s="260"/>
      <c r="G48" s="261"/>
      <c r="H48" s="260"/>
      <c r="I48" s="261"/>
      <c r="J48" s="261"/>
      <c r="K48" s="261"/>
      <c r="L48" s="261"/>
      <c r="M48" s="261"/>
      <c r="N48" s="261"/>
      <c r="O48" s="261"/>
      <c r="P48" s="444">
        <f t="shared" si="0"/>
        <v>0</v>
      </c>
      <c r="Q48" s="444">
        <f>P48-C48</f>
        <v>0</v>
      </c>
      <c r="R48" s="474"/>
      <c r="S48" s="474"/>
      <c r="T48" s="474"/>
      <c r="U48" s="474"/>
      <c r="V48" s="474"/>
      <c r="W48" s="474"/>
      <c r="X48" s="474"/>
      <c r="Y48" s="474"/>
      <c r="Z48" s="474"/>
      <c r="AA48" s="474"/>
      <c r="AB48" s="474"/>
      <c r="AC48" s="474"/>
      <c r="AD48" s="474"/>
      <c r="AE48" s="474"/>
      <c r="AF48" s="474"/>
      <c r="AG48" s="474"/>
      <c r="AH48" s="474"/>
      <c r="AI48" s="474"/>
      <c r="AJ48" s="474"/>
      <c r="AK48" s="474"/>
      <c r="AL48" s="474"/>
      <c r="AM48" s="474"/>
      <c r="AN48" s="474"/>
      <c r="AO48" s="474"/>
      <c r="AP48" s="474"/>
      <c r="AQ48" s="474"/>
      <c r="AR48" s="474"/>
      <c r="AS48" s="474"/>
      <c r="AT48" s="474"/>
      <c r="AU48" s="474"/>
      <c r="AV48" s="474"/>
      <c r="AW48" s="474"/>
      <c r="AX48" s="474"/>
      <c r="AY48" s="474"/>
      <c r="AZ48" s="474"/>
      <c r="BA48" s="474"/>
      <c r="BB48" s="474"/>
      <c r="BC48" s="474"/>
      <c r="BD48" s="474"/>
      <c r="BE48" s="474"/>
      <c r="BF48" s="474"/>
      <c r="BG48" s="474"/>
      <c r="BH48" s="474"/>
      <c r="BI48" s="474"/>
      <c r="BJ48" s="474"/>
      <c r="BK48" s="474"/>
      <c r="BL48" s="474"/>
      <c r="BM48" s="474"/>
      <c r="BN48" s="474"/>
      <c r="BO48" s="474"/>
      <c r="BP48" s="474"/>
      <c r="BQ48" s="474"/>
      <c r="BR48" s="474"/>
      <c r="BS48" s="474"/>
      <c r="BT48" s="474"/>
      <c r="BU48" s="474"/>
      <c r="BV48" s="474"/>
      <c r="BW48" s="474"/>
      <c r="BX48" s="474"/>
      <c r="BY48" s="474"/>
      <c r="BZ48" s="474"/>
      <c r="CA48" s="474"/>
      <c r="CB48" s="474"/>
      <c r="CC48" s="474"/>
      <c r="CD48" s="474"/>
      <c r="CE48" s="474"/>
      <c r="CF48" s="474"/>
      <c r="CG48" s="474"/>
      <c r="CH48" s="474"/>
      <c r="CI48" s="474"/>
      <c r="CJ48" s="474"/>
      <c r="CK48" s="474"/>
      <c r="CL48" s="474"/>
      <c r="CM48" s="474"/>
      <c r="CN48" s="474"/>
      <c r="CO48" s="474"/>
      <c r="CP48" s="474"/>
      <c r="CQ48" s="474"/>
      <c r="CR48" s="474"/>
      <c r="CS48" s="474"/>
      <c r="CT48" s="474"/>
      <c r="CU48" s="474"/>
      <c r="CV48" s="474"/>
      <c r="CW48" s="474"/>
      <c r="CX48" s="474"/>
      <c r="CY48" s="474"/>
      <c r="CZ48" s="474"/>
      <c r="DA48" s="474"/>
      <c r="DB48" s="474"/>
      <c r="DC48" s="474"/>
      <c r="DD48" s="474"/>
      <c r="DE48" s="474"/>
      <c r="DF48" s="474"/>
      <c r="DG48" s="474"/>
      <c r="DH48" s="474"/>
      <c r="DI48" s="474"/>
      <c r="DJ48" s="474"/>
      <c r="DK48" s="474"/>
      <c r="DL48" s="474"/>
      <c r="DM48" s="474"/>
    </row>
    <row r="49" spans="1:117" s="474" customFormat="1">
      <c r="A49" s="273" t="s">
        <v>49</v>
      </c>
      <c r="B49" s="273"/>
      <c r="C49" s="249">
        <f>SUM(D49:O49)</f>
        <v>27731</v>
      </c>
      <c r="D49" s="249">
        <f>[1]kiad!C49</f>
        <v>27731</v>
      </c>
      <c r="E49" s="249"/>
      <c r="F49" s="260"/>
      <c r="G49" s="261"/>
      <c r="H49" s="260"/>
      <c r="I49" s="261"/>
      <c r="J49" s="261"/>
      <c r="K49" s="261"/>
      <c r="L49" s="261"/>
      <c r="M49" s="261"/>
      <c r="N49" s="261"/>
      <c r="O49" s="261"/>
      <c r="P49" s="444">
        <f t="shared" si="0"/>
        <v>27731</v>
      </c>
      <c r="Q49" s="444"/>
    </row>
    <row r="50" spans="1:117">
      <c r="A50" s="263" t="s">
        <v>204</v>
      </c>
      <c r="B50" s="418" t="s">
        <v>458</v>
      </c>
      <c r="C50" s="249"/>
      <c r="D50" s="249"/>
      <c r="E50" s="261"/>
      <c r="F50" s="260"/>
      <c r="G50" s="261"/>
      <c r="H50" s="260"/>
      <c r="I50" s="261"/>
      <c r="J50" s="261"/>
      <c r="K50" s="261"/>
      <c r="L50" s="261"/>
      <c r="M50" s="261"/>
      <c r="N50" s="261"/>
      <c r="O50" s="261"/>
      <c r="P50" s="444">
        <f t="shared" si="0"/>
        <v>0</v>
      </c>
      <c r="Q50" s="444">
        <f>P50-C50</f>
        <v>0</v>
      </c>
      <c r="R50" s="474"/>
      <c r="S50" s="474"/>
      <c r="T50" s="474"/>
      <c r="U50" s="474"/>
      <c r="V50" s="474"/>
      <c r="W50" s="474"/>
      <c r="X50" s="474"/>
      <c r="Y50" s="474"/>
      <c r="Z50" s="474"/>
      <c r="AA50" s="474"/>
      <c r="AB50" s="474"/>
      <c r="AC50" s="474"/>
      <c r="AD50" s="474"/>
      <c r="AE50" s="474"/>
      <c r="AF50" s="474"/>
      <c r="AG50" s="474"/>
      <c r="AH50" s="474"/>
      <c r="AI50" s="474"/>
      <c r="AJ50" s="474"/>
      <c r="AK50" s="474"/>
      <c r="AL50" s="474"/>
      <c r="AM50" s="474"/>
      <c r="AN50" s="474"/>
      <c r="AO50" s="474"/>
      <c r="AP50" s="474"/>
      <c r="AQ50" s="474"/>
      <c r="AR50" s="474"/>
      <c r="AS50" s="474"/>
      <c r="AT50" s="474"/>
      <c r="AU50" s="474"/>
      <c r="AV50" s="474"/>
      <c r="AW50" s="474"/>
      <c r="AX50" s="474"/>
      <c r="AY50" s="474"/>
      <c r="AZ50" s="474"/>
      <c r="BA50" s="474"/>
      <c r="BB50" s="474"/>
      <c r="BC50" s="474"/>
      <c r="BD50" s="474"/>
      <c r="BE50" s="474"/>
      <c r="BF50" s="474"/>
      <c r="BG50" s="474"/>
      <c r="BH50" s="474"/>
      <c r="BI50" s="474"/>
      <c r="BJ50" s="474"/>
      <c r="BK50" s="474"/>
      <c r="BL50" s="474"/>
      <c r="BM50" s="474"/>
      <c r="BN50" s="474"/>
      <c r="BO50" s="474"/>
      <c r="BP50" s="474"/>
      <c r="BQ50" s="474"/>
      <c r="BR50" s="474"/>
      <c r="BS50" s="474"/>
      <c r="BT50" s="474"/>
      <c r="BU50" s="474"/>
      <c r="BV50" s="474"/>
      <c r="BW50" s="474"/>
      <c r="BX50" s="474"/>
      <c r="BY50" s="474"/>
      <c r="BZ50" s="474"/>
      <c r="CA50" s="474"/>
      <c r="CB50" s="474"/>
      <c r="CC50" s="474"/>
      <c r="CD50" s="474"/>
      <c r="CE50" s="474"/>
      <c r="CF50" s="474"/>
      <c r="CG50" s="474"/>
      <c r="CH50" s="474"/>
      <c r="CI50" s="474"/>
      <c r="CJ50" s="474"/>
      <c r="CK50" s="474"/>
      <c r="CL50" s="474"/>
      <c r="CM50" s="474"/>
      <c r="CN50" s="474"/>
      <c r="CO50" s="474"/>
      <c r="CP50" s="474"/>
      <c r="CQ50" s="474"/>
      <c r="CR50" s="474"/>
      <c r="CS50" s="474"/>
      <c r="CT50" s="474"/>
      <c r="CU50" s="474"/>
      <c r="CV50" s="474"/>
      <c r="CW50" s="474"/>
      <c r="CX50" s="474"/>
      <c r="CY50" s="474"/>
      <c r="CZ50" s="474"/>
      <c r="DA50" s="474"/>
      <c r="DB50" s="474"/>
      <c r="DC50" s="474"/>
      <c r="DD50" s="474"/>
      <c r="DE50" s="474"/>
      <c r="DF50" s="474"/>
      <c r="DG50" s="474"/>
      <c r="DH50" s="474"/>
      <c r="DI50" s="474"/>
      <c r="DJ50" s="474"/>
      <c r="DK50" s="474"/>
      <c r="DL50" s="474"/>
      <c r="DM50" s="474"/>
    </row>
    <row r="51" spans="1:117" s="474" customFormat="1">
      <c r="A51" s="273" t="s">
        <v>49</v>
      </c>
      <c r="B51" s="273"/>
      <c r="C51" s="249">
        <f>SUM(D51:O51)</f>
        <v>6065</v>
      </c>
      <c r="D51" s="249">
        <f>[1]kiad!C51</f>
        <v>6065</v>
      </c>
      <c r="E51" s="249"/>
      <c r="F51" s="260"/>
      <c r="G51" s="261"/>
      <c r="H51" s="260"/>
      <c r="I51" s="261"/>
      <c r="J51" s="261"/>
      <c r="K51" s="261"/>
      <c r="L51" s="261"/>
      <c r="M51" s="261"/>
      <c r="N51" s="261"/>
      <c r="O51" s="261"/>
      <c r="P51" s="444">
        <f t="shared" si="0"/>
        <v>6065</v>
      </c>
      <c r="Q51" s="444"/>
    </row>
    <row r="52" spans="1:117">
      <c r="A52" s="263" t="s">
        <v>205</v>
      </c>
      <c r="B52" s="418" t="s">
        <v>458</v>
      </c>
      <c r="C52" s="249"/>
      <c r="D52" s="249"/>
      <c r="E52" s="261"/>
      <c r="F52" s="260"/>
      <c r="G52" s="261"/>
      <c r="H52" s="260"/>
      <c r="I52" s="261"/>
      <c r="J52" s="261"/>
      <c r="K52" s="261"/>
      <c r="L52" s="261"/>
      <c r="M52" s="261"/>
      <c r="N52" s="261"/>
      <c r="O52" s="261"/>
      <c r="P52" s="444">
        <f t="shared" si="0"/>
        <v>0</v>
      </c>
      <c r="Q52" s="444">
        <f>P52-C52</f>
        <v>0</v>
      </c>
      <c r="R52" s="474"/>
      <c r="S52" s="474"/>
      <c r="T52" s="474"/>
      <c r="U52" s="474"/>
      <c r="V52" s="474"/>
      <c r="W52" s="474"/>
      <c r="X52" s="474"/>
      <c r="Y52" s="474"/>
      <c r="Z52" s="474"/>
      <c r="AA52" s="474"/>
      <c r="AB52" s="474"/>
      <c r="AC52" s="474"/>
      <c r="AD52" s="474"/>
      <c r="AE52" s="474"/>
      <c r="AF52" s="474"/>
      <c r="AG52" s="474"/>
      <c r="AH52" s="474"/>
      <c r="AI52" s="474"/>
      <c r="AJ52" s="474"/>
      <c r="AK52" s="474"/>
      <c r="AL52" s="474"/>
      <c r="AM52" s="474"/>
      <c r="AN52" s="474"/>
      <c r="AO52" s="474"/>
      <c r="AP52" s="474"/>
      <c r="AQ52" s="474"/>
      <c r="AR52" s="474"/>
      <c r="AS52" s="474"/>
      <c r="AT52" s="474"/>
      <c r="AU52" s="474"/>
      <c r="AV52" s="474"/>
      <c r="AW52" s="474"/>
      <c r="AX52" s="474"/>
      <c r="AY52" s="474"/>
      <c r="AZ52" s="474"/>
      <c r="BA52" s="474"/>
      <c r="BB52" s="474"/>
      <c r="BC52" s="474"/>
      <c r="BD52" s="474"/>
      <c r="BE52" s="474"/>
      <c r="BF52" s="474"/>
      <c r="BG52" s="474"/>
      <c r="BH52" s="474"/>
      <c r="BI52" s="474"/>
      <c r="BJ52" s="474"/>
      <c r="BK52" s="474"/>
      <c r="BL52" s="474"/>
      <c r="BM52" s="474"/>
      <c r="BN52" s="474"/>
      <c r="BO52" s="474"/>
      <c r="BP52" s="474"/>
      <c r="BQ52" s="474"/>
      <c r="BR52" s="474"/>
      <c r="BS52" s="474"/>
      <c r="BT52" s="474"/>
      <c r="BU52" s="474"/>
      <c r="BV52" s="474"/>
      <c r="BW52" s="474"/>
      <c r="BX52" s="474"/>
      <c r="BY52" s="474"/>
      <c r="BZ52" s="474"/>
      <c r="CA52" s="474"/>
      <c r="CB52" s="474"/>
      <c r="CC52" s="474"/>
      <c r="CD52" s="474"/>
      <c r="CE52" s="474"/>
      <c r="CF52" s="474"/>
      <c r="CG52" s="474"/>
      <c r="CH52" s="474"/>
      <c r="CI52" s="474"/>
      <c r="CJ52" s="474"/>
      <c r="CK52" s="474"/>
      <c r="CL52" s="474"/>
      <c r="CM52" s="474"/>
      <c r="CN52" s="474"/>
      <c r="CO52" s="474"/>
      <c r="CP52" s="474"/>
      <c r="CQ52" s="474"/>
      <c r="CR52" s="474"/>
      <c r="CS52" s="474"/>
      <c r="CT52" s="474"/>
      <c r="CU52" s="474"/>
      <c r="CV52" s="474"/>
      <c r="CW52" s="474"/>
      <c r="CX52" s="474"/>
      <c r="CY52" s="474"/>
      <c r="CZ52" s="474"/>
      <c r="DA52" s="474"/>
      <c r="DB52" s="474"/>
      <c r="DC52" s="474"/>
      <c r="DD52" s="474"/>
      <c r="DE52" s="474"/>
      <c r="DF52" s="474"/>
      <c r="DG52" s="474"/>
      <c r="DH52" s="474"/>
      <c r="DI52" s="474"/>
      <c r="DJ52" s="474"/>
      <c r="DK52" s="474"/>
      <c r="DL52" s="474"/>
      <c r="DM52" s="474"/>
    </row>
    <row r="53" spans="1:117" s="474" customFormat="1">
      <c r="A53" s="273" t="s">
        <v>49</v>
      </c>
      <c r="B53" s="273"/>
      <c r="C53" s="249">
        <v>8906</v>
      </c>
      <c r="D53" s="249">
        <v>8906</v>
      </c>
      <c r="E53" s="249"/>
      <c r="F53" s="260"/>
      <c r="G53" s="261"/>
      <c r="H53" s="260"/>
      <c r="I53" s="261"/>
      <c r="J53" s="261"/>
      <c r="K53" s="261"/>
      <c r="L53" s="261"/>
      <c r="M53" s="261"/>
      <c r="N53" s="261"/>
      <c r="O53" s="261"/>
      <c r="P53" s="444">
        <f t="shared" si="0"/>
        <v>8906</v>
      </c>
      <c r="Q53" s="444"/>
    </row>
    <row r="54" spans="1:117">
      <c r="A54" s="263" t="s">
        <v>206</v>
      </c>
      <c r="B54" s="418" t="s">
        <v>458</v>
      </c>
      <c r="C54" s="249"/>
      <c r="D54" s="249"/>
      <c r="E54" s="261"/>
      <c r="F54" s="260"/>
      <c r="G54" s="261"/>
      <c r="H54" s="260"/>
      <c r="I54" s="261"/>
      <c r="J54" s="261"/>
      <c r="K54" s="261"/>
      <c r="L54" s="261"/>
      <c r="M54" s="261"/>
      <c r="N54" s="261"/>
      <c r="O54" s="261"/>
      <c r="P54" s="444">
        <f t="shared" si="0"/>
        <v>0</v>
      </c>
      <c r="Q54" s="444">
        <f>P54-C54</f>
        <v>0</v>
      </c>
      <c r="R54" s="474"/>
      <c r="S54" s="474"/>
      <c r="T54" s="474"/>
      <c r="U54" s="474"/>
      <c r="V54" s="474"/>
      <c r="W54" s="474"/>
      <c r="X54" s="474"/>
      <c r="Y54" s="474"/>
      <c r="Z54" s="474"/>
      <c r="AA54" s="474"/>
      <c r="AB54" s="474"/>
      <c r="AC54" s="474"/>
      <c r="AD54" s="474"/>
      <c r="AE54" s="474"/>
      <c r="AF54" s="474"/>
      <c r="AG54" s="474"/>
      <c r="AH54" s="474"/>
      <c r="AI54" s="474"/>
      <c r="AJ54" s="474"/>
      <c r="AK54" s="474"/>
      <c r="AL54" s="474"/>
      <c r="AM54" s="474"/>
      <c r="AN54" s="474"/>
      <c r="AO54" s="474"/>
      <c r="AP54" s="474"/>
      <c r="AQ54" s="474"/>
      <c r="AR54" s="474"/>
      <c r="AS54" s="474"/>
      <c r="AT54" s="474"/>
      <c r="AU54" s="474"/>
      <c r="AV54" s="474"/>
      <c r="AW54" s="474"/>
      <c r="AX54" s="474"/>
      <c r="AY54" s="474"/>
      <c r="AZ54" s="474"/>
      <c r="BA54" s="474"/>
      <c r="BB54" s="474"/>
      <c r="BC54" s="474"/>
      <c r="BD54" s="474"/>
      <c r="BE54" s="474"/>
      <c r="BF54" s="474"/>
      <c r="BG54" s="474"/>
      <c r="BH54" s="474"/>
      <c r="BI54" s="474"/>
      <c r="BJ54" s="474"/>
      <c r="BK54" s="474"/>
      <c r="BL54" s="474"/>
      <c r="BM54" s="474"/>
      <c r="BN54" s="474"/>
      <c r="BO54" s="474"/>
      <c r="BP54" s="474"/>
      <c r="BQ54" s="474"/>
      <c r="BR54" s="474"/>
      <c r="BS54" s="474"/>
      <c r="BT54" s="474"/>
      <c r="BU54" s="474"/>
      <c r="BV54" s="474"/>
      <c r="BW54" s="474"/>
      <c r="BX54" s="474"/>
      <c r="BY54" s="474"/>
      <c r="BZ54" s="474"/>
      <c r="CA54" s="474"/>
      <c r="CB54" s="474"/>
      <c r="CC54" s="474"/>
      <c r="CD54" s="474"/>
      <c r="CE54" s="474"/>
      <c r="CF54" s="474"/>
      <c r="CG54" s="474"/>
      <c r="CH54" s="474"/>
      <c r="CI54" s="474"/>
      <c r="CJ54" s="474"/>
      <c r="CK54" s="474"/>
      <c r="CL54" s="474"/>
      <c r="CM54" s="474"/>
      <c r="CN54" s="474"/>
      <c r="CO54" s="474"/>
      <c r="CP54" s="474"/>
      <c r="CQ54" s="474"/>
      <c r="CR54" s="474"/>
      <c r="CS54" s="474"/>
      <c r="CT54" s="474"/>
      <c r="CU54" s="474"/>
      <c r="CV54" s="474"/>
      <c r="CW54" s="474"/>
      <c r="CX54" s="474"/>
      <c r="CY54" s="474"/>
      <c r="CZ54" s="474"/>
      <c r="DA54" s="474"/>
      <c r="DB54" s="474"/>
      <c r="DC54" s="474"/>
      <c r="DD54" s="474"/>
      <c r="DE54" s="474"/>
      <c r="DF54" s="474"/>
      <c r="DG54" s="474"/>
      <c r="DH54" s="474"/>
      <c r="DI54" s="474"/>
      <c r="DJ54" s="474"/>
      <c r="DK54" s="474"/>
      <c r="DL54" s="474"/>
      <c r="DM54" s="474"/>
    </row>
    <row r="55" spans="1:117" s="474" customFormat="1">
      <c r="A55" s="273" t="s">
        <v>49</v>
      </c>
      <c r="B55" s="273"/>
      <c r="C55" s="249">
        <v>8015</v>
      </c>
      <c r="D55" s="249">
        <v>8015</v>
      </c>
      <c r="E55" s="249"/>
      <c r="F55" s="260"/>
      <c r="G55" s="261"/>
      <c r="H55" s="260"/>
      <c r="I55" s="261"/>
      <c r="J55" s="261"/>
      <c r="K55" s="261"/>
      <c r="L55" s="261"/>
      <c r="M55" s="261"/>
      <c r="N55" s="261"/>
      <c r="O55" s="261"/>
      <c r="P55" s="444">
        <f t="shared" si="0"/>
        <v>8015</v>
      </c>
      <c r="Q55" s="444"/>
    </row>
    <row r="56" spans="1:117">
      <c r="A56" s="263" t="s">
        <v>207</v>
      </c>
      <c r="B56" s="418" t="s">
        <v>458</v>
      </c>
      <c r="C56" s="249"/>
      <c r="D56" s="249"/>
      <c r="E56" s="261"/>
      <c r="F56" s="260"/>
      <c r="G56" s="261"/>
      <c r="H56" s="260"/>
      <c r="I56" s="261"/>
      <c r="J56" s="261"/>
      <c r="K56" s="261"/>
      <c r="L56" s="261"/>
      <c r="M56" s="261"/>
      <c r="N56" s="261"/>
      <c r="O56" s="261"/>
      <c r="P56" s="444">
        <f t="shared" si="0"/>
        <v>0</v>
      </c>
      <c r="Q56" s="444">
        <f>P56-C56</f>
        <v>0</v>
      </c>
      <c r="R56" s="474"/>
      <c r="S56" s="474"/>
      <c r="T56" s="474"/>
      <c r="U56" s="474"/>
      <c r="V56" s="474"/>
      <c r="W56" s="474"/>
      <c r="X56" s="474"/>
      <c r="Y56" s="474"/>
      <c r="Z56" s="474"/>
      <c r="AA56" s="474"/>
      <c r="AB56" s="474"/>
      <c r="AC56" s="474"/>
      <c r="AD56" s="474"/>
      <c r="AE56" s="474"/>
      <c r="AF56" s="474"/>
      <c r="AG56" s="474"/>
      <c r="AH56" s="474"/>
      <c r="AI56" s="474"/>
      <c r="AJ56" s="474"/>
      <c r="AK56" s="474"/>
      <c r="AL56" s="474"/>
      <c r="AM56" s="474"/>
      <c r="AN56" s="474"/>
      <c r="AO56" s="474"/>
      <c r="AP56" s="474"/>
      <c r="AQ56" s="474"/>
      <c r="AR56" s="474"/>
      <c r="AS56" s="474"/>
      <c r="AT56" s="474"/>
      <c r="AU56" s="474"/>
      <c r="AV56" s="474"/>
      <c r="AW56" s="474"/>
      <c r="AX56" s="474"/>
      <c r="AY56" s="474"/>
      <c r="AZ56" s="474"/>
      <c r="BA56" s="474"/>
      <c r="BB56" s="474"/>
      <c r="BC56" s="474"/>
      <c r="BD56" s="474"/>
      <c r="BE56" s="474"/>
      <c r="BF56" s="474"/>
      <c r="BG56" s="474"/>
      <c r="BH56" s="474"/>
      <c r="BI56" s="474"/>
      <c r="BJ56" s="474"/>
      <c r="BK56" s="474"/>
      <c r="BL56" s="474"/>
      <c r="BM56" s="474"/>
      <c r="BN56" s="474"/>
      <c r="BO56" s="474"/>
      <c r="BP56" s="474"/>
      <c r="BQ56" s="474"/>
      <c r="BR56" s="474"/>
      <c r="BS56" s="474"/>
      <c r="BT56" s="474"/>
      <c r="BU56" s="474"/>
      <c r="BV56" s="474"/>
      <c r="BW56" s="474"/>
      <c r="BX56" s="474"/>
      <c r="BY56" s="474"/>
      <c r="BZ56" s="474"/>
      <c r="CA56" s="474"/>
      <c r="CB56" s="474"/>
      <c r="CC56" s="474"/>
      <c r="CD56" s="474"/>
      <c r="CE56" s="474"/>
      <c r="CF56" s="474"/>
      <c r="CG56" s="474"/>
      <c r="CH56" s="474"/>
      <c r="CI56" s="474"/>
      <c r="CJ56" s="474"/>
      <c r="CK56" s="474"/>
      <c r="CL56" s="474"/>
      <c r="CM56" s="474"/>
      <c r="CN56" s="474"/>
      <c r="CO56" s="474"/>
      <c r="CP56" s="474"/>
      <c r="CQ56" s="474"/>
      <c r="CR56" s="474"/>
      <c r="CS56" s="474"/>
      <c r="CT56" s="474"/>
      <c r="CU56" s="474"/>
      <c r="CV56" s="474"/>
      <c r="CW56" s="474"/>
      <c r="CX56" s="474"/>
      <c r="CY56" s="474"/>
      <c r="CZ56" s="474"/>
      <c r="DA56" s="474"/>
      <c r="DB56" s="474"/>
      <c r="DC56" s="474"/>
      <c r="DD56" s="474"/>
      <c r="DE56" s="474"/>
      <c r="DF56" s="474"/>
      <c r="DG56" s="474"/>
      <c r="DH56" s="474"/>
      <c r="DI56" s="474"/>
      <c r="DJ56" s="474"/>
      <c r="DK56" s="474"/>
      <c r="DL56" s="474"/>
      <c r="DM56" s="474"/>
    </row>
    <row r="57" spans="1:117" s="474" customFormat="1">
      <c r="A57" s="273" t="s">
        <v>49</v>
      </c>
      <c r="B57" s="273"/>
      <c r="C57" s="249">
        <v>11450</v>
      </c>
      <c r="D57" s="249">
        <v>11450</v>
      </c>
      <c r="E57" s="249"/>
      <c r="F57" s="260"/>
      <c r="G57" s="261"/>
      <c r="H57" s="260"/>
      <c r="I57" s="261"/>
      <c r="J57" s="261"/>
      <c r="K57" s="261"/>
      <c r="L57" s="261"/>
      <c r="M57" s="261"/>
      <c r="N57" s="261"/>
      <c r="O57" s="261"/>
      <c r="P57" s="444">
        <f t="shared" si="0"/>
        <v>11450</v>
      </c>
      <c r="Q57" s="444"/>
    </row>
    <row r="58" spans="1:117">
      <c r="A58" s="263" t="s">
        <v>208</v>
      </c>
      <c r="B58" s="418" t="s">
        <v>458</v>
      </c>
      <c r="C58" s="249"/>
      <c r="D58" s="249"/>
      <c r="E58" s="261"/>
      <c r="F58" s="260"/>
      <c r="G58" s="261"/>
      <c r="H58" s="260"/>
      <c r="I58" s="261"/>
      <c r="J58" s="261"/>
      <c r="K58" s="261"/>
      <c r="L58" s="261"/>
      <c r="M58" s="261"/>
      <c r="N58" s="261"/>
      <c r="O58" s="261"/>
      <c r="P58" s="444">
        <f t="shared" si="0"/>
        <v>0</v>
      </c>
      <c r="Q58" s="444">
        <f>P58-C58</f>
        <v>0</v>
      </c>
      <c r="R58" s="474"/>
      <c r="S58" s="474"/>
      <c r="T58" s="474"/>
      <c r="U58" s="474"/>
      <c r="V58" s="474"/>
      <c r="W58" s="474"/>
      <c r="X58" s="474"/>
      <c r="Y58" s="474"/>
      <c r="Z58" s="474"/>
      <c r="AA58" s="474"/>
      <c r="AB58" s="474"/>
      <c r="AC58" s="474"/>
      <c r="AD58" s="474"/>
      <c r="AE58" s="474"/>
      <c r="AF58" s="474"/>
      <c r="AG58" s="474"/>
      <c r="AH58" s="474"/>
      <c r="AI58" s="474"/>
      <c r="AJ58" s="474"/>
      <c r="AK58" s="474"/>
      <c r="AL58" s="474"/>
      <c r="AM58" s="474"/>
      <c r="AN58" s="474"/>
      <c r="AO58" s="474"/>
      <c r="AP58" s="474"/>
      <c r="AQ58" s="474"/>
      <c r="AR58" s="474"/>
      <c r="AS58" s="474"/>
      <c r="AT58" s="474"/>
      <c r="AU58" s="474"/>
      <c r="AV58" s="474"/>
      <c r="AW58" s="474"/>
      <c r="AX58" s="474"/>
      <c r="AY58" s="474"/>
      <c r="AZ58" s="474"/>
      <c r="BA58" s="474"/>
      <c r="BB58" s="474"/>
      <c r="BC58" s="474"/>
      <c r="BD58" s="474"/>
      <c r="BE58" s="474"/>
      <c r="BF58" s="474"/>
      <c r="BG58" s="474"/>
      <c r="BH58" s="474"/>
      <c r="BI58" s="474"/>
      <c r="BJ58" s="474"/>
      <c r="BK58" s="474"/>
      <c r="BL58" s="474"/>
      <c r="BM58" s="474"/>
      <c r="BN58" s="474"/>
      <c r="BO58" s="474"/>
      <c r="BP58" s="474"/>
      <c r="BQ58" s="474"/>
      <c r="BR58" s="474"/>
      <c r="BS58" s="474"/>
      <c r="BT58" s="474"/>
      <c r="BU58" s="474"/>
      <c r="BV58" s="474"/>
      <c r="BW58" s="474"/>
      <c r="BX58" s="474"/>
      <c r="BY58" s="474"/>
      <c r="BZ58" s="474"/>
      <c r="CA58" s="474"/>
      <c r="CB58" s="474"/>
      <c r="CC58" s="474"/>
      <c r="CD58" s="474"/>
      <c r="CE58" s="474"/>
      <c r="CF58" s="474"/>
      <c r="CG58" s="474"/>
      <c r="CH58" s="474"/>
      <c r="CI58" s="474"/>
      <c r="CJ58" s="474"/>
      <c r="CK58" s="474"/>
      <c r="CL58" s="474"/>
      <c r="CM58" s="474"/>
      <c r="CN58" s="474"/>
      <c r="CO58" s="474"/>
      <c r="CP58" s="474"/>
      <c r="CQ58" s="474"/>
      <c r="CR58" s="474"/>
      <c r="CS58" s="474"/>
      <c r="CT58" s="474"/>
      <c r="CU58" s="474"/>
      <c r="CV58" s="474"/>
      <c r="CW58" s="474"/>
      <c r="CX58" s="474"/>
      <c r="CY58" s="474"/>
      <c r="CZ58" s="474"/>
      <c r="DA58" s="474"/>
      <c r="DB58" s="474"/>
      <c r="DC58" s="474"/>
      <c r="DD58" s="474"/>
      <c r="DE58" s="474"/>
      <c r="DF58" s="474"/>
      <c r="DG58" s="474"/>
      <c r="DH58" s="474"/>
      <c r="DI58" s="474"/>
      <c r="DJ58" s="474"/>
      <c r="DK58" s="474"/>
      <c r="DL58" s="474"/>
      <c r="DM58" s="474"/>
    </row>
    <row r="59" spans="1:117" s="474" customFormat="1">
      <c r="A59" s="273" t="s">
        <v>49</v>
      </c>
      <c r="B59" s="273"/>
      <c r="C59" s="249">
        <f>SUM(D59:O59)</f>
        <v>24907</v>
      </c>
      <c r="D59" s="249">
        <f>[1]kiad!C59-'4.3'!H59</f>
        <v>17411</v>
      </c>
      <c r="E59" s="249"/>
      <c r="F59" s="260"/>
      <c r="G59" s="261"/>
      <c r="H59" s="260">
        <v>7496</v>
      </c>
      <c r="I59" s="261"/>
      <c r="J59" s="261"/>
      <c r="K59" s="261"/>
      <c r="L59" s="261"/>
      <c r="M59" s="261"/>
      <c r="N59" s="261"/>
      <c r="O59" s="261"/>
      <c r="P59" s="444">
        <f t="shared" si="0"/>
        <v>24907</v>
      </c>
      <c r="Q59" s="444"/>
    </row>
    <row r="60" spans="1:117">
      <c r="A60" s="263" t="s">
        <v>209</v>
      </c>
      <c r="B60" s="418" t="s">
        <v>458</v>
      </c>
      <c r="C60" s="249"/>
      <c r="D60" s="249"/>
      <c r="E60" s="261"/>
      <c r="F60" s="260"/>
      <c r="G60" s="261"/>
      <c r="H60" s="260"/>
      <c r="I60" s="261"/>
      <c r="J60" s="261"/>
      <c r="K60" s="261"/>
      <c r="L60" s="261"/>
      <c r="M60" s="261"/>
      <c r="N60" s="261"/>
      <c r="O60" s="261"/>
      <c r="P60" s="444">
        <f t="shared" si="0"/>
        <v>0</v>
      </c>
      <c r="Q60" s="444">
        <f>P60-C60</f>
        <v>0</v>
      </c>
      <c r="R60" s="474"/>
      <c r="S60" s="474"/>
      <c r="T60" s="474"/>
      <c r="U60" s="474"/>
      <c r="V60" s="474"/>
      <c r="W60" s="474"/>
      <c r="X60" s="474"/>
      <c r="Y60" s="474"/>
      <c r="Z60" s="474"/>
      <c r="AA60" s="474"/>
      <c r="AB60" s="474"/>
      <c r="AC60" s="474"/>
      <c r="AD60" s="474"/>
      <c r="AE60" s="474"/>
      <c r="AF60" s="474"/>
      <c r="AG60" s="474"/>
      <c r="AH60" s="474"/>
      <c r="AI60" s="474"/>
      <c r="AJ60" s="474"/>
      <c r="AK60" s="474"/>
      <c r="AL60" s="474"/>
      <c r="AM60" s="474"/>
      <c r="AN60" s="474"/>
      <c r="AO60" s="474"/>
      <c r="AP60" s="474"/>
      <c r="AQ60" s="474"/>
      <c r="AR60" s="474"/>
      <c r="AS60" s="474"/>
      <c r="AT60" s="474"/>
      <c r="AU60" s="474"/>
      <c r="AV60" s="474"/>
      <c r="AW60" s="474"/>
      <c r="AX60" s="474"/>
      <c r="AY60" s="474"/>
      <c r="AZ60" s="474"/>
      <c r="BA60" s="474"/>
      <c r="BB60" s="474"/>
      <c r="BC60" s="474"/>
      <c r="BD60" s="474"/>
      <c r="BE60" s="474"/>
      <c r="BF60" s="474"/>
      <c r="BG60" s="474"/>
      <c r="BH60" s="474"/>
      <c r="BI60" s="474"/>
      <c r="BJ60" s="474"/>
      <c r="BK60" s="474"/>
      <c r="BL60" s="474"/>
      <c r="BM60" s="474"/>
      <c r="BN60" s="474"/>
      <c r="BO60" s="474"/>
      <c r="BP60" s="474"/>
      <c r="BQ60" s="474"/>
      <c r="BR60" s="474"/>
      <c r="BS60" s="474"/>
      <c r="BT60" s="474"/>
      <c r="BU60" s="474"/>
      <c r="BV60" s="474"/>
      <c r="BW60" s="474"/>
      <c r="BX60" s="474"/>
      <c r="BY60" s="474"/>
      <c r="BZ60" s="474"/>
      <c r="CA60" s="474"/>
      <c r="CB60" s="474"/>
      <c r="CC60" s="474"/>
      <c r="CD60" s="474"/>
      <c r="CE60" s="474"/>
      <c r="CF60" s="474"/>
      <c r="CG60" s="474"/>
      <c r="CH60" s="474"/>
      <c r="CI60" s="474"/>
      <c r="CJ60" s="474"/>
      <c r="CK60" s="474"/>
      <c r="CL60" s="474"/>
      <c r="CM60" s="474"/>
      <c r="CN60" s="474"/>
      <c r="CO60" s="474"/>
      <c r="CP60" s="474"/>
      <c r="CQ60" s="474"/>
      <c r="CR60" s="474"/>
      <c r="CS60" s="474"/>
      <c r="CT60" s="474"/>
      <c r="CU60" s="474"/>
      <c r="CV60" s="474"/>
      <c r="CW60" s="474"/>
      <c r="CX60" s="474"/>
      <c r="CY60" s="474"/>
      <c r="CZ60" s="474"/>
      <c r="DA60" s="474"/>
      <c r="DB60" s="474"/>
      <c r="DC60" s="474"/>
      <c r="DD60" s="474"/>
      <c r="DE60" s="474"/>
      <c r="DF60" s="474"/>
      <c r="DG60" s="474"/>
      <c r="DH60" s="474"/>
      <c r="DI60" s="474"/>
      <c r="DJ60" s="474"/>
      <c r="DK60" s="474"/>
      <c r="DL60" s="474"/>
      <c r="DM60" s="474"/>
    </row>
    <row r="61" spans="1:117" s="474" customFormat="1">
      <c r="A61" s="273" t="s">
        <v>49</v>
      </c>
      <c r="B61" s="273"/>
      <c r="C61" s="249">
        <f>SUM(D61:O61)</f>
        <v>29694</v>
      </c>
      <c r="D61" s="249">
        <v>16839</v>
      </c>
      <c r="E61" s="249"/>
      <c r="F61" s="260"/>
      <c r="G61" s="261"/>
      <c r="H61" s="260">
        <v>12855</v>
      </c>
      <c r="I61" s="261"/>
      <c r="J61" s="261"/>
      <c r="K61" s="261"/>
      <c r="L61" s="261"/>
      <c r="M61" s="261"/>
      <c r="N61" s="261"/>
      <c r="O61" s="261"/>
      <c r="P61" s="444">
        <f t="shared" si="0"/>
        <v>29694</v>
      </c>
      <c r="Q61" s="444"/>
    </row>
    <row r="62" spans="1:117">
      <c r="A62" s="263" t="s">
        <v>210</v>
      </c>
      <c r="B62" s="418" t="s">
        <v>458</v>
      </c>
      <c r="C62" s="249"/>
      <c r="D62" s="249"/>
      <c r="E62" s="261"/>
      <c r="F62" s="260"/>
      <c r="G62" s="261"/>
      <c r="H62" s="260"/>
      <c r="I62" s="261"/>
      <c r="J62" s="261"/>
      <c r="K62" s="261"/>
      <c r="L62" s="261"/>
      <c r="M62" s="261"/>
      <c r="N62" s="261"/>
      <c r="O62" s="261"/>
      <c r="P62" s="444">
        <f t="shared" si="0"/>
        <v>0</v>
      </c>
      <c r="Q62" s="444">
        <f>P62-C62</f>
        <v>0</v>
      </c>
      <c r="R62" s="474"/>
      <c r="S62" s="474"/>
      <c r="T62" s="474"/>
      <c r="U62" s="474"/>
      <c r="V62" s="474"/>
      <c r="W62" s="474"/>
      <c r="X62" s="474"/>
      <c r="Y62" s="474"/>
      <c r="Z62" s="474"/>
      <c r="AA62" s="474"/>
      <c r="AB62" s="474"/>
      <c r="AC62" s="474"/>
      <c r="AD62" s="474"/>
      <c r="AE62" s="474"/>
      <c r="AF62" s="474"/>
      <c r="AG62" s="474"/>
      <c r="AH62" s="474"/>
      <c r="AI62" s="474"/>
      <c r="AJ62" s="474"/>
      <c r="AK62" s="474"/>
      <c r="AL62" s="474"/>
      <c r="AM62" s="474"/>
      <c r="AN62" s="474"/>
      <c r="AO62" s="474"/>
      <c r="AP62" s="474"/>
      <c r="AQ62" s="474"/>
      <c r="AR62" s="474"/>
      <c r="AS62" s="474"/>
      <c r="AT62" s="474"/>
      <c r="AU62" s="474"/>
      <c r="AV62" s="474"/>
      <c r="AW62" s="474"/>
      <c r="AX62" s="474"/>
      <c r="AY62" s="474"/>
      <c r="AZ62" s="474"/>
      <c r="BA62" s="474"/>
      <c r="BB62" s="474"/>
      <c r="BC62" s="474"/>
      <c r="BD62" s="474"/>
      <c r="BE62" s="474"/>
      <c r="BF62" s="474"/>
      <c r="BG62" s="474"/>
      <c r="BH62" s="474"/>
      <c r="BI62" s="474"/>
      <c r="BJ62" s="474"/>
      <c r="BK62" s="474"/>
      <c r="BL62" s="474"/>
      <c r="BM62" s="474"/>
      <c r="BN62" s="474"/>
      <c r="BO62" s="474"/>
      <c r="BP62" s="474"/>
      <c r="BQ62" s="474"/>
      <c r="BR62" s="474"/>
      <c r="BS62" s="474"/>
      <c r="BT62" s="474"/>
      <c r="BU62" s="474"/>
      <c r="BV62" s="474"/>
      <c r="BW62" s="474"/>
      <c r="BX62" s="474"/>
      <c r="BY62" s="474"/>
      <c r="BZ62" s="474"/>
      <c r="CA62" s="474"/>
      <c r="CB62" s="474"/>
      <c r="CC62" s="474"/>
      <c r="CD62" s="474"/>
      <c r="CE62" s="474"/>
      <c r="CF62" s="474"/>
      <c r="CG62" s="474"/>
      <c r="CH62" s="474"/>
      <c r="CI62" s="474"/>
      <c r="CJ62" s="474"/>
      <c r="CK62" s="474"/>
      <c r="CL62" s="474"/>
      <c r="CM62" s="474"/>
      <c r="CN62" s="474"/>
      <c r="CO62" s="474"/>
      <c r="CP62" s="474"/>
      <c r="CQ62" s="474"/>
      <c r="CR62" s="474"/>
      <c r="CS62" s="474"/>
      <c r="CT62" s="474"/>
      <c r="CU62" s="474"/>
      <c r="CV62" s="474"/>
      <c r="CW62" s="474"/>
      <c r="CX62" s="474"/>
      <c r="CY62" s="474"/>
      <c r="CZ62" s="474"/>
      <c r="DA62" s="474"/>
      <c r="DB62" s="474"/>
      <c r="DC62" s="474"/>
      <c r="DD62" s="474"/>
      <c r="DE62" s="474"/>
      <c r="DF62" s="474"/>
      <c r="DG62" s="474"/>
      <c r="DH62" s="474"/>
      <c r="DI62" s="474"/>
      <c r="DJ62" s="474"/>
      <c r="DK62" s="474"/>
      <c r="DL62" s="474"/>
      <c r="DM62" s="474"/>
    </row>
    <row r="63" spans="1:117" s="474" customFormat="1">
      <c r="A63" s="273" t="s">
        <v>49</v>
      </c>
      <c r="B63" s="273"/>
      <c r="C63" s="249">
        <f>SUM(D63:O63)</f>
        <v>42880</v>
      </c>
      <c r="D63" s="249">
        <f>[1]kiad!C63-'4.3'!H63</f>
        <v>24746</v>
      </c>
      <c r="E63" s="249"/>
      <c r="F63" s="260"/>
      <c r="G63" s="261"/>
      <c r="H63" s="260">
        <v>18134</v>
      </c>
      <c r="I63" s="261"/>
      <c r="J63" s="261"/>
      <c r="K63" s="261"/>
      <c r="L63" s="261"/>
      <c r="M63" s="261"/>
      <c r="N63" s="261"/>
      <c r="O63" s="261"/>
      <c r="P63" s="444">
        <f t="shared" si="0"/>
        <v>42880</v>
      </c>
      <c r="Q63" s="444"/>
    </row>
    <row r="64" spans="1:117">
      <c r="A64" s="263" t="s">
        <v>211</v>
      </c>
      <c r="B64" s="418" t="s">
        <v>458</v>
      </c>
      <c r="C64" s="249"/>
      <c r="D64" s="249"/>
      <c r="E64" s="261"/>
      <c r="F64" s="260"/>
      <c r="G64" s="261"/>
      <c r="H64" s="260"/>
      <c r="I64" s="261"/>
      <c r="J64" s="261"/>
      <c r="K64" s="261"/>
      <c r="L64" s="261"/>
      <c r="M64" s="261"/>
      <c r="N64" s="261"/>
      <c r="O64" s="261"/>
      <c r="P64" s="444">
        <f t="shared" si="0"/>
        <v>0</v>
      </c>
      <c r="Q64" s="444">
        <f>P64-C64</f>
        <v>0</v>
      </c>
      <c r="R64" s="474"/>
      <c r="S64" s="474"/>
      <c r="T64" s="474"/>
      <c r="U64" s="474"/>
      <c r="V64" s="474"/>
      <c r="W64" s="474"/>
      <c r="X64" s="474"/>
      <c r="Y64" s="474"/>
      <c r="Z64" s="474"/>
      <c r="AA64" s="474"/>
      <c r="AB64" s="474"/>
      <c r="AC64" s="474"/>
      <c r="AD64" s="474"/>
      <c r="AE64" s="474"/>
      <c r="AF64" s="474"/>
      <c r="AG64" s="474"/>
      <c r="AH64" s="474"/>
      <c r="AI64" s="474"/>
      <c r="AJ64" s="474"/>
      <c r="AK64" s="474"/>
      <c r="AL64" s="474"/>
      <c r="AM64" s="474"/>
      <c r="AN64" s="474"/>
      <c r="AO64" s="474"/>
      <c r="AP64" s="474"/>
      <c r="AQ64" s="474"/>
      <c r="AR64" s="474"/>
      <c r="AS64" s="474"/>
      <c r="AT64" s="474"/>
      <c r="AU64" s="474"/>
      <c r="AV64" s="474"/>
      <c r="AW64" s="474"/>
      <c r="AX64" s="474"/>
      <c r="AY64" s="474"/>
      <c r="AZ64" s="474"/>
      <c r="BA64" s="474"/>
      <c r="BB64" s="474"/>
      <c r="BC64" s="474"/>
      <c r="BD64" s="474"/>
      <c r="BE64" s="474"/>
      <c r="BF64" s="474"/>
      <c r="BG64" s="474"/>
      <c r="BH64" s="474"/>
      <c r="BI64" s="474"/>
      <c r="BJ64" s="474"/>
      <c r="BK64" s="474"/>
      <c r="BL64" s="474"/>
      <c r="BM64" s="474"/>
      <c r="BN64" s="474"/>
      <c r="BO64" s="474"/>
      <c r="BP64" s="474"/>
      <c r="BQ64" s="474"/>
      <c r="BR64" s="474"/>
      <c r="BS64" s="474"/>
      <c r="BT64" s="474"/>
      <c r="BU64" s="474"/>
      <c r="BV64" s="474"/>
      <c r="BW64" s="474"/>
      <c r="BX64" s="474"/>
      <c r="BY64" s="474"/>
      <c r="BZ64" s="474"/>
      <c r="CA64" s="474"/>
      <c r="CB64" s="474"/>
      <c r="CC64" s="474"/>
      <c r="CD64" s="474"/>
      <c r="CE64" s="474"/>
      <c r="CF64" s="474"/>
      <c r="CG64" s="474"/>
      <c r="CH64" s="474"/>
      <c r="CI64" s="474"/>
      <c r="CJ64" s="474"/>
      <c r="CK64" s="474"/>
      <c r="CL64" s="474"/>
      <c r="CM64" s="474"/>
      <c r="CN64" s="474"/>
      <c r="CO64" s="474"/>
      <c r="CP64" s="474"/>
      <c r="CQ64" s="474"/>
      <c r="CR64" s="474"/>
      <c r="CS64" s="474"/>
      <c r="CT64" s="474"/>
      <c r="CU64" s="474"/>
      <c r="CV64" s="474"/>
      <c r="CW64" s="474"/>
      <c r="CX64" s="474"/>
      <c r="CY64" s="474"/>
      <c r="CZ64" s="474"/>
      <c r="DA64" s="474"/>
      <c r="DB64" s="474"/>
      <c r="DC64" s="474"/>
      <c r="DD64" s="474"/>
      <c r="DE64" s="474"/>
      <c r="DF64" s="474"/>
      <c r="DG64" s="474"/>
      <c r="DH64" s="474"/>
      <c r="DI64" s="474"/>
      <c r="DJ64" s="474"/>
      <c r="DK64" s="474"/>
      <c r="DL64" s="474"/>
      <c r="DM64" s="474"/>
    </row>
    <row r="65" spans="1:117" s="474" customFormat="1">
      <c r="A65" s="273" t="s">
        <v>49</v>
      </c>
      <c r="B65" s="273"/>
      <c r="C65" s="249">
        <v>432</v>
      </c>
      <c r="D65" s="249">
        <v>432</v>
      </c>
      <c r="E65" s="249"/>
      <c r="F65" s="260"/>
      <c r="G65" s="261"/>
      <c r="H65" s="260"/>
      <c r="I65" s="261"/>
      <c r="J65" s="261"/>
      <c r="K65" s="261"/>
      <c r="L65" s="261"/>
      <c r="M65" s="261"/>
      <c r="N65" s="261"/>
      <c r="O65" s="261"/>
      <c r="P65" s="444">
        <f t="shared" si="0"/>
        <v>432</v>
      </c>
      <c r="Q65" s="444"/>
    </row>
    <row r="66" spans="1:117">
      <c r="A66" s="263" t="s">
        <v>311</v>
      </c>
      <c r="B66" s="263"/>
      <c r="C66" s="249"/>
      <c r="D66" s="249"/>
      <c r="E66" s="261"/>
      <c r="F66" s="260"/>
      <c r="G66" s="261"/>
      <c r="H66" s="260"/>
      <c r="I66" s="261"/>
      <c r="J66" s="261"/>
      <c r="K66" s="261"/>
      <c r="L66" s="261"/>
      <c r="M66" s="261"/>
      <c r="N66" s="261"/>
      <c r="O66" s="261"/>
      <c r="P66" s="444">
        <f t="shared" si="0"/>
        <v>0</v>
      </c>
      <c r="Q66" s="444">
        <f>P66-C66</f>
        <v>0</v>
      </c>
      <c r="R66" s="474"/>
      <c r="S66" s="474"/>
      <c r="T66" s="474"/>
      <c r="U66" s="474"/>
      <c r="V66" s="474"/>
      <c r="W66" s="474"/>
      <c r="X66" s="474"/>
      <c r="Y66" s="474"/>
      <c r="Z66" s="474"/>
      <c r="AA66" s="474"/>
      <c r="AB66" s="474"/>
      <c r="AC66" s="474"/>
      <c r="AD66" s="474"/>
      <c r="AE66" s="474"/>
      <c r="AF66" s="474"/>
      <c r="AG66" s="474"/>
      <c r="AH66" s="474"/>
      <c r="AI66" s="474"/>
      <c r="AJ66" s="474"/>
      <c r="AK66" s="474"/>
      <c r="AL66" s="474"/>
      <c r="AM66" s="474"/>
      <c r="AN66" s="474"/>
      <c r="AO66" s="474"/>
      <c r="AP66" s="474"/>
      <c r="AQ66" s="474"/>
      <c r="AR66" s="474"/>
      <c r="AS66" s="474"/>
      <c r="AT66" s="474"/>
      <c r="AU66" s="474"/>
      <c r="AV66" s="474"/>
      <c r="AW66" s="474"/>
      <c r="AX66" s="474"/>
      <c r="AY66" s="474"/>
      <c r="AZ66" s="474"/>
      <c r="BA66" s="474"/>
      <c r="BB66" s="474"/>
      <c r="BC66" s="474"/>
      <c r="BD66" s="474"/>
      <c r="BE66" s="474"/>
      <c r="BF66" s="474"/>
      <c r="BG66" s="474"/>
      <c r="BH66" s="474"/>
      <c r="BI66" s="474"/>
      <c r="BJ66" s="474"/>
      <c r="BK66" s="474"/>
      <c r="BL66" s="474"/>
      <c r="BM66" s="474"/>
      <c r="BN66" s="474"/>
      <c r="BO66" s="474"/>
      <c r="BP66" s="474"/>
      <c r="BQ66" s="474"/>
      <c r="BR66" s="474"/>
      <c r="BS66" s="474"/>
      <c r="BT66" s="474"/>
      <c r="BU66" s="474"/>
      <c r="BV66" s="474"/>
      <c r="BW66" s="474"/>
      <c r="BX66" s="474"/>
      <c r="BY66" s="474"/>
      <c r="BZ66" s="474"/>
      <c r="CA66" s="474"/>
      <c r="CB66" s="474"/>
      <c r="CC66" s="474"/>
      <c r="CD66" s="474"/>
      <c r="CE66" s="474"/>
      <c r="CF66" s="474"/>
      <c r="CG66" s="474"/>
      <c r="CH66" s="474"/>
      <c r="CI66" s="474"/>
      <c r="CJ66" s="474"/>
      <c r="CK66" s="474"/>
      <c r="CL66" s="474"/>
      <c r="CM66" s="474"/>
      <c r="CN66" s="474"/>
      <c r="CO66" s="474"/>
      <c r="CP66" s="474"/>
      <c r="CQ66" s="474"/>
      <c r="CR66" s="474"/>
      <c r="CS66" s="474"/>
      <c r="CT66" s="474"/>
      <c r="CU66" s="474"/>
      <c r="CV66" s="474"/>
      <c r="CW66" s="474"/>
      <c r="CX66" s="474"/>
      <c r="CY66" s="474"/>
      <c r="CZ66" s="474"/>
      <c r="DA66" s="474"/>
      <c r="DB66" s="474"/>
      <c r="DC66" s="474"/>
      <c r="DD66" s="474"/>
      <c r="DE66" s="474"/>
      <c r="DF66" s="474"/>
      <c r="DG66" s="474"/>
      <c r="DH66" s="474"/>
      <c r="DI66" s="474"/>
      <c r="DJ66" s="474"/>
      <c r="DK66" s="474"/>
      <c r="DL66" s="474"/>
      <c r="DM66" s="474"/>
    </row>
    <row r="67" spans="1:117" s="474" customFormat="1">
      <c r="A67" s="273" t="s">
        <v>49</v>
      </c>
      <c r="B67" s="418" t="s">
        <v>458</v>
      </c>
      <c r="C67" s="249">
        <f>SUM(D67:K67)</f>
        <v>7053</v>
      </c>
      <c r="D67" s="249">
        <v>7053</v>
      </c>
      <c r="E67" s="249"/>
      <c r="F67" s="260"/>
      <c r="G67" s="261"/>
      <c r="H67" s="260"/>
      <c r="I67" s="261"/>
      <c r="J67" s="261"/>
      <c r="K67" s="261"/>
      <c r="L67" s="261"/>
      <c r="M67" s="261"/>
      <c r="N67" s="261"/>
      <c r="O67" s="261"/>
      <c r="P67" s="444">
        <f t="shared" si="0"/>
        <v>7053</v>
      </c>
      <c r="Q67" s="444"/>
    </row>
    <row r="68" spans="1:117">
      <c r="A68" s="263" t="s">
        <v>212</v>
      </c>
      <c r="B68" s="418" t="s">
        <v>458</v>
      </c>
      <c r="C68" s="249"/>
      <c r="D68" s="249"/>
      <c r="E68" s="261"/>
      <c r="F68" s="260"/>
      <c r="G68" s="261"/>
      <c r="H68" s="260"/>
      <c r="I68" s="261"/>
      <c r="J68" s="261"/>
      <c r="K68" s="261"/>
      <c r="L68" s="261"/>
      <c r="M68" s="261"/>
      <c r="N68" s="261"/>
      <c r="O68" s="261"/>
      <c r="P68" s="444">
        <f t="shared" si="0"/>
        <v>0</v>
      </c>
      <c r="Q68" s="444">
        <f>P68-C68</f>
        <v>0</v>
      </c>
      <c r="R68" s="474"/>
      <c r="S68" s="474"/>
      <c r="T68" s="474"/>
      <c r="U68" s="474"/>
      <c r="V68" s="474"/>
      <c r="W68" s="474"/>
      <c r="X68" s="474"/>
      <c r="Y68" s="474"/>
      <c r="Z68" s="474"/>
      <c r="AA68" s="474"/>
      <c r="AB68" s="474"/>
      <c r="AC68" s="474"/>
      <c r="AD68" s="474"/>
      <c r="AE68" s="474"/>
      <c r="AF68" s="474"/>
      <c r="AG68" s="474"/>
      <c r="AH68" s="474"/>
      <c r="AI68" s="474"/>
      <c r="AJ68" s="474"/>
      <c r="AK68" s="474"/>
      <c r="AL68" s="474"/>
      <c r="AM68" s="474"/>
      <c r="AN68" s="474"/>
      <c r="AO68" s="474"/>
      <c r="AP68" s="474"/>
      <c r="AQ68" s="474"/>
      <c r="AR68" s="474"/>
      <c r="AS68" s="474"/>
      <c r="AT68" s="474"/>
      <c r="AU68" s="474"/>
      <c r="AV68" s="474"/>
      <c r="AW68" s="474"/>
      <c r="AX68" s="474"/>
      <c r="AY68" s="474"/>
      <c r="AZ68" s="474"/>
      <c r="BA68" s="474"/>
      <c r="BB68" s="474"/>
      <c r="BC68" s="474"/>
      <c r="BD68" s="474"/>
      <c r="BE68" s="474"/>
      <c r="BF68" s="474"/>
      <c r="BG68" s="474"/>
      <c r="BH68" s="474"/>
      <c r="BI68" s="474"/>
      <c r="BJ68" s="474"/>
      <c r="BK68" s="474"/>
      <c r="BL68" s="474"/>
      <c r="BM68" s="474"/>
      <c r="BN68" s="474"/>
      <c r="BO68" s="474"/>
      <c r="BP68" s="474"/>
      <c r="BQ68" s="474"/>
      <c r="BR68" s="474"/>
      <c r="BS68" s="474"/>
      <c r="BT68" s="474"/>
      <c r="BU68" s="474"/>
      <c r="BV68" s="474"/>
      <c r="BW68" s="474"/>
      <c r="BX68" s="474"/>
      <c r="BY68" s="474"/>
      <c r="BZ68" s="474"/>
      <c r="CA68" s="474"/>
      <c r="CB68" s="474"/>
      <c r="CC68" s="474"/>
      <c r="CD68" s="474"/>
      <c r="CE68" s="474"/>
      <c r="CF68" s="474"/>
      <c r="CG68" s="474"/>
      <c r="CH68" s="474"/>
      <c r="CI68" s="474"/>
      <c r="CJ68" s="474"/>
      <c r="CK68" s="474"/>
      <c r="CL68" s="474"/>
      <c r="CM68" s="474"/>
      <c r="CN68" s="474"/>
      <c r="CO68" s="474"/>
      <c r="CP68" s="474"/>
      <c r="CQ68" s="474"/>
      <c r="CR68" s="474"/>
      <c r="CS68" s="474"/>
      <c r="CT68" s="474"/>
      <c r="CU68" s="474"/>
      <c r="CV68" s="474"/>
      <c r="CW68" s="474"/>
      <c r="CX68" s="474"/>
      <c r="CY68" s="474"/>
      <c r="CZ68" s="474"/>
      <c r="DA68" s="474"/>
      <c r="DB68" s="474"/>
      <c r="DC68" s="474"/>
      <c r="DD68" s="474"/>
      <c r="DE68" s="474"/>
      <c r="DF68" s="474"/>
      <c r="DG68" s="474"/>
      <c r="DH68" s="474"/>
      <c r="DI68" s="474"/>
      <c r="DJ68" s="474"/>
      <c r="DK68" s="474"/>
      <c r="DL68" s="474"/>
      <c r="DM68" s="474"/>
    </row>
    <row r="69" spans="1:117" s="474" customFormat="1">
      <c r="A69" s="273" t="s">
        <v>49</v>
      </c>
      <c r="B69" s="273"/>
      <c r="C69" s="249">
        <v>14416</v>
      </c>
      <c r="D69" s="249">
        <v>14416</v>
      </c>
      <c r="E69" s="249"/>
      <c r="F69" s="260"/>
      <c r="G69" s="261"/>
      <c r="H69" s="260"/>
      <c r="I69" s="261"/>
      <c r="J69" s="261"/>
      <c r="K69" s="261"/>
      <c r="L69" s="261"/>
      <c r="M69" s="261"/>
      <c r="N69" s="261"/>
      <c r="O69" s="261"/>
      <c r="P69" s="444">
        <f t="shared" si="0"/>
        <v>14416</v>
      </c>
      <c r="Q69" s="444"/>
    </row>
    <row r="70" spans="1:117">
      <c r="A70" s="263" t="s">
        <v>213</v>
      </c>
      <c r="B70" s="418" t="s">
        <v>459</v>
      </c>
      <c r="C70" s="249"/>
      <c r="D70" s="249"/>
      <c r="E70" s="261"/>
      <c r="F70" s="260"/>
      <c r="G70" s="261"/>
      <c r="H70" s="260"/>
      <c r="I70" s="261"/>
      <c r="J70" s="261"/>
      <c r="K70" s="261"/>
      <c r="L70" s="261"/>
      <c r="M70" s="261"/>
      <c r="N70" s="261"/>
      <c r="O70" s="261"/>
      <c r="P70" s="444">
        <f t="shared" si="0"/>
        <v>0</v>
      </c>
      <c r="Q70" s="444">
        <f>P70-C70</f>
        <v>0</v>
      </c>
      <c r="R70" s="474"/>
      <c r="S70" s="474"/>
      <c r="T70" s="474"/>
      <c r="U70" s="474"/>
      <c r="V70" s="474"/>
      <c r="W70" s="474"/>
      <c r="X70" s="474"/>
      <c r="Y70" s="474"/>
      <c r="Z70" s="474"/>
      <c r="AA70" s="474"/>
      <c r="AB70" s="474"/>
      <c r="AC70" s="474"/>
      <c r="AD70" s="474"/>
      <c r="AE70" s="474"/>
      <c r="AF70" s="474"/>
      <c r="AG70" s="474"/>
      <c r="AH70" s="474"/>
      <c r="AI70" s="474"/>
      <c r="AJ70" s="474"/>
      <c r="AK70" s="474"/>
      <c r="AL70" s="474"/>
      <c r="AM70" s="474"/>
      <c r="AN70" s="474"/>
      <c r="AO70" s="474"/>
      <c r="AP70" s="474"/>
      <c r="AQ70" s="474"/>
      <c r="AR70" s="474"/>
      <c r="AS70" s="474"/>
      <c r="AT70" s="474"/>
      <c r="AU70" s="474"/>
      <c r="AV70" s="474"/>
      <c r="AW70" s="474"/>
      <c r="AX70" s="474"/>
      <c r="AY70" s="474"/>
      <c r="AZ70" s="474"/>
      <c r="BA70" s="474"/>
      <c r="BB70" s="474"/>
      <c r="BC70" s="474"/>
      <c r="BD70" s="474"/>
      <c r="BE70" s="474"/>
      <c r="BF70" s="474"/>
      <c r="BG70" s="474"/>
      <c r="BH70" s="474"/>
      <c r="BI70" s="474"/>
      <c r="BJ70" s="474"/>
      <c r="BK70" s="474"/>
      <c r="BL70" s="474"/>
      <c r="BM70" s="474"/>
      <c r="BN70" s="474"/>
      <c r="BO70" s="474"/>
      <c r="BP70" s="474"/>
      <c r="BQ70" s="474"/>
      <c r="BR70" s="474"/>
      <c r="BS70" s="474"/>
      <c r="BT70" s="474"/>
      <c r="BU70" s="474"/>
      <c r="BV70" s="474"/>
      <c r="BW70" s="474"/>
      <c r="BX70" s="474"/>
      <c r="BY70" s="474"/>
      <c r="BZ70" s="474"/>
      <c r="CA70" s="474"/>
      <c r="CB70" s="474"/>
      <c r="CC70" s="474"/>
      <c r="CD70" s="474"/>
      <c r="CE70" s="474"/>
      <c r="CF70" s="474"/>
      <c r="CG70" s="474"/>
      <c r="CH70" s="474"/>
      <c r="CI70" s="474"/>
      <c r="CJ70" s="474"/>
      <c r="CK70" s="474"/>
      <c r="CL70" s="474"/>
      <c r="CM70" s="474"/>
      <c r="CN70" s="474"/>
      <c r="CO70" s="474"/>
      <c r="CP70" s="474"/>
      <c r="CQ70" s="474"/>
      <c r="CR70" s="474"/>
      <c r="CS70" s="474"/>
      <c r="CT70" s="474"/>
      <c r="CU70" s="474"/>
      <c r="CV70" s="474"/>
      <c r="CW70" s="474"/>
      <c r="CX70" s="474"/>
      <c r="CY70" s="474"/>
      <c r="CZ70" s="474"/>
      <c r="DA70" s="474"/>
      <c r="DB70" s="474"/>
      <c r="DC70" s="474"/>
      <c r="DD70" s="474"/>
      <c r="DE70" s="474"/>
      <c r="DF70" s="474"/>
      <c r="DG70" s="474"/>
      <c r="DH70" s="474"/>
      <c r="DI70" s="474"/>
      <c r="DJ70" s="474"/>
      <c r="DK70" s="474"/>
      <c r="DL70" s="474"/>
      <c r="DM70" s="474"/>
    </row>
    <row r="71" spans="1:117" s="474" customFormat="1">
      <c r="A71" s="273" t="s">
        <v>49</v>
      </c>
      <c r="B71" s="273"/>
      <c r="C71" s="249">
        <f>SUM(D71:O71)</f>
        <v>32126</v>
      </c>
      <c r="D71" s="249">
        <f>[1]kiad!C71</f>
        <v>32126</v>
      </c>
      <c r="E71" s="249"/>
      <c r="F71" s="260"/>
      <c r="G71" s="261"/>
      <c r="H71" s="260"/>
      <c r="I71" s="261"/>
      <c r="J71" s="261"/>
      <c r="K71" s="261"/>
      <c r="L71" s="261"/>
      <c r="M71" s="261"/>
      <c r="N71" s="261"/>
      <c r="O71" s="261"/>
      <c r="P71" s="444">
        <f t="shared" si="0"/>
        <v>32126</v>
      </c>
      <c r="Q71" s="444"/>
    </row>
    <row r="72" spans="1:117">
      <c r="A72" s="263" t="s">
        <v>214</v>
      </c>
      <c r="B72" s="418" t="s">
        <v>459</v>
      </c>
      <c r="C72" s="249"/>
      <c r="D72" s="249"/>
      <c r="E72" s="261"/>
      <c r="F72" s="260"/>
      <c r="G72" s="261"/>
      <c r="H72" s="260"/>
      <c r="I72" s="261"/>
      <c r="J72" s="261"/>
      <c r="K72" s="261"/>
      <c r="L72" s="261"/>
      <c r="M72" s="261"/>
      <c r="N72" s="261"/>
      <c r="O72" s="261"/>
      <c r="P72" s="444">
        <f t="shared" si="0"/>
        <v>0</v>
      </c>
      <c r="Q72" s="444">
        <f>P72-C72</f>
        <v>0</v>
      </c>
      <c r="R72" s="474"/>
      <c r="S72" s="474"/>
      <c r="T72" s="474"/>
      <c r="U72" s="474"/>
      <c r="V72" s="474"/>
      <c r="W72" s="474"/>
      <c r="X72" s="474"/>
      <c r="Y72" s="474"/>
      <c r="Z72" s="474"/>
      <c r="AA72" s="474"/>
      <c r="AB72" s="474"/>
      <c r="AC72" s="474"/>
      <c r="AD72" s="474"/>
      <c r="AE72" s="474"/>
      <c r="AF72" s="474"/>
      <c r="AG72" s="474"/>
      <c r="AH72" s="474"/>
      <c r="AI72" s="474"/>
      <c r="AJ72" s="474"/>
      <c r="AK72" s="474"/>
      <c r="AL72" s="474"/>
      <c r="AM72" s="474"/>
      <c r="AN72" s="474"/>
      <c r="AO72" s="474"/>
      <c r="AP72" s="474"/>
      <c r="AQ72" s="474"/>
      <c r="AR72" s="474"/>
      <c r="AS72" s="474"/>
      <c r="AT72" s="474"/>
      <c r="AU72" s="474"/>
      <c r="AV72" s="474"/>
      <c r="AW72" s="474"/>
      <c r="AX72" s="474"/>
      <c r="AY72" s="474"/>
      <c r="AZ72" s="474"/>
      <c r="BA72" s="474"/>
      <c r="BB72" s="474"/>
      <c r="BC72" s="474"/>
      <c r="BD72" s="474"/>
      <c r="BE72" s="474"/>
      <c r="BF72" s="474"/>
      <c r="BG72" s="474"/>
      <c r="BH72" s="474"/>
      <c r="BI72" s="474"/>
      <c r="BJ72" s="474"/>
      <c r="BK72" s="474"/>
      <c r="BL72" s="474"/>
      <c r="BM72" s="474"/>
      <c r="BN72" s="474"/>
      <c r="BO72" s="474"/>
      <c r="BP72" s="474"/>
      <c r="BQ72" s="474"/>
      <c r="BR72" s="474"/>
      <c r="BS72" s="474"/>
      <c r="BT72" s="474"/>
      <c r="BU72" s="474"/>
      <c r="BV72" s="474"/>
      <c r="BW72" s="474"/>
      <c r="BX72" s="474"/>
      <c r="BY72" s="474"/>
      <c r="BZ72" s="474"/>
      <c r="CA72" s="474"/>
      <c r="CB72" s="474"/>
      <c r="CC72" s="474"/>
      <c r="CD72" s="474"/>
      <c r="CE72" s="474"/>
      <c r="CF72" s="474"/>
      <c r="CG72" s="474"/>
      <c r="CH72" s="474"/>
      <c r="CI72" s="474"/>
      <c r="CJ72" s="474"/>
      <c r="CK72" s="474"/>
      <c r="CL72" s="474"/>
      <c r="CM72" s="474"/>
      <c r="CN72" s="474"/>
      <c r="CO72" s="474"/>
      <c r="CP72" s="474"/>
      <c r="CQ72" s="474"/>
      <c r="CR72" s="474"/>
      <c r="CS72" s="474"/>
      <c r="CT72" s="474"/>
      <c r="CU72" s="474"/>
      <c r="CV72" s="474"/>
      <c r="CW72" s="474"/>
      <c r="CX72" s="474"/>
      <c r="CY72" s="474"/>
      <c r="CZ72" s="474"/>
      <c r="DA72" s="474"/>
      <c r="DB72" s="474"/>
      <c r="DC72" s="474"/>
      <c r="DD72" s="474"/>
      <c r="DE72" s="474"/>
      <c r="DF72" s="474"/>
      <c r="DG72" s="474"/>
      <c r="DH72" s="474"/>
      <c r="DI72" s="474"/>
      <c r="DJ72" s="474"/>
      <c r="DK72" s="474"/>
      <c r="DL72" s="474"/>
      <c r="DM72" s="474"/>
    </row>
    <row r="73" spans="1:117" s="474" customFormat="1">
      <c r="A73" s="273" t="s">
        <v>49</v>
      </c>
      <c r="B73" s="273"/>
      <c r="C73" s="249">
        <f>SUM(D73:O73)</f>
        <v>12121</v>
      </c>
      <c r="D73" s="249">
        <f>[1]kiad!C73</f>
        <v>12121</v>
      </c>
      <c r="E73" s="249"/>
      <c r="F73" s="260"/>
      <c r="G73" s="261"/>
      <c r="H73" s="260"/>
      <c r="I73" s="261"/>
      <c r="J73" s="261"/>
      <c r="K73" s="261"/>
      <c r="L73" s="261"/>
      <c r="M73" s="261"/>
      <c r="N73" s="261"/>
      <c r="O73" s="261"/>
      <c r="P73" s="444">
        <f t="shared" si="0"/>
        <v>12121</v>
      </c>
      <c r="Q73" s="444"/>
    </row>
    <row r="74" spans="1:117">
      <c r="A74" s="263" t="s">
        <v>215</v>
      </c>
      <c r="B74" s="418" t="s">
        <v>458</v>
      </c>
      <c r="C74" s="249"/>
      <c r="D74" s="249"/>
      <c r="E74" s="261"/>
      <c r="F74" s="260"/>
      <c r="G74" s="261"/>
      <c r="H74" s="260"/>
      <c r="I74" s="261"/>
      <c r="J74" s="261"/>
      <c r="K74" s="261"/>
      <c r="L74" s="261"/>
      <c r="M74" s="261"/>
      <c r="N74" s="261"/>
      <c r="O74" s="261"/>
      <c r="P74" s="444">
        <f t="shared" si="0"/>
        <v>0</v>
      </c>
      <c r="Q74" s="444">
        <f>P74-C74</f>
        <v>0</v>
      </c>
      <c r="R74" s="474"/>
      <c r="S74" s="474"/>
      <c r="T74" s="474"/>
      <c r="U74" s="474"/>
      <c r="V74" s="474"/>
      <c r="W74" s="474"/>
      <c r="X74" s="474"/>
      <c r="Y74" s="474"/>
      <c r="Z74" s="474"/>
      <c r="AA74" s="474"/>
      <c r="AB74" s="474"/>
      <c r="AC74" s="474"/>
      <c r="AD74" s="474"/>
      <c r="AE74" s="474"/>
      <c r="AF74" s="474"/>
      <c r="AG74" s="474"/>
      <c r="AH74" s="474"/>
      <c r="AI74" s="474"/>
      <c r="AJ74" s="474"/>
      <c r="AK74" s="474"/>
      <c r="AL74" s="474"/>
      <c r="AM74" s="474"/>
      <c r="AN74" s="474"/>
      <c r="AO74" s="474"/>
      <c r="AP74" s="474"/>
      <c r="AQ74" s="474"/>
      <c r="AR74" s="474"/>
      <c r="AS74" s="474"/>
      <c r="AT74" s="474"/>
      <c r="AU74" s="474"/>
      <c r="AV74" s="474"/>
      <c r="AW74" s="474"/>
      <c r="AX74" s="474"/>
      <c r="AY74" s="474"/>
      <c r="AZ74" s="474"/>
      <c r="BA74" s="474"/>
      <c r="BB74" s="474"/>
      <c r="BC74" s="474"/>
      <c r="BD74" s="474"/>
      <c r="BE74" s="474"/>
      <c r="BF74" s="474"/>
      <c r="BG74" s="474"/>
      <c r="BH74" s="474"/>
      <c r="BI74" s="474"/>
      <c r="BJ74" s="474"/>
      <c r="BK74" s="474"/>
      <c r="BL74" s="474"/>
      <c r="BM74" s="474"/>
      <c r="BN74" s="474"/>
      <c r="BO74" s="474"/>
      <c r="BP74" s="474"/>
      <c r="BQ74" s="474"/>
      <c r="BR74" s="474"/>
      <c r="BS74" s="474"/>
      <c r="BT74" s="474"/>
      <c r="BU74" s="474"/>
      <c r="BV74" s="474"/>
      <c r="BW74" s="474"/>
      <c r="BX74" s="474"/>
      <c r="BY74" s="474"/>
      <c r="BZ74" s="474"/>
      <c r="CA74" s="474"/>
      <c r="CB74" s="474"/>
      <c r="CC74" s="474"/>
      <c r="CD74" s="474"/>
      <c r="CE74" s="474"/>
      <c r="CF74" s="474"/>
      <c r="CG74" s="474"/>
      <c r="CH74" s="474"/>
      <c r="CI74" s="474"/>
      <c r="CJ74" s="474"/>
      <c r="CK74" s="474"/>
      <c r="CL74" s="474"/>
      <c r="CM74" s="474"/>
      <c r="CN74" s="474"/>
      <c r="CO74" s="474"/>
      <c r="CP74" s="474"/>
      <c r="CQ74" s="474"/>
      <c r="CR74" s="474"/>
      <c r="CS74" s="474"/>
      <c r="CT74" s="474"/>
      <c r="CU74" s="474"/>
      <c r="CV74" s="474"/>
      <c r="CW74" s="474"/>
      <c r="CX74" s="474"/>
      <c r="CY74" s="474"/>
      <c r="CZ74" s="474"/>
      <c r="DA74" s="474"/>
      <c r="DB74" s="474"/>
      <c r="DC74" s="474"/>
      <c r="DD74" s="474"/>
      <c r="DE74" s="474"/>
      <c r="DF74" s="474"/>
      <c r="DG74" s="474"/>
      <c r="DH74" s="474"/>
      <c r="DI74" s="474"/>
      <c r="DJ74" s="474"/>
      <c r="DK74" s="474"/>
      <c r="DL74" s="474"/>
      <c r="DM74" s="474"/>
    </row>
    <row r="75" spans="1:117" s="474" customFormat="1">
      <c r="A75" s="273" t="s">
        <v>49</v>
      </c>
      <c r="B75" s="273"/>
      <c r="C75" s="249">
        <v>630</v>
      </c>
      <c r="D75" s="249">
        <v>630</v>
      </c>
      <c r="E75" s="249"/>
      <c r="F75" s="260"/>
      <c r="G75" s="261"/>
      <c r="H75" s="260"/>
      <c r="I75" s="261"/>
      <c r="J75" s="261"/>
      <c r="K75" s="261"/>
      <c r="L75" s="261"/>
      <c r="M75" s="261"/>
      <c r="N75" s="261"/>
      <c r="O75" s="261"/>
      <c r="P75" s="444">
        <f t="shared" si="0"/>
        <v>630</v>
      </c>
      <c r="Q75" s="444"/>
    </row>
    <row r="76" spans="1:117" s="474" customFormat="1">
      <c r="A76" s="263" t="s">
        <v>312</v>
      </c>
      <c r="B76" s="418" t="s">
        <v>458</v>
      </c>
      <c r="C76" s="249"/>
      <c r="D76" s="249"/>
      <c r="E76" s="249"/>
      <c r="F76" s="260"/>
      <c r="G76" s="261"/>
      <c r="H76" s="260"/>
      <c r="I76" s="261"/>
      <c r="J76" s="261"/>
      <c r="K76" s="261"/>
      <c r="L76" s="261"/>
      <c r="M76" s="261"/>
      <c r="N76" s="261"/>
      <c r="O76" s="261"/>
      <c r="P76" s="444">
        <f t="shared" si="0"/>
        <v>0</v>
      </c>
      <c r="Q76" s="444">
        <f>P76-C76</f>
        <v>0</v>
      </c>
    </row>
    <row r="77" spans="1:117" s="474" customFormat="1">
      <c r="A77" s="273" t="s">
        <v>49</v>
      </c>
      <c r="B77" s="273"/>
      <c r="C77" s="249">
        <v>15508</v>
      </c>
      <c r="D77" s="249">
        <v>15508</v>
      </c>
      <c r="E77" s="249"/>
      <c r="F77" s="260"/>
      <c r="G77" s="261"/>
      <c r="H77" s="260"/>
      <c r="I77" s="261"/>
      <c r="J77" s="261"/>
      <c r="K77" s="261"/>
      <c r="L77" s="261"/>
      <c r="M77" s="261"/>
      <c r="N77" s="261"/>
      <c r="O77" s="261"/>
      <c r="P77" s="444">
        <f t="shared" si="0"/>
        <v>15508</v>
      </c>
      <c r="Q77" s="444"/>
    </row>
    <row r="78" spans="1:117">
      <c r="A78" s="263" t="s">
        <v>216</v>
      </c>
      <c r="B78" s="418" t="s">
        <v>458</v>
      </c>
      <c r="C78" s="249"/>
      <c r="D78" s="249"/>
      <c r="E78" s="261"/>
      <c r="F78" s="260"/>
      <c r="G78" s="261"/>
      <c r="H78" s="260"/>
      <c r="I78" s="261"/>
      <c r="J78" s="261"/>
      <c r="K78" s="261"/>
      <c r="L78" s="261"/>
      <c r="M78" s="261"/>
      <c r="N78" s="261"/>
      <c r="O78" s="261"/>
      <c r="P78" s="444">
        <f t="shared" ref="P78:P95" si="2">SUM(D78:O78)</f>
        <v>0</v>
      </c>
      <c r="Q78" s="444">
        <f>P78-C78</f>
        <v>0</v>
      </c>
      <c r="R78" s="474"/>
      <c r="S78" s="474"/>
      <c r="T78" s="474"/>
      <c r="U78" s="474"/>
      <c r="V78" s="474"/>
      <c r="W78" s="474"/>
      <c r="X78" s="474"/>
      <c r="Y78" s="474"/>
      <c r="Z78" s="474"/>
      <c r="AA78" s="474"/>
      <c r="AB78" s="474"/>
      <c r="AC78" s="474"/>
      <c r="AD78" s="474"/>
      <c r="AE78" s="474"/>
      <c r="AF78" s="474"/>
      <c r="AG78" s="474"/>
      <c r="AH78" s="474"/>
      <c r="AI78" s="474"/>
      <c r="AJ78" s="474"/>
      <c r="AK78" s="474"/>
      <c r="AL78" s="474"/>
      <c r="AM78" s="474"/>
      <c r="AN78" s="474"/>
      <c r="AO78" s="474"/>
      <c r="AP78" s="474"/>
      <c r="AQ78" s="474"/>
      <c r="AR78" s="474"/>
      <c r="AS78" s="474"/>
      <c r="AT78" s="474"/>
      <c r="AU78" s="474"/>
      <c r="AV78" s="474"/>
      <c r="AW78" s="474"/>
      <c r="AX78" s="474"/>
      <c r="AY78" s="474"/>
      <c r="AZ78" s="474"/>
      <c r="BA78" s="474"/>
      <c r="BB78" s="474"/>
      <c r="BC78" s="474"/>
      <c r="BD78" s="474"/>
      <c r="BE78" s="474"/>
      <c r="BF78" s="474"/>
      <c r="BG78" s="474"/>
      <c r="BH78" s="474"/>
      <c r="BI78" s="474"/>
      <c r="BJ78" s="474"/>
      <c r="BK78" s="474"/>
      <c r="BL78" s="474"/>
      <c r="BM78" s="474"/>
      <c r="BN78" s="474"/>
      <c r="BO78" s="474"/>
      <c r="BP78" s="474"/>
      <c r="BQ78" s="474"/>
      <c r="BR78" s="474"/>
      <c r="BS78" s="474"/>
      <c r="BT78" s="474"/>
      <c r="BU78" s="474"/>
      <c r="BV78" s="474"/>
      <c r="BW78" s="474"/>
      <c r="BX78" s="474"/>
      <c r="BY78" s="474"/>
      <c r="BZ78" s="474"/>
      <c r="CA78" s="474"/>
      <c r="CB78" s="474"/>
      <c r="CC78" s="474"/>
      <c r="CD78" s="474"/>
      <c r="CE78" s="474"/>
      <c r="CF78" s="474"/>
      <c r="CG78" s="474"/>
      <c r="CH78" s="474"/>
      <c r="CI78" s="474"/>
      <c r="CJ78" s="474"/>
      <c r="CK78" s="474"/>
      <c r="CL78" s="474"/>
      <c r="CM78" s="474"/>
      <c r="CN78" s="474"/>
      <c r="CO78" s="474"/>
      <c r="CP78" s="474"/>
      <c r="CQ78" s="474"/>
      <c r="CR78" s="474"/>
      <c r="CS78" s="474"/>
      <c r="CT78" s="474"/>
      <c r="CU78" s="474"/>
      <c r="CV78" s="474"/>
      <c r="CW78" s="474"/>
      <c r="CX78" s="474"/>
      <c r="CY78" s="474"/>
      <c r="CZ78" s="474"/>
      <c r="DA78" s="474"/>
      <c r="DB78" s="474"/>
      <c r="DC78" s="474"/>
      <c r="DD78" s="474"/>
      <c r="DE78" s="474"/>
      <c r="DF78" s="474"/>
      <c r="DG78" s="474"/>
      <c r="DH78" s="474"/>
      <c r="DI78" s="474"/>
      <c r="DJ78" s="474"/>
      <c r="DK78" s="474"/>
      <c r="DL78" s="474"/>
      <c r="DM78" s="474"/>
    </row>
    <row r="79" spans="1:117" s="474" customFormat="1">
      <c r="A79" s="273" t="s">
        <v>49</v>
      </c>
      <c r="B79" s="273"/>
      <c r="C79" s="249">
        <f>SUM(D79:O79)</f>
        <v>7307</v>
      </c>
      <c r="D79" s="249">
        <f>[1]kiad!C79-'4.3'!H79</f>
        <v>5170</v>
      </c>
      <c r="E79" s="249"/>
      <c r="F79" s="260"/>
      <c r="G79" s="261"/>
      <c r="H79" s="260">
        <v>2137</v>
      </c>
      <c r="I79" s="261"/>
      <c r="J79" s="261"/>
      <c r="K79" s="261"/>
      <c r="L79" s="261"/>
      <c r="M79" s="261"/>
      <c r="N79" s="261"/>
      <c r="O79" s="261"/>
      <c r="P79" s="444">
        <f t="shared" si="2"/>
        <v>7307</v>
      </c>
      <c r="Q79" s="444"/>
    </row>
    <row r="80" spans="1:117">
      <c r="A80" s="263" t="s">
        <v>313</v>
      </c>
      <c r="B80" s="418" t="s">
        <v>459</v>
      </c>
      <c r="C80" s="249"/>
      <c r="D80" s="249"/>
      <c r="E80" s="261"/>
      <c r="F80" s="260"/>
      <c r="G80" s="261"/>
      <c r="H80" s="260"/>
      <c r="I80" s="261"/>
      <c r="J80" s="261"/>
      <c r="K80" s="261"/>
      <c r="L80" s="261"/>
      <c r="M80" s="261"/>
      <c r="N80" s="261"/>
      <c r="O80" s="261"/>
      <c r="P80" s="444">
        <f t="shared" si="2"/>
        <v>0</v>
      </c>
      <c r="Q80" s="444">
        <f>P80-C80</f>
        <v>0</v>
      </c>
      <c r="R80" s="474"/>
      <c r="S80" s="474"/>
      <c r="T80" s="474"/>
      <c r="U80" s="474"/>
      <c r="V80" s="474"/>
      <c r="W80" s="474"/>
      <c r="X80" s="474"/>
      <c r="Y80" s="474"/>
      <c r="Z80" s="474"/>
      <c r="AA80" s="474"/>
      <c r="AB80" s="474"/>
      <c r="AC80" s="474"/>
      <c r="AD80" s="474"/>
      <c r="AE80" s="474"/>
      <c r="AF80" s="474"/>
      <c r="AG80" s="474"/>
      <c r="AH80" s="474"/>
      <c r="AI80" s="474"/>
      <c r="AJ80" s="474"/>
      <c r="AK80" s="474"/>
      <c r="AL80" s="474"/>
      <c r="AM80" s="474"/>
      <c r="AN80" s="474"/>
      <c r="AO80" s="474"/>
      <c r="AP80" s="474"/>
      <c r="AQ80" s="474"/>
      <c r="AR80" s="474"/>
      <c r="AS80" s="474"/>
      <c r="AT80" s="474"/>
      <c r="AU80" s="474"/>
      <c r="AV80" s="474"/>
      <c r="AW80" s="474"/>
      <c r="AX80" s="474"/>
      <c r="AY80" s="474"/>
      <c r="AZ80" s="474"/>
      <c r="BA80" s="474"/>
      <c r="BB80" s="474"/>
      <c r="BC80" s="474"/>
      <c r="BD80" s="474"/>
      <c r="BE80" s="474"/>
      <c r="BF80" s="474"/>
      <c r="BG80" s="474"/>
      <c r="BH80" s="474"/>
      <c r="BI80" s="474"/>
      <c r="BJ80" s="474"/>
      <c r="BK80" s="474"/>
      <c r="BL80" s="474"/>
      <c r="BM80" s="474"/>
      <c r="BN80" s="474"/>
      <c r="BO80" s="474"/>
      <c r="BP80" s="474"/>
      <c r="BQ80" s="474"/>
      <c r="BR80" s="474"/>
      <c r="BS80" s="474"/>
      <c r="BT80" s="474"/>
      <c r="BU80" s="474"/>
      <c r="BV80" s="474"/>
      <c r="BW80" s="474"/>
      <c r="BX80" s="474"/>
      <c r="BY80" s="474"/>
      <c r="BZ80" s="474"/>
      <c r="CA80" s="474"/>
      <c r="CB80" s="474"/>
      <c r="CC80" s="474"/>
      <c r="CD80" s="474"/>
      <c r="CE80" s="474"/>
      <c r="CF80" s="474"/>
      <c r="CG80" s="474"/>
      <c r="CH80" s="474"/>
      <c r="CI80" s="474"/>
      <c r="CJ80" s="474"/>
      <c r="CK80" s="474"/>
      <c r="CL80" s="474"/>
      <c r="CM80" s="474"/>
      <c r="CN80" s="474"/>
      <c r="CO80" s="474"/>
      <c r="CP80" s="474"/>
      <c r="CQ80" s="474"/>
      <c r="CR80" s="474"/>
      <c r="CS80" s="474"/>
      <c r="CT80" s="474"/>
      <c r="CU80" s="474"/>
      <c r="CV80" s="474"/>
      <c r="CW80" s="474"/>
      <c r="CX80" s="474"/>
      <c r="CY80" s="474"/>
      <c r="CZ80" s="474"/>
      <c r="DA80" s="474"/>
      <c r="DB80" s="474"/>
      <c r="DC80" s="474"/>
      <c r="DD80" s="474"/>
      <c r="DE80" s="474"/>
      <c r="DF80" s="474"/>
      <c r="DG80" s="474"/>
      <c r="DH80" s="474"/>
      <c r="DI80" s="474"/>
      <c r="DJ80" s="474"/>
      <c r="DK80" s="474"/>
      <c r="DL80" s="474"/>
      <c r="DM80" s="474"/>
    </row>
    <row r="81" spans="1:117" s="474" customFormat="1">
      <c r="A81" s="273" t="s">
        <v>49</v>
      </c>
      <c r="B81" s="273"/>
      <c r="C81" s="249">
        <f>SUM(D81:O81)</f>
        <v>49508</v>
      </c>
      <c r="D81" s="249">
        <f>[1]kiad!C81</f>
        <v>49508</v>
      </c>
      <c r="E81" s="249"/>
      <c r="F81" s="260"/>
      <c r="G81" s="261"/>
      <c r="H81" s="260"/>
      <c r="I81" s="261"/>
      <c r="J81" s="261"/>
      <c r="K81" s="261"/>
      <c r="L81" s="261"/>
      <c r="M81" s="261"/>
      <c r="N81" s="261"/>
      <c r="O81" s="261"/>
      <c r="P81" s="472">
        <f t="shared" si="2"/>
        <v>49508</v>
      </c>
      <c r="Q81" s="472"/>
    </row>
    <row r="82" spans="1:117" s="474" customFormat="1">
      <c r="A82" s="263" t="s">
        <v>217</v>
      </c>
      <c r="B82" s="418" t="s">
        <v>458</v>
      </c>
      <c r="C82" s="249"/>
      <c r="D82" s="249"/>
      <c r="E82" s="261"/>
      <c r="F82" s="260"/>
      <c r="G82" s="261"/>
      <c r="H82" s="260"/>
      <c r="I82" s="261"/>
      <c r="J82" s="261"/>
      <c r="K82" s="261"/>
      <c r="L82" s="261"/>
      <c r="M82" s="261"/>
      <c r="N82" s="261"/>
      <c r="O82" s="261"/>
      <c r="P82" s="444">
        <f t="shared" si="2"/>
        <v>0</v>
      </c>
      <c r="Q82" s="472">
        <f>P82-C82</f>
        <v>0</v>
      </c>
    </row>
    <row r="83" spans="1:117" s="474" customFormat="1">
      <c r="A83" s="273" t="s">
        <v>49</v>
      </c>
      <c r="B83" s="273"/>
      <c r="C83" s="249">
        <f>SUM(D83:O83)</f>
        <v>14218</v>
      </c>
      <c r="D83" s="249">
        <v>14218</v>
      </c>
      <c r="E83" s="249"/>
      <c r="F83" s="260"/>
      <c r="G83" s="261"/>
      <c r="H83" s="260"/>
      <c r="I83" s="261"/>
      <c r="J83" s="261"/>
      <c r="K83" s="261"/>
      <c r="L83" s="261"/>
      <c r="M83" s="261"/>
      <c r="N83" s="261"/>
      <c r="O83" s="261"/>
      <c r="P83" s="444">
        <f t="shared" si="2"/>
        <v>14218</v>
      </c>
      <c r="Q83" s="444"/>
    </row>
    <row r="84" spans="1:117">
      <c r="A84" s="263" t="s">
        <v>219</v>
      </c>
      <c r="B84" s="418" t="s">
        <v>458</v>
      </c>
      <c r="C84" s="249"/>
      <c r="D84" s="249"/>
      <c r="E84" s="261"/>
      <c r="F84" s="260"/>
      <c r="G84" s="261"/>
      <c r="H84" s="260"/>
      <c r="I84" s="261"/>
      <c r="J84" s="261"/>
      <c r="K84" s="261"/>
      <c r="L84" s="261"/>
      <c r="M84" s="261"/>
      <c r="N84" s="261"/>
      <c r="O84" s="261"/>
      <c r="P84" s="444">
        <f t="shared" si="2"/>
        <v>0</v>
      </c>
      <c r="Q84" s="444">
        <f>P84-C84</f>
        <v>0</v>
      </c>
      <c r="R84" s="474"/>
      <c r="S84" s="474"/>
      <c r="T84" s="474"/>
      <c r="U84" s="474"/>
      <c r="V84" s="474"/>
      <c r="W84" s="474"/>
      <c r="X84" s="474"/>
      <c r="Y84" s="474"/>
      <c r="Z84" s="474"/>
      <c r="AA84" s="474"/>
      <c r="AB84" s="474"/>
      <c r="AC84" s="474"/>
      <c r="AD84" s="474"/>
      <c r="AE84" s="474"/>
      <c r="AF84" s="474"/>
      <c r="AG84" s="474"/>
      <c r="AH84" s="474"/>
      <c r="AI84" s="474"/>
      <c r="AJ84" s="474"/>
      <c r="AK84" s="474"/>
      <c r="AL84" s="474"/>
      <c r="AM84" s="474"/>
      <c r="AN84" s="474"/>
      <c r="AO84" s="474"/>
      <c r="AP84" s="474"/>
      <c r="AQ84" s="474"/>
      <c r="AR84" s="474"/>
      <c r="AS84" s="474"/>
      <c r="AT84" s="474"/>
      <c r="AU84" s="474"/>
      <c r="AV84" s="474"/>
      <c r="AW84" s="474"/>
      <c r="AX84" s="474"/>
      <c r="AY84" s="474"/>
      <c r="AZ84" s="474"/>
      <c r="BA84" s="474"/>
      <c r="BB84" s="474"/>
      <c r="BC84" s="474"/>
      <c r="BD84" s="474"/>
      <c r="BE84" s="474"/>
      <c r="BF84" s="474"/>
      <c r="BG84" s="474"/>
      <c r="BH84" s="474"/>
      <c r="BI84" s="474"/>
      <c r="BJ84" s="474"/>
      <c r="BK84" s="474"/>
      <c r="BL84" s="474"/>
      <c r="BM84" s="474"/>
      <c r="BN84" s="474"/>
      <c r="BO84" s="474"/>
      <c r="BP84" s="474"/>
      <c r="BQ84" s="474"/>
      <c r="BR84" s="474"/>
      <c r="BS84" s="474"/>
      <c r="BT84" s="474"/>
      <c r="BU84" s="474"/>
      <c r="BV84" s="474"/>
      <c r="BW84" s="474"/>
      <c r="BX84" s="474"/>
      <c r="BY84" s="474"/>
      <c r="BZ84" s="474"/>
      <c r="CA84" s="474"/>
      <c r="CB84" s="474"/>
      <c r="CC84" s="474"/>
      <c r="CD84" s="474"/>
      <c r="CE84" s="474"/>
      <c r="CF84" s="474"/>
      <c r="CG84" s="474"/>
      <c r="CH84" s="474"/>
      <c r="CI84" s="474"/>
      <c r="CJ84" s="474"/>
      <c r="CK84" s="474"/>
      <c r="CL84" s="474"/>
      <c r="CM84" s="474"/>
      <c r="CN84" s="474"/>
      <c r="CO84" s="474"/>
      <c r="CP84" s="474"/>
      <c r="CQ84" s="474"/>
      <c r="CR84" s="474"/>
      <c r="CS84" s="474"/>
      <c r="CT84" s="474"/>
      <c r="CU84" s="474"/>
      <c r="CV84" s="474"/>
      <c r="CW84" s="474"/>
      <c r="CX84" s="474"/>
      <c r="CY84" s="474"/>
      <c r="CZ84" s="474"/>
      <c r="DA84" s="474"/>
      <c r="DB84" s="474"/>
      <c r="DC84" s="474"/>
      <c r="DD84" s="474"/>
      <c r="DE84" s="474"/>
      <c r="DF84" s="474"/>
      <c r="DG84" s="474"/>
      <c r="DH84" s="474"/>
      <c r="DI84" s="474"/>
      <c r="DJ84" s="474"/>
      <c r="DK84" s="474"/>
      <c r="DL84" s="474"/>
      <c r="DM84" s="474"/>
    </row>
    <row r="85" spans="1:117" s="474" customFormat="1">
      <c r="A85" s="273" t="s">
        <v>49</v>
      </c>
      <c r="B85" s="273"/>
      <c r="C85" s="249">
        <f>SUM(D85:O85)</f>
        <v>4513</v>
      </c>
      <c r="D85" s="249">
        <v>4513</v>
      </c>
      <c r="E85" s="249"/>
      <c r="F85" s="260"/>
      <c r="G85" s="261"/>
      <c r="H85" s="260"/>
      <c r="I85" s="261"/>
      <c r="J85" s="261"/>
      <c r="K85" s="261"/>
      <c r="L85" s="261"/>
      <c r="M85" s="261"/>
      <c r="N85" s="261"/>
      <c r="O85" s="261"/>
      <c r="P85" s="472">
        <f t="shared" si="2"/>
        <v>4513</v>
      </c>
      <c r="Q85" s="472"/>
    </row>
    <row r="86" spans="1:117" s="474" customFormat="1">
      <c r="A86" s="263" t="s">
        <v>314</v>
      </c>
      <c r="B86" s="418" t="s">
        <v>458</v>
      </c>
      <c r="C86" s="249"/>
      <c r="D86" s="249"/>
      <c r="E86" s="261"/>
      <c r="F86" s="260"/>
      <c r="G86" s="261"/>
      <c r="H86" s="260"/>
      <c r="I86" s="261"/>
      <c r="J86" s="261"/>
      <c r="K86" s="261"/>
      <c r="L86" s="261"/>
      <c r="M86" s="261"/>
      <c r="N86" s="261"/>
      <c r="O86" s="261"/>
      <c r="P86" s="444">
        <f t="shared" si="2"/>
        <v>0</v>
      </c>
      <c r="Q86" s="472">
        <f>P86-C86</f>
        <v>0</v>
      </c>
    </row>
    <row r="87" spans="1:117" s="474" customFormat="1">
      <c r="A87" s="273" t="s">
        <v>49</v>
      </c>
      <c r="B87" s="273"/>
      <c r="C87" s="249">
        <f>SUM(D87:O87)</f>
        <v>62</v>
      </c>
      <c r="D87" s="249">
        <f>[1]kiad!C87</f>
        <v>62</v>
      </c>
      <c r="E87" s="249"/>
      <c r="F87" s="260"/>
      <c r="G87" s="261"/>
      <c r="H87" s="260"/>
      <c r="I87" s="261"/>
      <c r="J87" s="261"/>
      <c r="K87" s="261"/>
      <c r="L87" s="261"/>
      <c r="M87" s="261"/>
      <c r="N87" s="261"/>
      <c r="O87" s="261"/>
      <c r="P87" s="444">
        <f t="shared" si="2"/>
        <v>62</v>
      </c>
      <c r="Q87" s="444"/>
    </row>
    <row r="88" spans="1:117">
      <c r="A88" s="263" t="s">
        <v>315</v>
      </c>
      <c r="B88" s="418" t="s">
        <v>458</v>
      </c>
      <c r="C88" s="249"/>
      <c r="D88" s="249"/>
      <c r="E88" s="261"/>
      <c r="F88" s="260"/>
      <c r="G88" s="261"/>
      <c r="H88" s="260"/>
      <c r="I88" s="261"/>
      <c r="J88" s="261"/>
      <c r="K88" s="261"/>
      <c r="L88" s="261"/>
      <c r="M88" s="261"/>
      <c r="N88" s="261"/>
      <c r="O88" s="261"/>
      <c r="P88" s="444">
        <f t="shared" si="2"/>
        <v>0</v>
      </c>
      <c r="Q88" s="444">
        <f>P88-C88</f>
        <v>0</v>
      </c>
      <c r="R88" s="474"/>
      <c r="S88" s="474"/>
      <c r="T88" s="474"/>
      <c r="U88" s="474"/>
      <c r="V88" s="474"/>
      <c r="W88" s="474"/>
      <c r="X88" s="474"/>
      <c r="Y88" s="474"/>
      <c r="Z88" s="474"/>
      <c r="AA88" s="474"/>
      <c r="AB88" s="474"/>
      <c r="AC88" s="474"/>
      <c r="AD88" s="474"/>
      <c r="AE88" s="474"/>
      <c r="AF88" s="474"/>
      <c r="AG88" s="474"/>
      <c r="AH88" s="474"/>
      <c r="AI88" s="474"/>
      <c r="AJ88" s="474"/>
      <c r="AK88" s="474"/>
      <c r="AL88" s="474"/>
      <c r="AM88" s="474"/>
      <c r="AN88" s="474"/>
      <c r="AO88" s="474"/>
      <c r="AP88" s="474"/>
      <c r="AQ88" s="474"/>
      <c r="AR88" s="474"/>
      <c r="AS88" s="474"/>
      <c r="AT88" s="474"/>
      <c r="AU88" s="474"/>
      <c r="AV88" s="474"/>
      <c r="AW88" s="474"/>
      <c r="AX88" s="474"/>
      <c r="AY88" s="474"/>
      <c r="AZ88" s="474"/>
      <c r="BA88" s="474"/>
      <c r="BB88" s="474"/>
      <c r="BC88" s="474"/>
      <c r="BD88" s="474"/>
      <c r="BE88" s="474"/>
      <c r="BF88" s="474"/>
      <c r="BG88" s="474"/>
      <c r="BH88" s="474"/>
      <c r="BI88" s="474"/>
      <c r="BJ88" s="474"/>
      <c r="BK88" s="474"/>
      <c r="BL88" s="474"/>
      <c r="BM88" s="474"/>
      <c r="BN88" s="474"/>
      <c r="BO88" s="474"/>
      <c r="BP88" s="474"/>
      <c r="BQ88" s="474"/>
      <c r="BR88" s="474"/>
      <c r="BS88" s="474"/>
      <c r="BT88" s="474"/>
      <c r="BU88" s="474"/>
      <c r="BV88" s="474"/>
      <c r="BW88" s="474"/>
      <c r="BX88" s="474"/>
      <c r="BY88" s="474"/>
      <c r="BZ88" s="474"/>
      <c r="CA88" s="474"/>
      <c r="CB88" s="474"/>
      <c r="CC88" s="474"/>
      <c r="CD88" s="474"/>
      <c r="CE88" s="474"/>
      <c r="CF88" s="474"/>
      <c r="CG88" s="474"/>
      <c r="CH88" s="474"/>
      <c r="CI88" s="474"/>
      <c r="CJ88" s="474"/>
      <c r="CK88" s="474"/>
      <c r="CL88" s="474"/>
      <c r="CM88" s="474"/>
      <c r="CN88" s="474"/>
      <c r="CO88" s="474"/>
      <c r="CP88" s="474"/>
      <c r="CQ88" s="474"/>
      <c r="CR88" s="474"/>
      <c r="CS88" s="474"/>
      <c r="CT88" s="474"/>
      <c r="CU88" s="474"/>
      <c r="CV88" s="474"/>
      <c r="CW88" s="474"/>
      <c r="CX88" s="474"/>
      <c r="CY88" s="474"/>
      <c r="CZ88" s="474"/>
      <c r="DA88" s="474"/>
      <c r="DB88" s="474"/>
      <c r="DC88" s="474"/>
      <c r="DD88" s="474"/>
      <c r="DE88" s="474"/>
      <c r="DF88" s="474"/>
      <c r="DG88" s="474"/>
      <c r="DH88" s="474"/>
      <c r="DI88" s="474"/>
      <c r="DJ88" s="474"/>
      <c r="DK88" s="474"/>
      <c r="DL88" s="474"/>
      <c r="DM88" s="474"/>
    </row>
    <row r="89" spans="1:117" s="474" customFormat="1">
      <c r="A89" s="273" t="s">
        <v>49</v>
      </c>
      <c r="B89" s="273"/>
      <c r="C89" s="249">
        <f>SUM(D89:O89)</f>
        <v>76</v>
      </c>
      <c r="D89" s="249">
        <v>76</v>
      </c>
      <c r="E89" s="249"/>
      <c r="F89" s="260"/>
      <c r="G89" s="261"/>
      <c r="H89" s="260"/>
      <c r="I89" s="261"/>
      <c r="J89" s="261"/>
      <c r="K89" s="261"/>
      <c r="L89" s="261"/>
      <c r="M89" s="261"/>
      <c r="N89" s="261"/>
      <c r="O89" s="261"/>
      <c r="P89" s="444">
        <f t="shared" si="2"/>
        <v>76</v>
      </c>
      <c r="Q89" s="444"/>
    </row>
    <row r="90" spans="1:117">
      <c r="A90" s="263" t="s">
        <v>316</v>
      </c>
      <c r="B90" s="418" t="s">
        <v>458</v>
      </c>
      <c r="C90" s="249"/>
      <c r="D90" s="249"/>
      <c r="E90" s="261"/>
      <c r="F90" s="260"/>
      <c r="G90" s="261"/>
      <c r="H90" s="260"/>
      <c r="I90" s="261"/>
      <c r="J90" s="261"/>
      <c r="K90" s="261"/>
      <c r="L90" s="261"/>
      <c r="M90" s="261"/>
      <c r="N90" s="261"/>
      <c r="O90" s="261"/>
      <c r="P90" s="444">
        <f t="shared" si="2"/>
        <v>0</v>
      </c>
      <c r="Q90" s="444">
        <f>P90-C90</f>
        <v>0</v>
      </c>
      <c r="R90" s="474"/>
      <c r="S90" s="474"/>
      <c r="T90" s="474"/>
      <c r="U90" s="474"/>
      <c r="V90" s="474"/>
      <c r="W90" s="474"/>
      <c r="X90" s="474"/>
      <c r="Y90" s="474"/>
      <c r="Z90" s="474"/>
      <c r="AA90" s="474"/>
      <c r="AB90" s="474"/>
      <c r="AC90" s="474"/>
      <c r="AD90" s="474"/>
      <c r="AE90" s="474"/>
      <c r="AF90" s="474"/>
      <c r="AG90" s="474"/>
      <c r="AH90" s="474"/>
      <c r="AI90" s="474"/>
      <c r="AJ90" s="474"/>
      <c r="AK90" s="474"/>
      <c r="AL90" s="474"/>
      <c r="AM90" s="474"/>
      <c r="AN90" s="474"/>
      <c r="AO90" s="474"/>
      <c r="AP90" s="474"/>
      <c r="AQ90" s="474"/>
      <c r="AR90" s="474"/>
      <c r="AS90" s="474"/>
      <c r="AT90" s="474"/>
      <c r="AU90" s="474"/>
      <c r="AV90" s="474"/>
      <c r="AW90" s="474"/>
      <c r="AX90" s="474"/>
      <c r="AY90" s="474"/>
      <c r="AZ90" s="474"/>
      <c r="BA90" s="474"/>
      <c r="BB90" s="474"/>
      <c r="BC90" s="474"/>
      <c r="BD90" s="474"/>
      <c r="BE90" s="474"/>
      <c r="BF90" s="474"/>
      <c r="BG90" s="474"/>
      <c r="BH90" s="474"/>
      <c r="BI90" s="474"/>
      <c r="BJ90" s="474"/>
      <c r="BK90" s="474"/>
      <c r="BL90" s="474"/>
      <c r="BM90" s="474"/>
      <c r="BN90" s="474"/>
      <c r="BO90" s="474"/>
      <c r="BP90" s="474"/>
      <c r="BQ90" s="474"/>
      <c r="BR90" s="474"/>
      <c r="BS90" s="474"/>
      <c r="BT90" s="474"/>
      <c r="BU90" s="474"/>
      <c r="BV90" s="474"/>
      <c r="BW90" s="474"/>
      <c r="BX90" s="474"/>
      <c r="BY90" s="474"/>
      <c r="BZ90" s="474"/>
      <c r="CA90" s="474"/>
      <c r="CB90" s="474"/>
      <c r="CC90" s="474"/>
      <c r="CD90" s="474"/>
      <c r="CE90" s="474"/>
      <c r="CF90" s="474"/>
      <c r="CG90" s="474"/>
      <c r="CH90" s="474"/>
      <c r="CI90" s="474"/>
      <c r="CJ90" s="474"/>
      <c r="CK90" s="474"/>
      <c r="CL90" s="474"/>
      <c r="CM90" s="474"/>
      <c r="CN90" s="474"/>
      <c r="CO90" s="474"/>
      <c r="CP90" s="474"/>
      <c r="CQ90" s="474"/>
      <c r="CR90" s="474"/>
      <c r="CS90" s="474"/>
      <c r="CT90" s="474"/>
      <c r="CU90" s="474"/>
      <c r="CV90" s="474"/>
      <c r="CW90" s="474"/>
      <c r="CX90" s="474"/>
      <c r="CY90" s="474"/>
      <c r="CZ90" s="474"/>
      <c r="DA90" s="474"/>
      <c r="DB90" s="474"/>
      <c r="DC90" s="474"/>
      <c r="DD90" s="474"/>
      <c r="DE90" s="474"/>
      <c r="DF90" s="474"/>
      <c r="DG90" s="474"/>
      <c r="DH90" s="474"/>
      <c r="DI90" s="474"/>
      <c r="DJ90" s="474"/>
      <c r="DK90" s="474"/>
      <c r="DL90" s="474"/>
      <c r="DM90" s="474"/>
    </row>
    <row r="91" spans="1:117" s="474" customFormat="1">
      <c r="A91" s="273" t="s">
        <v>49</v>
      </c>
      <c r="B91" s="273"/>
      <c r="C91" s="249">
        <f>SUM(D91:O91)</f>
        <v>6706</v>
      </c>
      <c r="D91" s="249">
        <v>6706</v>
      </c>
      <c r="E91" s="249"/>
      <c r="F91" s="260"/>
      <c r="G91" s="261"/>
      <c r="H91" s="260"/>
      <c r="I91" s="261"/>
      <c r="J91" s="261"/>
      <c r="K91" s="261"/>
      <c r="L91" s="261"/>
      <c r="M91" s="261"/>
      <c r="N91" s="261"/>
      <c r="O91" s="261"/>
      <c r="P91" s="444">
        <f t="shared" si="2"/>
        <v>6706</v>
      </c>
      <c r="Q91" s="444"/>
    </row>
    <row r="92" spans="1:117">
      <c r="A92" s="263" t="s">
        <v>220</v>
      </c>
      <c r="B92" s="418" t="s">
        <v>458</v>
      </c>
      <c r="C92" s="249"/>
      <c r="D92" s="249"/>
      <c r="E92" s="261"/>
      <c r="F92" s="260"/>
      <c r="G92" s="261"/>
      <c r="H92" s="260"/>
      <c r="I92" s="261"/>
      <c r="J92" s="261"/>
      <c r="K92" s="261"/>
      <c r="L92" s="261"/>
      <c r="M92" s="261"/>
      <c r="N92" s="261"/>
      <c r="O92" s="261"/>
      <c r="P92" s="444">
        <f t="shared" si="2"/>
        <v>0</v>
      </c>
      <c r="Q92" s="444">
        <f>P92-C92</f>
        <v>0</v>
      </c>
      <c r="R92" s="474"/>
      <c r="S92" s="474"/>
      <c r="T92" s="474"/>
      <c r="U92" s="474"/>
      <c r="V92" s="474"/>
      <c r="W92" s="474"/>
      <c r="X92" s="474"/>
      <c r="Y92" s="474"/>
      <c r="Z92" s="474"/>
      <c r="AA92" s="474"/>
      <c r="AB92" s="474"/>
      <c r="AC92" s="474"/>
      <c r="AD92" s="474"/>
      <c r="AE92" s="474"/>
      <c r="AF92" s="474"/>
      <c r="AG92" s="474"/>
      <c r="AH92" s="474"/>
      <c r="AI92" s="474"/>
      <c r="AJ92" s="474"/>
      <c r="AK92" s="474"/>
      <c r="AL92" s="474"/>
      <c r="AM92" s="474"/>
      <c r="AN92" s="474"/>
      <c r="AO92" s="474"/>
      <c r="AP92" s="474"/>
      <c r="AQ92" s="474"/>
      <c r="AR92" s="474"/>
      <c r="AS92" s="474"/>
      <c r="AT92" s="474"/>
      <c r="AU92" s="474"/>
      <c r="AV92" s="474"/>
      <c r="AW92" s="474"/>
      <c r="AX92" s="474"/>
      <c r="AY92" s="474"/>
      <c r="AZ92" s="474"/>
      <c r="BA92" s="474"/>
      <c r="BB92" s="474"/>
      <c r="BC92" s="474"/>
      <c r="BD92" s="474"/>
      <c r="BE92" s="474"/>
      <c r="BF92" s="474"/>
      <c r="BG92" s="474"/>
      <c r="BH92" s="474"/>
      <c r="BI92" s="474"/>
      <c r="BJ92" s="474"/>
      <c r="BK92" s="474"/>
      <c r="BL92" s="474"/>
      <c r="BM92" s="474"/>
      <c r="BN92" s="474"/>
      <c r="BO92" s="474"/>
      <c r="BP92" s="474"/>
      <c r="BQ92" s="474"/>
      <c r="BR92" s="474"/>
      <c r="BS92" s="474"/>
      <c r="BT92" s="474"/>
      <c r="BU92" s="474"/>
      <c r="BV92" s="474"/>
      <c r="BW92" s="474"/>
      <c r="BX92" s="474"/>
      <c r="BY92" s="474"/>
      <c r="BZ92" s="474"/>
      <c r="CA92" s="474"/>
      <c r="CB92" s="474"/>
      <c r="CC92" s="474"/>
      <c r="CD92" s="474"/>
      <c r="CE92" s="474"/>
      <c r="CF92" s="474"/>
      <c r="CG92" s="474"/>
      <c r="CH92" s="474"/>
      <c r="CI92" s="474"/>
      <c r="CJ92" s="474"/>
      <c r="CK92" s="474"/>
      <c r="CL92" s="474"/>
      <c r="CM92" s="474"/>
      <c r="CN92" s="474"/>
      <c r="CO92" s="474"/>
      <c r="CP92" s="474"/>
      <c r="CQ92" s="474"/>
      <c r="CR92" s="474"/>
      <c r="CS92" s="474"/>
      <c r="CT92" s="474"/>
      <c r="CU92" s="474"/>
      <c r="CV92" s="474"/>
      <c r="CW92" s="474"/>
      <c r="CX92" s="474"/>
      <c r="CY92" s="474"/>
      <c r="CZ92" s="474"/>
      <c r="DA92" s="474"/>
      <c r="DB92" s="474"/>
      <c r="DC92" s="474"/>
      <c r="DD92" s="474"/>
      <c r="DE92" s="474"/>
      <c r="DF92" s="474"/>
      <c r="DG92" s="474"/>
      <c r="DH92" s="474"/>
      <c r="DI92" s="474"/>
      <c r="DJ92" s="474"/>
      <c r="DK92" s="474"/>
      <c r="DL92" s="474"/>
      <c r="DM92" s="474"/>
    </row>
    <row r="93" spans="1:117" s="474" customFormat="1">
      <c r="A93" s="273" t="s">
        <v>49</v>
      </c>
      <c r="B93" s="257"/>
      <c r="C93" s="249">
        <f>SUM(D93:O93)</f>
        <v>1640</v>
      </c>
      <c r="D93" s="249">
        <f>[1]kiad!C93-'4.3'!H93</f>
        <v>51</v>
      </c>
      <c r="E93" s="249"/>
      <c r="F93" s="260"/>
      <c r="G93" s="261"/>
      <c r="H93" s="260">
        <v>1589</v>
      </c>
      <c r="I93" s="261"/>
      <c r="J93" s="261"/>
      <c r="K93" s="261"/>
      <c r="L93" s="261"/>
      <c r="M93" s="261"/>
      <c r="N93" s="261"/>
      <c r="O93" s="261"/>
      <c r="P93" s="444">
        <f t="shared" si="2"/>
        <v>1640</v>
      </c>
      <c r="Q93" s="444">
        <f t="shared" ref="Q93:Q101" si="3">P93-C93</f>
        <v>0</v>
      </c>
    </row>
    <row r="94" spans="1:117" s="475" customFormat="1">
      <c r="A94" s="250" t="s">
        <v>426</v>
      </c>
      <c r="B94" s="264"/>
      <c r="C94" s="326"/>
      <c r="D94" s="265"/>
      <c r="E94" s="266"/>
      <c r="F94" s="265"/>
      <c r="G94" s="266"/>
      <c r="H94" s="265"/>
      <c r="I94" s="266"/>
      <c r="J94" s="266"/>
      <c r="K94" s="266"/>
      <c r="L94" s="266"/>
      <c r="M94" s="266"/>
      <c r="N94" s="266"/>
      <c r="O94" s="266"/>
      <c r="P94" s="444">
        <f t="shared" si="2"/>
        <v>0</v>
      </c>
      <c r="Q94" s="444">
        <f t="shared" si="3"/>
        <v>0</v>
      </c>
    </row>
    <row r="95" spans="1:117" s="473" customFormat="1">
      <c r="A95" s="273" t="s">
        <v>49</v>
      </c>
      <c r="B95" s="422"/>
      <c r="C95" s="423">
        <f>C13+C15+C17+C19+C21+C27+C29+C39+C41</f>
        <v>1166491</v>
      </c>
      <c r="D95" s="423">
        <f>D13+D15+D17+D19+D21+D27+D29+D39+D41</f>
        <v>925524</v>
      </c>
      <c r="E95" s="423"/>
      <c r="F95" s="423"/>
      <c r="G95" s="423"/>
      <c r="H95" s="423">
        <f>H13+H15+H17+H19+H21+H27+H29+H39+H41</f>
        <v>206881</v>
      </c>
      <c r="I95" s="423"/>
      <c r="J95" s="396">
        <f>J13+J15+J17+J19+J21+J27+J29+J39+J41</f>
        <v>34086</v>
      </c>
      <c r="K95" s="396"/>
      <c r="L95" s="396"/>
      <c r="M95" s="396"/>
      <c r="N95" s="396">
        <f>N13+N15+N17+N19+N21+N27+N29+N39+N41</f>
        <v>0</v>
      </c>
      <c r="O95" s="396">
        <f>O13+O15+O17+O19+O21+O27+O29+O39+O41</f>
        <v>0</v>
      </c>
      <c r="P95" s="444">
        <f t="shared" si="2"/>
        <v>1166491</v>
      </c>
      <c r="Q95" s="444">
        <f t="shared" si="3"/>
        <v>0</v>
      </c>
    </row>
    <row r="96" spans="1:117">
      <c r="A96" s="301" t="s">
        <v>228</v>
      </c>
      <c r="B96" s="476"/>
      <c r="C96" s="477"/>
      <c r="D96" s="477"/>
      <c r="E96" s="477"/>
      <c r="F96" s="477"/>
      <c r="G96" s="477"/>
      <c r="H96" s="477"/>
      <c r="I96" s="477"/>
      <c r="J96" s="477"/>
      <c r="K96" s="477"/>
      <c r="L96" s="477"/>
      <c r="M96" s="477"/>
      <c r="N96" s="477"/>
      <c r="O96" s="477"/>
      <c r="P96" s="444">
        <f t="shared" ref="P96:P101" si="4">SUM(D96:O96)</f>
        <v>0</v>
      </c>
      <c r="Q96" s="444">
        <f t="shared" si="3"/>
        <v>0</v>
      </c>
    </row>
    <row r="97" spans="1:17">
      <c r="A97" s="273" t="s">
        <v>49</v>
      </c>
      <c r="B97" s="476"/>
      <c r="C97" s="477">
        <f>C13+C15+C17+C19+C27+C33+C35+C37+C39+C43+C45+C49+C51+C53+C55+C57+C59+C61+C63+C65+C67+C69+C75+C77+C79+C83+C85+C87+C89+C91+C93</f>
        <v>827902</v>
      </c>
      <c r="D97" s="477">
        <f t="shared" ref="D97:O97" si="5">D13+D15+D17+D19+D27+D33+D35+D37+D39+D43+D45+D49+D51+D53+D55+D57+D59+D61+D63+D65+D67+D69+D75+D77+D79+D83+D85+D87+D89+D91+D93</f>
        <v>730443</v>
      </c>
      <c r="E97" s="477">
        <f t="shared" si="5"/>
        <v>0</v>
      </c>
      <c r="F97" s="477">
        <f t="shared" si="5"/>
        <v>0</v>
      </c>
      <c r="G97" s="477">
        <f t="shared" si="5"/>
        <v>0</v>
      </c>
      <c r="H97" s="477">
        <f t="shared" si="5"/>
        <v>63373</v>
      </c>
      <c r="I97" s="477">
        <f t="shared" si="5"/>
        <v>0</v>
      </c>
      <c r="J97" s="477">
        <f t="shared" si="5"/>
        <v>34086</v>
      </c>
      <c r="K97" s="477">
        <f t="shared" si="5"/>
        <v>0</v>
      </c>
      <c r="L97" s="477">
        <f t="shared" si="5"/>
        <v>0</v>
      </c>
      <c r="M97" s="477">
        <f t="shared" si="5"/>
        <v>0</v>
      </c>
      <c r="N97" s="477">
        <f t="shared" si="5"/>
        <v>0</v>
      </c>
      <c r="O97" s="477">
        <f t="shared" si="5"/>
        <v>0</v>
      </c>
      <c r="P97" s="444">
        <f t="shared" si="4"/>
        <v>827902</v>
      </c>
      <c r="Q97" s="444">
        <f t="shared" si="3"/>
        <v>0</v>
      </c>
    </row>
    <row r="98" spans="1:17">
      <c r="A98" s="301" t="s">
        <v>229</v>
      </c>
      <c r="B98" s="476"/>
      <c r="C98" s="477"/>
      <c r="D98" s="477"/>
      <c r="E98" s="477"/>
      <c r="F98" s="477"/>
      <c r="G98" s="477"/>
      <c r="H98" s="477"/>
      <c r="I98" s="477"/>
      <c r="J98" s="477"/>
      <c r="K98" s="477"/>
      <c r="L98" s="477"/>
      <c r="M98" s="477"/>
      <c r="N98" s="477"/>
      <c r="O98" s="477"/>
      <c r="P98" s="444">
        <f t="shared" si="4"/>
        <v>0</v>
      </c>
      <c r="Q98" s="444">
        <f t="shared" si="3"/>
        <v>0</v>
      </c>
    </row>
    <row r="99" spans="1:17">
      <c r="A99" s="273" t="s">
        <v>49</v>
      </c>
      <c r="B99" s="476"/>
      <c r="C99" s="477">
        <f>C21+C31+C71+C73+C81</f>
        <v>338589</v>
      </c>
      <c r="D99" s="477">
        <f t="shared" ref="D99:O99" si="6">D21+D31+D71+D73+D81</f>
        <v>195081</v>
      </c>
      <c r="E99" s="477">
        <f t="shared" si="6"/>
        <v>0</v>
      </c>
      <c r="F99" s="477">
        <f t="shared" si="6"/>
        <v>0</v>
      </c>
      <c r="G99" s="477">
        <f t="shared" si="6"/>
        <v>0</v>
      </c>
      <c r="H99" s="477">
        <f t="shared" si="6"/>
        <v>143508</v>
      </c>
      <c r="I99" s="477">
        <f t="shared" si="6"/>
        <v>0</v>
      </c>
      <c r="J99" s="477">
        <f t="shared" si="6"/>
        <v>0</v>
      </c>
      <c r="K99" s="477">
        <f t="shared" si="6"/>
        <v>0</v>
      </c>
      <c r="L99" s="477">
        <f t="shared" si="6"/>
        <v>0</v>
      </c>
      <c r="M99" s="477">
        <f t="shared" si="6"/>
        <v>0</v>
      </c>
      <c r="N99" s="477">
        <f t="shared" si="6"/>
        <v>0</v>
      </c>
      <c r="O99" s="477">
        <f t="shared" si="6"/>
        <v>0</v>
      </c>
      <c r="P99" s="444">
        <f t="shared" si="4"/>
        <v>338589</v>
      </c>
      <c r="Q99" s="444">
        <f t="shared" si="3"/>
        <v>0</v>
      </c>
    </row>
    <row r="100" spans="1:17">
      <c r="A100" s="301" t="s">
        <v>230</v>
      </c>
      <c r="B100" s="476"/>
      <c r="C100" s="479">
        <v>0</v>
      </c>
      <c r="D100" s="479">
        <v>0</v>
      </c>
      <c r="E100" s="479">
        <v>0</v>
      </c>
      <c r="F100" s="479">
        <v>0</v>
      </c>
      <c r="G100" s="479">
        <v>0</v>
      </c>
      <c r="H100" s="479">
        <v>0</v>
      </c>
      <c r="I100" s="479">
        <v>0</v>
      </c>
      <c r="J100" s="479">
        <v>0</v>
      </c>
      <c r="K100" s="479">
        <v>0</v>
      </c>
      <c r="L100" s="479">
        <v>0</v>
      </c>
      <c r="M100" s="479">
        <v>0</v>
      </c>
      <c r="N100" s="479">
        <v>0</v>
      </c>
      <c r="O100" s="479">
        <v>0</v>
      </c>
      <c r="P100" s="444">
        <f t="shared" si="4"/>
        <v>0</v>
      </c>
      <c r="Q100" s="444">
        <f t="shared" si="3"/>
        <v>0</v>
      </c>
    </row>
    <row r="101" spans="1:17">
      <c r="B101" s="476"/>
      <c r="C101" s="492"/>
      <c r="D101" s="492"/>
      <c r="E101" s="492"/>
      <c r="F101" s="492"/>
      <c r="G101" s="492"/>
      <c r="H101" s="492"/>
      <c r="I101" s="492"/>
      <c r="J101" s="493"/>
      <c r="K101" s="492"/>
      <c r="L101" s="492"/>
      <c r="M101" s="492"/>
      <c r="N101" s="492"/>
      <c r="O101" s="492"/>
      <c r="P101" s="444">
        <f t="shared" si="4"/>
        <v>0</v>
      </c>
      <c r="Q101" s="444">
        <f t="shared" si="3"/>
        <v>0</v>
      </c>
    </row>
    <row r="102" spans="1:17">
      <c r="B102" s="476"/>
      <c r="C102" s="444">
        <f>C97+C99</f>
        <v>1166491</v>
      </c>
      <c r="D102" s="444">
        <f t="shared" ref="D102:O102" si="7">D97+D99</f>
        <v>925524</v>
      </c>
      <c r="E102" s="444">
        <f t="shared" si="7"/>
        <v>0</v>
      </c>
      <c r="F102" s="444">
        <f t="shared" si="7"/>
        <v>0</v>
      </c>
      <c r="G102" s="444">
        <f t="shared" si="7"/>
        <v>0</v>
      </c>
      <c r="H102" s="444">
        <f t="shared" si="7"/>
        <v>206881</v>
      </c>
      <c r="I102" s="444">
        <f t="shared" si="7"/>
        <v>0</v>
      </c>
      <c r="J102" s="444">
        <f t="shared" si="7"/>
        <v>34086</v>
      </c>
      <c r="K102" s="444">
        <f t="shared" si="7"/>
        <v>0</v>
      </c>
      <c r="L102" s="444">
        <f t="shared" si="7"/>
        <v>0</v>
      </c>
      <c r="M102" s="444">
        <f t="shared" si="7"/>
        <v>0</v>
      </c>
      <c r="N102" s="444">
        <f t="shared" si="7"/>
        <v>0</v>
      </c>
      <c r="O102" s="444">
        <f t="shared" si="7"/>
        <v>0</v>
      </c>
    </row>
    <row r="103" spans="1:17">
      <c r="A103" s="397"/>
      <c r="B103" s="474"/>
      <c r="C103" s="444">
        <f>C95-C102</f>
        <v>0</v>
      </c>
      <c r="D103" s="444">
        <f t="shared" ref="D103:O103" si="8">D95-D102</f>
        <v>0</v>
      </c>
      <c r="E103" s="444">
        <f t="shared" si="8"/>
        <v>0</v>
      </c>
      <c r="F103" s="444">
        <f t="shared" si="8"/>
        <v>0</v>
      </c>
      <c r="G103" s="444">
        <f t="shared" si="8"/>
        <v>0</v>
      </c>
      <c r="H103" s="444">
        <f t="shared" si="8"/>
        <v>0</v>
      </c>
      <c r="I103" s="444">
        <f t="shared" si="8"/>
        <v>0</v>
      </c>
      <c r="J103" s="444">
        <f t="shared" si="8"/>
        <v>0</v>
      </c>
      <c r="K103" s="444">
        <f t="shared" si="8"/>
        <v>0</v>
      </c>
      <c r="L103" s="444">
        <f t="shared" si="8"/>
        <v>0</v>
      </c>
      <c r="M103" s="444">
        <f t="shared" si="8"/>
        <v>0</v>
      </c>
      <c r="N103" s="444">
        <f t="shared" si="8"/>
        <v>0</v>
      </c>
      <c r="O103" s="444">
        <f t="shared" si="8"/>
        <v>0</v>
      </c>
    </row>
    <row r="104" spans="1:17">
      <c r="A104" s="397"/>
      <c r="C104" s="444"/>
      <c r="D104" s="444"/>
    </row>
    <row r="105" spans="1:17">
      <c r="A105" s="397"/>
    </row>
    <row r="106" spans="1:17">
      <c r="A106" s="397"/>
    </row>
  </sheetData>
  <mergeCells count="18">
    <mergeCell ref="J11:K11"/>
    <mergeCell ref="L11:M11"/>
    <mergeCell ref="H8:H10"/>
    <mergeCell ref="I8:I10"/>
    <mergeCell ref="J8:K9"/>
    <mergeCell ref="L8:M9"/>
    <mergeCell ref="N8:N10"/>
    <mergeCell ref="O8:O10"/>
    <mergeCell ref="A3:O3"/>
    <mergeCell ref="A4:O4"/>
    <mergeCell ref="A5:O5"/>
    <mergeCell ref="K7:O7"/>
    <mergeCell ref="B8:B10"/>
    <mergeCell ref="C8:C10"/>
    <mergeCell ref="D8:D10"/>
    <mergeCell ref="E8:E10"/>
    <mergeCell ref="F8:F10"/>
    <mergeCell ref="G8:G10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  <headerFooter>
    <oddFooter>&amp;P. oldal</oddFooter>
  </headerFooter>
  <rowBreaks count="1" manualBreakCount="1">
    <brk id="39" max="14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K80"/>
  <sheetViews>
    <sheetView view="pageBreakPreview" zoomScaleNormal="80" workbookViewId="0">
      <selection activeCell="A4" sqref="A4"/>
    </sheetView>
  </sheetViews>
  <sheetFormatPr defaultRowHeight="12.75"/>
  <cols>
    <col min="1" max="1" width="28.5703125" customWidth="1"/>
    <col min="2" max="2" width="9.5703125" customWidth="1"/>
    <col min="3" max="3" width="10.7109375" customWidth="1"/>
    <col min="4" max="4" width="9.7109375" customWidth="1"/>
    <col min="5" max="5" width="9.28515625" customWidth="1"/>
    <col min="6" max="6" width="10.5703125" customWidth="1"/>
    <col min="7" max="7" width="11" customWidth="1"/>
    <col min="8" max="8" width="11.42578125" customWidth="1"/>
    <col min="9" max="9" width="9.7109375" customWidth="1"/>
    <col min="10" max="10" width="10.85546875" customWidth="1"/>
    <col min="11" max="11" width="10.28515625" customWidth="1"/>
  </cols>
  <sheetData>
    <row r="1" spans="1:11" ht="15.75">
      <c r="A1" s="27" t="s">
        <v>586</v>
      </c>
      <c r="B1" s="27"/>
      <c r="C1" s="27"/>
      <c r="D1" s="27"/>
      <c r="E1" s="27"/>
      <c r="F1" s="27"/>
      <c r="G1" s="27"/>
      <c r="H1" s="26"/>
      <c r="I1" s="34"/>
      <c r="J1" s="34"/>
      <c r="K1" s="34"/>
    </row>
    <row r="2" spans="1:11">
      <c r="A2" s="35"/>
      <c r="B2" s="35"/>
      <c r="C2" s="35"/>
      <c r="D2" s="35"/>
      <c r="E2" s="35"/>
      <c r="F2" s="35"/>
      <c r="G2" s="35"/>
      <c r="H2" s="36"/>
      <c r="I2" s="35"/>
      <c r="J2" s="35"/>
      <c r="K2" s="35"/>
    </row>
    <row r="3" spans="1:11">
      <c r="A3" s="35"/>
      <c r="B3" s="35"/>
      <c r="C3" s="35"/>
      <c r="D3" s="35"/>
      <c r="E3" s="35"/>
      <c r="F3" s="35"/>
      <c r="G3" s="35"/>
      <c r="H3" s="36"/>
      <c r="I3" s="35"/>
      <c r="J3" s="35"/>
      <c r="K3" s="35"/>
    </row>
    <row r="4" spans="1:11" ht="15.75">
      <c r="A4" s="35"/>
      <c r="B4" s="35"/>
      <c r="C4" s="35"/>
      <c r="D4" s="35"/>
      <c r="E4" s="37"/>
      <c r="F4" s="37" t="s">
        <v>26</v>
      </c>
      <c r="G4" s="37"/>
      <c r="H4" s="35"/>
      <c r="I4" s="35"/>
      <c r="J4" s="35"/>
      <c r="K4" s="35"/>
    </row>
    <row r="5" spans="1:11" ht="15.75">
      <c r="A5" s="35"/>
      <c r="B5" s="35"/>
      <c r="C5" s="35"/>
      <c r="D5" s="35"/>
      <c r="E5" s="37"/>
      <c r="F5" s="37" t="s">
        <v>443</v>
      </c>
      <c r="G5" s="37"/>
      <c r="H5" s="35"/>
      <c r="I5" s="35"/>
      <c r="J5" s="35"/>
      <c r="K5" s="35"/>
    </row>
    <row r="6" spans="1:11" ht="15.75">
      <c r="A6" s="35"/>
      <c r="B6" s="35"/>
      <c r="C6" s="35"/>
      <c r="D6" s="35"/>
      <c r="E6" s="37"/>
      <c r="F6" s="37" t="s">
        <v>38</v>
      </c>
      <c r="G6" s="37"/>
      <c r="H6" s="35"/>
      <c r="I6" s="35"/>
      <c r="J6" s="35"/>
      <c r="K6" s="35"/>
    </row>
    <row r="7" spans="1:11" ht="15.75">
      <c r="A7" s="35"/>
      <c r="B7" s="35"/>
      <c r="C7" s="35"/>
      <c r="D7" s="35"/>
      <c r="E7" s="37"/>
      <c r="F7" s="37"/>
      <c r="G7" s="37"/>
      <c r="H7" s="35"/>
      <c r="I7" s="35"/>
      <c r="J7" s="35"/>
      <c r="K7" s="35"/>
    </row>
    <row r="8" spans="1:11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</row>
    <row r="9" spans="1:11" ht="15">
      <c r="A9" s="38"/>
      <c r="B9" s="38"/>
      <c r="C9" s="38"/>
      <c r="D9" s="38"/>
      <c r="E9" s="38"/>
      <c r="F9" s="38"/>
      <c r="G9" s="38"/>
      <c r="H9" s="5"/>
      <c r="I9" s="38"/>
      <c r="J9" s="5" t="s">
        <v>28</v>
      </c>
      <c r="K9" s="38"/>
    </row>
    <row r="10" spans="1:11">
      <c r="A10" s="7"/>
      <c r="B10" s="527" t="s">
        <v>444</v>
      </c>
      <c r="C10" s="530" t="s">
        <v>40</v>
      </c>
      <c r="D10" s="550"/>
      <c r="E10" s="550"/>
      <c r="F10" s="550"/>
      <c r="G10" s="550"/>
      <c r="H10" s="530" t="s">
        <v>41</v>
      </c>
      <c r="I10" s="551"/>
      <c r="J10" s="552"/>
      <c r="K10" s="527" t="s">
        <v>255</v>
      </c>
    </row>
    <row r="11" spans="1:11" ht="12.75" customHeight="1">
      <c r="A11" s="19" t="s">
        <v>39</v>
      </c>
      <c r="B11" s="528"/>
      <c r="C11" s="527" t="s">
        <v>89</v>
      </c>
      <c r="D11" s="527" t="s">
        <v>90</v>
      </c>
      <c r="E11" s="527" t="s">
        <v>113</v>
      </c>
      <c r="F11" s="553" t="s">
        <v>274</v>
      </c>
      <c r="G11" s="553" t="s">
        <v>250</v>
      </c>
      <c r="H11" s="527" t="s">
        <v>44</v>
      </c>
      <c r="I11" s="527" t="s">
        <v>43</v>
      </c>
      <c r="J11" s="556" t="s">
        <v>286</v>
      </c>
      <c r="K11" s="528"/>
    </row>
    <row r="12" spans="1:11">
      <c r="A12" s="19" t="s">
        <v>42</v>
      </c>
      <c r="B12" s="528"/>
      <c r="C12" s="528"/>
      <c r="D12" s="528"/>
      <c r="E12" s="528"/>
      <c r="F12" s="554"/>
      <c r="G12" s="554"/>
      <c r="H12" s="528"/>
      <c r="I12" s="528"/>
      <c r="J12" s="557"/>
      <c r="K12" s="528"/>
    </row>
    <row r="13" spans="1:11" ht="26.25" customHeight="1">
      <c r="A13" s="8"/>
      <c r="B13" s="529"/>
      <c r="C13" s="529"/>
      <c r="D13" s="529"/>
      <c r="E13" s="529"/>
      <c r="F13" s="555"/>
      <c r="G13" s="555"/>
      <c r="H13" s="529"/>
      <c r="I13" s="529"/>
      <c r="J13" s="558"/>
      <c r="K13" s="529"/>
    </row>
    <row r="14" spans="1:11">
      <c r="A14" s="7" t="s">
        <v>8</v>
      </c>
      <c r="B14" s="18" t="s">
        <v>9</v>
      </c>
      <c r="C14" s="9" t="s">
        <v>10</v>
      </c>
      <c r="D14" s="18" t="s">
        <v>11</v>
      </c>
      <c r="E14" s="9" t="s">
        <v>12</v>
      </c>
      <c r="F14" s="18" t="s">
        <v>13</v>
      </c>
      <c r="G14" s="9" t="s">
        <v>14</v>
      </c>
      <c r="H14" s="17" t="s">
        <v>15</v>
      </c>
      <c r="I14" s="9" t="s">
        <v>16</v>
      </c>
      <c r="J14" s="18" t="s">
        <v>17</v>
      </c>
      <c r="K14" s="9" t="s">
        <v>18</v>
      </c>
    </row>
    <row r="15" spans="1:11">
      <c r="A15" s="13" t="s">
        <v>147</v>
      </c>
      <c r="B15" s="124"/>
      <c r="C15" s="124"/>
      <c r="D15" s="128"/>
      <c r="E15" s="124"/>
      <c r="F15" s="128"/>
      <c r="G15" s="124"/>
      <c r="H15" s="128"/>
      <c r="I15" s="124"/>
      <c r="J15" s="128"/>
      <c r="K15" s="124"/>
    </row>
    <row r="16" spans="1:11">
      <c r="A16" s="15" t="s">
        <v>34</v>
      </c>
      <c r="B16" s="123">
        <f>SUM(C16:K16)</f>
        <v>1789880</v>
      </c>
      <c r="C16" s="123">
        <f>SUM('5.1'!D95)</f>
        <v>133045</v>
      </c>
      <c r="D16" s="123">
        <f>SUM('5.1'!E95)</f>
        <v>20460</v>
      </c>
      <c r="E16" s="123">
        <f>SUM('5.1'!F95)</f>
        <v>340790</v>
      </c>
      <c r="F16" s="123">
        <f>SUM('5.1'!G95)</f>
        <v>14244</v>
      </c>
      <c r="G16" s="123">
        <f>SUM('5.1'!H95)</f>
        <v>350307</v>
      </c>
      <c r="H16" s="123">
        <f>SUM('5.1'!I95)</f>
        <v>368640</v>
      </c>
      <c r="I16" s="123">
        <f>SUM('5.1'!J95)</f>
        <v>127000</v>
      </c>
      <c r="J16" s="123">
        <f>SUM('5.1'!K95)</f>
        <v>17793</v>
      </c>
      <c r="K16" s="123">
        <f>SUM('5.1'!L95)</f>
        <v>417601</v>
      </c>
    </row>
    <row r="17" spans="1:11">
      <c r="A17" s="22" t="s">
        <v>83</v>
      </c>
      <c r="B17" s="135"/>
      <c r="C17" s="124"/>
      <c r="D17" s="128"/>
      <c r="E17" s="124"/>
      <c r="F17" s="128"/>
      <c r="G17" s="124"/>
      <c r="H17" s="124"/>
      <c r="I17" s="132"/>
      <c r="J17" s="124"/>
      <c r="K17" s="124"/>
    </row>
    <row r="18" spans="1:11">
      <c r="A18" s="11" t="s">
        <v>34</v>
      </c>
      <c r="B18" s="123">
        <f>SUM(C18:K18)</f>
        <v>254931</v>
      </c>
      <c r="C18" s="123">
        <f>SUM('5.2'!D23)</f>
        <v>166498</v>
      </c>
      <c r="D18" s="123">
        <f>SUM('5.2'!E23)</f>
        <v>38156</v>
      </c>
      <c r="E18" s="123">
        <f>SUM('5.2'!F23)</f>
        <v>42784</v>
      </c>
      <c r="F18" s="123">
        <f>SUM('5.2'!G23)</f>
        <v>0</v>
      </c>
      <c r="G18" s="123">
        <f>SUM('5.2'!H23)</f>
        <v>0</v>
      </c>
      <c r="H18" s="123">
        <f>SUM('5.2'!I23)</f>
        <v>7493</v>
      </c>
      <c r="I18" s="123">
        <f>SUM('5.2'!J23)</f>
        <v>0</v>
      </c>
      <c r="J18" s="123">
        <f>SUM('5.2'!K23)</f>
        <v>0</v>
      </c>
      <c r="K18" s="123">
        <f>SUM('5.2'!L23)</f>
        <v>0</v>
      </c>
    </row>
    <row r="19" spans="1:11">
      <c r="A19" s="13" t="s">
        <v>260</v>
      </c>
      <c r="B19" s="135"/>
      <c r="C19" s="141"/>
      <c r="D19" s="157"/>
      <c r="E19" s="141"/>
      <c r="F19" s="157"/>
      <c r="G19" s="141"/>
      <c r="H19" s="141"/>
      <c r="I19" s="157"/>
      <c r="J19" s="141"/>
      <c r="K19" s="141"/>
    </row>
    <row r="20" spans="1:11">
      <c r="A20" s="15" t="s">
        <v>34</v>
      </c>
      <c r="B20" s="123">
        <f>SUM(C20:K20)</f>
        <v>139027</v>
      </c>
      <c r="C20" s="122">
        <f>SUM('5.3'!D13)</f>
        <v>90919</v>
      </c>
      <c r="D20" s="122">
        <f>SUM('5.3'!E13)</f>
        <v>22521</v>
      </c>
      <c r="E20" s="122">
        <f>SUM('5.3'!F13)</f>
        <v>23301</v>
      </c>
      <c r="F20" s="122">
        <f>SUM('5.3'!G13)</f>
        <v>0</v>
      </c>
      <c r="G20" s="122">
        <f>SUM('5.3'!H13)</f>
        <v>0</v>
      </c>
      <c r="H20" s="122">
        <f>SUM('5.3'!I13)</f>
        <v>2286</v>
      </c>
      <c r="I20" s="122">
        <f>SUM('5.3'!J13)</f>
        <v>0</v>
      </c>
      <c r="J20" s="122">
        <f>SUM('5.3'!K13)</f>
        <v>0</v>
      </c>
      <c r="K20" s="122">
        <f>SUM('5.3'!L13)</f>
        <v>0</v>
      </c>
    </row>
    <row r="21" spans="1:11">
      <c r="A21" s="13" t="s">
        <v>261</v>
      </c>
      <c r="B21" s="135"/>
      <c r="C21" s="141"/>
      <c r="D21" s="157"/>
      <c r="E21" s="141"/>
      <c r="F21" s="157"/>
      <c r="G21" s="141"/>
      <c r="H21" s="141"/>
      <c r="I21" s="157"/>
      <c r="J21" s="141"/>
      <c r="K21" s="141"/>
    </row>
    <row r="22" spans="1:11">
      <c r="A22" s="15" t="s">
        <v>34</v>
      </c>
      <c r="B22" s="123">
        <f>SUM(C22:K22)</f>
        <v>120943</v>
      </c>
      <c r="C22" s="122">
        <f>SUM('5.3'!D15)</f>
        <v>76786</v>
      </c>
      <c r="D22" s="122">
        <f>SUM('5.3'!E15)</f>
        <v>16506</v>
      </c>
      <c r="E22" s="122">
        <f>SUM('5.3'!F15)</f>
        <v>26000</v>
      </c>
      <c r="F22" s="122">
        <f>SUM('5.3'!G15)</f>
        <v>0</v>
      </c>
      <c r="G22" s="122">
        <f>SUM('5.3'!H15)</f>
        <v>0</v>
      </c>
      <c r="H22" s="122">
        <f>SUM('5.3'!I15)</f>
        <v>1651</v>
      </c>
      <c r="I22" s="122">
        <f>SUM('5.3'!J15)</f>
        <v>0</v>
      </c>
      <c r="J22" s="122">
        <f>SUM('5.3'!K15)</f>
        <v>0</v>
      </c>
      <c r="K22" s="122">
        <f>SUM('5.3'!L15)</f>
        <v>0</v>
      </c>
    </row>
    <row r="23" spans="1:11">
      <c r="A23" s="13" t="s">
        <v>262</v>
      </c>
      <c r="B23" s="135"/>
      <c r="C23" s="141"/>
      <c r="D23" s="157"/>
      <c r="E23" s="141"/>
      <c r="F23" s="157"/>
      <c r="G23" s="141"/>
      <c r="H23" s="141"/>
      <c r="I23" s="157"/>
      <c r="J23" s="141"/>
      <c r="K23" s="141"/>
    </row>
    <row r="24" spans="1:11">
      <c r="A24" s="15" t="s">
        <v>34</v>
      </c>
      <c r="B24" s="123">
        <f>SUM(C24:K24)</f>
        <v>60991</v>
      </c>
      <c r="C24" s="122">
        <f>SUM('5.3'!D17)</f>
        <v>38099</v>
      </c>
      <c r="D24" s="122">
        <f>SUM('5.3'!E17)</f>
        <v>8793</v>
      </c>
      <c r="E24" s="122">
        <f>SUM('5.3'!F17)</f>
        <v>13591</v>
      </c>
      <c r="F24" s="122">
        <f>SUM('5.3'!G17)</f>
        <v>0</v>
      </c>
      <c r="G24" s="122">
        <f>SUM('5.3'!H17)</f>
        <v>0</v>
      </c>
      <c r="H24" s="122">
        <f>SUM('5.3'!I17)</f>
        <v>508</v>
      </c>
      <c r="I24" s="122">
        <f>SUM('5.3'!J17)</f>
        <v>0</v>
      </c>
      <c r="J24" s="122">
        <f>SUM('5.3'!K17)</f>
        <v>0</v>
      </c>
      <c r="K24" s="122">
        <f>SUM('5.3'!L17)</f>
        <v>0</v>
      </c>
    </row>
    <row r="25" spans="1:11">
      <c r="A25" s="13" t="s">
        <v>275</v>
      </c>
      <c r="B25" s="124"/>
      <c r="C25" s="124"/>
      <c r="D25" s="128"/>
      <c r="E25" s="124"/>
      <c r="F25" s="128"/>
      <c r="G25" s="124"/>
      <c r="H25" s="124"/>
      <c r="I25" s="128"/>
      <c r="J25" s="124"/>
      <c r="K25" s="124"/>
    </row>
    <row r="26" spans="1:11">
      <c r="A26" s="15" t="s">
        <v>34</v>
      </c>
      <c r="B26" s="123">
        <f>SUM(C26:K26)</f>
        <v>31024</v>
      </c>
      <c r="C26" s="123">
        <f>SUM('5.3'!D19)</f>
        <v>18462</v>
      </c>
      <c r="D26" s="123">
        <f>SUM('5.3'!E19)</f>
        <v>4175</v>
      </c>
      <c r="E26" s="123">
        <f>SUM('5.3'!F19)</f>
        <v>4414</v>
      </c>
      <c r="F26" s="123">
        <f>SUM('5.3'!G19)</f>
        <v>0</v>
      </c>
      <c r="G26" s="123">
        <f>SUM('5.3'!H19)</f>
        <v>0</v>
      </c>
      <c r="H26" s="123">
        <f>SUM('5.3'!I19)</f>
        <v>3973</v>
      </c>
      <c r="I26" s="123">
        <f>SUM('5.3'!J19)</f>
        <v>0</v>
      </c>
      <c r="J26" s="123">
        <f>SUM('5.3'!K19)</f>
        <v>0</v>
      </c>
      <c r="K26" s="123">
        <f>SUM('5.3'!L19)</f>
        <v>0</v>
      </c>
    </row>
    <row r="27" spans="1:11">
      <c r="A27" s="22" t="s">
        <v>276</v>
      </c>
      <c r="B27" s="141"/>
      <c r="C27" s="124"/>
      <c r="D27" s="128"/>
      <c r="E27" s="124"/>
      <c r="F27" s="128"/>
      <c r="G27" s="124"/>
      <c r="H27" s="124"/>
      <c r="I27" s="128"/>
      <c r="J27" s="124"/>
      <c r="K27" s="124"/>
    </row>
    <row r="28" spans="1:11">
      <c r="A28" s="15" t="s">
        <v>37</v>
      </c>
      <c r="B28" s="123">
        <f>SUM(C28:K28)</f>
        <v>174336</v>
      </c>
      <c r="C28" s="123">
        <f>SUM('5.3'!D21)</f>
        <v>87795</v>
      </c>
      <c r="D28" s="123">
        <f>SUM('5.3'!E21)</f>
        <v>20652</v>
      </c>
      <c r="E28" s="123">
        <f>SUM('5.3'!F21)</f>
        <v>62368</v>
      </c>
      <c r="F28" s="123">
        <f>SUM('5.3'!G21)</f>
        <v>0</v>
      </c>
      <c r="G28" s="123">
        <f>SUM('5.3'!H21)</f>
        <v>0</v>
      </c>
      <c r="H28" s="123">
        <f>SUM('5.3'!I21)</f>
        <v>3521</v>
      </c>
      <c r="I28" s="123">
        <f>SUM('5.3'!J21)</f>
        <v>0</v>
      </c>
      <c r="J28" s="123">
        <f>SUM('5.3'!K21)</f>
        <v>0</v>
      </c>
      <c r="K28" s="123">
        <f>SUM('5.3'!L21)</f>
        <v>0</v>
      </c>
    </row>
    <row r="29" spans="1:11">
      <c r="A29" s="13" t="s">
        <v>277</v>
      </c>
      <c r="B29" s="135"/>
      <c r="C29" s="124"/>
      <c r="D29" s="128"/>
      <c r="E29" s="124"/>
      <c r="F29" s="128"/>
      <c r="G29" s="124"/>
      <c r="H29" s="124"/>
      <c r="I29" s="128"/>
      <c r="J29" s="124"/>
      <c r="K29" s="124"/>
    </row>
    <row r="30" spans="1:11">
      <c r="A30" s="15" t="s">
        <v>34</v>
      </c>
      <c r="B30" s="123">
        <f>SUM(C30:K30)</f>
        <v>49392</v>
      </c>
      <c r="C30" s="123">
        <f>SUM('5.3'!D27)</f>
        <v>30858</v>
      </c>
      <c r="D30" s="123">
        <f>SUM('5.3'!E27)</f>
        <v>6455</v>
      </c>
      <c r="E30" s="123">
        <f>SUM('5.3'!F27)</f>
        <v>11888</v>
      </c>
      <c r="F30" s="123">
        <f>SUM('5.3'!G27)</f>
        <v>0</v>
      </c>
      <c r="G30" s="123">
        <f>SUM('5.3'!H27)</f>
        <v>0</v>
      </c>
      <c r="H30" s="123">
        <f>SUM('5.3'!I27)</f>
        <v>191</v>
      </c>
      <c r="I30" s="123">
        <f>SUM('5.3'!J27)</f>
        <v>0</v>
      </c>
      <c r="J30" s="123">
        <f>SUM('5.3'!K27)</f>
        <v>0</v>
      </c>
      <c r="K30" s="123">
        <f>SUM('5.3'!L27)</f>
        <v>0</v>
      </c>
    </row>
    <row r="31" spans="1:11">
      <c r="A31" s="13" t="s">
        <v>278</v>
      </c>
      <c r="B31" s="135"/>
      <c r="C31" s="124"/>
      <c r="D31" s="128"/>
      <c r="E31" s="124"/>
      <c r="F31" s="128"/>
      <c r="G31" s="124"/>
      <c r="H31" s="124"/>
      <c r="I31" s="128"/>
      <c r="J31" s="124"/>
      <c r="K31" s="124"/>
    </row>
    <row r="32" spans="1:11">
      <c r="A32" s="15" t="s">
        <v>34</v>
      </c>
      <c r="B32" s="123">
        <f>SUM(C32:K32)</f>
        <v>149893</v>
      </c>
      <c r="C32" s="123">
        <f>SUM('5.3'!D29)</f>
        <v>43180</v>
      </c>
      <c r="D32" s="123">
        <f>SUM('5.3'!E29)</f>
        <v>9416</v>
      </c>
      <c r="E32" s="123">
        <f>SUM('5.3'!F29)</f>
        <v>71289</v>
      </c>
      <c r="F32" s="123">
        <f>SUM('5.3'!G29)</f>
        <v>0</v>
      </c>
      <c r="G32" s="123">
        <f>SUM('5.3'!H29)</f>
        <v>23500</v>
      </c>
      <c r="H32" s="123">
        <f>SUM('5.3'!I29)</f>
        <v>2508</v>
      </c>
      <c r="I32" s="123">
        <f>SUM('5.3'!J29)</f>
        <v>0</v>
      </c>
      <c r="J32" s="123">
        <f>SUM('5.3'!K29)</f>
        <v>0</v>
      </c>
      <c r="K32" s="123">
        <f>SUM('5.3'!L29)</f>
        <v>0</v>
      </c>
    </row>
    <row r="33" spans="1:11">
      <c r="A33" s="13" t="s">
        <v>266</v>
      </c>
      <c r="B33" s="135"/>
      <c r="C33" s="124"/>
      <c r="D33" s="128"/>
      <c r="E33" s="124"/>
      <c r="F33" s="128"/>
      <c r="G33" s="124"/>
      <c r="H33" s="124"/>
      <c r="I33" s="128"/>
      <c r="J33" s="124"/>
      <c r="K33" s="124"/>
    </row>
    <row r="34" spans="1:11">
      <c r="A34" s="15" t="s">
        <v>34</v>
      </c>
      <c r="B34" s="123">
        <f>SUM(C34:K34)</f>
        <v>49624</v>
      </c>
      <c r="C34" s="123">
        <f>SUM('5.3'!D39)</f>
        <v>21050</v>
      </c>
      <c r="D34" s="123">
        <f>SUM('5.3'!E39)</f>
        <v>3600</v>
      </c>
      <c r="E34" s="123">
        <f>SUM('5.3'!F39)</f>
        <v>17544</v>
      </c>
      <c r="F34" s="123">
        <f>SUM('5.3'!G39)</f>
        <v>0</v>
      </c>
      <c r="G34" s="123">
        <f>SUM('5.3'!H39)</f>
        <v>0</v>
      </c>
      <c r="H34" s="123">
        <f>SUM('5.3'!I39)</f>
        <v>7430</v>
      </c>
      <c r="I34" s="123">
        <f>SUM('5.3'!J39)</f>
        <v>0</v>
      </c>
      <c r="J34" s="123">
        <f>SUM('5.3'!K39)</f>
        <v>0</v>
      </c>
      <c r="K34" s="123">
        <f>SUM('5.3'!L39)</f>
        <v>0</v>
      </c>
    </row>
    <row r="35" spans="1:11">
      <c r="A35" s="13" t="s">
        <v>267</v>
      </c>
      <c r="B35" s="135"/>
      <c r="C35" s="124"/>
      <c r="D35" s="128"/>
      <c r="E35" s="124"/>
      <c r="F35" s="128"/>
      <c r="G35" s="124"/>
      <c r="H35" s="124"/>
      <c r="I35" s="128"/>
      <c r="J35" s="124"/>
      <c r="K35" s="124"/>
    </row>
    <row r="36" spans="1:11">
      <c r="A36" s="15" t="s">
        <v>34</v>
      </c>
      <c r="B36" s="123">
        <f>SUM(C36:K36)</f>
        <v>391261</v>
      </c>
      <c r="C36" s="123">
        <f>SUM('5.3'!D41)</f>
        <v>116743</v>
      </c>
      <c r="D36" s="123">
        <f>SUM('5.3'!E41)</f>
        <v>26456</v>
      </c>
      <c r="E36" s="123">
        <f>SUM('5.3'!F41)</f>
        <v>247100</v>
      </c>
      <c r="F36" s="123">
        <f>SUM('5.3'!G41)</f>
        <v>0</v>
      </c>
      <c r="G36" s="123">
        <f>SUM('5.3'!H41)</f>
        <v>0</v>
      </c>
      <c r="H36" s="123">
        <f>SUM('5.3'!I41)</f>
        <v>962</v>
      </c>
      <c r="I36" s="123">
        <f>SUM('5.3'!J41)</f>
        <v>0</v>
      </c>
      <c r="J36" s="123">
        <f>SUM('5.3'!K41)</f>
        <v>0</v>
      </c>
      <c r="K36" s="123">
        <f>SUM('5.3'!L41)</f>
        <v>0</v>
      </c>
    </row>
    <row r="37" spans="1:11">
      <c r="A37" s="13" t="s">
        <v>118</v>
      </c>
      <c r="B37" s="135"/>
      <c r="C37" s="128"/>
      <c r="D37" s="124"/>
      <c r="E37" s="128"/>
      <c r="F37" s="124"/>
      <c r="G37" s="124"/>
      <c r="H37" s="124"/>
      <c r="I37" s="124"/>
      <c r="J37" s="124"/>
      <c r="K37" s="124"/>
    </row>
    <row r="38" spans="1:11">
      <c r="A38" s="15" t="s">
        <v>34</v>
      </c>
      <c r="B38" s="123">
        <f>SUM(C38:K38)</f>
        <v>3211302</v>
      </c>
      <c r="C38" s="123">
        <f>SUM(C16,C18,C20,C22,C24,C26,C28,C30,C32,C34,C36)</f>
        <v>823435</v>
      </c>
      <c r="D38" s="123">
        <f t="shared" ref="D38:K38" si="0">SUM(D16,D18,D20,D22,D24,D26,D28,D30,D32,D34,D36)</f>
        <v>177190</v>
      </c>
      <c r="E38" s="123">
        <f t="shared" si="0"/>
        <v>861069</v>
      </c>
      <c r="F38" s="123">
        <f t="shared" si="0"/>
        <v>14244</v>
      </c>
      <c r="G38" s="123">
        <f t="shared" si="0"/>
        <v>373807</v>
      </c>
      <c r="H38" s="123">
        <f t="shared" si="0"/>
        <v>399163</v>
      </c>
      <c r="I38" s="123">
        <f t="shared" si="0"/>
        <v>127000</v>
      </c>
      <c r="J38" s="123">
        <f t="shared" si="0"/>
        <v>17793</v>
      </c>
      <c r="K38" s="123">
        <f t="shared" si="0"/>
        <v>417601</v>
      </c>
    </row>
    <row r="39" spans="1:1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>
      <c r="A42" s="1" t="s">
        <v>195</v>
      </c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>
      <c r="A43" s="1" t="s">
        <v>196</v>
      </c>
      <c r="B43" s="187"/>
      <c r="C43" s="1"/>
      <c r="D43" s="1"/>
      <c r="E43" s="1"/>
      <c r="F43" s="1"/>
      <c r="G43" s="1"/>
      <c r="H43" s="1"/>
      <c r="I43" s="1"/>
      <c r="J43" s="1"/>
      <c r="K43" s="1"/>
    </row>
    <row r="44" spans="1:1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ht="15.7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ht="15.7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ht="15.7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ht="15.7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ht="15.7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ht="15.7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ht="15.7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ht="15.7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ht="15.7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ht="15.7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ht="15.7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ht="15.7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ht="15.7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ht="15.7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ht="15.7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 ht="15.7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 ht="15.7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 ht="15.7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 ht="15.7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 ht="15.7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ht="15.7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ht="15.7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ht="15.7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ht="15.7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ht="15.7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ht="15.7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ht="15.7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ht="15.7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ht="15.7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ht="15.7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ht="15.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ht="15.7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ht="15.7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ht="15.7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ht="15.7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ht="15.7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</sheetData>
  <mergeCells count="12">
    <mergeCell ref="B10:B13"/>
    <mergeCell ref="K10:K13"/>
    <mergeCell ref="D11:D13"/>
    <mergeCell ref="C10:G10"/>
    <mergeCell ref="H10:J10"/>
    <mergeCell ref="F11:F13"/>
    <mergeCell ref="E11:E13"/>
    <mergeCell ref="C11:C13"/>
    <mergeCell ref="G11:G13"/>
    <mergeCell ref="H11:H13"/>
    <mergeCell ref="J11:J13"/>
    <mergeCell ref="I11:I13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scale="92" firstPageNumber="9" orientation="landscape" horizontalDpi="300" verticalDpi="300" r:id="rId1"/>
  <headerFooter alignWithMargins="0">
    <oddFooter>&amp;P. oldal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M256"/>
  <sheetViews>
    <sheetView view="pageBreakPreview" topLeftCell="A7" zoomScaleNormal="100" workbookViewId="0">
      <pane ySplit="1260" activePane="bottomLeft"/>
      <selection activeCell="G8" sqref="G8:G10"/>
      <selection pane="bottomLeft" activeCell="A11" sqref="A11"/>
    </sheetView>
  </sheetViews>
  <sheetFormatPr defaultRowHeight="12.75"/>
  <cols>
    <col min="1" max="1" width="42.42578125" customWidth="1"/>
    <col min="2" max="2" width="8.42578125" customWidth="1"/>
    <col min="3" max="3" width="9.7109375" customWidth="1"/>
    <col min="4" max="4" width="9.85546875" bestFit="1" customWidth="1"/>
    <col min="5" max="5" width="10.85546875" customWidth="1"/>
    <col min="6" max="7" width="9.7109375" customWidth="1"/>
    <col min="8" max="8" width="10.42578125" customWidth="1"/>
    <col min="9" max="9" width="10.5703125" customWidth="1"/>
    <col min="10" max="10" width="9.7109375" customWidth="1"/>
    <col min="11" max="11" width="11.140625" customWidth="1"/>
    <col min="12" max="12" width="10.28515625" customWidth="1"/>
    <col min="14" max="14" width="9.85546875" bestFit="1" customWidth="1"/>
  </cols>
  <sheetData>
    <row r="1" spans="1:13" ht="15.75">
      <c r="A1" s="4" t="s">
        <v>587</v>
      </c>
      <c r="B1" s="4"/>
      <c r="C1" s="4"/>
      <c r="D1" s="4"/>
      <c r="E1" s="4"/>
      <c r="F1" s="4"/>
      <c r="G1" s="4"/>
      <c r="H1" s="4"/>
      <c r="I1" s="4"/>
      <c r="J1" s="5"/>
      <c r="K1" s="5"/>
      <c r="L1" s="5"/>
    </row>
    <row r="2" spans="1:13" ht="15.75">
      <c r="A2" s="4"/>
      <c r="B2" s="4"/>
      <c r="C2" s="4"/>
      <c r="D2" s="4"/>
      <c r="E2" s="4"/>
      <c r="F2" s="4"/>
      <c r="G2" s="4"/>
      <c r="H2" s="4"/>
      <c r="I2" s="4"/>
      <c r="J2" s="5"/>
      <c r="K2" s="5"/>
      <c r="L2" s="5"/>
    </row>
    <row r="3" spans="1:13" ht="15.75">
      <c r="A3" s="559" t="s">
        <v>145</v>
      </c>
      <c r="B3" s="560"/>
      <c r="C3" s="560"/>
      <c r="D3" s="560"/>
      <c r="E3" s="560"/>
      <c r="F3" s="560"/>
      <c r="G3" s="560"/>
      <c r="H3" s="560"/>
      <c r="I3" s="560"/>
      <c r="J3" s="560"/>
      <c r="K3" s="560"/>
      <c r="L3" s="560"/>
    </row>
    <row r="4" spans="1:13" ht="15.75">
      <c r="A4" s="559" t="s">
        <v>443</v>
      </c>
      <c r="B4" s="560"/>
      <c r="C4" s="560"/>
      <c r="D4" s="560"/>
      <c r="E4" s="560"/>
      <c r="F4" s="560"/>
      <c r="G4" s="560"/>
      <c r="H4" s="560"/>
      <c r="I4" s="560"/>
      <c r="J4" s="560"/>
      <c r="K4" s="560"/>
      <c r="L4" s="560"/>
    </row>
    <row r="5" spans="1:13" ht="15.75">
      <c r="A5" s="559" t="s">
        <v>20</v>
      </c>
      <c r="B5" s="560"/>
      <c r="C5" s="560"/>
      <c r="D5" s="560"/>
      <c r="E5" s="560"/>
      <c r="F5" s="560"/>
      <c r="G5" s="560"/>
      <c r="H5" s="560"/>
      <c r="I5" s="560"/>
      <c r="J5" s="560"/>
      <c r="K5" s="560"/>
      <c r="L5" s="560"/>
    </row>
    <row r="6" spans="1:13">
      <c r="A6" s="5"/>
      <c r="B6" s="5"/>
      <c r="C6" s="5"/>
      <c r="D6" s="5"/>
      <c r="E6" s="5"/>
      <c r="F6" s="5"/>
      <c r="G6" s="5"/>
      <c r="H6" s="5"/>
      <c r="I6" s="5"/>
      <c r="J6" s="5" t="s">
        <v>28</v>
      </c>
      <c r="K6" s="5"/>
      <c r="L6" s="5"/>
    </row>
    <row r="7" spans="1:13">
      <c r="A7" s="7"/>
      <c r="B7" s="7"/>
      <c r="C7" s="527" t="s">
        <v>444</v>
      </c>
      <c r="D7" s="530" t="s">
        <v>40</v>
      </c>
      <c r="E7" s="550"/>
      <c r="F7" s="550"/>
      <c r="G7" s="550"/>
      <c r="H7" s="550"/>
      <c r="I7" s="530" t="s">
        <v>41</v>
      </c>
      <c r="J7" s="551"/>
      <c r="K7" s="552"/>
      <c r="L7" s="527" t="s">
        <v>255</v>
      </c>
    </row>
    <row r="8" spans="1:13" ht="12.75" customHeight="1">
      <c r="A8" s="19" t="s">
        <v>39</v>
      </c>
      <c r="B8" s="19"/>
      <c r="C8" s="528"/>
      <c r="D8" s="527" t="s">
        <v>89</v>
      </c>
      <c r="E8" s="527" t="s">
        <v>90</v>
      </c>
      <c r="F8" s="527" t="s">
        <v>113</v>
      </c>
      <c r="G8" s="553" t="s">
        <v>274</v>
      </c>
      <c r="H8" s="553" t="s">
        <v>250</v>
      </c>
      <c r="I8" s="527" t="s">
        <v>44</v>
      </c>
      <c r="J8" s="527" t="s">
        <v>43</v>
      </c>
      <c r="K8" s="556" t="s">
        <v>286</v>
      </c>
      <c r="L8" s="528"/>
    </row>
    <row r="9" spans="1:13">
      <c r="A9" s="19" t="s">
        <v>42</v>
      </c>
      <c r="B9" s="19"/>
      <c r="C9" s="528"/>
      <c r="D9" s="528"/>
      <c r="E9" s="528"/>
      <c r="F9" s="528"/>
      <c r="G9" s="554"/>
      <c r="H9" s="554"/>
      <c r="I9" s="528"/>
      <c r="J9" s="528"/>
      <c r="K9" s="557"/>
      <c r="L9" s="528"/>
    </row>
    <row r="10" spans="1:13" ht="23.25" customHeight="1">
      <c r="A10" s="8"/>
      <c r="B10" s="8"/>
      <c r="C10" s="529"/>
      <c r="D10" s="529"/>
      <c r="E10" s="529"/>
      <c r="F10" s="529"/>
      <c r="G10" s="555"/>
      <c r="H10" s="555"/>
      <c r="I10" s="529"/>
      <c r="J10" s="529"/>
      <c r="K10" s="558"/>
      <c r="L10" s="529"/>
    </row>
    <row r="11" spans="1:13">
      <c r="A11" s="7" t="s">
        <v>8</v>
      </c>
      <c r="B11" s="16"/>
      <c r="C11" s="18" t="s">
        <v>9</v>
      </c>
      <c r="D11" s="9" t="s">
        <v>10</v>
      </c>
      <c r="E11" s="18" t="s">
        <v>11</v>
      </c>
      <c r="F11" s="9" t="s">
        <v>12</v>
      </c>
      <c r="G11" s="18" t="s">
        <v>13</v>
      </c>
      <c r="H11" s="9" t="s">
        <v>14</v>
      </c>
      <c r="I11" s="17" t="s">
        <v>15</v>
      </c>
      <c r="J11" s="9" t="s">
        <v>16</v>
      </c>
      <c r="K11" s="18" t="s">
        <v>17</v>
      </c>
      <c r="L11" s="9" t="s">
        <v>18</v>
      </c>
    </row>
    <row r="12" spans="1:13">
      <c r="A12" s="13" t="s">
        <v>281</v>
      </c>
      <c r="B12" s="13"/>
      <c r="C12" s="13"/>
      <c r="D12" s="126"/>
      <c r="E12" s="124"/>
      <c r="F12" s="128"/>
      <c r="G12" s="124"/>
      <c r="H12" s="128"/>
      <c r="I12" s="124"/>
      <c r="J12" s="127"/>
      <c r="K12" s="124"/>
      <c r="L12" s="128"/>
      <c r="M12" t="s">
        <v>471</v>
      </c>
    </row>
    <row r="13" spans="1:13">
      <c r="A13" s="15" t="s">
        <v>47</v>
      </c>
      <c r="B13" s="344" t="s">
        <v>227</v>
      </c>
      <c r="C13" s="123">
        <f>SUM(D13:L13)</f>
        <v>42229</v>
      </c>
      <c r="D13" s="120">
        <v>33538</v>
      </c>
      <c r="E13" s="123">
        <v>7588</v>
      </c>
      <c r="F13" s="130">
        <v>838</v>
      </c>
      <c r="G13" s="123"/>
      <c r="H13" s="130"/>
      <c r="I13" s="433">
        <v>265</v>
      </c>
      <c r="J13" s="129">
        <v>0</v>
      </c>
      <c r="K13" s="123"/>
      <c r="L13" s="130">
        <v>0</v>
      </c>
      <c r="M13" s="180">
        <f>SUM(D13:L13)</f>
        <v>42229</v>
      </c>
    </row>
    <row r="14" spans="1:13">
      <c r="A14" s="58" t="s">
        <v>465</v>
      </c>
      <c r="B14" s="345"/>
      <c r="C14" s="96"/>
      <c r="D14" s="121"/>
      <c r="E14" s="96"/>
      <c r="F14" s="125"/>
      <c r="G14" s="96"/>
      <c r="H14" s="125"/>
      <c r="I14" s="324"/>
      <c r="J14" s="142"/>
      <c r="K14" s="96"/>
      <c r="L14" s="132"/>
      <c r="M14" s="180">
        <f t="shared" ref="M14:M77" si="0">SUM(D14:L14)</f>
        <v>0</v>
      </c>
    </row>
    <row r="15" spans="1:13">
      <c r="A15" s="15" t="s">
        <v>47</v>
      </c>
      <c r="B15" s="344" t="s">
        <v>225</v>
      </c>
      <c r="C15" s="123">
        <f>SUM(D15:L15)</f>
        <v>1454</v>
      </c>
      <c r="D15" s="121"/>
      <c r="E15" s="96"/>
      <c r="F15" s="125">
        <v>1454</v>
      </c>
      <c r="G15" s="96"/>
      <c r="H15" s="125"/>
      <c r="I15" s="324"/>
      <c r="J15" s="142"/>
      <c r="K15" s="96"/>
      <c r="L15" s="132"/>
      <c r="M15" s="180">
        <f t="shared" si="0"/>
        <v>1454</v>
      </c>
    </row>
    <row r="16" spans="1:13">
      <c r="A16" s="13" t="s">
        <v>512</v>
      </c>
      <c r="B16" s="19"/>
      <c r="C16" s="13"/>
      <c r="D16" s="126"/>
      <c r="E16" s="124"/>
      <c r="F16" s="128"/>
      <c r="G16" s="124"/>
      <c r="H16" s="128"/>
      <c r="I16" s="124"/>
      <c r="J16" s="127"/>
      <c r="K16" s="124"/>
      <c r="L16" s="128"/>
      <c r="M16" s="180">
        <f t="shared" si="0"/>
        <v>0</v>
      </c>
    </row>
    <row r="17" spans="1:13">
      <c r="A17" s="15" t="s">
        <v>47</v>
      </c>
      <c r="B17" s="344" t="s">
        <v>225</v>
      </c>
      <c r="C17" s="123">
        <f>SUM(D17:L17)</f>
        <v>2700</v>
      </c>
      <c r="D17" s="120"/>
      <c r="E17" s="123">
        <v>0</v>
      </c>
      <c r="F17" s="130">
        <v>2000</v>
      </c>
      <c r="G17" s="123"/>
      <c r="H17" s="130">
        <v>0</v>
      </c>
      <c r="I17" s="123">
        <v>700</v>
      </c>
      <c r="J17" s="129">
        <v>0</v>
      </c>
      <c r="K17" s="123">
        <v>0</v>
      </c>
      <c r="L17" s="130"/>
      <c r="M17" s="180">
        <f t="shared" si="0"/>
        <v>2700</v>
      </c>
    </row>
    <row r="18" spans="1:13">
      <c r="A18" s="22" t="s">
        <v>513</v>
      </c>
      <c r="B18" s="19"/>
      <c r="C18" s="22"/>
      <c r="D18" s="126"/>
      <c r="E18" s="124"/>
      <c r="F18" s="128"/>
      <c r="G18" s="124"/>
      <c r="H18" s="128"/>
      <c r="I18" s="124"/>
      <c r="J18" s="127"/>
      <c r="K18" s="124"/>
      <c r="L18" s="128"/>
      <c r="M18" s="180">
        <f t="shared" si="0"/>
        <v>0</v>
      </c>
    </row>
    <row r="19" spans="1:13">
      <c r="A19" s="11" t="s">
        <v>47</v>
      </c>
      <c r="B19" s="345" t="s">
        <v>225</v>
      </c>
      <c r="C19" s="123">
        <f>SUM(D19:L19)</f>
        <v>161438</v>
      </c>
      <c r="D19" s="120">
        <v>0</v>
      </c>
      <c r="E19" s="123">
        <v>0</v>
      </c>
      <c r="F19" s="130">
        <v>46230</v>
      </c>
      <c r="G19" s="123">
        <v>0</v>
      </c>
      <c r="H19" s="130">
        <v>0</v>
      </c>
      <c r="I19" s="123">
        <v>111165</v>
      </c>
      <c r="J19" s="129">
        <v>3000</v>
      </c>
      <c r="K19" s="123">
        <v>1043</v>
      </c>
      <c r="L19" s="130">
        <v>0</v>
      </c>
      <c r="M19" s="180">
        <f t="shared" si="0"/>
        <v>161438</v>
      </c>
    </row>
    <row r="20" spans="1:13">
      <c r="A20" s="13" t="s">
        <v>514</v>
      </c>
      <c r="B20" s="7"/>
      <c r="C20" s="13"/>
      <c r="D20" s="126"/>
      <c r="E20" s="124"/>
      <c r="F20" s="125"/>
      <c r="G20" s="96"/>
      <c r="H20" s="131"/>
      <c r="I20" s="96"/>
      <c r="J20" s="127"/>
      <c r="K20" s="124"/>
      <c r="L20" s="128"/>
      <c r="M20" s="180">
        <f t="shared" si="0"/>
        <v>0</v>
      </c>
    </row>
    <row r="21" spans="1:13">
      <c r="A21" s="15" t="s">
        <v>47</v>
      </c>
      <c r="B21" s="344" t="s">
        <v>225</v>
      </c>
      <c r="C21" s="123">
        <f>SUM(D21:L21)</f>
        <v>66817</v>
      </c>
      <c r="D21" s="120"/>
      <c r="E21" s="96">
        <v>0</v>
      </c>
      <c r="F21" s="125">
        <v>0</v>
      </c>
      <c r="G21" s="96"/>
      <c r="H21" s="125">
        <v>49216</v>
      </c>
      <c r="I21" s="96">
        <v>0</v>
      </c>
      <c r="J21" s="129">
        <v>0</v>
      </c>
      <c r="K21" s="123">
        <v>0</v>
      </c>
      <c r="L21" s="130">
        <v>17601</v>
      </c>
      <c r="M21" s="180">
        <f t="shared" si="0"/>
        <v>66817</v>
      </c>
    </row>
    <row r="22" spans="1:13">
      <c r="A22" s="13" t="s">
        <v>515</v>
      </c>
      <c r="B22" s="7"/>
      <c r="C22" s="13"/>
      <c r="D22" s="126"/>
      <c r="E22" s="124"/>
      <c r="F22" s="128"/>
      <c r="G22" s="124"/>
      <c r="H22" s="128"/>
      <c r="I22" s="124"/>
      <c r="J22" s="127"/>
      <c r="K22" s="124"/>
      <c r="L22" s="128"/>
      <c r="M22" s="180">
        <f t="shared" si="0"/>
        <v>0</v>
      </c>
    </row>
    <row r="23" spans="1:13">
      <c r="A23" s="15" t="s">
        <v>222</v>
      </c>
      <c r="B23" s="344" t="s">
        <v>225</v>
      </c>
      <c r="C23" s="123">
        <f>SUM(D23:L23)</f>
        <v>124017</v>
      </c>
      <c r="D23" s="120"/>
      <c r="E23" s="123">
        <v>0</v>
      </c>
      <c r="F23" s="130">
        <v>0</v>
      </c>
      <c r="G23" s="123"/>
      <c r="H23" s="130">
        <v>124017</v>
      </c>
      <c r="I23" s="123">
        <v>0</v>
      </c>
      <c r="J23" s="129"/>
      <c r="K23" s="123">
        <v>0</v>
      </c>
      <c r="L23" s="130">
        <v>0</v>
      </c>
      <c r="M23" s="180">
        <f t="shared" si="0"/>
        <v>124017</v>
      </c>
    </row>
    <row r="24" spans="1:13">
      <c r="A24" s="13" t="s">
        <v>282</v>
      </c>
      <c r="B24" s="7"/>
      <c r="C24" s="13"/>
      <c r="D24" s="126"/>
      <c r="E24" s="124"/>
      <c r="F24" s="128"/>
      <c r="G24" s="124"/>
      <c r="H24" s="128"/>
      <c r="I24" s="124"/>
      <c r="J24" s="127"/>
      <c r="K24" s="124"/>
      <c r="L24" s="128"/>
      <c r="M24" s="180">
        <f t="shared" si="0"/>
        <v>0</v>
      </c>
    </row>
    <row r="25" spans="1:13">
      <c r="A25" s="15" t="s">
        <v>194</v>
      </c>
      <c r="B25" s="344" t="s">
        <v>225</v>
      </c>
      <c r="C25" s="123">
        <f>SUM(D25:L25)</f>
        <v>100242</v>
      </c>
      <c r="D25" s="120">
        <v>87032</v>
      </c>
      <c r="E25" s="123">
        <v>9720</v>
      </c>
      <c r="F25" s="130">
        <v>3490</v>
      </c>
      <c r="G25" s="123"/>
      <c r="H25" s="130">
        <v>0</v>
      </c>
      <c r="I25" s="123">
        <v>0</v>
      </c>
      <c r="J25" s="129"/>
      <c r="K25" s="123">
        <v>0</v>
      </c>
      <c r="L25" s="130"/>
      <c r="M25" s="180">
        <f t="shared" si="0"/>
        <v>100242</v>
      </c>
    </row>
    <row r="26" spans="1:13" s="190" customFormat="1">
      <c r="A26" s="13" t="s">
        <v>283</v>
      </c>
      <c r="B26" s="7"/>
      <c r="C26" s="13"/>
      <c r="D26" s="126"/>
      <c r="E26" s="124"/>
      <c r="F26" s="128" t="s">
        <v>388</v>
      </c>
      <c r="G26" s="124"/>
      <c r="H26" s="128"/>
      <c r="I26" s="124"/>
      <c r="J26" s="127"/>
      <c r="K26" s="124"/>
      <c r="L26" s="128"/>
      <c r="M26" s="180">
        <f t="shared" si="0"/>
        <v>0</v>
      </c>
    </row>
    <row r="27" spans="1:13" s="190" customFormat="1">
      <c r="A27" s="15" t="s">
        <v>47</v>
      </c>
      <c r="B27" s="344" t="s">
        <v>225</v>
      </c>
      <c r="C27" s="123">
        <f>SUM(D27:L27)</f>
        <v>7035</v>
      </c>
      <c r="D27" s="120"/>
      <c r="E27" s="123">
        <v>0</v>
      </c>
      <c r="F27" s="130">
        <v>7035</v>
      </c>
      <c r="G27" s="123"/>
      <c r="H27" s="130">
        <v>0</v>
      </c>
      <c r="I27" s="123">
        <v>0</v>
      </c>
      <c r="J27" s="129"/>
      <c r="K27" s="123"/>
      <c r="L27" s="130">
        <v>0</v>
      </c>
      <c r="M27" s="180">
        <f t="shared" si="0"/>
        <v>7035</v>
      </c>
    </row>
    <row r="28" spans="1:13" s="190" customFormat="1">
      <c r="A28" s="13" t="s">
        <v>284</v>
      </c>
      <c r="B28" s="7"/>
      <c r="C28" s="13"/>
      <c r="D28" s="126"/>
      <c r="E28" s="124"/>
      <c r="F28" s="128"/>
      <c r="G28" s="124"/>
      <c r="H28" s="128"/>
      <c r="I28" s="124"/>
      <c r="J28" s="127"/>
      <c r="K28" s="124"/>
      <c r="L28" s="128"/>
      <c r="M28" s="180">
        <f t="shared" si="0"/>
        <v>0</v>
      </c>
    </row>
    <row r="29" spans="1:13" s="190" customFormat="1">
      <c r="A29" s="15" t="s">
        <v>47</v>
      </c>
      <c r="B29" s="344" t="s">
        <v>225</v>
      </c>
      <c r="C29" s="123">
        <f>SUM(D29:L29)</f>
        <v>99500</v>
      </c>
      <c r="D29" s="120"/>
      <c r="E29" s="123">
        <v>0</v>
      </c>
      <c r="F29" s="130">
        <v>0</v>
      </c>
      <c r="G29" s="123"/>
      <c r="H29" s="130">
        <v>0</v>
      </c>
      <c r="I29" s="123">
        <v>25000</v>
      </c>
      <c r="J29" s="129">
        <v>74500</v>
      </c>
      <c r="K29" s="123">
        <v>0</v>
      </c>
      <c r="L29" s="130">
        <v>0</v>
      </c>
      <c r="M29" s="180">
        <f t="shared" si="0"/>
        <v>99500</v>
      </c>
    </row>
    <row r="30" spans="1:13">
      <c r="A30" s="13" t="s">
        <v>285</v>
      </c>
      <c r="B30" s="7"/>
      <c r="C30" s="22"/>
      <c r="D30" s="125"/>
      <c r="E30" s="96"/>
      <c r="F30" s="125"/>
      <c r="G30" s="96"/>
      <c r="H30" s="125"/>
      <c r="I30" s="96"/>
      <c r="J30" s="142"/>
      <c r="K30" s="96"/>
      <c r="L30" s="132"/>
      <c r="M30" s="180">
        <f t="shared" si="0"/>
        <v>0</v>
      </c>
    </row>
    <row r="31" spans="1:13">
      <c r="A31" s="15" t="s">
        <v>47</v>
      </c>
      <c r="B31" s="344" t="s">
        <v>225</v>
      </c>
      <c r="C31" s="123">
        <f>SUM(D31:L31)</f>
        <v>35455</v>
      </c>
      <c r="D31" s="120"/>
      <c r="E31" s="96">
        <v>0</v>
      </c>
      <c r="F31" s="125">
        <v>35455</v>
      </c>
      <c r="G31" s="96"/>
      <c r="H31" s="125">
        <v>0</v>
      </c>
      <c r="I31" s="96">
        <v>0</v>
      </c>
      <c r="J31" s="129">
        <v>0</v>
      </c>
      <c r="K31" s="123"/>
      <c r="L31" s="130">
        <v>0</v>
      </c>
      <c r="M31" s="180">
        <f t="shared" si="0"/>
        <v>35455</v>
      </c>
    </row>
    <row r="32" spans="1:13">
      <c r="A32" s="13" t="s">
        <v>516</v>
      </c>
      <c r="B32" s="345"/>
      <c r="C32" s="96"/>
      <c r="D32" s="132"/>
      <c r="E32" s="124"/>
      <c r="F32" s="128"/>
      <c r="G32" s="124"/>
      <c r="H32" s="128"/>
      <c r="I32" s="124"/>
      <c r="J32" s="142"/>
      <c r="K32" s="96"/>
      <c r="L32" s="132"/>
      <c r="M32" s="180">
        <f t="shared" si="0"/>
        <v>0</v>
      </c>
    </row>
    <row r="33" spans="1:13">
      <c r="A33" s="15" t="s">
        <v>47</v>
      </c>
      <c r="B33" s="345" t="s">
        <v>226</v>
      </c>
      <c r="C33" s="123">
        <f>SUM(D33:L33)</f>
        <v>35312</v>
      </c>
      <c r="D33" s="132"/>
      <c r="E33" s="123"/>
      <c r="F33" s="130">
        <v>2362</v>
      </c>
      <c r="G33" s="123"/>
      <c r="H33" s="130">
        <v>12500</v>
      </c>
      <c r="I33" s="123">
        <v>20000</v>
      </c>
      <c r="J33" s="142"/>
      <c r="K33" s="96">
        <v>450</v>
      </c>
      <c r="L33" s="132"/>
      <c r="M33" s="180">
        <f t="shared" si="0"/>
        <v>35312</v>
      </c>
    </row>
    <row r="34" spans="1:13">
      <c r="A34" s="55" t="s">
        <v>517</v>
      </c>
      <c r="B34" s="48"/>
      <c r="C34" s="55"/>
      <c r="D34" s="128"/>
      <c r="E34" s="124"/>
      <c r="F34" s="128"/>
      <c r="G34" s="124"/>
      <c r="H34" s="128"/>
      <c r="I34" s="124"/>
      <c r="J34" s="127"/>
      <c r="K34" s="124"/>
      <c r="L34" s="128"/>
      <c r="M34" s="180">
        <f t="shared" si="0"/>
        <v>0</v>
      </c>
    </row>
    <row r="35" spans="1:13">
      <c r="A35" s="15" t="s">
        <v>35</v>
      </c>
      <c r="B35" s="344" t="s">
        <v>225</v>
      </c>
      <c r="C35" s="123">
        <f>SUM(D35:L35)</f>
        <v>16401</v>
      </c>
      <c r="D35" s="120"/>
      <c r="E35" s="123">
        <v>0</v>
      </c>
      <c r="F35" s="130">
        <v>16401</v>
      </c>
      <c r="G35" s="226"/>
      <c r="H35" s="130">
        <v>0</v>
      </c>
      <c r="I35" s="123">
        <v>0</v>
      </c>
      <c r="J35" s="129">
        <v>0</v>
      </c>
      <c r="K35" s="123"/>
      <c r="L35" s="130">
        <v>0</v>
      </c>
      <c r="M35" s="180">
        <f t="shared" si="0"/>
        <v>16401</v>
      </c>
    </row>
    <row r="36" spans="1:13">
      <c r="A36" s="403" t="s">
        <v>518</v>
      </c>
      <c r="B36" s="48"/>
      <c r="C36" s="55"/>
      <c r="D36" s="128"/>
      <c r="E36" s="124"/>
      <c r="F36" s="128"/>
      <c r="G36" s="124"/>
      <c r="H36" s="128"/>
      <c r="I36" s="124"/>
      <c r="J36" s="127"/>
      <c r="K36" s="124"/>
      <c r="L36" s="128"/>
      <c r="M36" s="180">
        <f t="shared" si="0"/>
        <v>0</v>
      </c>
    </row>
    <row r="37" spans="1:13">
      <c r="A37" s="15" t="s">
        <v>35</v>
      </c>
      <c r="B37" s="344" t="s">
        <v>225</v>
      </c>
      <c r="C37" s="123">
        <f>SUM(D37:L37)</f>
        <v>6039</v>
      </c>
      <c r="D37" s="120"/>
      <c r="E37" s="123">
        <v>0</v>
      </c>
      <c r="F37" s="130">
        <v>6039</v>
      </c>
      <c r="G37" s="226"/>
      <c r="H37" s="130">
        <v>0</v>
      </c>
      <c r="I37" s="123">
        <v>0</v>
      </c>
      <c r="J37" s="129">
        <v>0</v>
      </c>
      <c r="K37" s="123"/>
      <c r="L37" s="130">
        <v>0</v>
      </c>
      <c r="M37" s="180">
        <f t="shared" si="0"/>
        <v>6039</v>
      </c>
    </row>
    <row r="38" spans="1:13">
      <c r="A38" s="55" t="s">
        <v>519</v>
      </c>
      <c r="B38" s="48"/>
      <c r="C38" s="55"/>
      <c r="D38" s="128"/>
      <c r="E38" s="124"/>
      <c r="F38" s="128"/>
      <c r="G38" s="124"/>
      <c r="H38" s="128"/>
      <c r="I38" s="124"/>
      <c r="J38" s="127"/>
      <c r="K38" s="124"/>
      <c r="L38" s="128"/>
      <c r="M38" s="180">
        <f t="shared" si="0"/>
        <v>0</v>
      </c>
    </row>
    <row r="39" spans="1:13">
      <c r="A39" s="15" t="s">
        <v>35</v>
      </c>
      <c r="B39" s="344" t="s">
        <v>225</v>
      </c>
      <c r="C39" s="123">
        <f>SUM(D39:L39)</f>
        <v>4000</v>
      </c>
      <c r="D39" s="120"/>
      <c r="E39" s="123">
        <v>0</v>
      </c>
      <c r="F39" s="130">
        <v>0</v>
      </c>
      <c r="G39" s="123"/>
      <c r="H39" s="130"/>
      <c r="I39" s="123">
        <v>0</v>
      </c>
      <c r="J39" s="129">
        <v>4000</v>
      </c>
      <c r="K39" s="123">
        <v>0</v>
      </c>
      <c r="L39" s="130"/>
      <c r="M39" s="180">
        <f t="shared" si="0"/>
        <v>4000</v>
      </c>
    </row>
    <row r="40" spans="1:13">
      <c r="A40" s="55" t="s">
        <v>520</v>
      </c>
      <c r="B40" s="48"/>
      <c r="C40" s="55"/>
      <c r="D40" s="128"/>
      <c r="E40" s="124"/>
      <c r="F40" s="128"/>
      <c r="G40" s="124"/>
      <c r="H40" s="128"/>
      <c r="I40" s="124"/>
      <c r="J40" s="127"/>
      <c r="K40" s="124"/>
      <c r="L40" s="128"/>
      <c r="M40" s="180">
        <f t="shared" si="0"/>
        <v>0</v>
      </c>
    </row>
    <row r="41" spans="1:13">
      <c r="A41" s="15" t="s">
        <v>35</v>
      </c>
      <c r="B41" s="344" t="s">
        <v>225</v>
      </c>
      <c r="C41" s="123">
        <f>SUM(D41:L41)</f>
        <v>35207</v>
      </c>
      <c r="D41" s="120"/>
      <c r="E41" s="123">
        <v>0</v>
      </c>
      <c r="F41" s="130">
        <v>29207</v>
      </c>
      <c r="G41" s="123">
        <v>0</v>
      </c>
      <c r="H41" s="130">
        <v>0</v>
      </c>
      <c r="I41" s="123">
        <v>6000</v>
      </c>
      <c r="J41" s="129">
        <v>0</v>
      </c>
      <c r="K41" s="123">
        <v>0</v>
      </c>
      <c r="L41" s="130">
        <v>0</v>
      </c>
      <c r="M41" s="180">
        <f t="shared" si="0"/>
        <v>35207</v>
      </c>
    </row>
    <row r="42" spans="1:13">
      <c r="A42" s="58" t="s">
        <v>521</v>
      </c>
      <c r="B42" s="49"/>
      <c r="C42" s="58"/>
      <c r="D42" s="132"/>
      <c r="E42" s="96"/>
      <c r="F42" s="132"/>
      <c r="G42" s="96"/>
      <c r="H42" s="132"/>
      <c r="I42" s="96"/>
      <c r="J42" s="142"/>
      <c r="K42" s="96"/>
      <c r="L42" s="132"/>
      <c r="M42" s="180">
        <f t="shared" si="0"/>
        <v>0</v>
      </c>
    </row>
    <row r="43" spans="1:13">
      <c r="A43" s="15" t="s">
        <v>35</v>
      </c>
      <c r="B43" s="344" t="s">
        <v>225</v>
      </c>
      <c r="C43" s="123">
        <f>SUM(D43:L43)</f>
        <v>42313</v>
      </c>
      <c r="D43" s="120"/>
      <c r="E43" s="96">
        <v>0</v>
      </c>
      <c r="F43" s="132">
        <v>42313</v>
      </c>
      <c r="G43" s="96">
        <v>0</v>
      </c>
      <c r="H43" s="132">
        <v>0</v>
      </c>
      <c r="I43" s="96">
        <v>0</v>
      </c>
      <c r="J43" s="142">
        <v>0</v>
      </c>
      <c r="K43" s="96">
        <v>0</v>
      </c>
      <c r="L43" s="132">
        <v>0</v>
      </c>
      <c r="M43" s="180">
        <f t="shared" si="0"/>
        <v>42313</v>
      </c>
    </row>
    <row r="44" spans="1:13">
      <c r="A44" s="55" t="s">
        <v>522</v>
      </c>
      <c r="B44" s="48"/>
      <c r="C44" s="55"/>
      <c r="D44" s="128"/>
      <c r="E44" s="124"/>
      <c r="F44" s="128"/>
      <c r="G44" s="124"/>
      <c r="H44" s="128"/>
      <c r="I44" s="124"/>
      <c r="J44" s="127"/>
      <c r="K44" s="124"/>
      <c r="L44" s="128"/>
      <c r="M44" s="180">
        <f t="shared" si="0"/>
        <v>0</v>
      </c>
    </row>
    <row r="45" spans="1:13">
      <c r="A45" s="15" t="s">
        <v>35</v>
      </c>
      <c r="B45" s="344" t="s">
        <v>225</v>
      </c>
      <c r="C45" s="123">
        <f>SUM(D45:L45)</f>
        <v>280054</v>
      </c>
      <c r="D45" s="120">
        <v>7298</v>
      </c>
      <c r="E45" s="123">
        <v>2116</v>
      </c>
      <c r="F45" s="130">
        <v>71267</v>
      </c>
      <c r="G45" s="123"/>
      <c r="H45" s="130">
        <v>147263</v>
      </c>
      <c r="I45" s="123">
        <v>35810</v>
      </c>
      <c r="J45" s="129"/>
      <c r="K45" s="123">
        <v>16300</v>
      </c>
      <c r="L45" s="130">
        <v>0</v>
      </c>
      <c r="M45" s="180">
        <f t="shared" si="0"/>
        <v>280054</v>
      </c>
    </row>
    <row r="46" spans="1:13">
      <c r="A46" s="13" t="s">
        <v>523</v>
      </c>
      <c r="B46" s="19"/>
      <c r="C46" s="13"/>
      <c r="D46" s="128"/>
      <c r="E46" s="124"/>
      <c r="F46" s="128"/>
      <c r="G46" s="124"/>
      <c r="H46" s="128"/>
      <c r="I46" s="124"/>
      <c r="J46" s="127"/>
      <c r="K46" s="124"/>
      <c r="L46" s="126"/>
      <c r="M46" s="180">
        <f t="shared" si="0"/>
        <v>0</v>
      </c>
    </row>
    <row r="47" spans="1:13">
      <c r="A47" s="15" t="s">
        <v>35</v>
      </c>
      <c r="B47" s="344" t="s">
        <v>225</v>
      </c>
      <c r="C47" s="123">
        <f>SUM(D47:L47)</f>
        <v>10095</v>
      </c>
      <c r="D47" s="132"/>
      <c r="E47" s="96"/>
      <c r="F47" s="132">
        <v>9822</v>
      </c>
      <c r="G47" s="96"/>
      <c r="H47" s="132">
        <v>273</v>
      </c>
      <c r="I47" s="96"/>
      <c r="J47" s="142">
        <v>0</v>
      </c>
      <c r="K47" s="96"/>
      <c r="L47" s="121"/>
      <c r="M47" s="180">
        <f t="shared" si="0"/>
        <v>10095</v>
      </c>
    </row>
    <row r="48" spans="1:13">
      <c r="A48" s="28" t="s">
        <v>524</v>
      </c>
      <c r="B48" s="7"/>
      <c r="C48" s="31"/>
      <c r="D48" s="124"/>
      <c r="E48" s="128"/>
      <c r="F48" s="124"/>
      <c r="G48" s="128"/>
      <c r="H48" s="124"/>
      <c r="I48" s="128"/>
      <c r="J48" s="124"/>
      <c r="K48" s="128"/>
      <c r="L48" s="124"/>
      <c r="M48" s="180">
        <f t="shared" si="0"/>
        <v>0</v>
      </c>
    </row>
    <row r="49" spans="1:13">
      <c r="A49" s="29" t="s">
        <v>35</v>
      </c>
      <c r="B49" s="344" t="s">
        <v>225</v>
      </c>
      <c r="C49" s="129">
        <f>SUM(D49:L49)</f>
        <v>170297</v>
      </c>
      <c r="D49" s="123"/>
      <c r="E49" s="130"/>
      <c r="F49" s="123">
        <v>3697</v>
      </c>
      <c r="G49" s="130"/>
      <c r="H49" s="123"/>
      <c r="I49" s="130">
        <v>166600</v>
      </c>
      <c r="J49" s="123">
        <v>0</v>
      </c>
      <c r="K49" s="130"/>
      <c r="L49" s="123"/>
      <c r="M49" s="180">
        <f t="shared" si="0"/>
        <v>170297</v>
      </c>
    </row>
    <row r="50" spans="1:13">
      <c r="A50" s="13" t="s">
        <v>525</v>
      </c>
      <c r="B50" s="19"/>
      <c r="C50" s="22"/>
      <c r="D50" s="121"/>
      <c r="E50" s="96"/>
      <c r="F50" s="132"/>
      <c r="G50" s="96"/>
      <c r="H50" s="132"/>
      <c r="I50" s="96"/>
      <c r="J50" s="132"/>
      <c r="K50" s="96"/>
      <c r="L50" s="121"/>
      <c r="M50" s="180">
        <f t="shared" si="0"/>
        <v>0</v>
      </c>
    </row>
    <row r="51" spans="1:13">
      <c r="A51" s="15" t="s">
        <v>35</v>
      </c>
      <c r="B51" s="344" t="s">
        <v>225</v>
      </c>
      <c r="C51" s="123">
        <f>SUM(D51:L51)</f>
        <v>2769</v>
      </c>
      <c r="D51" s="120"/>
      <c r="E51" s="123">
        <v>0</v>
      </c>
      <c r="F51" s="130">
        <v>2769</v>
      </c>
      <c r="G51" s="123"/>
      <c r="H51" s="130"/>
      <c r="I51" s="123"/>
      <c r="J51" s="132"/>
      <c r="K51" s="96">
        <v>0</v>
      </c>
      <c r="L51" s="121">
        <v>0</v>
      </c>
      <c r="M51" s="180">
        <f t="shared" si="0"/>
        <v>2769</v>
      </c>
    </row>
    <row r="52" spans="1:13">
      <c r="A52" s="13" t="s">
        <v>526</v>
      </c>
      <c r="B52" s="7"/>
      <c r="C52" s="13"/>
      <c r="D52" s="128"/>
      <c r="E52" s="124"/>
      <c r="F52" s="128"/>
      <c r="G52" s="124"/>
      <c r="H52" s="128"/>
      <c r="I52" s="124"/>
      <c r="J52" s="127"/>
      <c r="K52" s="124"/>
      <c r="L52" s="126"/>
      <c r="M52" s="180">
        <f t="shared" si="0"/>
        <v>0</v>
      </c>
    </row>
    <row r="53" spans="1:13">
      <c r="A53" s="15" t="s">
        <v>35</v>
      </c>
      <c r="B53" s="344" t="s">
        <v>226</v>
      </c>
      <c r="C53" s="123">
        <f>SUM(D53:L53)</f>
        <v>0</v>
      </c>
      <c r="D53" s="120"/>
      <c r="E53" s="123">
        <v>0</v>
      </c>
      <c r="F53" s="130">
        <v>0</v>
      </c>
      <c r="G53" s="123">
        <v>0</v>
      </c>
      <c r="H53" s="130">
        <v>0</v>
      </c>
      <c r="I53" s="123">
        <v>0</v>
      </c>
      <c r="J53" s="129">
        <v>0</v>
      </c>
      <c r="K53" s="123">
        <v>0</v>
      </c>
      <c r="L53" s="120">
        <v>0</v>
      </c>
      <c r="M53" s="180">
        <f t="shared" si="0"/>
        <v>0</v>
      </c>
    </row>
    <row r="54" spans="1:13">
      <c r="A54" s="55" t="s">
        <v>527</v>
      </c>
      <c r="B54" s="49"/>
      <c r="C54" s="22"/>
      <c r="D54" s="121"/>
      <c r="E54" s="96"/>
      <c r="F54" s="125"/>
      <c r="G54" s="96"/>
      <c r="H54" s="125"/>
      <c r="I54" s="96"/>
      <c r="J54" s="142"/>
      <c r="K54" s="96"/>
      <c r="L54" s="121">
        <v>0</v>
      </c>
      <c r="M54" s="180">
        <f t="shared" si="0"/>
        <v>0</v>
      </c>
    </row>
    <row r="55" spans="1:13">
      <c r="A55" s="15" t="s">
        <v>35</v>
      </c>
      <c r="B55" s="344" t="s">
        <v>225</v>
      </c>
      <c r="C55" s="123">
        <f>SUM(D55:L55)</f>
        <v>57116</v>
      </c>
      <c r="D55" s="120">
        <v>5177</v>
      </c>
      <c r="E55" s="120">
        <v>1036</v>
      </c>
      <c r="F55" s="120">
        <v>42803</v>
      </c>
      <c r="G55" s="120"/>
      <c r="H55" s="130">
        <v>0</v>
      </c>
      <c r="I55" s="123">
        <v>3100</v>
      </c>
      <c r="J55" s="120">
        <v>5000</v>
      </c>
      <c r="K55" s="120">
        <v>0</v>
      </c>
      <c r="L55" s="120">
        <v>0</v>
      </c>
      <c r="M55" s="180">
        <f t="shared" si="0"/>
        <v>57116</v>
      </c>
    </row>
    <row r="56" spans="1:13">
      <c r="A56" s="58" t="s">
        <v>528</v>
      </c>
      <c r="B56" s="49"/>
      <c r="C56" s="55"/>
      <c r="D56" s="128"/>
      <c r="E56" s="124"/>
      <c r="F56" s="128"/>
      <c r="G56" s="124"/>
      <c r="H56" s="128"/>
      <c r="I56" s="124"/>
      <c r="J56" s="128"/>
      <c r="K56" s="124"/>
      <c r="L56" s="126"/>
      <c r="M56" s="180">
        <f t="shared" si="0"/>
        <v>0</v>
      </c>
    </row>
    <row r="57" spans="1:13">
      <c r="A57" s="11" t="s">
        <v>35</v>
      </c>
      <c r="B57" s="345" t="s">
        <v>226</v>
      </c>
      <c r="C57" s="123">
        <f>SUM(D57:L57)</f>
        <v>3952</v>
      </c>
      <c r="D57" s="120"/>
      <c r="E57" s="123">
        <v>0</v>
      </c>
      <c r="F57" s="130">
        <v>0</v>
      </c>
      <c r="G57" s="123"/>
      <c r="H57" s="130">
        <v>3952</v>
      </c>
      <c r="I57" s="123">
        <v>0</v>
      </c>
      <c r="J57" s="130">
        <v>0</v>
      </c>
      <c r="K57" s="123">
        <v>0</v>
      </c>
      <c r="L57" s="120">
        <v>0</v>
      </c>
      <c r="M57" s="180">
        <f t="shared" si="0"/>
        <v>3952</v>
      </c>
    </row>
    <row r="58" spans="1:13">
      <c r="A58" s="55" t="s">
        <v>529</v>
      </c>
      <c r="B58" s="297"/>
      <c r="C58" s="55"/>
      <c r="D58" s="126"/>
      <c r="E58" s="124"/>
      <c r="F58" s="128"/>
      <c r="G58" s="124"/>
      <c r="H58" s="128"/>
      <c r="I58" s="124"/>
      <c r="J58" s="127"/>
      <c r="K58" s="124"/>
      <c r="L58" s="126"/>
      <c r="M58" s="180">
        <f t="shared" si="0"/>
        <v>0</v>
      </c>
    </row>
    <row r="59" spans="1:13">
      <c r="A59" s="15" t="s">
        <v>47</v>
      </c>
      <c r="B59" s="346" t="s">
        <v>225</v>
      </c>
      <c r="C59" s="123">
        <f>SUM(D59:L59)</f>
        <v>42767</v>
      </c>
      <c r="D59" s="120"/>
      <c r="E59" s="123">
        <v>0</v>
      </c>
      <c r="F59" s="130">
        <v>4267</v>
      </c>
      <c r="G59" s="123"/>
      <c r="H59" s="130">
        <v>0</v>
      </c>
      <c r="I59" s="123">
        <v>0</v>
      </c>
      <c r="J59" s="129">
        <v>38500</v>
      </c>
      <c r="K59" s="123">
        <v>0</v>
      </c>
      <c r="L59" s="120">
        <v>0</v>
      </c>
      <c r="M59" s="180">
        <f t="shared" si="0"/>
        <v>42767</v>
      </c>
    </row>
    <row r="60" spans="1:13">
      <c r="A60" s="55" t="s">
        <v>530</v>
      </c>
      <c r="B60" s="297"/>
      <c r="C60" s="55"/>
      <c r="D60" s="126"/>
      <c r="E60" s="124"/>
      <c r="F60" s="128"/>
      <c r="G60" s="124"/>
      <c r="H60" s="128"/>
      <c r="I60" s="124"/>
      <c r="J60" s="127"/>
      <c r="K60" s="124"/>
      <c r="L60" s="126"/>
      <c r="M60" s="180">
        <f t="shared" si="0"/>
        <v>0</v>
      </c>
    </row>
    <row r="61" spans="1:13">
      <c r="A61" s="15" t="s">
        <v>47</v>
      </c>
      <c r="B61" s="346" t="s">
        <v>225</v>
      </c>
      <c r="C61" s="123">
        <f>SUM(D61:L61)</f>
        <v>2000</v>
      </c>
      <c r="D61" s="120"/>
      <c r="E61" s="123">
        <v>0</v>
      </c>
      <c r="F61" s="130">
        <v>2000</v>
      </c>
      <c r="G61" s="123"/>
      <c r="H61" s="130">
        <v>0</v>
      </c>
      <c r="I61" s="123">
        <v>0</v>
      </c>
      <c r="J61" s="129"/>
      <c r="K61" s="123">
        <v>0</v>
      </c>
      <c r="L61" s="120">
        <v>0</v>
      </c>
      <c r="M61" s="180">
        <f t="shared" si="0"/>
        <v>2000</v>
      </c>
    </row>
    <row r="62" spans="1:13">
      <c r="A62" s="274" t="s">
        <v>531</v>
      </c>
      <c r="B62" s="61"/>
      <c r="C62" s="235"/>
      <c r="D62" s="128"/>
      <c r="E62" s="124"/>
      <c r="F62" s="128"/>
      <c r="G62" s="124"/>
      <c r="H62" s="128"/>
      <c r="I62" s="237"/>
      <c r="J62" s="128"/>
      <c r="K62" s="124"/>
      <c r="L62" s="124"/>
      <c r="M62" s="180">
        <f t="shared" si="0"/>
        <v>0</v>
      </c>
    </row>
    <row r="63" spans="1:13">
      <c r="A63" s="29" t="s">
        <v>45</v>
      </c>
      <c r="B63" s="316" t="s">
        <v>226</v>
      </c>
      <c r="C63" s="123">
        <f>SUM(D63:L63)</f>
        <v>3693</v>
      </c>
      <c r="D63" s="130"/>
      <c r="E63" s="123">
        <v>0</v>
      </c>
      <c r="F63" s="130">
        <v>3693</v>
      </c>
      <c r="G63" s="123">
        <v>0</v>
      </c>
      <c r="H63" s="130">
        <v>0</v>
      </c>
      <c r="I63" s="226"/>
      <c r="J63" s="130"/>
      <c r="K63" s="123">
        <v>0</v>
      </c>
      <c r="L63" s="123">
        <v>0</v>
      </c>
      <c r="M63" s="180">
        <f t="shared" si="0"/>
        <v>3693</v>
      </c>
    </row>
    <row r="64" spans="1:13">
      <c r="A64" s="274" t="s">
        <v>532</v>
      </c>
      <c r="B64" s="74"/>
      <c r="C64" s="96"/>
      <c r="D64" s="132"/>
      <c r="E64" s="96"/>
      <c r="F64" s="127"/>
      <c r="G64" s="124"/>
      <c r="H64" s="128"/>
      <c r="I64" s="237"/>
      <c r="J64" s="128"/>
      <c r="K64" s="124"/>
      <c r="L64" s="128"/>
      <c r="M64" s="180">
        <f t="shared" si="0"/>
        <v>0</v>
      </c>
    </row>
    <row r="65" spans="1:13">
      <c r="A65" s="29" t="s">
        <v>45</v>
      </c>
      <c r="B65" s="74" t="s">
        <v>226</v>
      </c>
      <c r="C65" s="123">
        <f>SUM(D65:L65)</f>
        <v>86</v>
      </c>
      <c r="D65" s="132"/>
      <c r="E65" s="96"/>
      <c r="F65" s="129">
        <v>86</v>
      </c>
      <c r="G65" s="123"/>
      <c r="H65" s="130"/>
      <c r="I65" s="226"/>
      <c r="J65" s="130"/>
      <c r="K65" s="123"/>
      <c r="L65" s="130"/>
      <c r="M65" s="180">
        <f t="shared" si="0"/>
        <v>86</v>
      </c>
    </row>
    <row r="66" spans="1:13" s="190" customFormat="1">
      <c r="A66" s="58" t="s">
        <v>533</v>
      </c>
      <c r="B66" s="49"/>
      <c r="C66" s="13"/>
      <c r="D66" s="128"/>
      <c r="E66" s="124"/>
      <c r="F66" s="128"/>
      <c r="G66" s="124"/>
      <c r="H66" s="124"/>
      <c r="I66" s="237"/>
      <c r="J66" s="128"/>
      <c r="K66" s="124"/>
      <c r="L66" s="126"/>
      <c r="M66" s="180">
        <f t="shared" si="0"/>
        <v>0</v>
      </c>
    </row>
    <row r="67" spans="1:13" s="190" customFormat="1">
      <c r="A67" s="15" t="s">
        <v>35</v>
      </c>
      <c r="B67" s="344" t="s">
        <v>226</v>
      </c>
      <c r="C67" s="123">
        <f>SUM(D67:L67)</f>
        <v>0</v>
      </c>
      <c r="D67" s="130"/>
      <c r="E67" s="123">
        <v>0</v>
      </c>
      <c r="F67" s="130">
        <v>0</v>
      </c>
      <c r="G67" s="123">
        <v>0</v>
      </c>
      <c r="H67" s="123">
        <v>0</v>
      </c>
      <c r="I67" s="226">
        <v>0</v>
      </c>
      <c r="J67" s="130">
        <v>0</v>
      </c>
      <c r="K67" s="123">
        <v>0</v>
      </c>
      <c r="L67" s="120">
        <v>0</v>
      </c>
      <c r="M67" s="180">
        <f t="shared" si="0"/>
        <v>0</v>
      </c>
    </row>
    <row r="68" spans="1:13" s="190" customFormat="1">
      <c r="A68" s="13" t="s">
        <v>534</v>
      </c>
      <c r="B68" s="376"/>
      <c r="C68" s="96"/>
      <c r="D68" s="132"/>
      <c r="E68" s="96"/>
      <c r="F68" s="132"/>
      <c r="G68" s="96"/>
      <c r="H68" s="96"/>
      <c r="I68" s="227"/>
      <c r="J68" s="132"/>
      <c r="K68" s="96"/>
      <c r="L68" s="121"/>
      <c r="M68" s="180">
        <f t="shared" si="0"/>
        <v>0</v>
      </c>
    </row>
    <row r="69" spans="1:13" s="190" customFormat="1">
      <c r="A69" s="15" t="s">
        <v>35</v>
      </c>
      <c r="B69" s="344" t="s">
        <v>225</v>
      </c>
      <c r="C69" s="123">
        <f>SUM(D69:L69)</f>
        <v>1209</v>
      </c>
      <c r="D69" s="132"/>
      <c r="E69" s="96"/>
      <c r="F69" s="132">
        <v>1209</v>
      </c>
      <c r="G69" s="96">
        <v>0</v>
      </c>
      <c r="H69" s="96"/>
      <c r="I69" s="227"/>
      <c r="J69" s="132"/>
      <c r="K69" s="96"/>
      <c r="L69" s="121"/>
      <c r="M69" s="180">
        <f t="shared" si="0"/>
        <v>1209</v>
      </c>
    </row>
    <row r="70" spans="1:13">
      <c r="A70" s="22" t="s">
        <v>535</v>
      </c>
      <c r="B70" s="19"/>
      <c r="C70" s="13"/>
      <c r="D70" s="128"/>
      <c r="E70" s="124"/>
      <c r="F70" s="128"/>
      <c r="G70" s="124"/>
      <c r="H70" s="124"/>
      <c r="I70" s="237"/>
      <c r="J70" s="128"/>
      <c r="K70" s="124"/>
      <c r="L70" s="126"/>
      <c r="M70" s="180">
        <f t="shared" si="0"/>
        <v>0</v>
      </c>
    </row>
    <row r="71" spans="1:13">
      <c r="A71" s="11" t="s">
        <v>35</v>
      </c>
      <c r="B71" s="345" t="s">
        <v>225</v>
      </c>
      <c r="C71" s="123">
        <f>SUM(D71:L71)</f>
        <v>4897</v>
      </c>
      <c r="D71" s="130"/>
      <c r="E71" s="123">
        <v>0</v>
      </c>
      <c r="F71" s="130">
        <v>2897</v>
      </c>
      <c r="G71" s="123">
        <v>0</v>
      </c>
      <c r="H71" s="123">
        <v>0</v>
      </c>
      <c r="I71" s="226">
        <v>0</v>
      </c>
      <c r="J71" s="130">
        <v>2000</v>
      </c>
      <c r="K71" s="123">
        <v>0</v>
      </c>
      <c r="L71" s="120">
        <v>0</v>
      </c>
      <c r="M71" s="180">
        <f t="shared" si="0"/>
        <v>4897</v>
      </c>
    </row>
    <row r="72" spans="1:13">
      <c r="A72" s="13" t="s">
        <v>536</v>
      </c>
      <c r="B72" s="7"/>
      <c r="C72" s="13"/>
      <c r="D72" s="128"/>
      <c r="E72" s="124"/>
      <c r="F72" s="128"/>
      <c r="G72" s="124"/>
      <c r="H72" s="124"/>
      <c r="I72" s="124"/>
      <c r="J72" s="128"/>
      <c r="K72" s="124"/>
      <c r="L72" s="126"/>
      <c r="M72" s="180">
        <f t="shared" si="0"/>
        <v>0</v>
      </c>
    </row>
    <row r="73" spans="1:13">
      <c r="A73" s="15" t="s">
        <v>35</v>
      </c>
      <c r="B73" s="344" t="s">
        <v>225</v>
      </c>
      <c r="C73" s="123">
        <f>SUM(D73:L73)</f>
        <v>2744</v>
      </c>
      <c r="D73" s="130"/>
      <c r="E73" s="123">
        <v>0</v>
      </c>
      <c r="F73" s="130">
        <v>0</v>
      </c>
      <c r="G73" s="123">
        <v>2744</v>
      </c>
      <c r="H73" s="123">
        <v>0</v>
      </c>
      <c r="I73" s="123">
        <v>0</v>
      </c>
      <c r="J73" s="130">
        <v>0</v>
      </c>
      <c r="K73" s="123">
        <v>0</v>
      </c>
      <c r="L73" s="120">
        <v>0</v>
      </c>
      <c r="M73" s="180">
        <f t="shared" si="0"/>
        <v>2744</v>
      </c>
    </row>
    <row r="74" spans="1:13">
      <c r="A74" s="13" t="s">
        <v>537</v>
      </c>
      <c r="B74" s="7"/>
      <c r="C74" s="58"/>
      <c r="D74" s="132"/>
      <c r="E74" s="96"/>
      <c r="F74" s="132"/>
      <c r="G74" s="96"/>
      <c r="H74" s="96"/>
      <c r="I74" s="96"/>
      <c r="J74" s="132"/>
      <c r="K74" s="96"/>
      <c r="L74" s="121"/>
      <c r="M74" s="180">
        <f t="shared" si="0"/>
        <v>0</v>
      </c>
    </row>
    <row r="75" spans="1:13">
      <c r="A75" s="15" t="s">
        <v>35</v>
      </c>
      <c r="B75" s="344" t="s">
        <v>225</v>
      </c>
      <c r="C75" s="123">
        <f>SUM(D75:L75)</f>
        <v>3456</v>
      </c>
      <c r="D75" s="120"/>
      <c r="E75" s="96">
        <v>0</v>
      </c>
      <c r="F75" s="132">
        <v>3456</v>
      </c>
      <c r="G75" s="96">
        <v>0</v>
      </c>
      <c r="H75" s="96">
        <v>0</v>
      </c>
      <c r="I75" s="96">
        <v>0</v>
      </c>
      <c r="J75" s="132">
        <v>0</v>
      </c>
      <c r="K75" s="96">
        <v>0</v>
      </c>
      <c r="L75" s="121">
        <v>0</v>
      </c>
      <c r="M75" s="180">
        <f t="shared" si="0"/>
        <v>3456</v>
      </c>
    </row>
    <row r="76" spans="1:13">
      <c r="A76" s="13" t="s">
        <v>538</v>
      </c>
      <c r="B76" s="7"/>
      <c r="C76" s="55"/>
      <c r="D76" s="128"/>
      <c r="E76" s="124"/>
      <c r="F76" s="128"/>
      <c r="G76" s="124"/>
      <c r="H76" s="124"/>
      <c r="I76" s="124"/>
      <c r="J76" s="128"/>
      <c r="K76" s="124"/>
      <c r="L76" s="126"/>
      <c r="M76" s="180">
        <f t="shared" si="0"/>
        <v>0</v>
      </c>
    </row>
    <row r="77" spans="1:13">
      <c r="A77" s="15" t="s">
        <v>35</v>
      </c>
      <c r="B77" s="344" t="s">
        <v>226</v>
      </c>
      <c r="C77" s="123">
        <f>SUM(D77:L77)</f>
        <v>11500</v>
      </c>
      <c r="D77" s="130"/>
      <c r="E77" s="123">
        <v>0</v>
      </c>
      <c r="F77" s="130">
        <v>0</v>
      </c>
      <c r="G77" s="123">
        <v>11500</v>
      </c>
      <c r="H77" s="123"/>
      <c r="I77" s="123">
        <v>0</v>
      </c>
      <c r="J77" s="130">
        <v>0</v>
      </c>
      <c r="K77" s="123">
        <v>0</v>
      </c>
      <c r="L77" s="120">
        <v>0</v>
      </c>
      <c r="M77" s="180">
        <f t="shared" si="0"/>
        <v>11500</v>
      </c>
    </row>
    <row r="78" spans="1:13">
      <c r="A78" s="58" t="s">
        <v>539</v>
      </c>
      <c r="B78" s="49"/>
      <c r="C78" s="296"/>
      <c r="D78" s="132"/>
      <c r="E78" s="124"/>
      <c r="F78" s="128"/>
      <c r="G78" s="124"/>
      <c r="H78" s="124"/>
      <c r="I78" s="124"/>
      <c r="J78" s="128"/>
      <c r="K78" s="124"/>
      <c r="L78" s="126"/>
      <c r="M78" s="180">
        <f t="shared" ref="M78:M93" si="1">SUM(D78:L78)</f>
        <v>0</v>
      </c>
    </row>
    <row r="79" spans="1:13">
      <c r="A79" s="11" t="s">
        <v>35</v>
      </c>
      <c r="B79" s="345" t="s">
        <v>225</v>
      </c>
      <c r="C79" s="123">
        <f>SUM(D79:L79)</f>
        <v>4222</v>
      </c>
      <c r="D79" s="130"/>
      <c r="E79" s="123"/>
      <c r="F79" s="130"/>
      <c r="G79" s="123">
        <v>0</v>
      </c>
      <c r="H79" s="123">
        <v>4222</v>
      </c>
      <c r="I79" s="123">
        <v>0</v>
      </c>
      <c r="J79" s="130">
        <v>0</v>
      </c>
      <c r="K79" s="123">
        <v>0</v>
      </c>
      <c r="L79" s="120">
        <v>0</v>
      </c>
      <c r="M79" s="180">
        <f t="shared" si="1"/>
        <v>4222</v>
      </c>
    </row>
    <row r="80" spans="1:13" s="190" customFormat="1">
      <c r="A80" s="13" t="s">
        <v>540</v>
      </c>
      <c r="B80" s="7"/>
      <c r="C80" s="13"/>
      <c r="D80" s="128"/>
      <c r="E80" s="124"/>
      <c r="F80" s="128"/>
      <c r="G80" s="124"/>
      <c r="H80" s="124"/>
      <c r="I80" s="124"/>
      <c r="J80" s="128"/>
      <c r="K80" s="124"/>
      <c r="L80" s="126"/>
      <c r="M80" s="180">
        <f t="shared" si="1"/>
        <v>0</v>
      </c>
    </row>
    <row r="81" spans="1:13">
      <c r="A81" s="15" t="s">
        <v>35</v>
      </c>
      <c r="B81" s="344" t="s">
        <v>225</v>
      </c>
      <c r="C81" s="123">
        <f>SUM(D81:L81)</f>
        <v>5759</v>
      </c>
      <c r="D81" s="130"/>
      <c r="E81" s="123">
        <v>0</v>
      </c>
      <c r="F81" s="130">
        <v>0</v>
      </c>
      <c r="G81" s="123"/>
      <c r="H81" s="123">
        <v>5759</v>
      </c>
      <c r="I81" s="123">
        <v>0</v>
      </c>
      <c r="J81" s="130"/>
      <c r="K81" s="123">
        <v>0</v>
      </c>
      <c r="L81" s="120">
        <v>0</v>
      </c>
      <c r="M81" s="180">
        <f t="shared" si="1"/>
        <v>5759</v>
      </c>
    </row>
    <row r="82" spans="1:13">
      <c r="A82" s="13" t="s">
        <v>541</v>
      </c>
      <c r="B82" s="7"/>
      <c r="C82" s="55"/>
      <c r="D82" s="128"/>
      <c r="E82" s="124"/>
      <c r="F82" s="128"/>
      <c r="G82" s="124"/>
      <c r="H82" s="124"/>
      <c r="I82" s="124"/>
      <c r="J82" s="128"/>
      <c r="K82" s="124"/>
      <c r="L82" s="126"/>
      <c r="M82" s="180">
        <f t="shared" si="1"/>
        <v>0</v>
      </c>
    </row>
    <row r="83" spans="1:13">
      <c r="A83" s="15" t="s">
        <v>35</v>
      </c>
      <c r="B83" s="344" t="s">
        <v>225</v>
      </c>
      <c r="C83" s="123">
        <f>SUM(D83:L83)</f>
        <v>0</v>
      </c>
      <c r="D83" s="130"/>
      <c r="E83" s="123">
        <v>0</v>
      </c>
      <c r="F83" s="130">
        <v>0</v>
      </c>
      <c r="G83" s="123"/>
      <c r="H83" s="123"/>
      <c r="I83" s="123">
        <v>0</v>
      </c>
      <c r="J83" s="130"/>
      <c r="K83" s="123">
        <v>0</v>
      </c>
      <c r="L83" s="120">
        <v>0</v>
      </c>
      <c r="M83" s="180">
        <f t="shared" si="1"/>
        <v>0</v>
      </c>
    </row>
    <row r="84" spans="1:13">
      <c r="A84" s="13" t="s">
        <v>542</v>
      </c>
      <c r="B84" s="345"/>
      <c r="C84" s="96"/>
      <c r="D84" s="132"/>
      <c r="E84" s="96"/>
      <c r="F84" s="132"/>
      <c r="G84" s="96"/>
      <c r="H84" s="96"/>
      <c r="I84" s="96"/>
      <c r="J84" s="132"/>
      <c r="K84" s="96"/>
      <c r="L84" s="121"/>
      <c r="M84" s="180">
        <f t="shared" si="1"/>
        <v>0</v>
      </c>
    </row>
    <row r="85" spans="1:13">
      <c r="A85" s="15" t="s">
        <v>35</v>
      </c>
      <c r="B85" s="345" t="s">
        <v>225</v>
      </c>
      <c r="C85" s="123">
        <f>SUM(D85:L85)</f>
        <v>315</v>
      </c>
      <c r="D85" s="132"/>
      <c r="E85" s="96"/>
      <c r="F85" s="132"/>
      <c r="G85" s="96"/>
      <c r="H85" s="96">
        <v>315</v>
      </c>
      <c r="I85" s="96"/>
      <c r="J85" s="132"/>
      <c r="K85" s="96"/>
      <c r="L85" s="121"/>
      <c r="M85" s="180">
        <f t="shared" si="1"/>
        <v>315</v>
      </c>
    </row>
    <row r="86" spans="1:13">
      <c r="A86" s="55" t="s">
        <v>543</v>
      </c>
      <c r="B86" s="48"/>
      <c r="C86" s="55"/>
      <c r="D86" s="128"/>
      <c r="E86" s="124"/>
      <c r="F86" s="128"/>
      <c r="G86" s="124"/>
      <c r="H86" s="124"/>
      <c r="I86" s="124"/>
      <c r="J86" s="128"/>
      <c r="K86" s="124"/>
      <c r="L86" s="126"/>
      <c r="M86" s="180">
        <f t="shared" si="1"/>
        <v>0</v>
      </c>
    </row>
    <row r="87" spans="1:13">
      <c r="A87" s="15" t="s">
        <v>35</v>
      </c>
      <c r="B87" s="344" t="s">
        <v>225</v>
      </c>
      <c r="C87" s="123">
        <f>SUM(D87:L87)</f>
        <v>2790</v>
      </c>
      <c r="D87" s="120"/>
      <c r="E87" s="123">
        <v>0</v>
      </c>
      <c r="F87" s="130">
        <v>0</v>
      </c>
      <c r="G87" s="123">
        <v>0</v>
      </c>
      <c r="H87" s="123">
        <v>2790</v>
      </c>
      <c r="I87" s="123">
        <v>0</v>
      </c>
      <c r="J87" s="130">
        <v>0</v>
      </c>
      <c r="K87" s="123">
        <v>0</v>
      </c>
      <c r="L87" s="120">
        <v>0</v>
      </c>
      <c r="M87" s="180">
        <f t="shared" si="1"/>
        <v>2790</v>
      </c>
    </row>
    <row r="88" spans="1:13">
      <c r="A88" s="95" t="s">
        <v>544</v>
      </c>
      <c r="B88" s="376"/>
      <c r="C88" s="124"/>
      <c r="D88" s="126"/>
      <c r="E88" s="124"/>
      <c r="F88" s="128"/>
      <c r="G88" s="124"/>
      <c r="H88" s="124"/>
      <c r="I88" s="124"/>
      <c r="J88" s="128"/>
      <c r="K88" s="124"/>
      <c r="L88" s="126"/>
      <c r="M88" s="180">
        <f t="shared" si="1"/>
        <v>0</v>
      </c>
    </row>
    <row r="89" spans="1:13">
      <c r="A89" s="11" t="s">
        <v>35</v>
      </c>
      <c r="B89" s="344" t="s">
        <v>225</v>
      </c>
      <c r="C89" s="123"/>
      <c r="D89" s="120"/>
      <c r="E89" s="123"/>
      <c r="F89" s="130"/>
      <c r="G89" s="123"/>
      <c r="H89" s="123"/>
      <c r="I89" s="123"/>
      <c r="J89" s="130"/>
      <c r="K89" s="123"/>
      <c r="L89" s="120"/>
      <c r="M89" s="180">
        <f t="shared" si="1"/>
        <v>0</v>
      </c>
    </row>
    <row r="90" spans="1:13">
      <c r="A90" s="55" t="s">
        <v>545</v>
      </c>
      <c r="B90" s="55"/>
      <c r="C90" s="96"/>
      <c r="D90" s="121"/>
      <c r="E90" s="96"/>
      <c r="F90" s="132"/>
      <c r="G90" s="96"/>
      <c r="H90" s="96"/>
      <c r="I90" s="96"/>
      <c r="J90" s="132"/>
      <c r="K90" s="96"/>
      <c r="L90" s="121"/>
      <c r="M90" s="180">
        <f t="shared" si="1"/>
        <v>0</v>
      </c>
    </row>
    <row r="91" spans="1:13">
      <c r="A91" s="15" t="s">
        <v>35</v>
      </c>
      <c r="B91" s="344" t="s">
        <v>225</v>
      </c>
      <c r="C91" s="96"/>
      <c r="D91" s="121"/>
      <c r="E91" s="96"/>
      <c r="F91" s="132"/>
      <c r="G91" s="96"/>
      <c r="H91" s="96"/>
      <c r="I91" s="96"/>
      <c r="J91" s="132"/>
      <c r="K91" s="96"/>
      <c r="L91" s="121"/>
      <c r="M91" s="180">
        <f t="shared" si="1"/>
        <v>0</v>
      </c>
    </row>
    <row r="92" spans="1:13">
      <c r="A92" s="506" t="s">
        <v>546</v>
      </c>
      <c r="B92" s="376"/>
      <c r="C92" s="124"/>
      <c r="D92" s="126"/>
      <c r="E92" s="124"/>
      <c r="F92" s="128"/>
      <c r="G92" s="124"/>
      <c r="H92" s="124"/>
      <c r="I92" s="124"/>
      <c r="J92" s="128"/>
      <c r="K92" s="124"/>
      <c r="L92" s="126"/>
      <c r="M92" s="180">
        <f t="shared" si="1"/>
        <v>0</v>
      </c>
    </row>
    <row r="93" spans="1:13">
      <c r="A93" s="15" t="s">
        <v>35</v>
      </c>
      <c r="B93" s="344" t="s">
        <v>226</v>
      </c>
      <c r="C93" s="123">
        <f>SUM(D93:L93)</f>
        <v>400000</v>
      </c>
      <c r="D93" s="120"/>
      <c r="E93" s="123"/>
      <c r="F93" s="130"/>
      <c r="G93" s="123"/>
      <c r="H93" s="123"/>
      <c r="I93" s="123"/>
      <c r="J93" s="130"/>
      <c r="K93" s="123"/>
      <c r="L93" s="120">
        <v>400000</v>
      </c>
      <c r="M93" s="180">
        <f t="shared" si="1"/>
        <v>400000</v>
      </c>
    </row>
    <row r="94" spans="1:13">
      <c r="A94" s="22" t="s">
        <v>48</v>
      </c>
      <c r="B94" s="22"/>
      <c r="C94" s="22"/>
      <c r="D94" s="138"/>
      <c r="E94" s="135"/>
      <c r="F94" s="136"/>
      <c r="G94" s="135"/>
      <c r="H94" s="135"/>
      <c r="I94" s="135"/>
      <c r="J94" s="137"/>
      <c r="K94" s="135"/>
      <c r="L94" s="138"/>
    </row>
    <row r="95" spans="1:13">
      <c r="A95" s="14" t="s">
        <v>35</v>
      </c>
      <c r="B95" s="14"/>
      <c r="C95" s="140">
        <f>SUM(D95:L95)</f>
        <v>1789880</v>
      </c>
      <c r="D95" s="139">
        <f>SUM(D102,D69,D71,D73,D75,D77,D79,D81,D83,D87,D85,D89,D91,D93,D67)</f>
        <v>133045</v>
      </c>
      <c r="E95" s="139">
        <f t="shared" ref="E95:M95" si="2">SUM(E102,E69,E71,E73,E75,E77,E79,E81,E83,E87,E85,E89,E91,E93,E67)</f>
        <v>20460</v>
      </c>
      <c r="F95" s="139">
        <f>SUM(F102,F69,F71,F73,F75,F77,F79,F81,F83,F87,F85,F89,F91,F93,F67)</f>
        <v>340790</v>
      </c>
      <c r="G95" s="139">
        <f t="shared" si="2"/>
        <v>14244</v>
      </c>
      <c r="H95" s="139">
        <f t="shared" si="2"/>
        <v>350307</v>
      </c>
      <c r="I95" s="139">
        <f t="shared" si="2"/>
        <v>368640</v>
      </c>
      <c r="J95" s="139">
        <f t="shared" si="2"/>
        <v>127000</v>
      </c>
      <c r="K95" s="139">
        <f t="shared" si="2"/>
        <v>17793</v>
      </c>
      <c r="L95" s="139">
        <f t="shared" si="2"/>
        <v>417601</v>
      </c>
      <c r="M95" s="139">
        <f t="shared" si="2"/>
        <v>1789880</v>
      </c>
    </row>
    <row r="96" spans="1:13" ht="18" customHeight="1">
      <c r="A96" s="302" t="s">
        <v>228</v>
      </c>
      <c r="B96" s="302"/>
      <c r="C96" s="347">
        <f>C95-(C97+C98)</f>
        <v>1293108</v>
      </c>
      <c r="D96" s="347">
        <f t="shared" ref="D96:L96" si="3">D95-(D97+D98)</f>
        <v>99507</v>
      </c>
      <c r="E96" s="347">
        <f t="shared" si="3"/>
        <v>12872</v>
      </c>
      <c r="F96" s="347">
        <f t="shared" si="3"/>
        <v>333811</v>
      </c>
      <c r="G96" s="347">
        <f t="shared" si="3"/>
        <v>2744</v>
      </c>
      <c r="H96" s="347">
        <f t="shared" si="3"/>
        <v>333855</v>
      </c>
      <c r="I96" s="347">
        <f t="shared" si="3"/>
        <v>348375</v>
      </c>
      <c r="J96" s="347">
        <f t="shared" si="3"/>
        <v>127000</v>
      </c>
      <c r="K96" s="347">
        <f t="shared" si="3"/>
        <v>17343</v>
      </c>
      <c r="L96" s="347">
        <f t="shared" si="3"/>
        <v>17601</v>
      </c>
      <c r="M96" s="139">
        <f t="shared" ref="M96" si="4">SUM(M103,M70,M72,M74,M76,M78,M80,M82,M84,M88,M86,M90,M92,M94,M68)</f>
        <v>0</v>
      </c>
    </row>
    <row r="97" spans="1:13" s="269" customFormat="1" ht="17.25" customHeight="1">
      <c r="A97" s="302" t="s">
        <v>229</v>
      </c>
      <c r="B97" s="302"/>
      <c r="C97" s="347">
        <f>SUM(C33,C53,C57,C63,C65,C67,C77,C93,)</f>
        <v>454543</v>
      </c>
      <c r="D97" s="347">
        <f t="shared" ref="D97:L97" si="5">SUM(D33,D53,D57,D63,D65,D67,D77,D93,)</f>
        <v>0</v>
      </c>
      <c r="E97" s="347">
        <f t="shared" si="5"/>
        <v>0</v>
      </c>
      <c r="F97" s="347">
        <f t="shared" si="5"/>
        <v>6141</v>
      </c>
      <c r="G97" s="347">
        <f t="shared" si="5"/>
        <v>11500</v>
      </c>
      <c r="H97" s="347">
        <f t="shared" si="5"/>
        <v>16452</v>
      </c>
      <c r="I97" s="347">
        <f t="shared" si="5"/>
        <v>20000</v>
      </c>
      <c r="J97" s="347">
        <f t="shared" si="5"/>
        <v>0</v>
      </c>
      <c r="K97" s="347">
        <f t="shared" si="5"/>
        <v>450</v>
      </c>
      <c r="L97" s="347">
        <f t="shared" si="5"/>
        <v>400000</v>
      </c>
      <c r="M97" s="139">
        <f t="shared" ref="M97" si="6">SUM(M104,M71,M73,M75,M77,M79,M81,M83,M85,M89,M87,M91,M93,M95,M69)</f>
        <v>2226772</v>
      </c>
    </row>
    <row r="98" spans="1:13" s="269" customFormat="1" ht="18" customHeight="1">
      <c r="A98" s="302" t="s">
        <v>230</v>
      </c>
      <c r="B98" s="302"/>
      <c r="C98" s="347">
        <f>SUM(C13,)</f>
        <v>42229</v>
      </c>
      <c r="D98" s="347">
        <f t="shared" ref="D98:L98" si="7">SUM(D13,)</f>
        <v>33538</v>
      </c>
      <c r="E98" s="347">
        <f t="shared" si="7"/>
        <v>7588</v>
      </c>
      <c r="F98" s="347">
        <f t="shared" si="7"/>
        <v>838</v>
      </c>
      <c r="G98" s="347">
        <f t="shared" si="7"/>
        <v>0</v>
      </c>
      <c r="H98" s="347">
        <f t="shared" si="7"/>
        <v>0</v>
      </c>
      <c r="I98" s="347">
        <f t="shared" si="7"/>
        <v>265</v>
      </c>
      <c r="J98" s="347">
        <f t="shared" si="7"/>
        <v>0</v>
      </c>
      <c r="K98" s="347">
        <f t="shared" si="7"/>
        <v>0</v>
      </c>
      <c r="L98" s="347">
        <f t="shared" si="7"/>
        <v>0</v>
      </c>
      <c r="M98" s="139">
        <f t="shared" ref="M98" si="8">SUM(M105,M72,M74,M76,M78,M80,M82,M84,M86,M90,M88,M92,M94,M96,M70)</f>
        <v>0</v>
      </c>
    </row>
    <row r="99" spans="1:13" s="269" customFormat="1">
      <c r="A99" s="298"/>
      <c r="B99" s="298"/>
      <c r="C99" s="298"/>
      <c r="D99" s="299"/>
      <c r="E99" s="300"/>
      <c r="F99" s="300"/>
      <c r="G99" s="300"/>
      <c r="H99" s="300"/>
      <c r="I99" s="300"/>
      <c r="J99" s="300"/>
      <c r="K99" s="300"/>
      <c r="L99" s="300"/>
    </row>
    <row r="100" spans="1:1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3">
      <c r="A101" s="1" t="s">
        <v>143</v>
      </c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3">
      <c r="A102" s="275" t="s">
        <v>304</v>
      </c>
      <c r="B102" s="275"/>
      <c r="C102" s="275"/>
      <c r="D102" s="187">
        <f>SUM(D13,D17,D19,D21,D23,D25,D27,D29,D31,D35,D37,D39,D41,D43,D45,D47,D49,D51,D53,D55,D57,D59,D61,D63,D65,D15,D33,)</f>
        <v>133045</v>
      </c>
      <c r="E102" s="187">
        <f t="shared" ref="E102:M102" si="9">SUM(E13,E17,E19,E21,E23,E25,E27,E29,E31,E35,E37,E39,E41,E43,E45,E47,E49,E51,E53,E55,E57,E59,E61,E63,E65,E15,E33,)</f>
        <v>20460</v>
      </c>
      <c r="F102" s="187">
        <f t="shared" si="9"/>
        <v>333228</v>
      </c>
      <c r="G102" s="187">
        <f t="shared" si="9"/>
        <v>0</v>
      </c>
      <c r="H102" s="187">
        <f t="shared" si="9"/>
        <v>337221</v>
      </c>
      <c r="I102" s="187">
        <f t="shared" si="9"/>
        <v>368640</v>
      </c>
      <c r="J102" s="187">
        <f t="shared" si="9"/>
        <v>125000</v>
      </c>
      <c r="K102" s="187">
        <f t="shared" si="9"/>
        <v>17793</v>
      </c>
      <c r="L102" s="187">
        <f>SUM(L13,L17,L19,L21,L23,L25,L27,L29,L31,L35,L37,L39,L41,L43,L45,L47,L49,L51,L53,L55,L57,L59,L61,L63,L65,L15,L33,)</f>
        <v>17601</v>
      </c>
      <c r="M102" s="187">
        <f t="shared" si="9"/>
        <v>1352988</v>
      </c>
    </row>
    <row r="103" spans="1:13">
      <c r="A103" s="1"/>
      <c r="B103" s="1"/>
      <c r="C103" s="1"/>
      <c r="D103" s="187"/>
      <c r="E103" s="187"/>
      <c r="F103" s="187"/>
      <c r="G103" s="187"/>
      <c r="H103" s="187"/>
      <c r="I103" s="187"/>
      <c r="J103" s="187"/>
      <c r="K103" s="187"/>
      <c r="L103" s="187"/>
    </row>
    <row r="104" spans="1:13">
      <c r="A104" s="1"/>
      <c r="B104" s="1"/>
      <c r="C104" s="1"/>
      <c r="D104" s="187"/>
      <c r="E104" s="187"/>
      <c r="F104" s="187"/>
      <c r="G104" s="187"/>
      <c r="H104" s="187"/>
      <c r="I104" s="187"/>
      <c r="J104" s="187"/>
      <c r="K104" s="187"/>
      <c r="L104" s="187"/>
    </row>
    <row r="105" spans="1:13">
      <c r="A105" s="1"/>
      <c r="B105" s="1"/>
      <c r="C105" s="1"/>
      <c r="D105" s="187"/>
      <c r="E105" s="187"/>
      <c r="F105" s="187"/>
      <c r="G105" s="187"/>
      <c r="H105" s="187"/>
      <c r="I105" s="187"/>
      <c r="J105" s="187"/>
      <c r="K105" s="187"/>
      <c r="L105" s="187"/>
    </row>
    <row r="106" spans="1:13">
      <c r="A106" s="1"/>
      <c r="B106" s="1"/>
      <c r="C106" s="1"/>
      <c r="D106" s="187"/>
      <c r="E106" s="1"/>
      <c r="F106" s="1"/>
      <c r="G106" s="1"/>
      <c r="H106" s="1"/>
      <c r="I106" s="1"/>
      <c r="J106" s="1"/>
      <c r="K106" s="1"/>
      <c r="L106" s="1"/>
    </row>
    <row r="107" spans="1:13">
      <c r="A107" s="1"/>
      <c r="B107" s="1"/>
      <c r="C107" s="1"/>
      <c r="D107" s="187"/>
      <c r="E107" s="1"/>
      <c r="F107" s="1"/>
      <c r="G107" s="1"/>
      <c r="H107" s="1"/>
      <c r="I107" s="1"/>
      <c r="J107" s="1"/>
      <c r="K107" s="1"/>
      <c r="L107" s="1"/>
    </row>
    <row r="108" spans="1:13">
      <c r="A108" s="1"/>
      <c r="B108" s="1"/>
      <c r="C108" s="1"/>
      <c r="D108" s="187"/>
      <c r="E108" s="1"/>
      <c r="F108" s="1"/>
      <c r="G108" s="1"/>
      <c r="H108" s="1"/>
      <c r="I108" s="1"/>
      <c r="J108" s="1"/>
      <c r="K108" s="1"/>
      <c r="L108" s="1"/>
    </row>
    <row r="109" spans="1:1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1:1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1:1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1:1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1:1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1:1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1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1:1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1:1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1:1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1:1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1:1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1:1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1:1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1:1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1:1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1:1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1:1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1:1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1:1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1:1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1:1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1:1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1:1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1:1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1:1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1:1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1:1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1:1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1:1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1:1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1:1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1:1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1:1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1:1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1:1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1:1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1:1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1:1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1:1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1:1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1:1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1:1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1:1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1:1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1:1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1:1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1:1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1:1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1:1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1:1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1:1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1:1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1:1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1:1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1:1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1:1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1:1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1:1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1:1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1:1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1:1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1:1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1:1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1:1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1:1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1:1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1:1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1:1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1:1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1:1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1: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1:1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1:1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1:1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1:1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1:1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1:1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1:1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1:1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1:1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1:1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</row>
    <row r="223" spans="1:1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</row>
    <row r="224" spans="1:1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</row>
    <row r="225" spans="1:1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</row>
    <row r="226" spans="1:1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</row>
    <row r="227" spans="1:1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</row>
    <row r="228" spans="1:1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</row>
    <row r="229" spans="1:1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</row>
    <row r="230" spans="1:1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</row>
    <row r="231" spans="1:1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</row>
    <row r="232" spans="1:1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</row>
    <row r="233" spans="1:1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1:1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</row>
    <row r="235" spans="1:1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</row>
    <row r="236" spans="1:1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</row>
    <row r="237" spans="1:1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</row>
    <row r="238" spans="1:1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</row>
    <row r="239" spans="1:1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</row>
    <row r="240" spans="1:1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</row>
    <row r="241" spans="1:1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</row>
    <row r="242" spans="1:1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</row>
    <row r="243" spans="1:1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</row>
    <row r="244" spans="1:1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</row>
    <row r="245" spans="1:1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</row>
    <row r="246" spans="1:1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</row>
    <row r="247" spans="1:1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</row>
    <row r="248" spans="1:1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</row>
    <row r="249" spans="1:1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</row>
    <row r="250" spans="1:1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</row>
    <row r="251" spans="1:1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</row>
    <row r="252" spans="1:1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</row>
    <row r="253" spans="1:1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</row>
    <row r="254" spans="1:1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</row>
    <row r="255" spans="1:1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</row>
    <row r="256" spans="1:1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</row>
  </sheetData>
  <mergeCells count="15">
    <mergeCell ref="A3:L3"/>
    <mergeCell ref="A4:L4"/>
    <mergeCell ref="A5:L5"/>
    <mergeCell ref="L7:L10"/>
    <mergeCell ref="D8:D10"/>
    <mergeCell ref="E8:E10"/>
    <mergeCell ref="F8:F10"/>
    <mergeCell ref="G8:G10"/>
    <mergeCell ref="H8:H10"/>
    <mergeCell ref="I8:I10"/>
    <mergeCell ref="J8:J10"/>
    <mergeCell ref="K8:K10"/>
    <mergeCell ref="D7:H7"/>
    <mergeCell ref="I7:K7"/>
    <mergeCell ref="C7:C10"/>
  </mergeCells>
  <phoneticPr fontId="0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74" firstPageNumber="10" orientation="landscape" horizontalDpi="300" verticalDpi="300" r:id="rId1"/>
  <headerFooter alignWithMargins="0">
    <oddFooter>&amp;P. oldal</oddFooter>
  </headerFooter>
  <rowBreaks count="1" manualBreakCount="1">
    <brk id="51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L180"/>
  <sheetViews>
    <sheetView view="pageBreakPreview" zoomScaleNormal="100" workbookViewId="0">
      <selection activeCell="A4" sqref="A4:L4"/>
    </sheetView>
  </sheetViews>
  <sheetFormatPr defaultRowHeight="12.75"/>
  <cols>
    <col min="1" max="1" width="42.42578125" customWidth="1"/>
    <col min="2" max="2" width="14.140625" customWidth="1"/>
    <col min="3" max="3" width="9.5703125" customWidth="1"/>
    <col min="4" max="4" width="9.85546875" bestFit="1" customWidth="1"/>
    <col min="5" max="5" width="11" customWidth="1"/>
    <col min="6" max="7" width="9.7109375" customWidth="1"/>
    <col min="8" max="8" width="13.140625" customWidth="1"/>
    <col min="9" max="9" width="11.42578125" customWidth="1"/>
    <col min="10" max="10" width="9.7109375" customWidth="1"/>
    <col min="11" max="12" width="10.7109375" customWidth="1"/>
    <col min="13" max="13" width="9.85546875" bestFit="1" customWidth="1"/>
  </cols>
  <sheetData>
    <row r="1" spans="1:12" ht="15.75">
      <c r="A1" s="4" t="s">
        <v>588</v>
      </c>
      <c r="B1" s="4"/>
      <c r="C1" s="4"/>
      <c r="D1" s="4"/>
      <c r="E1" s="4"/>
      <c r="F1" s="4"/>
      <c r="G1" s="4"/>
      <c r="H1" s="4"/>
      <c r="I1" s="4"/>
      <c r="J1" s="5"/>
      <c r="K1" s="5"/>
      <c r="L1" s="5"/>
    </row>
    <row r="2" spans="1:12" ht="15.75">
      <c r="A2" s="4"/>
      <c r="B2" s="4"/>
      <c r="C2" s="4"/>
      <c r="D2" s="4"/>
      <c r="E2" s="4"/>
      <c r="F2" s="4"/>
      <c r="G2" s="4"/>
      <c r="H2" s="4"/>
      <c r="I2" s="4"/>
      <c r="J2" s="5"/>
      <c r="K2" s="5"/>
      <c r="L2" s="5"/>
    </row>
    <row r="3" spans="1:12" ht="15.75">
      <c r="A3" s="559" t="s">
        <v>36</v>
      </c>
      <c r="B3" s="560"/>
      <c r="C3" s="560"/>
      <c r="D3" s="560"/>
      <c r="E3" s="560"/>
      <c r="F3" s="560"/>
      <c r="G3" s="560"/>
      <c r="H3" s="560"/>
      <c r="I3" s="560"/>
      <c r="J3" s="560"/>
      <c r="K3" s="560"/>
      <c r="L3" s="560"/>
    </row>
    <row r="4" spans="1:12" ht="15.75">
      <c r="A4" s="559" t="s">
        <v>443</v>
      </c>
      <c r="B4" s="560"/>
      <c r="C4" s="560"/>
      <c r="D4" s="560"/>
      <c r="E4" s="560"/>
      <c r="F4" s="560"/>
      <c r="G4" s="560"/>
      <c r="H4" s="560"/>
      <c r="I4" s="560"/>
      <c r="J4" s="560"/>
      <c r="K4" s="560"/>
      <c r="L4" s="560"/>
    </row>
    <row r="5" spans="1:12" ht="15.75">
      <c r="A5" s="559" t="s">
        <v>20</v>
      </c>
      <c r="B5" s="560"/>
      <c r="C5" s="560"/>
      <c r="D5" s="560"/>
      <c r="E5" s="560"/>
      <c r="F5" s="560"/>
      <c r="G5" s="560"/>
      <c r="H5" s="560"/>
      <c r="I5" s="560"/>
      <c r="J5" s="560"/>
      <c r="K5" s="560"/>
      <c r="L5" s="560"/>
    </row>
    <row r="6" spans="1:12">
      <c r="A6" s="5"/>
      <c r="B6" s="5"/>
      <c r="C6" s="5"/>
      <c r="D6" s="5"/>
      <c r="E6" s="5"/>
      <c r="F6" s="5"/>
      <c r="G6" s="5"/>
      <c r="H6" s="5"/>
      <c r="I6" s="5"/>
      <c r="J6" s="5" t="s">
        <v>28</v>
      </c>
      <c r="K6" s="5"/>
      <c r="L6" s="5"/>
    </row>
    <row r="7" spans="1:12" ht="12.75" customHeight="1">
      <c r="A7" s="7"/>
      <c r="B7" s="7"/>
      <c r="C7" s="527" t="s">
        <v>444</v>
      </c>
      <c r="D7" s="530" t="s">
        <v>40</v>
      </c>
      <c r="E7" s="550"/>
      <c r="F7" s="550"/>
      <c r="G7" s="550"/>
      <c r="H7" s="550"/>
      <c r="I7" s="530" t="s">
        <v>41</v>
      </c>
      <c r="J7" s="551"/>
      <c r="K7" s="552"/>
      <c r="L7" s="527" t="s">
        <v>255</v>
      </c>
    </row>
    <row r="8" spans="1:12" ht="12.75" customHeight="1">
      <c r="A8" s="19" t="s">
        <v>39</v>
      </c>
      <c r="B8" s="19"/>
      <c r="C8" s="528"/>
      <c r="D8" s="527" t="s">
        <v>89</v>
      </c>
      <c r="E8" s="527" t="s">
        <v>90</v>
      </c>
      <c r="F8" s="527" t="s">
        <v>113</v>
      </c>
      <c r="G8" s="553" t="s">
        <v>274</v>
      </c>
      <c r="H8" s="532" t="s">
        <v>250</v>
      </c>
      <c r="I8" s="527" t="s">
        <v>44</v>
      </c>
      <c r="J8" s="527" t="s">
        <v>43</v>
      </c>
      <c r="K8" s="556" t="s">
        <v>287</v>
      </c>
      <c r="L8" s="528"/>
    </row>
    <row r="9" spans="1:12">
      <c r="A9" s="19" t="s">
        <v>42</v>
      </c>
      <c r="B9" s="19"/>
      <c r="C9" s="528"/>
      <c r="D9" s="528"/>
      <c r="E9" s="528"/>
      <c r="F9" s="528"/>
      <c r="G9" s="554"/>
      <c r="H9" s="561"/>
      <c r="I9" s="528"/>
      <c r="J9" s="528"/>
      <c r="K9" s="557"/>
      <c r="L9" s="528"/>
    </row>
    <row r="10" spans="1:12">
      <c r="A10" s="8"/>
      <c r="B10" s="8"/>
      <c r="C10" s="529"/>
      <c r="D10" s="529"/>
      <c r="E10" s="529"/>
      <c r="F10" s="529"/>
      <c r="G10" s="555"/>
      <c r="H10" s="562"/>
      <c r="I10" s="529"/>
      <c r="J10" s="529"/>
      <c r="K10" s="558"/>
      <c r="L10" s="529"/>
    </row>
    <row r="11" spans="1:12">
      <c r="A11" s="7" t="s">
        <v>8</v>
      </c>
      <c r="B11" s="9"/>
      <c r="C11" s="18" t="s">
        <v>9</v>
      </c>
      <c r="D11" s="9" t="s">
        <v>10</v>
      </c>
      <c r="E11" s="18" t="s">
        <v>11</v>
      </c>
      <c r="F11" s="9" t="s">
        <v>12</v>
      </c>
      <c r="G11" s="18" t="s">
        <v>13</v>
      </c>
      <c r="H11" s="17" t="s">
        <v>14</v>
      </c>
      <c r="I11" s="9" t="s">
        <v>16</v>
      </c>
      <c r="J11" s="9" t="s">
        <v>17</v>
      </c>
      <c r="K11" s="18" t="s">
        <v>18</v>
      </c>
      <c r="L11" s="9" t="s">
        <v>19</v>
      </c>
    </row>
    <row r="12" spans="1:12">
      <c r="A12" s="13" t="s">
        <v>288</v>
      </c>
      <c r="B12" s="13"/>
      <c r="C12" s="7"/>
      <c r="D12" s="124"/>
      <c r="E12" s="124"/>
      <c r="F12" s="128"/>
      <c r="G12" s="124"/>
      <c r="H12" s="128"/>
      <c r="I12" s="124"/>
      <c r="J12" s="127"/>
      <c r="K12" s="124"/>
      <c r="L12" s="128"/>
    </row>
    <row r="13" spans="1:12">
      <c r="A13" s="15" t="s">
        <v>47</v>
      </c>
      <c r="B13" s="344" t="s">
        <v>227</v>
      </c>
      <c r="C13" s="320">
        <f>SUM(D13:L13)</f>
        <v>254931</v>
      </c>
      <c r="D13" s="123">
        <v>166498</v>
      </c>
      <c r="E13" s="123">
        <v>38156</v>
      </c>
      <c r="F13" s="130">
        <v>42784</v>
      </c>
      <c r="G13" s="123"/>
      <c r="H13" s="130"/>
      <c r="I13" s="433">
        <v>7493</v>
      </c>
      <c r="J13" s="129">
        <v>0</v>
      </c>
      <c r="K13" s="123">
        <v>0</v>
      </c>
      <c r="L13" s="130">
        <v>0</v>
      </c>
    </row>
    <row r="14" spans="1:12">
      <c r="A14" s="13" t="s">
        <v>289</v>
      </c>
      <c r="B14" s="7"/>
      <c r="C14" s="7"/>
      <c r="D14" s="133"/>
      <c r="E14" s="124"/>
      <c r="F14" s="128"/>
      <c r="G14" s="124"/>
      <c r="H14" s="128"/>
      <c r="I14" s="134"/>
      <c r="J14" s="127"/>
      <c r="K14" s="124"/>
      <c r="L14" s="128"/>
    </row>
    <row r="15" spans="1:12">
      <c r="A15" s="15" t="s">
        <v>35</v>
      </c>
      <c r="B15" s="344" t="s">
        <v>227</v>
      </c>
      <c r="C15" s="320">
        <f>SUM(D15:L15)</f>
        <v>0</v>
      </c>
      <c r="D15" s="120">
        <v>0</v>
      </c>
      <c r="E15" s="123">
        <v>0</v>
      </c>
      <c r="F15" s="130">
        <v>0</v>
      </c>
      <c r="G15" s="123">
        <v>0</v>
      </c>
      <c r="H15" s="130">
        <v>0</v>
      </c>
      <c r="I15" s="116">
        <v>0</v>
      </c>
      <c r="J15" s="129">
        <v>0</v>
      </c>
      <c r="K15" s="123">
        <v>0</v>
      </c>
      <c r="L15" s="130">
        <v>0</v>
      </c>
    </row>
    <row r="16" spans="1:12">
      <c r="A16" s="58" t="s">
        <v>384</v>
      </c>
      <c r="B16" s="345"/>
      <c r="C16" s="377"/>
      <c r="D16" s="121"/>
      <c r="E16" s="96"/>
      <c r="F16" s="132"/>
      <c r="G16" s="96"/>
      <c r="H16" s="132"/>
      <c r="I16" s="113"/>
      <c r="J16" s="142"/>
      <c r="K16" s="96"/>
      <c r="L16" s="132"/>
    </row>
    <row r="17" spans="1:12">
      <c r="A17" s="15" t="s">
        <v>35</v>
      </c>
      <c r="B17" s="345" t="s">
        <v>227</v>
      </c>
      <c r="C17" s="320">
        <f>SUM(D17:L17)</f>
        <v>0</v>
      </c>
      <c r="D17" s="121">
        <v>0</v>
      </c>
      <c r="E17" s="96">
        <v>0</v>
      </c>
      <c r="F17" s="132">
        <v>0</v>
      </c>
      <c r="G17" s="96">
        <v>0</v>
      </c>
      <c r="H17" s="132">
        <v>0</v>
      </c>
      <c r="I17" s="113">
        <v>0</v>
      </c>
      <c r="J17" s="142">
        <v>0</v>
      </c>
      <c r="K17" s="96">
        <v>0</v>
      </c>
      <c r="L17" s="132">
        <v>0</v>
      </c>
    </row>
    <row r="18" spans="1:12">
      <c r="A18" s="13" t="s">
        <v>385</v>
      </c>
      <c r="B18" s="7"/>
      <c r="C18" s="7"/>
      <c r="D18" s="124"/>
      <c r="E18" s="124"/>
      <c r="F18" s="128"/>
      <c r="G18" s="124"/>
      <c r="H18" s="128"/>
      <c r="I18" s="124"/>
      <c r="J18" s="127"/>
      <c r="K18" s="124"/>
      <c r="L18" s="128"/>
    </row>
    <row r="19" spans="1:12" ht="11.25" customHeight="1">
      <c r="A19" s="15" t="s">
        <v>47</v>
      </c>
      <c r="B19" s="344" t="s">
        <v>225</v>
      </c>
      <c r="C19" s="320">
        <f>SUM(D19:L19)</f>
        <v>0</v>
      </c>
      <c r="D19" s="123">
        <f>SUM(E19:L19)</f>
        <v>0</v>
      </c>
      <c r="E19" s="123">
        <v>0</v>
      </c>
      <c r="F19" s="130">
        <v>0</v>
      </c>
      <c r="G19" s="123">
        <v>0</v>
      </c>
      <c r="H19" s="130">
        <v>0</v>
      </c>
      <c r="I19" s="123"/>
      <c r="J19" s="129">
        <v>0</v>
      </c>
      <c r="K19" s="123">
        <v>0</v>
      </c>
      <c r="L19" s="130">
        <v>0</v>
      </c>
    </row>
    <row r="20" spans="1:12">
      <c r="A20" s="13" t="s">
        <v>386</v>
      </c>
      <c r="B20" s="7"/>
      <c r="C20" s="7"/>
      <c r="D20" s="124"/>
      <c r="E20" s="124"/>
      <c r="F20" s="128"/>
      <c r="G20" s="124"/>
      <c r="H20" s="128"/>
      <c r="I20" s="124"/>
      <c r="J20" s="127"/>
      <c r="K20" s="124"/>
      <c r="L20" s="128"/>
    </row>
    <row r="21" spans="1:12">
      <c r="A21" s="15" t="s">
        <v>47</v>
      </c>
      <c r="B21" s="344" t="s">
        <v>225</v>
      </c>
      <c r="C21" s="320">
        <f>SUM(D21:L21)</f>
        <v>0</v>
      </c>
      <c r="D21" s="123"/>
      <c r="E21" s="123">
        <v>0</v>
      </c>
      <c r="F21" s="130">
        <v>0</v>
      </c>
      <c r="G21" s="123">
        <v>0</v>
      </c>
      <c r="H21" s="130">
        <v>0</v>
      </c>
      <c r="I21" s="123"/>
      <c r="J21" s="129">
        <v>0</v>
      </c>
      <c r="K21" s="123">
        <v>0</v>
      </c>
      <c r="L21" s="130">
        <v>0</v>
      </c>
    </row>
    <row r="22" spans="1:12">
      <c r="A22" s="13" t="s">
        <v>51</v>
      </c>
      <c r="B22" s="13"/>
      <c r="C22" s="13"/>
      <c r="D22" s="128"/>
      <c r="E22" s="124"/>
      <c r="F22" s="128"/>
      <c r="G22" s="124"/>
      <c r="H22" s="128"/>
      <c r="I22" s="124"/>
      <c r="J22" s="127"/>
      <c r="K22" s="124"/>
      <c r="L22" s="128"/>
    </row>
    <row r="23" spans="1:12" s="188" customFormat="1">
      <c r="A23" s="14" t="s">
        <v>35</v>
      </c>
      <c r="B23" s="14"/>
      <c r="C23" s="320">
        <f>SUM(D23:L23)</f>
        <v>254931</v>
      </c>
      <c r="D23" s="139">
        <f>SUM(D13,D15,D19,D21,)</f>
        <v>166498</v>
      </c>
      <c r="E23" s="139">
        <f t="shared" ref="E23:L23" si="0">SUM(E13,E15,E19,E21,)</f>
        <v>38156</v>
      </c>
      <c r="F23" s="139">
        <f t="shared" si="0"/>
        <v>42784</v>
      </c>
      <c r="G23" s="139">
        <f t="shared" si="0"/>
        <v>0</v>
      </c>
      <c r="H23" s="139">
        <f t="shared" si="0"/>
        <v>0</v>
      </c>
      <c r="I23" s="139">
        <f t="shared" si="0"/>
        <v>7493</v>
      </c>
      <c r="J23" s="139">
        <f t="shared" si="0"/>
        <v>0</v>
      </c>
      <c r="K23" s="139">
        <f t="shared" si="0"/>
        <v>0</v>
      </c>
      <c r="L23" s="139">
        <f t="shared" si="0"/>
        <v>0</v>
      </c>
    </row>
    <row r="24" spans="1:12" ht="16.5" customHeight="1">
      <c r="A24" s="305" t="s">
        <v>228</v>
      </c>
      <c r="B24" s="305"/>
      <c r="C24" s="320">
        <f>SUM(D24:L24)</f>
        <v>0</v>
      </c>
      <c r="D24" s="304">
        <v>0</v>
      </c>
      <c r="E24" s="304">
        <v>0</v>
      </c>
      <c r="F24" s="304">
        <v>0</v>
      </c>
      <c r="G24" s="304">
        <v>0</v>
      </c>
      <c r="H24" s="304"/>
      <c r="I24" s="304">
        <v>0</v>
      </c>
      <c r="J24" s="304">
        <v>0</v>
      </c>
      <c r="K24" s="304">
        <v>0</v>
      </c>
      <c r="L24" s="304">
        <v>0</v>
      </c>
    </row>
    <row r="25" spans="1:12" ht="18.75" customHeight="1">
      <c r="A25" s="305" t="s">
        <v>229</v>
      </c>
      <c r="B25" s="305"/>
      <c r="C25" s="320">
        <f>SUM(D25:L25)</f>
        <v>0</v>
      </c>
      <c r="D25" s="303">
        <v>0</v>
      </c>
      <c r="E25" s="303">
        <v>0</v>
      </c>
      <c r="F25" s="303">
        <v>0</v>
      </c>
      <c r="G25" s="303">
        <v>0</v>
      </c>
      <c r="H25" s="303">
        <v>0</v>
      </c>
      <c r="I25" s="303">
        <v>0</v>
      </c>
      <c r="J25" s="303">
        <v>0</v>
      </c>
      <c r="K25" s="303">
        <v>0</v>
      </c>
      <c r="L25" s="303">
        <v>0</v>
      </c>
    </row>
    <row r="26" spans="1:12" ht="18.75" customHeight="1">
      <c r="A26" s="305" t="s">
        <v>230</v>
      </c>
      <c r="B26" s="305"/>
      <c r="C26" s="320">
        <f>SUM(D26:L26)</f>
        <v>254931</v>
      </c>
      <c r="D26" s="304">
        <f>SUM(D13,D15)</f>
        <v>166498</v>
      </c>
      <c r="E26" s="304">
        <f t="shared" ref="E26:L26" si="1">SUM(E13,E15)</f>
        <v>38156</v>
      </c>
      <c r="F26" s="304">
        <f t="shared" si="1"/>
        <v>42784</v>
      </c>
      <c r="G26" s="304">
        <f t="shared" si="1"/>
        <v>0</v>
      </c>
      <c r="H26" s="304">
        <f t="shared" si="1"/>
        <v>0</v>
      </c>
      <c r="I26" s="304">
        <f t="shared" si="1"/>
        <v>7493</v>
      </c>
      <c r="J26" s="304">
        <f t="shared" si="1"/>
        <v>0</v>
      </c>
      <c r="K26" s="304">
        <f t="shared" si="1"/>
        <v>0</v>
      </c>
      <c r="L26" s="304">
        <f t="shared" si="1"/>
        <v>0</v>
      </c>
    </row>
    <row r="27" spans="1:12">
      <c r="A27" s="1"/>
      <c r="B27" s="1"/>
      <c r="C27" s="1"/>
      <c r="D27" s="187"/>
      <c r="E27" s="187"/>
      <c r="F27" s="187"/>
      <c r="G27" s="187"/>
      <c r="H27" s="187"/>
      <c r="I27" s="187"/>
      <c r="J27" s="187"/>
      <c r="K27" s="187"/>
      <c r="L27" s="187"/>
    </row>
    <row r="28" spans="1:12">
      <c r="A28" s="1"/>
      <c r="B28" s="1"/>
      <c r="C28" s="1"/>
      <c r="D28" s="187"/>
      <c r="E28" s="187"/>
      <c r="F28" s="187"/>
      <c r="G28" s="187"/>
      <c r="H28" s="187"/>
      <c r="I28" s="187"/>
      <c r="J28" s="187"/>
      <c r="K28" s="187"/>
      <c r="L28" s="187"/>
    </row>
    <row r="29" spans="1:12">
      <c r="A29" s="1"/>
      <c r="B29" s="1"/>
      <c r="C29" s="1"/>
      <c r="D29" s="187"/>
      <c r="E29" s="187"/>
      <c r="F29" s="187"/>
      <c r="G29" s="187"/>
      <c r="H29" s="187"/>
      <c r="I29" s="187"/>
      <c r="J29" s="187"/>
      <c r="K29" s="187"/>
      <c r="L29" s="187"/>
    </row>
    <row r="30" spans="1:1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1:1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1:1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1:1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1:1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1:1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1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1:1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1:1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1:1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1:1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1:1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1:1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1:1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1:1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1:1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1:1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1:1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1:1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1:1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1:1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1:1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1:1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1:1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1:1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1:1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1:1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1:1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1:1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1:1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1:1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1:1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1:1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1:1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1:1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1:1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1:1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1:1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1:1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1:1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</sheetData>
  <mergeCells count="15">
    <mergeCell ref="A3:L3"/>
    <mergeCell ref="A4:L4"/>
    <mergeCell ref="A5:L5"/>
    <mergeCell ref="L7:L10"/>
    <mergeCell ref="D8:D10"/>
    <mergeCell ref="E8:E10"/>
    <mergeCell ref="F8:F10"/>
    <mergeCell ref="G8:G10"/>
    <mergeCell ref="H8:H10"/>
    <mergeCell ref="I8:I10"/>
    <mergeCell ref="J8:J10"/>
    <mergeCell ref="K8:K10"/>
    <mergeCell ref="D7:H7"/>
    <mergeCell ref="I7:K7"/>
    <mergeCell ref="C7:C10"/>
  </mergeCells>
  <phoneticPr fontId="0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75" firstPageNumber="13" orientation="landscape" horizontalDpi="300" verticalDpi="300" r:id="rId1"/>
  <headerFooter alignWithMargins="0">
    <oddFooter>&amp;P. oldal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R115"/>
  <sheetViews>
    <sheetView view="pageBreakPreview" zoomScaleNormal="100" zoomScaleSheetLayoutView="100" workbookViewId="0">
      <pane ySplit="4155" topLeftCell="A82"/>
      <selection activeCell="A4" sqref="A4:L4"/>
      <selection pane="bottomLeft" activeCell="C83" sqref="C83"/>
    </sheetView>
  </sheetViews>
  <sheetFormatPr defaultRowHeight="15"/>
  <cols>
    <col min="1" max="1" width="36.7109375" style="439" customWidth="1"/>
    <col min="2" max="2" width="8.5703125" style="439" customWidth="1"/>
    <col min="3" max="3" width="10.140625" style="439" customWidth="1"/>
    <col min="4" max="4" width="11" style="439" customWidth="1"/>
    <col min="5" max="5" width="10.5703125" style="439" customWidth="1"/>
    <col min="6" max="6" width="11.5703125" style="439" bestFit="1" customWidth="1"/>
    <col min="7" max="7" width="14" style="439" bestFit="1" customWidth="1"/>
    <col min="8" max="8" width="12" style="439" customWidth="1"/>
    <col min="9" max="9" width="10.28515625" style="439" customWidth="1"/>
    <col min="10" max="10" width="11.140625" style="439" customWidth="1"/>
    <col min="11" max="11" width="13.5703125" style="439" customWidth="1"/>
    <col min="12" max="12" width="10.140625" style="439" customWidth="1"/>
    <col min="13" max="16384" width="9.140625" style="439"/>
  </cols>
  <sheetData>
    <row r="1" spans="1:17" ht="15.75">
      <c r="A1" s="435" t="s">
        <v>589</v>
      </c>
      <c r="B1" s="436"/>
      <c r="C1" s="435"/>
      <c r="D1" s="435"/>
      <c r="E1" s="435"/>
      <c r="F1" s="435"/>
      <c r="G1" s="435"/>
      <c r="H1" s="437"/>
      <c r="I1" s="437"/>
      <c r="J1" s="437"/>
      <c r="K1" s="268"/>
      <c r="L1" s="268"/>
      <c r="M1" s="268"/>
      <c r="N1" s="268"/>
      <c r="O1" s="438"/>
    </row>
    <row r="2" spans="1:17" ht="15.75">
      <c r="A2" s="435"/>
      <c r="B2" s="436"/>
      <c r="C2" s="435"/>
      <c r="D2" s="435"/>
      <c r="E2" s="435"/>
      <c r="F2" s="435"/>
      <c r="G2" s="435"/>
      <c r="H2" s="437"/>
      <c r="I2" s="437"/>
      <c r="J2" s="437"/>
      <c r="K2" s="268"/>
      <c r="L2" s="268"/>
      <c r="M2" s="268"/>
      <c r="N2" s="268"/>
      <c r="O2" s="438"/>
    </row>
    <row r="3" spans="1:17" ht="15.75">
      <c r="A3" s="540" t="s">
        <v>46</v>
      </c>
      <c r="B3" s="540"/>
      <c r="C3" s="540"/>
      <c r="D3" s="540"/>
      <c r="E3" s="540"/>
      <c r="F3" s="540"/>
      <c r="G3" s="540"/>
      <c r="H3" s="540"/>
      <c r="I3" s="540"/>
      <c r="J3" s="540"/>
      <c r="K3" s="540"/>
      <c r="L3" s="540"/>
    </row>
    <row r="4" spans="1:17" ht="15.75">
      <c r="A4" s="540" t="s">
        <v>443</v>
      </c>
      <c r="B4" s="540"/>
      <c r="C4" s="540"/>
      <c r="D4" s="540"/>
      <c r="E4" s="540"/>
      <c r="F4" s="540"/>
      <c r="G4" s="540"/>
      <c r="H4" s="540"/>
      <c r="I4" s="540"/>
      <c r="J4" s="540"/>
      <c r="K4" s="540"/>
      <c r="L4" s="540"/>
    </row>
    <row r="5" spans="1:17" ht="15.75">
      <c r="A5" s="540" t="s">
        <v>20</v>
      </c>
      <c r="B5" s="540"/>
      <c r="C5" s="540"/>
      <c r="D5" s="540"/>
      <c r="E5" s="540"/>
      <c r="F5" s="540"/>
      <c r="G5" s="540"/>
      <c r="H5" s="540"/>
      <c r="I5" s="540"/>
      <c r="J5" s="540"/>
      <c r="K5" s="540"/>
      <c r="L5" s="540"/>
    </row>
    <row r="6" spans="1:17">
      <c r="A6" s="270"/>
      <c r="B6" s="270"/>
      <c r="C6" s="270"/>
      <c r="D6" s="272"/>
      <c r="E6" s="270"/>
      <c r="F6" s="270"/>
      <c r="G6" s="270"/>
      <c r="H6" s="270"/>
      <c r="I6" s="563" t="s">
        <v>28</v>
      </c>
      <c r="J6" s="563"/>
      <c r="K6" s="563"/>
      <c r="L6" s="563"/>
    </row>
    <row r="7" spans="1:17" ht="15" customHeight="1">
      <c r="A7" s="440" t="s">
        <v>39</v>
      </c>
      <c r="B7" s="536" t="s">
        <v>305</v>
      </c>
      <c r="C7" s="564" t="s">
        <v>317</v>
      </c>
      <c r="D7" s="567" t="s">
        <v>40</v>
      </c>
      <c r="E7" s="568"/>
      <c r="F7" s="568"/>
      <c r="G7" s="568"/>
      <c r="H7" s="569"/>
      <c r="I7" s="570" t="s">
        <v>41</v>
      </c>
      <c r="J7" s="571"/>
      <c r="K7" s="571"/>
      <c r="L7" s="536" t="s">
        <v>460</v>
      </c>
      <c r="Q7" s="474"/>
    </row>
    <row r="8" spans="1:17" ht="12.75" customHeight="1">
      <c r="A8" s="441" t="s">
        <v>42</v>
      </c>
      <c r="B8" s="542"/>
      <c r="C8" s="565"/>
      <c r="D8" s="536" t="s">
        <v>89</v>
      </c>
      <c r="E8" s="536" t="s">
        <v>90</v>
      </c>
      <c r="F8" s="536" t="s">
        <v>113</v>
      </c>
      <c r="G8" s="536" t="s">
        <v>274</v>
      </c>
      <c r="H8" s="536" t="s">
        <v>250</v>
      </c>
      <c r="I8" s="564" t="s">
        <v>44</v>
      </c>
      <c r="J8" s="536" t="s">
        <v>43</v>
      </c>
      <c r="K8" s="572" t="s">
        <v>286</v>
      </c>
      <c r="L8" s="537"/>
    </row>
    <row r="9" spans="1:17">
      <c r="A9" s="441"/>
      <c r="B9" s="542"/>
      <c r="C9" s="565"/>
      <c r="D9" s="537"/>
      <c r="E9" s="537"/>
      <c r="F9" s="537"/>
      <c r="G9" s="537"/>
      <c r="H9" s="537"/>
      <c r="I9" s="575"/>
      <c r="J9" s="537"/>
      <c r="K9" s="573"/>
      <c r="L9" s="537"/>
    </row>
    <row r="10" spans="1:17" ht="29.25" customHeight="1">
      <c r="A10" s="442"/>
      <c r="B10" s="543"/>
      <c r="C10" s="566"/>
      <c r="D10" s="538"/>
      <c r="E10" s="538"/>
      <c r="F10" s="538"/>
      <c r="G10" s="538"/>
      <c r="H10" s="538"/>
      <c r="I10" s="576"/>
      <c r="J10" s="538"/>
      <c r="K10" s="574"/>
      <c r="L10" s="538"/>
    </row>
    <row r="11" spans="1:17">
      <c r="A11" s="443" t="s">
        <v>8</v>
      </c>
      <c r="B11" s="443" t="s">
        <v>9</v>
      </c>
      <c r="C11" s="443" t="s">
        <v>10</v>
      </c>
      <c r="D11" s="443" t="s">
        <v>11</v>
      </c>
      <c r="E11" s="443" t="s">
        <v>12</v>
      </c>
      <c r="F11" s="443" t="s">
        <v>13</v>
      </c>
      <c r="G11" s="443" t="s">
        <v>14</v>
      </c>
      <c r="H11" s="443" t="s">
        <v>15</v>
      </c>
      <c r="I11" s="443" t="s">
        <v>16</v>
      </c>
      <c r="J11" s="443" t="s">
        <v>17</v>
      </c>
      <c r="K11" s="443" t="s">
        <v>18</v>
      </c>
      <c r="L11" s="443" t="s">
        <v>409</v>
      </c>
    </row>
    <row r="12" spans="1:17">
      <c r="A12" s="246" t="s">
        <v>298</v>
      </c>
      <c r="B12" s="414" t="s">
        <v>458</v>
      </c>
      <c r="C12" s="264"/>
      <c r="D12" s="255"/>
      <c r="E12" s="256"/>
      <c r="F12" s="255"/>
      <c r="G12" s="256"/>
      <c r="H12" s="256"/>
      <c r="I12" s="255"/>
      <c r="J12" s="256"/>
      <c r="K12" s="255"/>
      <c r="L12" s="256"/>
    </row>
    <row r="13" spans="1:17">
      <c r="A13" s="273" t="s">
        <v>49</v>
      </c>
      <c r="B13" s="273"/>
      <c r="C13" s="258">
        <f>SUM(D13:I13)</f>
        <v>139027</v>
      </c>
      <c r="D13" s="260">
        <v>90919</v>
      </c>
      <c r="E13" s="261">
        <v>22521</v>
      </c>
      <c r="F13" s="260">
        <v>23301</v>
      </c>
      <c r="G13" s="261"/>
      <c r="H13" s="261"/>
      <c r="I13" s="260">
        <v>2286</v>
      </c>
      <c r="J13" s="261"/>
      <c r="K13" s="260"/>
      <c r="L13" s="261"/>
      <c r="M13" s="444">
        <f t="shared" ref="M13:M19" si="0">SUM(D13:L13)</f>
        <v>139027</v>
      </c>
      <c r="N13" s="444">
        <f t="shared" ref="N13:N25" si="1">M13-C13</f>
        <v>0</v>
      </c>
      <c r="O13" s="444">
        <f>'5.3'!C13-[1]bev.!C13</f>
        <v>17</v>
      </c>
    </row>
    <row r="14" spans="1:17">
      <c r="A14" s="246" t="s">
        <v>299</v>
      </c>
      <c r="B14" s="414" t="s">
        <v>458</v>
      </c>
      <c r="C14" s="261"/>
      <c r="D14" s="255"/>
      <c r="E14" s="256"/>
      <c r="F14" s="255"/>
      <c r="G14" s="256"/>
      <c r="H14" s="256"/>
      <c r="I14" s="255"/>
      <c r="J14" s="256"/>
      <c r="K14" s="255"/>
      <c r="L14" s="256"/>
      <c r="M14" s="444">
        <f t="shared" si="0"/>
        <v>0</v>
      </c>
      <c r="N14" s="444">
        <f t="shared" si="1"/>
        <v>0</v>
      </c>
      <c r="O14" s="444">
        <f>'5.3'!C14-[1]bev.!C14</f>
        <v>0</v>
      </c>
    </row>
    <row r="15" spans="1:17">
      <c r="A15" s="257" t="s">
        <v>49</v>
      </c>
      <c r="B15" s="257"/>
      <c r="C15" s="258">
        <f>SUM(D15:I15)</f>
        <v>120943</v>
      </c>
      <c r="D15" s="262">
        <v>76786</v>
      </c>
      <c r="E15" s="258">
        <v>16506</v>
      </c>
      <c r="F15" s="262">
        <v>26000</v>
      </c>
      <c r="G15" s="258"/>
      <c r="H15" s="258"/>
      <c r="I15" s="262">
        <v>1651</v>
      </c>
      <c r="J15" s="258"/>
      <c r="K15" s="262"/>
      <c r="L15" s="258"/>
      <c r="M15" s="444">
        <f t="shared" si="0"/>
        <v>120943</v>
      </c>
      <c r="N15" s="444">
        <f t="shared" si="1"/>
        <v>0</v>
      </c>
      <c r="O15" s="444">
        <f>'5.3'!C15-[1]bev.!C15</f>
        <v>15</v>
      </c>
    </row>
    <row r="16" spans="1:17">
      <c r="A16" s="420" t="s">
        <v>300</v>
      </c>
      <c r="B16" s="414" t="s">
        <v>458</v>
      </c>
      <c r="C16" s="261"/>
      <c r="D16" s="260"/>
      <c r="E16" s="261"/>
      <c r="F16" s="260"/>
      <c r="G16" s="261"/>
      <c r="H16" s="261"/>
      <c r="I16" s="260"/>
      <c r="J16" s="261"/>
      <c r="K16" s="260"/>
      <c r="L16" s="261"/>
      <c r="M16" s="444">
        <f t="shared" si="0"/>
        <v>0</v>
      </c>
      <c r="N16" s="444">
        <f t="shared" si="1"/>
        <v>0</v>
      </c>
      <c r="O16" s="444">
        <f>'5.3'!C16-[1]bev.!C16</f>
        <v>0</v>
      </c>
    </row>
    <row r="17" spans="1:15">
      <c r="A17" s="257" t="s">
        <v>49</v>
      </c>
      <c r="B17" s="257"/>
      <c r="C17" s="258">
        <f>SUM(D17:I17)</f>
        <v>60991</v>
      </c>
      <c r="D17" s="262">
        <v>38099</v>
      </c>
      <c r="E17" s="258">
        <v>8793</v>
      </c>
      <c r="F17" s="260">
        <v>13591</v>
      </c>
      <c r="G17" s="261"/>
      <c r="H17" s="261"/>
      <c r="I17" s="260">
        <v>508</v>
      </c>
      <c r="J17" s="261"/>
      <c r="K17" s="260"/>
      <c r="L17" s="261"/>
      <c r="M17" s="444">
        <f t="shared" si="0"/>
        <v>60991</v>
      </c>
      <c r="N17" s="444">
        <f t="shared" si="1"/>
        <v>0</v>
      </c>
      <c r="O17" s="444">
        <f>'5.3'!C17-[1]bev.!C17</f>
        <v>10</v>
      </c>
    </row>
    <row r="18" spans="1:15">
      <c r="A18" s="420" t="s">
        <v>318</v>
      </c>
      <c r="B18" s="420"/>
      <c r="C18" s="261"/>
      <c r="D18" s="260"/>
      <c r="E18" s="261"/>
      <c r="F18" s="255"/>
      <c r="G18" s="256"/>
      <c r="H18" s="256"/>
      <c r="I18" s="255"/>
      <c r="J18" s="256"/>
      <c r="K18" s="255"/>
      <c r="L18" s="256"/>
      <c r="M18" s="444">
        <f t="shared" si="0"/>
        <v>0</v>
      </c>
      <c r="N18" s="444">
        <f t="shared" si="1"/>
        <v>0</v>
      </c>
      <c r="O18" s="444">
        <f>'5.3'!C18-[1]bev.!C18</f>
        <v>0</v>
      </c>
    </row>
    <row r="19" spans="1:15">
      <c r="A19" s="257" t="s">
        <v>49</v>
      </c>
      <c r="B19" s="424" t="s">
        <v>458</v>
      </c>
      <c r="C19" s="258">
        <f>SUM(D19:I19)</f>
        <v>31024</v>
      </c>
      <c r="D19" s="260">
        <v>18462</v>
      </c>
      <c r="E19" s="261">
        <v>4175</v>
      </c>
      <c r="F19" s="260">
        <v>4414</v>
      </c>
      <c r="G19" s="261"/>
      <c r="H19" s="261"/>
      <c r="I19" s="260">
        <v>3973</v>
      </c>
      <c r="J19" s="261"/>
      <c r="K19" s="260"/>
      <c r="L19" s="261"/>
      <c r="M19" s="444">
        <f t="shared" si="0"/>
        <v>31024</v>
      </c>
      <c r="N19" s="444">
        <f t="shared" si="1"/>
        <v>0</v>
      </c>
      <c r="O19" s="444">
        <f>'5.3'!C19-[1]bev.!C19</f>
        <v>1641</v>
      </c>
    </row>
    <row r="20" spans="1:15">
      <c r="A20" s="420" t="s">
        <v>294</v>
      </c>
      <c r="B20" s="418" t="s">
        <v>459</v>
      </c>
      <c r="C20" s="261"/>
      <c r="D20" s="256"/>
      <c r="E20" s="256"/>
      <c r="F20" s="255"/>
      <c r="G20" s="256"/>
      <c r="H20" s="256"/>
      <c r="I20" s="255"/>
      <c r="J20" s="256"/>
      <c r="K20" s="255"/>
      <c r="L20" s="256"/>
      <c r="M20" s="444">
        <f t="shared" ref="M20:M25" si="2">SUM(D20:L20)</f>
        <v>0</v>
      </c>
      <c r="N20" s="444">
        <f t="shared" si="1"/>
        <v>0</v>
      </c>
      <c r="O20" s="444">
        <f>'5.3'!C20-[1]bev.!C20</f>
        <v>0</v>
      </c>
    </row>
    <row r="21" spans="1:15">
      <c r="A21" s="273" t="s">
        <v>49</v>
      </c>
      <c r="B21" s="418"/>
      <c r="C21" s="261">
        <f>C23+C25</f>
        <v>174336</v>
      </c>
      <c r="D21" s="261">
        <f>D23+D25</f>
        <v>87795</v>
      </c>
      <c r="E21" s="261">
        <f>E23+E25</f>
        <v>20652</v>
      </c>
      <c r="F21" s="261">
        <f>F23+F25</f>
        <v>62368</v>
      </c>
      <c r="G21" s="261"/>
      <c r="H21" s="261"/>
      <c r="I21" s="261">
        <f>I23+I25</f>
        <v>3521</v>
      </c>
      <c r="J21" s="261"/>
      <c r="K21" s="260"/>
      <c r="L21" s="261"/>
      <c r="M21" s="444">
        <f t="shared" si="2"/>
        <v>174336</v>
      </c>
      <c r="N21" s="444">
        <f t="shared" si="1"/>
        <v>0</v>
      </c>
      <c r="O21" s="444">
        <f>'5.3'!C21-[1]bev.!C21</f>
        <v>817</v>
      </c>
    </row>
    <row r="22" spans="1:15">
      <c r="A22" s="263" t="s">
        <v>201</v>
      </c>
      <c r="B22" s="263"/>
      <c r="C22" s="261"/>
      <c r="D22" s="260"/>
      <c r="E22" s="261"/>
      <c r="F22" s="260"/>
      <c r="G22" s="261"/>
      <c r="H22" s="261"/>
      <c r="I22" s="260"/>
      <c r="J22" s="261"/>
      <c r="K22" s="260"/>
      <c r="L22" s="261"/>
      <c r="M22" s="444">
        <f t="shared" si="2"/>
        <v>0</v>
      </c>
      <c r="N22" s="444">
        <f t="shared" si="1"/>
        <v>0</v>
      </c>
      <c r="O22" s="444">
        <f>'5.3'!C22-[1]bev.!C22</f>
        <v>0</v>
      </c>
    </row>
    <row r="23" spans="1:15">
      <c r="A23" s="273" t="s">
        <v>49</v>
      </c>
      <c r="B23" s="273"/>
      <c r="C23" s="261">
        <f>SUM(D23:I23)</f>
        <v>103702</v>
      </c>
      <c r="D23" s="260">
        <v>49353</v>
      </c>
      <c r="E23" s="261">
        <v>11703</v>
      </c>
      <c r="F23" s="260">
        <v>39725</v>
      </c>
      <c r="G23" s="261"/>
      <c r="H23" s="261"/>
      <c r="I23" s="260">
        <v>2921</v>
      </c>
      <c r="J23" s="261"/>
      <c r="K23" s="260"/>
      <c r="L23" s="261"/>
      <c r="M23" s="444">
        <f t="shared" si="2"/>
        <v>103702</v>
      </c>
      <c r="N23" s="444">
        <f t="shared" si="1"/>
        <v>0</v>
      </c>
      <c r="O23" s="444">
        <f>'5.3'!C23-[1]bev.!C23</f>
        <v>133</v>
      </c>
    </row>
    <row r="24" spans="1:15">
      <c r="A24" s="263" t="s">
        <v>202</v>
      </c>
      <c r="B24" s="263"/>
      <c r="C24" s="261"/>
      <c r="D24" s="260"/>
      <c r="E24" s="261"/>
      <c r="F24" s="260"/>
      <c r="G24" s="261"/>
      <c r="H24" s="261"/>
      <c r="I24" s="260"/>
      <c r="J24" s="261"/>
      <c r="K24" s="260"/>
      <c r="L24" s="261"/>
      <c r="M24" s="444">
        <f t="shared" si="2"/>
        <v>0</v>
      </c>
      <c r="N24" s="444">
        <f t="shared" si="1"/>
        <v>0</v>
      </c>
      <c r="O24" s="444">
        <f>'5.3'!C24-[1]bev.!C24</f>
        <v>0</v>
      </c>
    </row>
    <row r="25" spans="1:15" s="446" customFormat="1">
      <c r="A25" s="257" t="s">
        <v>49</v>
      </c>
      <c r="B25" s="257"/>
      <c r="C25" s="258">
        <f>SUM(D25:I25)</f>
        <v>70634</v>
      </c>
      <c r="D25" s="262">
        <v>38442</v>
      </c>
      <c r="E25" s="258">
        <v>8949</v>
      </c>
      <c r="F25" s="262">
        <v>22643</v>
      </c>
      <c r="G25" s="258"/>
      <c r="H25" s="258"/>
      <c r="I25" s="262">
        <v>600</v>
      </c>
      <c r="J25" s="258"/>
      <c r="K25" s="262"/>
      <c r="L25" s="258"/>
      <c r="M25" s="445">
        <f t="shared" si="2"/>
        <v>70634</v>
      </c>
      <c r="N25" s="445">
        <f t="shared" si="1"/>
        <v>0</v>
      </c>
      <c r="O25" s="445">
        <f>'5.3'!C25-[1]bev.!C25</f>
        <v>684</v>
      </c>
    </row>
    <row r="26" spans="1:15">
      <c r="A26" s="420" t="s">
        <v>301</v>
      </c>
      <c r="B26" s="414" t="s">
        <v>458</v>
      </c>
      <c r="C26" s="261"/>
      <c r="D26" s="260"/>
      <c r="E26" s="261"/>
      <c r="F26" s="260"/>
      <c r="G26" s="261"/>
      <c r="H26" s="261"/>
      <c r="I26" s="261"/>
      <c r="J26" s="261"/>
      <c r="K26" s="260"/>
      <c r="L26" s="261"/>
      <c r="M26" s="445">
        <f>SUM(D26:L26)</f>
        <v>0</v>
      </c>
      <c r="N26" s="445">
        <f>M26-C26</f>
        <v>0</v>
      </c>
      <c r="O26" s="445">
        <f>'5.3'!C26-[1]bev.!C26</f>
        <v>0</v>
      </c>
    </row>
    <row r="27" spans="1:15">
      <c r="A27" s="257" t="s">
        <v>49</v>
      </c>
      <c r="B27" s="419"/>
      <c r="C27" s="258">
        <f>SUM(D27:I27)</f>
        <v>49392</v>
      </c>
      <c r="D27" s="262">
        <v>30858</v>
      </c>
      <c r="E27" s="258">
        <v>6455</v>
      </c>
      <c r="F27" s="262">
        <v>11888</v>
      </c>
      <c r="G27" s="258"/>
      <c r="H27" s="258"/>
      <c r="I27" s="258">
        <v>191</v>
      </c>
      <c r="J27" s="258"/>
      <c r="K27" s="262"/>
      <c r="L27" s="258"/>
      <c r="M27" s="445">
        <f>SUM(D27:L27)</f>
        <v>49392</v>
      </c>
      <c r="N27" s="445">
        <f>M27-C27</f>
        <v>0</v>
      </c>
      <c r="O27" s="445">
        <f>'5.3'!C27-[1]bev.!C27</f>
        <v>13</v>
      </c>
    </row>
    <row r="28" spans="1:15" s="454" customFormat="1" ht="15" customHeight="1">
      <c r="A28" s="447" t="s">
        <v>296</v>
      </c>
      <c r="B28" s="448"/>
      <c r="C28" s="261"/>
      <c r="D28" s="449"/>
      <c r="E28" s="450"/>
      <c r="F28" s="451"/>
      <c r="G28" s="450"/>
      <c r="H28" s="450"/>
      <c r="I28" s="452"/>
      <c r="J28" s="451"/>
      <c r="K28" s="450"/>
      <c r="L28" s="453"/>
      <c r="M28" s="445">
        <f t="shared" ref="M28:M37" si="3">SUM(D28:L28)</f>
        <v>0</v>
      </c>
      <c r="N28" s="445">
        <f t="shared" ref="N28:N37" si="4">M28-C28</f>
        <v>0</v>
      </c>
      <c r="O28" s="445">
        <f>'5.3'!C28-[1]bev.!C28</f>
        <v>0</v>
      </c>
    </row>
    <row r="29" spans="1:15" s="454" customFormat="1" ht="15" customHeight="1">
      <c r="A29" s="273" t="s">
        <v>49</v>
      </c>
      <c r="B29" s="455"/>
      <c r="C29" s="261">
        <f>C31+C33+C35+C37</f>
        <v>149893</v>
      </c>
      <c r="D29" s="261">
        <f>D31+D33+D35+D37</f>
        <v>43180</v>
      </c>
      <c r="E29" s="261">
        <f>E31+E33+E35+E37</f>
        <v>9416</v>
      </c>
      <c r="F29" s="261">
        <v>71289</v>
      </c>
      <c r="G29" s="261"/>
      <c r="H29" s="261">
        <f>H31+H33+H35+H37</f>
        <v>23500</v>
      </c>
      <c r="I29" s="261">
        <f>I31+I33+I35+I37</f>
        <v>2508</v>
      </c>
      <c r="J29" s="261"/>
      <c r="K29" s="261"/>
      <c r="L29" s="261"/>
      <c r="M29" s="445">
        <f t="shared" si="3"/>
        <v>149893</v>
      </c>
      <c r="N29" s="445">
        <f t="shared" si="4"/>
        <v>0</v>
      </c>
      <c r="O29" s="445">
        <f>'5.3'!C29-[1]bev.!C29</f>
        <v>3826</v>
      </c>
    </row>
    <row r="30" spans="1:15">
      <c r="A30" s="456" t="s">
        <v>180</v>
      </c>
      <c r="B30" s="418" t="s">
        <v>459</v>
      </c>
      <c r="C30" s="261"/>
      <c r="D30" s="449"/>
      <c r="E30" s="450"/>
      <c r="F30" s="451"/>
      <c r="G30" s="450"/>
      <c r="H30" s="450"/>
      <c r="I30" s="452"/>
      <c r="J30" s="451"/>
      <c r="K30" s="450"/>
      <c r="L30" s="457"/>
      <c r="M30" s="445">
        <f t="shared" si="3"/>
        <v>0</v>
      </c>
      <c r="N30" s="445">
        <f t="shared" si="4"/>
        <v>0</v>
      </c>
      <c r="O30" s="445">
        <f>'5.3'!C30-[1]bev.!C30</f>
        <v>0</v>
      </c>
    </row>
    <row r="31" spans="1:15">
      <c r="A31" s="273" t="s">
        <v>49</v>
      </c>
      <c r="B31" s="458"/>
      <c r="C31" s="261">
        <f>SUM(D31:I31)</f>
        <v>70498</v>
      </c>
      <c r="D31" s="449">
        <v>16541</v>
      </c>
      <c r="E31" s="450">
        <v>3624</v>
      </c>
      <c r="F31" s="451">
        <v>49063</v>
      </c>
      <c r="G31" s="450"/>
      <c r="H31" s="450"/>
      <c r="I31" s="452">
        <v>1270</v>
      </c>
      <c r="J31" s="451"/>
      <c r="K31" s="450"/>
      <c r="L31" s="457"/>
      <c r="M31" s="445">
        <f t="shared" si="3"/>
        <v>70498</v>
      </c>
      <c r="N31" s="445">
        <f t="shared" si="4"/>
        <v>0</v>
      </c>
      <c r="O31" s="445">
        <f>'5.3'!C31-[1]bev.!C31</f>
        <v>0</v>
      </c>
    </row>
    <row r="32" spans="1:15">
      <c r="A32" s="456" t="s">
        <v>181</v>
      </c>
      <c r="B32" s="418" t="s">
        <v>458</v>
      </c>
      <c r="C32" s="261"/>
      <c r="D32" s="449"/>
      <c r="E32" s="450"/>
      <c r="F32" s="451"/>
      <c r="G32" s="450"/>
      <c r="H32" s="450"/>
      <c r="I32" s="452"/>
      <c r="J32" s="451"/>
      <c r="K32" s="450"/>
      <c r="L32" s="449"/>
      <c r="M32" s="445">
        <f t="shared" si="3"/>
        <v>0</v>
      </c>
      <c r="N32" s="445">
        <f t="shared" si="4"/>
        <v>0</v>
      </c>
      <c r="O32" s="445">
        <f>'5.3'!C32-[1]bev.!C32</f>
        <v>0</v>
      </c>
    </row>
    <row r="33" spans="1:18">
      <c r="A33" s="273" t="s">
        <v>49</v>
      </c>
      <c r="B33" s="458"/>
      <c r="C33" s="261">
        <f>SUM(D33:I33)</f>
        <v>10806</v>
      </c>
      <c r="D33" s="449">
        <v>6459</v>
      </c>
      <c r="E33" s="450">
        <v>1413</v>
      </c>
      <c r="F33" s="451">
        <v>2680</v>
      </c>
      <c r="G33" s="450"/>
      <c r="H33" s="450"/>
      <c r="I33" s="452">
        <v>254</v>
      </c>
      <c r="J33" s="451"/>
      <c r="K33" s="450"/>
      <c r="L33" s="449"/>
      <c r="M33" s="445">
        <f t="shared" si="3"/>
        <v>10806</v>
      </c>
      <c r="N33" s="445">
        <f t="shared" si="4"/>
        <v>0</v>
      </c>
      <c r="O33" s="445">
        <f>'5.3'!C33-[1]bev.!C33</f>
        <v>0</v>
      </c>
    </row>
    <row r="34" spans="1:18">
      <c r="A34" s="456" t="s">
        <v>183</v>
      </c>
      <c r="B34" s="418" t="s">
        <v>458</v>
      </c>
      <c r="C34" s="261"/>
      <c r="D34" s="449"/>
      <c r="E34" s="450"/>
      <c r="F34" s="451"/>
      <c r="G34" s="450"/>
      <c r="H34" s="450"/>
      <c r="I34" s="452"/>
      <c r="J34" s="451"/>
      <c r="K34" s="450"/>
      <c r="L34" s="449"/>
      <c r="M34" s="445">
        <f t="shared" si="3"/>
        <v>0</v>
      </c>
      <c r="N34" s="445">
        <f t="shared" si="4"/>
        <v>0</v>
      </c>
      <c r="O34" s="445">
        <f>'5.3'!C34-[1]bev.!C34</f>
        <v>0</v>
      </c>
    </row>
    <row r="35" spans="1:18">
      <c r="A35" s="273" t="s">
        <v>49</v>
      </c>
      <c r="B35" s="458"/>
      <c r="C35" s="261">
        <f>SUM(D35:I35)</f>
        <v>11418</v>
      </c>
      <c r="D35" s="449">
        <v>6658</v>
      </c>
      <c r="E35" s="450">
        <v>1456</v>
      </c>
      <c r="F35" s="451">
        <v>2828</v>
      </c>
      <c r="G35" s="450"/>
      <c r="H35" s="450"/>
      <c r="I35" s="452">
        <v>476</v>
      </c>
      <c r="J35" s="451"/>
      <c r="K35" s="450"/>
      <c r="L35" s="449"/>
      <c r="M35" s="445">
        <f t="shared" si="3"/>
        <v>11418</v>
      </c>
      <c r="N35" s="445">
        <f t="shared" si="4"/>
        <v>0</v>
      </c>
      <c r="O35" s="445">
        <f>'5.3'!C35-[1]bev.!C35</f>
        <v>0</v>
      </c>
    </row>
    <row r="36" spans="1:18">
      <c r="A36" s="456" t="s">
        <v>182</v>
      </c>
      <c r="B36" s="418" t="s">
        <v>458</v>
      </c>
      <c r="C36" s="261"/>
      <c r="D36" s="449"/>
      <c r="E36" s="450"/>
      <c r="F36" s="451"/>
      <c r="G36" s="450"/>
      <c r="H36" s="450"/>
      <c r="I36" s="452"/>
      <c r="J36" s="451"/>
      <c r="K36" s="450"/>
      <c r="L36" s="449"/>
      <c r="M36" s="445">
        <f t="shared" si="3"/>
        <v>0</v>
      </c>
      <c r="N36" s="445">
        <f t="shared" si="4"/>
        <v>0</v>
      </c>
      <c r="O36" s="445">
        <f>'5.3'!C36-[1]bev.!C36</f>
        <v>0</v>
      </c>
    </row>
    <row r="37" spans="1:18" s="446" customFormat="1">
      <c r="A37" s="257" t="s">
        <v>49</v>
      </c>
      <c r="B37" s="459"/>
      <c r="C37" s="258">
        <f>SUM(D37:L37)</f>
        <v>57171</v>
      </c>
      <c r="D37" s="460">
        <v>13522</v>
      </c>
      <c r="E37" s="461">
        <v>2923</v>
      </c>
      <c r="F37" s="462">
        <v>16718</v>
      </c>
      <c r="G37" s="461"/>
      <c r="H37" s="461">
        <v>23500</v>
      </c>
      <c r="I37" s="463">
        <v>508</v>
      </c>
      <c r="J37" s="461"/>
      <c r="K37" s="462"/>
      <c r="L37" s="464"/>
      <c r="M37" s="445">
        <f t="shared" si="3"/>
        <v>57171</v>
      </c>
      <c r="N37" s="445">
        <f t="shared" si="4"/>
        <v>0</v>
      </c>
      <c r="O37" s="445">
        <f>'5.3'!C37-[1]bev.!C37</f>
        <v>3826</v>
      </c>
    </row>
    <row r="38" spans="1:18">
      <c r="A38" s="465" t="s">
        <v>302</v>
      </c>
      <c r="B38" s="414" t="s">
        <v>458</v>
      </c>
      <c r="C38" s="256"/>
      <c r="D38" s="466"/>
      <c r="E38" s="467"/>
      <c r="F38" s="468"/>
      <c r="G38" s="467"/>
      <c r="H38" s="467"/>
      <c r="I38" s="469"/>
      <c r="J38" s="467"/>
      <c r="K38" s="468"/>
      <c r="L38" s="470"/>
      <c r="M38" s="445">
        <f>SUM(D38:L38)</f>
        <v>0</v>
      </c>
      <c r="N38" s="445">
        <f>M38-C38</f>
        <v>0</v>
      </c>
      <c r="O38" s="445">
        <f>'5.3'!C38-[1]bev.!C38</f>
        <v>0</v>
      </c>
    </row>
    <row r="39" spans="1:18" s="438" customFormat="1">
      <c r="A39" s="257" t="s">
        <v>49</v>
      </c>
      <c r="B39" s="519"/>
      <c r="C39" s="520">
        <f>SUM(D39:I39)</f>
        <v>49624</v>
      </c>
      <c r="D39" s="521">
        <v>21050</v>
      </c>
      <c r="E39" s="489">
        <v>3600</v>
      </c>
      <c r="F39" s="488">
        <v>17544</v>
      </c>
      <c r="G39" s="489"/>
      <c r="H39" s="489"/>
      <c r="I39" s="488">
        <v>7430</v>
      </c>
      <c r="J39" s="489"/>
      <c r="K39" s="488"/>
      <c r="L39" s="522"/>
      <c r="M39" s="445">
        <f>SUM(D39:L39)</f>
        <v>49624</v>
      </c>
      <c r="N39" s="445">
        <f>M39-C39</f>
        <v>0</v>
      </c>
      <c r="O39" s="445">
        <f>'5.3'!C39-[1]bev.!C39</f>
        <v>1227</v>
      </c>
    </row>
    <row r="40" spans="1:18" s="473" customFormat="1">
      <c r="A40" s="420" t="s">
        <v>303</v>
      </c>
      <c r="B40" s="420"/>
      <c r="C40" s="261"/>
      <c r="D40" s="425"/>
      <c r="E40" s="426"/>
      <c r="F40" s="425"/>
      <c r="G40" s="426"/>
      <c r="H40" s="426"/>
      <c r="I40" s="425"/>
      <c r="J40" s="426"/>
      <c r="K40" s="425"/>
      <c r="L40" s="426"/>
      <c r="M40" s="472">
        <f t="shared" ref="M40:M106" si="5">SUM(D40:L40)</f>
        <v>0</v>
      </c>
      <c r="N40" s="472">
        <f t="shared" ref="N40:N106" si="6">M40-C40</f>
        <v>0</v>
      </c>
      <c r="O40" s="472">
        <f>'5.3'!C40-[1]bev.!C40</f>
        <v>0</v>
      </c>
    </row>
    <row r="41" spans="1:18" s="474" customFormat="1">
      <c r="A41" s="257" t="s">
        <v>49</v>
      </c>
      <c r="B41" s="257"/>
      <c r="C41" s="258">
        <f>C43+C45+C47</f>
        <v>391261</v>
      </c>
      <c r="D41" s="258">
        <f>D43+D45+D47</f>
        <v>116743</v>
      </c>
      <c r="E41" s="258">
        <f>E43+E45+E47</f>
        <v>26456</v>
      </c>
      <c r="F41" s="258">
        <f>F43+F45+F47</f>
        <v>247100</v>
      </c>
      <c r="G41" s="258"/>
      <c r="H41" s="258"/>
      <c r="I41" s="258">
        <f>I43+I45+I47</f>
        <v>962</v>
      </c>
      <c r="J41" s="258"/>
      <c r="K41" s="258"/>
      <c r="L41" s="258"/>
      <c r="M41" s="445">
        <f t="shared" si="5"/>
        <v>391261</v>
      </c>
      <c r="N41" s="445">
        <f t="shared" si="6"/>
        <v>0</v>
      </c>
      <c r="O41" s="445">
        <f>'5.3'!C41-[1]bev.!C41</f>
        <v>553</v>
      </c>
    </row>
    <row r="42" spans="1:18" s="474" customFormat="1">
      <c r="A42" s="427" t="s">
        <v>319</v>
      </c>
      <c r="B42" s="418" t="s">
        <v>458</v>
      </c>
      <c r="C42" s="261"/>
      <c r="D42" s="425"/>
      <c r="E42" s="426"/>
      <c r="F42" s="425"/>
      <c r="G42" s="426"/>
      <c r="H42" s="426"/>
      <c r="I42" s="425"/>
      <c r="J42" s="426"/>
      <c r="K42" s="425"/>
      <c r="L42" s="426"/>
      <c r="M42" s="472">
        <f t="shared" si="5"/>
        <v>0</v>
      </c>
      <c r="N42" s="472">
        <f t="shared" si="6"/>
        <v>0</v>
      </c>
      <c r="O42" s="472">
        <f>'5.3'!C42-[1]bev.!C42</f>
        <v>0</v>
      </c>
    </row>
    <row r="43" spans="1:18">
      <c r="A43" s="273" t="s">
        <v>49</v>
      </c>
      <c r="B43" s="273"/>
      <c r="C43" s="261">
        <f>SUM(D43:I43)</f>
        <v>38362</v>
      </c>
      <c r="D43" s="260">
        <v>24095</v>
      </c>
      <c r="E43" s="261">
        <v>5411</v>
      </c>
      <c r="F43" s="260">
        <v>8493</v>
      </c>
      <c r="G43" s="261"/>
      <c r="H43" s="261"/>
      <c r="I43" s="260">
        <v>363</v>
      </c>
      <c r="J43" s="261"/>
      <c r="K43" s="260"/>
      <c r="L43" s="261"/>
      <c r="M43" s="445">
        <f t="shared" si="5"/>
        <v>38362</v>
      </c>
      <c r="N43" s="445">
        <f t="shared" si="6"/>
        <v>0</v>
      </c>
      <c r="O43" s="445">
        <f>'5.3'!C43-[1]bev.!C43</f>
        <v>13</v>
      </c>
      <c r="Q43" s="439" t="s">
        <v>461</v>
      </c>
    </row>
    <row r="44" spans="1:18">
      <c r="A44" s="263" t="s">
        <v>320</v>
      </c>
      <c r="B44" s="263" t="s">
        <v>458</v>
      </c>
      <c r="C44" s="261"/>
      <c r="D44" s="260"/>
      <c r="E44" s="261"/>
      <c r="F44" s="260"/>
      <c r="G44" s="261"/>
      <c r="H44" s="261"/>
      <c r="I44" s="260"/>
      <c r="J44" s="261"/>
      <c r="K44" s="260"/>
      <c r="L44" s="261"/>
      <c r="M44" s="445">
        <f t="shared" si="5"/>
        <v>0</v>
      </c>
      <c r="N44" s="445">
        <f t="shared" si="6"/>
        <v>0</v>
      </c>
      <c r="O44" s="445">
        <f>'5.3'!C44-[1]bev.!C44</f>
        <v>0</v>
      </c>
      <c r="Q44" s="439">
        <v>7644</v>
      </c>
      <c r="R44" s="439" t="s">
        <v>462</v>
      </c>
    </row>
    <row r="45" spans="1:18">
      <c r="A45" s="273" t="s">
        <v>49</v>
      </c>
      <c r="B45" s="273"/>
      <c r="C45" s="261">
        <f>SUM(D45:I45)</f>
        <v>26935</v>
      </c>
      <c r="D45" s="260">
        <v>19578</v>
      </c>
      <c r="E45" s="261">
        <v>4357</v>
      </c>
      <c r="F45" s="260">
        <v>2873</v>
      </c>
      <c r="G45" s="261"/>
      <c r="H45" s="261"/>
      <c r="I45" s="260">
        <v>127</v>
      </c>
      <c r="J45" s="261"/>
      <c r="K45" s="260"/>
      <c r="L45" s="261"/>
      <c r="M45" s="445">
        <f t="shared" si="5"/>
        <v>26935</v>
      </c>
      <c r="N45" s="445">
        <f t="shared" si="6"/>
        <v>0</v>
      </c>
      <c r="O45" s="445">
        <f>'5.3'!C45-[1]bev.!C45</f>
        <v>0</v>
      </c>
      <c r="Q45" s="439">
        <f>SUM(Q44:Q44)</f>
        <v>7644</v>
      </c>
    </row>
    <row r="46" spans="1:18">
      <c r="A46" s="259" t="s">
        <v>321</v>
      </c>
      <c r="B46" s="421"/>
      <c r="C46" s="261"/>
      <c r="D46" s="260"/>
      <c r="E46" s="261"/>
      <c r="F46" s="260"/>
      <c r="G46" s="261"/>
      <c r="H46" s="261"/>
      <c r="I46" s="260"/>
      <c r="J46" s="261"/>
      <c r="K46" s="260"/>
      <c r="L46" s="261"/>
      <c r="M46" s="445">
        <f t="shared" si="5"/>
        <v>0</v>
      </c>
      <c r="N46" s="445">
        <f t="shared" si="6"/>
        <v>0</v>
      </c>
      <c r="O46" s="445">
        <f>'5.3'!C46-[1]bev.!C46</f>
        <v>0</v>
      </c>
      <c r="Q46" s="474">
        <v>885</v>
      </c>
      <c r="R46" s="474" t="s">
        <v>463</v>
      </c>
    </row>
    <row r="47" spans="1:18" s="446" customFormat="1">
      <c r="A47" s="257" t="s">
        <v>49</v>
      </c>
      <c r="B47" s="257"/>
      <c r="C47" s="258">
        <f>C49+C51+C53+C55+C57+C59+C61+C63+C65+C67+C69+C71+C73+C75+C77+C79+C81+C83+C85+C87+C89+C91+C93</f>
        <v>325964</v>
      </c>
      <c r="D47" s="258">
        <f>D49+D51+D53+D55+D57+D59+D61+D63+D65+D67+D69+D71+D73+D75+D77+D79+D81+D83+D85+D87+D89+D91+D93</f>
        <v>73070</v>
      </c>
      <c r="E47" s="258">
        <f>E49+E51+E53+E55+E57+E59+E61+E63+E65+E67+E69+E71+E73+E75+E77+E79+E81+E83+E85+E87+E89+E91+E93</f>
        <v>16688</v>
      </c>
      <c r="F47" s="258">
        <f>F49+F51+F53+F55+F57+F59+F61+F63+F65+F67+F69+F71+F73+F75+F77+F79+F81+F83+F85+F87+F89+F91+F93</f>
        <v>235734</v>
      </c>
      <c r="G47" s="258"/>
      <c r="H47" s="258"/>
      <c r="I47" s="258">
        <f>I49+I51+I53+I55+I57+I59+I61+I63+I65+I67+I69+I71+I73+I75+I77+I79+I81+I83+I85+I87+I89+I91+I93</f>
        <v>472</v>
      </c>
      <c r="J47" s="258"/>
      <c r="K47" s="258"/>
      <c r="L47" s="258"/>
      <c r="M47" s="445">
        <f t="shared" si="5"/>
        <v>325964</v>
      </c>
      <c r="N47" s="445">
        <f t="shared" si="6"/>
        <v>0</v>
      </c>
      <c r="O47" s="445">
        <f>'5.3'!C47-[1]bev.!C47</f>
        <v>540</v>
      </c>
      <c r="Q47" s="446">
        <v>1422</v>
      </c>
      <c r="R47" s="446" t="s">
        <v>464</v>
      </c>
    </row>
    <row r="48" spans="1:18" s="474" customFormat="1">
      <c r="A48" s="259" t="s">
        <v>203</v>
      </c>
      <c r="B48" s="295" t="s">
        <v>458</v>
      </c>
      <c r="C48" s="261"/>
      <c r="D48" s="260"/>
      <c r="E48" s="261"/>
      <c r="F48" s="260"/>
      <c r="G48" s="261"/>
      <c r="H48" s="261"/>
      <c r="I48" s="260"/>
      <c r="J48" s="261"/>
      <c r="K48" s="260"/>
      <c r="L48" s="261"/>
      <c r="M48" s="472">
        <f t="shared" si="5"/>
        <v>0</v>
      </c>
      <c r="N48" s="472">
        <f t="shared" si="6"/>
        <v>0</v>
      </c>
      <c r="O48" s="472">
        <f>'5.3'!C48-[1]bev.!C48</f>
        <v>0</v>
      </c>
    </row>
    <row r="49" spans="1:15" s="474" customFormat="1">
      <c r="A49" s="273" t="s">
        <v>49</v>
      </c>
      <c r="B49" s="273"/>
      <c r="C49" s="261">
        <f>SUM(D49:I49)</f>
        <v>27731</v>
      </c>
      <c r="D49" s="260">
        <v>16244</v>
      </c>
      <c r="E49" s="261">
        <v>3816</v>
      </c>
      <c r="F49" s="260">
        <v>7568</v>
      </c>
      <c r="G49" s="261"/>
      <c r="H49" s="261"/>
      <c r="I49" s="260">
        <v>103</v>
      </c>
      <c r="J49" s="261"/>
      <c r="K49" s="260"/>
      <c r="L49" s="261"/>
      <c r="M49" s="445">
        <f t="shared" si="5"/>
        <v>27731</v>
      </c>
      <c r="N49" s="445">
        <f t="shared" si="6"/>
        <v>0</v>
      </c>
      <c r="O49" s="445">
        <f>'5.3'!C49-[1]bev.!C49</f>
        <v>0</v>
      </c>
    </row>
    <row r="50" spans="1:15">
      <c r="A50" s="263" t="s">
        <v>204</v>
      </c>
      <c r="B50" s="418" t="s">
        <v>458</v>
      </c>
      <c r="C50" s="261"/>
      <c r="D50" s="260"/>
      <c r="E50" s="261"/>
      <c r="F50" s="260"/>
      <c r="G50" s="261"/>
      <c r="H50" s="261"/>
      <c r="I50" s="260"/>
      <c r="J50" s="261"/>
      <c r="K50" s="260"/>
      <c r="L50" s="261"/>
      <c r="M50" s="445">
        <f t="shared" si="5"/>
        <v>0</v>
      </c>
      <c r="N50" s="445">
        <f t="shared" si="6"/>
        <v>0</v>
      </c>
      <c r="O50" s="445">
        <f>'5.3'!C50-[1]bev.!C50</f>
        <v>0</v>
      </c>
    </row>
    <row r="51" spans="1:15" s="474" customFormat="1">
      <c r="A51" s="273" t="s">
        <v>49</v>
      </c>
      <c r="B51" s="273"/>
      <c r="C51" s="261">
        <f>SUM(D51:I51)</f>
        <v>6065</v>
      </c>
      <c r="D51" s="260">
        <v>4571</v>
      </c>
      <c r="E51" s="261">
        <v>1034</v>
      </c>
      <c r="F51" s="260">
        <v>447</v>
      </c>
      <c r="G51" s="261"/>
      <c r="H51" s="261"/>
      <c r="I51" s="260">
        <v>13</v>
      </c>
      <c r="J51" s="261"/>
      <c r="K51" s="260"/>
      <c r="L51" s="261"/>
      <c r="M51" s="445">
        <f t="shared" si="5"/>
        <v>6065</v>
      </c>
      <c r="N51" s="445">
        <f t="shared" si="6"/>
        <v>0</v>
      </c>
      <c r="O51" s="445">
        <f>'5.3'!C51-[1]bev.!C51</f>
        <v>0</v>
      </c>
    </row>
    <row r="52" spans="1:15">
      <c r="A52" s="263" t="s">
        <v>205</v>
      </c>
      <c r="B52" s="418" t="s">
        <v>458</v>
      </c>
      <c r="C52" s="261"/>
      <c r="D52" s="260"/>
      <c r="E52" s="261"/>
      <c r="F52" s="260"/>
      <c r="G52" s="261"/>
      <c r="H52" s="261"/>
      <c r="I52" s="260"/>
      <c r="J52" s="261"/>
      <c r="K52" s="260"/>
      <c r="L52" s="261"/>
      <c r="M52" s="445">
        <f t="shared" si="5"/>
        <v>0</v>
      </c>
      <c r="N52" s="445">
        <f t="shared" si="6"/>
        <v>0</v>
      </c>
      <c r="O52" s="445">
        <f>'5.3'!C52-[1]bev.!C52</f>
        <v>0</v>
      </c>
    </row>
    <row r="53" spans="1:15" s="474" customFormat="1">
      <c r="A53" s="273" t="s">
        <v>49</v>
      </c>
      <c r="B53" s="273"/>
      <c r="C53" s="261">
        <f>SUM(D53:I53)</f>
        <v>8906</v>
      </c>
      <c r="D53" s="260">
        <v>3272</v>
      </c>
      <c r="E53" s="261">
        <v>748</v>
      </c>
      <c r="F53" s="260">
        <v>4759</v>
      </c>
      <c r="G53" s="261"/>
      <c r="H53" s="261"/>
      <c r="I53" s="260">
        <v>127</v>
      </c>
      <c r="J53" s="261"/>
      <c r="K53" s="260"/>
      <c r="L53" s="261"/>
      <c r="M53" s="445">
        <f t="shared" si="5"/>
        <v>8906</v>
      </c>
      <c r="N53" s="445">
        <f t="shared" si="6"/>
        <v>0</v>
      </c>
      <c r="O53" s="445">
        <f>'5.3'!C53-[1]bev.!C53</f>
        <v>0</v>
      </c>
    </row>
    <row r="54" spans="1:15">
      <c r="A54" s="263" t="s">
        <v>206</v>
      </c>
      <c r="B54" s="418" t="s">
        <v>458</v>
      </c>
      <c r="C54" s="261"/>
      <c r="D54" s="260"/>
      <c r="E54" s="261"/>
      <c r="F54" s="260"/>
      <c r="G54" s="261"/>
      <c r="H54" s="261"/>
      <c r="I54" s="260"/>
      <c r="J54" s="261"/>
      <c r="K54" s="260"/>
      <c r="L54" s="261"/>
      <c r="M54" s="445">
        <f t="shared" si="5"/>
        <v>0</v>
      </c>
      <c r="N54" s="445">
        <f t="shared" si="6"/>
        <v>0</v>
      </c>
      <c r="O54" s="445">
        <f>'5.3'!C54-[1]bev.!C54</f>
        <v>0</v>
      </c>
    </row>
    <row r="55" spans="1:15" s="474" customFormat="1">
      <c r="A55" s="273" t="s">
        <v>49</v>
      </c>
      <c r="B55" s="273"/>
      <c r="C55" s="261">
        <f>SUM(D55:I55)</f>
        <v>8015</v>
      </c>
      <c r="D55" s="260">
        <v>3101</v>
      </c>
      <c r="E55" s="261">
        <v>695</v>
      </c>
      <c r="F55" s="260">
        <v>4117</v>
      </c>
      <c r="G55" s="261"/>
      <c r="H55" s="261"/>
      <c r="I55" s="260">
        <v>102</v>
      </c>
      <c r="J55" s="261"/>
      <c r="K55" s="260"/>
      <c r="L55" s="261"/>
      <c r="M55" s="445">
        <f t="shared" si="5"/>
        <v>8015</v>
      </c>
      <c r="N55" s="445">
        <f t="shared" si="6"/>
        <v>0</v>
      </c>
      <c r="O55" s="445">
        <f>'5.3'!C55-[1]bev.!C55</f>
        <v>0</v>
      </c>
    </row>
    <row r="56" spans="1:15">
      <c r="A56" s="263" t="s">
        <v>207</v>
      </c>
      <c r="B56" s="418" t="s">
        <v>458</v>
      </c>
      <c r="C56" s="261"/>
      <c r="D56" s="260"/>
      <c r="E56" s="261"/>
      <c r="F56" s="260"/>
      <c r="G56" s="261"/>
      <c r="H56" s="261"/>
      <c r="I56" s="260"/>
      <c r="J56" s="261"/>
      <c r="K56" s="260"/>
      <c r="L56" s="261"/>
      <c r="M56" s="445">
        <f t="shared" si="5"/>
        <v>0</v>
      </c>
      <c r="N56" s="445">
        <f t="shared" si="6"/>
        <v>0</v>
      </c>
      <c r="O56" s="445">
        <f>'5.3'!C56-[1]bev.!C56</f>
        <v>0</v>
      </c>
    </row>
    <row r="57" spans="1:15" s="474" customFormat="1">
      <c r="A57" s="273" t="s">
        <v>49</v>
      </c>
      <c r="B57" s="273"/>
      <c r="C57" s="261">
        <f>SUM(D57:I57)</f>
        <v>11450</v>
      </c>
      <c r="D57" s="260">
        <v>3691</v>
      </c>
      <c r="E57" s="261">
        <v>857</v>
      </c>
      <c r="F57" s="260">
        <v>6775</v>
      </c>
      <c r="G57" s="261"/>
      <c r="H57" s="261"/>
      <c r="I57" s="260">
        <v>127</v>
      </c>
      <c r="J57" s="261"/>
      <c r="K57" s="260"/>
      <c r="L57" s="261"/>
      <c r="M57" s="445">
        <f t="shared" si="5"/>
        <v>11450</v>
      </c>
      <c r="N57" s="445">
        <f t="shared" si="6"/>
        <v>0</v>
      </c>
      <c r="O57" s="445">
        <f>'5.3'!C57-[1]bev.!C57</f>
        <v>0</v>
      </c>
    </row>
    <row r="58" spans="1:15">
      <c r="A58" s="263" t="s">
        <v>208</v>
      </c>
      <c r="B58" s="418" t="s">
        <v>458</v>
      </c>
      <c r="C58" s="261"/>
      <c r="D58" s="260"/>
      <c r="E58" s="261"/>
      <c r="F58" s="260"/>
      <c r="G58" s="261"/>
      <c r="H58" s="261"/>
      <c r="I58" s="260"/>
      <c r="J58" s="261"/>
      <c r="K58" s="260"/>
      <c r="L58" s="261"/>
      <c r="M58" s="445">
        <f t="shared" si="5"/>
        <v>0</v>
      </c>
      <c r="N58" s="445">
        <f t="shared" si="6"/>
        <v>0</v>
      </c>
      <c r="O58" s="445">
        <f>'5.3'!C58-[1]bev.!C58</f>
        <v>0</v>
      </c>
    </row>
    <row r="59" spans="1:15" s="474" customFormat="1">
      <c r="A59" s="273" t="s">
        <v>49</v>
      </c>
      <c r="B59" s="273"/>
      <c r="C59" s="261">
        <f>SUM(D59:I59)</f>
        <v>24907</v>
      </c>
      <c r="D59" s="260">
        <v>939</v>
      </c>
      <c r="E59" s="261">
        <v>240</v>
      </c>
      <c r="F59" s="260">
        <v>23728</v>
      </c>
      <c r="G59" s="261"/>
      <c r="H59" s="261"/>
      <c r="I59" s="260"/>
      <c r="J59" s="261"/>
      <c r="K59" s="260"/>
      <c r="L59" s="261"/>
      <c r="M59" s="445">
        <f t="shared" si="5"/>
        <v>24907</v>
      </c>
      <c r="N59" s="445">
        <f t="shared" si="6"/>
        <v>0</v>
      </c>
      <c r="O59" s="445">
        <f>'5.3'!C59-[1]bev.!C59</f>
        <v>0</v>
      </c>
    </row>
    <row r="60" spans="1:15">
      <c r="A60" s="263" t="s">
        <v>209</v>
      </c>
      <c r="B60" s="418" t="s">
        <v>458</v>
      </c>
      <c r="C60" s="261"/>
      <c r="D60" s="260"/>
      <c r="E60" s="261"/>
      <c r="F60" s="260"/>
      <c r="G60" s="261"/>
      <c r="H60" s="261"/>
      <c r="I60" s="260"/>
      <c r="J60" s="261"/>
      <c r="K60" s="260"/>
      <c r="L60" s="261"/>
      <c r="M60" s="445">
        <f t="shared" si="5"/>
        <v>0</v>
      </c>
      <c r="N60" s="445">
        <f t="shared" si="6"/>
        <v>0</v>
      </c>
      <c r="O60" s="445">
        <f>'5.3'!C60-[1]bev.!C60</f>
        <v>0</v>
      </c>
    </row>
    <row r="61" spans="1:15" s="474" customFormat="1">
      <c r="A61" s="273" t="s">
        <v>49</v>
      </c>
      <c r="B61" s="273"/>
      <c r="C61" s="261">
        <f>SUM(D61:I61)</f>
        <v>29694</v>
      </c>
      <c r="D61" s="260">
        <v>1007</v>
      </c>
      <c r="E61" s="261">
        <v>234</v>
      </c>
      <c r="F61" s="260">
        <v>28453</v>
      </c>
      <c r="G61" s="261"/>
      <c r="H61" s="261"/>
      <c r="I61" s="260"/>
      <c r="J61" s="261"/>
      <c r="K61" s="260"/>
      <c r="L61" s="261"/>
      <c r="M61" s="445">
        <f t="shared" si="5"/>
        <v>29694</v>
      </c>
      <c r="N61" s="445">
        <f t="shared" si="6"/>
        <v>0</v>
      </c>
      <c r="O61" s="445">
        <f>'5.3'!C61-[1]bev.!C61</f>
        <v>0</v>
      </c>
    </row>
    <row r="62" spans="1:15">
      <c r="A62" s="263" t="s">
        <v>210</v>
      </c>
      <c r="B62" s="418" t="s">
        <v>458</v>
      </c>
      <c r="C62" s="261"/>
      <c r="D62" s="260"/>
      <c r="E62" s="261"/>
      <c r="F62" s="260"/>
      <c r="G62" s="261"/>
      <c r="H62" s="261"/>
      <c r="I62" s="260"/>
      <c r="J62" s="261"/>
      <c r="K62" s="260"/>
      <c r="L62" s="261"/>
      <c r="M62" s="445">
        <f t="shared" si="5"/>
        <v>0</v>
      </c>
      <c r="N62" s="445">
        <f t="shared" si="6"/>
        <v>0</v>
      </c>
      <c r="O62" s="445">
        <f>'5.3'!C62-[1]bev.!C62</f>
        <v>0</v>
      </c>
    </row>
    <row r="63" spans="1:15" s="474" customFormat="1">
      <c r="A63" s="273" t="s">
        <v>49</v>
      </c>
      <c r="B63" s="273"/>
      <c r="C63" s="261">
        <f>SUM(D63:I63)</f>
        <v>42880</v>
      </c>
      <c r="D63" s="260">
        <v>1197</v>
      </c>
      <c r="E63" s="261">
        <v>283</v>
      </c>
      <c r="F63" s="260">
        <v>41400</v>
      </c>
      <c r="G63" s="261"/>
      <c r="H63" s="261"/>
      <c r="I63" s="260"/>
      <c r="J63" s="261"/>
      <c r="K63" s="260"/>
      <c r="L63" s="261"/>
      <c r="M63" s="445">
        <f t="shared" si="5"/>
        <v>42880</v>
      </c>
      <c r="N63" s="445">
        <f t="shared" si="6"/>
        <v>0</v>
      </c>
      <c r="O63" s="445">
        <f>'5.3'!C63-[1]bev.!C63</f>
        <v>0</v>
      </c>
    </row>
    <row r="64" spans="1:15">
      <c r="A64" s="263" t="s">
        <v>211</v>
      </c>
      <c r="B64" s="418" t="s">
        <v>458</v>
      </c>
      <c r="C64" s="261"/>
      <c r="D64" s="260"/>
      <c r="E64" s="261"/>
      <c r="F64" s="260"/>
      <c r="G64" s="261"/>
      <c r="H64" s="261"/>
      <c r="I64" s="260"/>
      <c r="J64" s="261"/>
      <c r="K64" s="260"/>
      <c r="L64" s="261"/>
      <c r="M64" s="445">
        <f t="shared" si="5"/>
        <v>0</v>
      </c>
      <c r="N64" s="445">
        <f t="shared" si="6"/>
        <v>0</v>
      </c>
      <c r="O64" s="445">
        <f>'5.3'!C64-[1]bev.!C64</f>
        <v>0</v>
      </c>
    </row>
    <row r="65" spans="1:15" s="474" customFormat="1">
      <c r="A65" s="273" t="s">
        <v>49</v>
      </c>
      <c r="B65" s="273"/>
      <c r="C65" s="261">
        <f>SUM(D65:I65)</f>
        <v>432</v>
      </c>
      <c r="D65" s="260">
        <v>107</v>
      </c>
      <c r="E65" s="261">
        <v>24</v>
      </c>
      <c r="F65" s="260">
        <v>301</v>
      </c>
      <c r="G65" s="261"/>
      <c r="H65" s="261"/>
      <c r="I65" s="260"/>
      <c r="J65" s="261"/>
      <c r="K65" s="260"/>
      <c r="L65" s="261"/>
      <c r="M65" s="445">
        <f t="shared" si="5"/>
        <v>432</v>
      </c>
      <c r="N65" s="445">
        <f t="shared" si="6"/>
        <v>0</v>
      </c>
      <c r="O65" s="445">
        <f>'5.3'!C65-[1]bev.!C65</f>
        <v>0</v>
      </c>
    </row>
    <row r="66" spans="1:15">
      <c r="A66" s="263" t="s">
        <v>322</v>
      </c>
      <c r="B66" s="263"/>
      <c r="C66" s="261"/>
      <c r="D66" s="260"/>
      <c r="E66" s="261"/>
      <c r="F66" s="260"/>
      <c r="G66" s="261"/>
      <c r="H66" s="261"/>
      <c r="I66" s="260"/>
      <c r="J66" s="261"/>
      <c r="K66" s="260"/>
      <c r="L66" s="261"/>
      <c r="M66" s="445">
        <f t="shared" si="5"/>
        <v>0</v>
      </c>
      <c r="N66" s="445">
        <f t="shared" si="6"/>
        <v>0</v>
      </c>
      <c r="O66" s="445">
        <f>'5.3'!C66-[1]bev.!C66</f>
        <v>0</v>
      </c>
    </row>
    <row r="67" spans="1:15" s="474" customFormat="1">
      <c r="A67" s="273" t="s">
        <v>49</v>
      </c>
      <c r="B67" s="418" t="s">
        <v>458</v>
      </c>
      <c r="C67" s="261">
        <f>SUM(D67:I67)</f>
        <v>7053</v>
      </c>
      <c r="D67" s="260">
        <v>2105</v>
      </c>
      <c r="E67" s="261">
        <v>487</v>
      </c>
      <c r="F67" s="260">
        <v>4461</v>
      </c>
      <c r="G67" s="261"/>
      <c r="H67" s="261"/>
      <c r="I67" s="260"/>
      <c r="J67" s="261"/>
      <c r="K67" s="260"/>
      <c r="L67" s="261"/>
      <c r="M67" s="445">
        <f t="shared" si="5"/>
        <v>7053</v>
      </c>
      <c r="N67" s="445">
        <f t="shared" si="6"/>
        <v>0</v>
      </c>
      <c r="O67" s="445">
        <f>'5.3'!C67-[1]bev.!C67</f>
        <v>205</v>
      </c>
    </row>
    <row r="68" spans="1:15">
      <c r="A68" s="263" t="s">
        <v>212</v>
      </c>
      <c r="B68" s="418" t="s">
        <v>458</v>
      </c>
      <c r="C68" s="261"/>
      <c r="D68" s="260"/>
      <c r="E68" s="261"/>
      <c r="F68" s="260"/>
      <c r="G68" s="261"/>
      <c r="H68" s="261"/>
      <c r="I68" s="260"/>
      <c r="J68" s="261"/>
      <c r="K68" s="260"/>
      <c r="L68" s="261"/>
      <c r="M68" s="445">
        <f t="shared" si="5"/>
        <v>0</v>
      </c>
      <c r="N68" s="445">
        <f t="shared" si="6"/>
        <v>0</v>
      </c>
      <c r="O68" s="445">
        <f>'5.3'!C68-[1]bev.!C68</f>
        <v>0</v>
      </c>
    </row>
    <row r="69" spans="1:15" s="474" customFormat="1">
      <c r="A69" s="273" t="s">
        <v>49</v>
      </c>
      <c r="B69" s="273"/>
      <c r="C69" s="261">
        <f>SUM(D69:I69)</f>
        <v>14416</v>
      </c>
      <c r="D69" s="260">
        <v>8248</v>
      </c>
      <c r="E69" s="261">
        <v>1856</v>
      </c>
      <c r="F69" s="260">
        <v>4312</v>
      </c>
      <c r="G69" s="261"/>
      <c r="H69" s="261"/>
      <c r="I69" s="260"/>
      <c r="J69" s="261"/>
      <c r="K69" s="260"/>
      <c r="L69" s="261"/>
      <c r="M69" s="445">
        <f t="shared" si="5"/>
        <v>14416</v>
      </c>
      <c r="N69" s="445">
        <f t="shared" si="6"/>
        <v>0</v>
      </c>
      <c r="O69" s="445">
        <f>'5.3'!C69-[1]bev.!C69</f>
        <v>0</v>
      </c>
    </row>
    <row r="70" spans="1:15">
      <c r="A70" s="263" t="s">
        <v>213</v>
      </c>
      <c r="B70" s="418" t="s">
        <v>459</v>
      </c>
      <c r="C70" s="261"/>
      <c r="D70" s="260"/>
      <c r="E70" s="261"/>
      <c r="F70" s="260"/>
      <c r="G70" s="261"/>
      <c r="H70" s="261"/>
      <c r="I70" s="260"/>
      <c r="J70" s="261"/>
      <c r="K70" s="260"/>
      <c r="L70" s="261"/>
      <c r="M70" s="445">
        <f t="shared" si="5"/>
        <v>0</v>
      </c>
      <c r="N70" s="445">
        <f t="shared" si="6"/>
        <v>0</v>
      </c>
      <c r="O70" s="445">
        <f>'5.3'!C70-[1]bev.!C70</f>
        <v>0</v>
      </c>
    </row>
    <row r="71" spans="1:15" s="474" customFormat="1">
      <c r="A71" s="273" t="s">
        <v>49</v>
      </c>
      <c r="B71" s="273"/>
      <c r="C71" s="261">
        <f>SUM(D71:I71)</f>
        <v>32126</v>
      </c>
      <c r="D71" s="260">
        <v>18161</v>
      </c>
      <c r="E71" s="261">
        <v>4063</v>
      </c>
      <c r="F71" s="260">
        <v>9902</v>
      </c>
      <c r="G71" s="261"/>
      <c r="H71" s="261"/>
      <c r="I71" s="260"/>
      <c r="J71" s="261"/>
      <c r="K71" s="260"/>
      <c r="L71" s="261"/>
      <c r="M71" s="445">
        <f t="shared" si="5"/>
        <v>32126</v>
      </c>
      <c r="N71" s="445">
        <f t="shared" si="6"/>
        <v>0</v>
      </c>
      <c r="O71" s="445">
        <f>'5.3'!C71-[1]bev.!C71</f>
        <v>0</v>
      </c>
    </row>
    <row r="72" spans="1:15">
      <c r="A72" s="263" t="s">
        <v>214</v>
      </c>
      <c r="B72" s="418" t="s">
        <v>459</v>
      </c>
      <c r="C72" s="261"/>
      <c r="D72" s="260"/>
      <c r="E72" s="261"/>
      <c r="F72" s="260"/>
      <c r="G72" s="261"/>
      <c r="H72" s="261"/>
      <c r="I72" s="260"/>
      <c r="J72" s="261"/>
      <c r="K72" s="260"/>
      <c r="L72" s="261"/>
      <c r="M72" s="445">
        <f t="shared" si="5"/>
        <v>0</v>
      </c>
      <c r="N72" s="445">
        <f t="shared" si="6"/>
        <v>0</v>
      </c>
      <c r="O72" s="445">
        <f>'5.3'!C72-[1]bev.!C72</f>
        <v>0</v>
      </c>
    </row>
    <row r="73" spans="1:15" s="474" customFormat="1">
      <c r="A73" s="273" t="s">
        <v>49</v>
      </c>
      <c r="B73" s="273"/>
      <c r="C73" s="261">
        <f>SUM(D73:I73)</f>
        <v>12121</v>
      </c>
      <c r="D73" s="260">
        <v>6100</v>
      </c>
      <c r="E73" s="261">
        <v>1371</v>
      </c>
      <c r="F73" s="260">
        <v>4650</v>
      </c>
      <c r="G73" s="261"/>
      <c r="H73" s="261"/>
      <c r="I73" s="260"/>
      <c r="J73" s="261"/>
      <c r="K73" s="260"/>
      <c r="L73" s="261"/>
      <c r="M73" s="445">
        <f t="shared" si="5"/>
        <v>12121</v>
      </c>
      <c r="N73" s="445">
        <f t="shared" si="6"/>
        <v>0</v>
      </c>
      <c r="O73" s="445">
        <f>'5.3'!C73-[1]bev.!C73</f>
        <v>0</v>
      </c>
    </row>
    <row r="74" spans="1:15">
      <c r="A74" s="263" t="s">
        <v>215</v>
      </c>
      <c r="B74" s="418" t="s">
        <v>458</v>
      </c>
      <c r="C74" s="261"/>
      <c r="D74" s="260"/>
      <c r="E74" s="261"/>
      <c r="F74" s="260"/>
      <c r="G74" s="261"/>
      <c r="H74" s="261"/>
      <c r="I74" s="260"/>
      <c r="J74" s="261"/>
      <c r="K74" s="260"/>
      <c r="L74" s="261"/>
      <c r="M74" s="445">
        <f t="shared" si="5"/>
        <v>0</v>
      </c>
      <c r="N74" s="445">
        <f t="shared" si="6"/>
        <v>0</v>
      </c>
      <c r="O74" s="445">
        <f>'5.3'!C74-[1]bev.!C74</f>
        <v>0</v>
      </c>
    </row>
    <row r="75" spans="1:15" s="474" customFormat="1">
      <c r="A75" s="273" t="s">
        <v>49</v>
      </c>
      <c r="B75" s="273"/>
      <c r="C75" s="261">
        <f>SUM(D75:I75)</f>
        <v>630</v>
      </c>
      <c r="D75" s="260">
        <v>251</v>
      </c>
      <c r="E75" s="261">
        <v>54</v>
      </c>
      <c r="F75" s="260">
        <v>325</v>
      </c>
      <c r="G75" s="261"/>
      <c r="H75" s="261"/>
      <c r="I75" s="260"/>
      <c r="J75" s="261"/>
      <c r="K75" s="260"/>
      <c r="L75" s="261"/>
      <c r="M75" s="445">
        <f t="shared" si="5"/>
        <v>630</v>
      </c>
      <c r="N75" s="445">
        <f t="shared" si="6"/>
        <v>0</v>
      </c>
      <c r="O75" s="445">
        <f>'5.3'!C75-[1]bev.!C75</f>
        <v>0</v>
      </c>
    </row>
    <row r="76" spans="1:15">
      <c r="A76" s="263" t="s">
        <v>323</v>
      </c>
      <c r="B76" s="418" t="s">
        <v>458</v>
      </c>
      <c r="C76" s="261"/>
      <c r="D76" s="260"/>
      <c r="E76" s="261"/>
      <c r="F76" s="260"/>
      <c r="G76" s="261"/>
      <c r="H76" s="261"/>
      <c r="I76" s="260"/>
      <c r="J76" s="261"/>
      <c r="K76" s="260"/>
      <c r="L76" s="261"/>
      <c r="M76" s="445">
        <f t="shared" si="5"/>
        <v>0</v>
      </c>
      <c r="N76" s="445">
        <f t="shared" si="6"/>
        <v>0</v>
      </c>
      <c r="O76" s="445">
        <f>'5.3'!C76-[1]bev.!C76</f>
        <v>0</v>
      </c>
    </row>
    <row r="77" spans="1:15" s="474" customFormat="1">
      <c r="A77" s="273" t="s">
        <v>49</v>
      </c>
      <c r="B77" s="273"/>
      <c r="C77" s="261">
        <f>SUM(D77:I77)</f>
        <v>15508</v>
      </c>
      <c r="D77" s="260">
        <v>2520</v>
      </c>
      <c r="E77" s="261">
        <v>564</v>
      </c>
      <c r="F77" s="260">
        <v>12424</v>
      </c>
      <c r="G77" s="261"/>
      <c r="H77" s="261"/>
      <c r="I77" s="260"/>
      <c r="J77" s="261"/>
      <c r="K77" s="260"/>
      <c r="L77" s="261"/>
      <c r="M77" s="445">
        <f t="shared" si="5"/>
        <v>15508</v>
      </c>
      <c r="N77" s="445">
        <f t="shared" si="6"/>
        <v>0</v>
      </c>
      <c r="O77" s="445">
        <f>'5.3'!C77-[1]bev.!C77</f>
        <v>178</v>
      </c>
    </row>
    <row r="78" spans="1:15">
      <c r="A78" s="263" t="s">
        <v>216</v>
      </c>
      <c r="B78" s="418" t="s">
        <v>458</v>
      </c>
      <c r="C78" s="261"/>
      <c r="D78" s="260"/>
      <c r="E78" s="261"/>
      <c r="F78" s="260"/>
      <c r="G78" s="261"/>
      <c r="H78" s="261"/>
      <c r="I78" s="260"/>
      <c r="J78" s="261"/>
      <c r="K78" s="260"/>
      <c r="L78" s="261"/>
      <c r="M78" s="445">
        <f t="shared" si="5"/>
        <v>0</v>
      </c>
      <c r="N78" s="445">
        <f t="shared" si="6"/>
        <v>0</v>
      </c>
      <c r="O78" s="445">
        <f>'5.3'!C78-[1]bev.!C78</f>
        <v>0</v>
      </c>
    </row>
    <row r="79" spans="1:15" s="474" customFormat="1">
      <c r="A79" s="273" t="s">
        <v>49</v>
      </c>
      <c r="B79" s="273"/>
      <c r="C79" s="261">
        <f>SUM(D79:I79)</f>
        <v>7307</v>
      </c>
      <c r="D79" s="260">
        <v>956</v>
      </c>
      <c r="E79" s="261">
        <v>230</v>
      </c>
      <c r="F79" s="260">
        <v>6121</v>
      </c>
      <c r="G79" s="261"/>
      <c r="H79" s="261"/>
      <c r="I79" s="260"/>
      <c r="J79" s="261"/>
      <c r="K79" s="260"/>
      <c r="L79" s="261"/>
      <c r="M79" s="445">
        <f t="shared" si="5"/>
        <v>7307</v>
      </c>
      <c r="N79" s="445">
        <f t="shared" si="6"/>
        <v>0</v>
      </c>
      <c r="O79" s="445">
        <f>'5.3'!C79-[1]bev.!C79</f>
        <v>0</v>
      </c>
    </row>
    <row r="80" spans="1:15">
      <c r="A80" s="263" t="s">
        <v>218</v>
      </c>
      <c r="B80" s="418" t="s">
        <v>459</v>
      </c>
      <c r="C80" s="261"/>
      <c r="D80" s="260"/>
      <c r="E80" s="261"/>
      <c r="F80" s="260"/>
      <c r="G80" s="261"/>
      <c r="H80" s="261"/>
      <c r="I80" s="260"/>
      <c r="J80" s="261"/>
      <c r="K80" s="260"/>
      <c r="L80" s="261"/>
      <c r="M80" s="445">
        <f t="shared" si="5"/>
        <v>0</v>
      </c>
      <c r="N80" s="445">
        <f t="shared" si="6"/>
        <v>0</v>
      </c>
      <c r="O80" s="445">
        <f>'5.3'!C80-[1]bev.!C80</f>
        <v>0</v>
      </c>
    </row>
    <row r="81" spans="1:15" s="474" customFormat="1">
      <c r="A81" s="273" t="s">
        <v>49</v>
      </c>
      <c r="B81" s="273"/>
      <c r="C81" s="261">
        <f>SUM(D81:G81)</f>
        <v>49508</v>
      </c>
      <c r="D81" s="260">
        <v>600</v>
      </c>
      <c r="E81" s="261">
        <v>132</v>
      </c>
      <c r="F81" s="260">
        <v>48776</v>
      </c>
      <c r="G81" s="261"/>
      <c r="H81" s="261"/>
      <c r="I81" s="260"/>
      <c r="J81" s="261"/>
      <c r="K81" s="260"/>
      <c r="L81" s="261"/>
      <c r="M81" s="445">
        <f t="shared" si="5"/>
        <v>49508</v>
      </c>
      <c r="N81" s="445">
        <f t="shared" si="6"/>
        <v>0</v>
      </c>
      <c r="O81" s="445">
        <f>'5.3'!C81-[1]bev.!C81</f>
        <v>0</v>
      </c>
    </row>
    <row r="82" spans="1:15">
      <c r="A82" s="263" t="s">
        <v>217</v>
      </c>
      <c r="B82" s="418" t="s">
        <v>458</v>
      </c>
      <c r="C82" s="261"/>
      <c r="D82" s="260"/>
      <c r="E82" s="261"/>
      <c r="F82" s="260"/>
      <c r="G82" s="261"/>
      <c r="H82" s="261"/>
      <c r="I82" s="260"/>
      <c r="J82" s="261"/>
      <c r="K82" s="260"/>
      <c r="L82" s="261"/>
      <c r="M82" s="445">
        <f t="shared" si="5"/>
        <v>0</v>
      </c>
      <c r="N82" s="445">
        <f t="shared" si="6"/>
        <v>0</v>
      </c>
      <c r="O82" s="445">
        <f>'5.3'!C82-[1]bev.!C82</f>
        <v>0</v>
      </c>
    </row>
    <row r="83" spans="1:15" s="474" customFormat="1">
      <c r="A83" s="273" t="s">
        <v>49</v>
      </c>
      <c r="B83" s="273"/>
      <c r="C83" s="261">
        <f>SUM(D83:G83)</f>
        <v>14218</v>
      </c>
      <c r="D83" s="260"/>
      <c r="E83" s="261"/>
      <c r="F83" s="260">
        <v>14218</v>
      </c>
      <c r="G83" s="261"/>
      <c r="H83" s="261"/>
      <c r="I83" s="260"/>
      <c r="J83" s="261"/>
      <c r="K83" s="260"/>
      <c r="L83" s="261"/>
      <c r="M83" s="445">
        <f t="shared" si="5"/>
        <v>14218</v>
      </c>
      <c r="N83" s="445">
        <f t="shared" si="6"/>
        <v>0</v>
      </c>
      <c r="O83" s="445">
        <f>'5.3'!C83-[1]bev.!C83</f>
        <v>0</v>
      </c>
    </row>
    <row r="84" spans="1:15">
      <c r="A84" s="263" t="s">
        <v>219</v>
      </c>
      <c r="B84" s="418" t="s">
        <v>458</v>
      </c>
      <c r="C84" s="261"/>
      <c r="D84" s="260"/>
      <c r="E84" s="261"/>
      <c r="F84" s="260"/>
      <c r="G84" s="261"/>
      <c r="H84" s="261"/>
      <c r="I84" s="260"/>
      <c r="J84" s="261"/>
      <c r="K84" s="260"/>
      <c r="L84" s="261"/>
      <c r="M84" s="445">
        <f t="shared" si="5"/>
        <v>0</v>
      </c>
      <c r="N84" s="445">
        <f t="shared" si="6"/>
        <v>0</v>
      </c>
      <c r="O84" s="445">
        <f>'5.3'!C84-[1]bev.!C84</f>
        <v>0</v>
      </c>
    </row>
    <row r="85" spans="1:15" s="474" customFormat="1">
      <c r="A85" s="273" t="s">
        <v>49</v>
      </c>
      <c r="B85" s="273"/>
      <c r="C85" s="261">
        <f>SUM(D85:G85)</f>
        <v>4513</v>
      </c>
      <c r="D85" s="260"/>
      <c r="E85" s="261"/>
      <c r="F85" s="260">
        <v>4513</v>
      </c>
      <c r="G85" s="261"/>
      <c r="H85" s="261"/>
      <c r="I85" s="260"/>
      <c r="J85" s="261"/>
      <c r="K85" s="260"/>
      <c r="L85" s="261"/>
      <c r="M85" s="445">
        <f t="shared" si="5"/>
        <v>4513</v>
      </c>
      <c r="N85" s="445">
        <f t="shared" si="6"/>
        <v>0</v>
      </c>
      <c r="O85" s="445">
        <f>'5.3'!C85-[1]bev.!C85</f>
        <v>157</v>
      </c>
    </row>
    <row r="86" spans="1:15">
      <c r="A86" s="263" t="s">
        <v>314</v>
      </c>
      <c r="B86" s="418" t="s">
        <v>458</v>
      </c>
      <c r="C86" s="261"/>
      <c r="D86" s="260"/>
      <c r="E86" s="261"/>
      <c r="F86" s="260"/>
      <c r="G86" s="261"/>
      <c r="H86" s="261"/>
      <c r="I86" s="260"/>
      <c r="J86" s="261"/>
      <c r="K86" s="260"/>
      <c r="L86" s="261"/>
      <c r="M86" s="445">
        <f t="shared" si="5"/>
        <v>0</v>
      </c>
      <c r="N86" s="445">
        <f t="shared" si="6"/>
        <v>0</v>
      </c>
      <c r="O86" s="445">
        <f>'5.3'!C86-[1]bev.!C86</f>
        <v>0</v>
      </c>
    </row>
    <row r="87" spans="1:15" s="474" customFormat="1">
      <c r="A87" s="273" t="s">
        <v>49</v>
      </c>
      <c r="B87" s="273"/>
      <c r="C87" s="261">
        <f>SUM(D87:G87)</f>
        <v>62</v>
      </c>
      <c r="D87" s="260"/>
      <c r="E87" s="261"/>
      <c r="F87" s="260">
        <v>62</v>
      </c>
      <c r="G87" s="261"/>
      <c r="H87" s="261"/>
      <c r="I87" s="260"/>
      <c r="J87" s="261"/>
      <c r="K87" s="260"/>
      <c r="L87" s="261"/>
      <c r="M87" s="445">
        <f t="shared" si="5"/>
        <v>62</v>
      </c>
      <c r="N87" s="445">
        <f t="shared" si="6"/>
        <v>0</v>
      </c>
      <c r="O87" s="445">
        <f>'5.3'!C87-[1]bev.!C87</f>
        <v>0</v>
      </c>
    </row>
    <row r="88" spans="1:15">
      <c r="A88" s="263" t="s">
        <v>315</v>
      </c>
      <c r="B88" s="418" t="s">
        <v>458</v>
      </c>
      <c r="C88" s="261"/>
      <c r="D88" s="260"/>
      <c r="E88" s="261"/>
      <c r="F88" s="260"/>
      <c r="G88" s="261"/>
      <c r="H88" s="261"/>
      <c r="I88" s="260"/>
      <c r="J88" s="261"/>
      <c r="K88" s="260"/>
      <c r="L88" s="261"/>
      <c r="M88" s="445">
        <f t="shared" si="5"/>
        <v>0</v>
      </c>
      <c r="N88" s="445">
        <f t="shared" si="6"/>
        <v>0</v>
      </c>
      <c r="O88" s="445">
        <f>'5.3'!C88-[1]bev.!C88</f>
        <v>0</v>
      </c>
    </row>
    <row r="89" spans="1:15" s="474" customFormat="1">
      <c r="A89" s="273" t="s">
        <v>49</v>
      </c>
      <c r="B89" s="273"/>
      <c r="C89" s="261">
        <f>SUM(D89:G89)</f>
        <v>76</v>
      </c>
      <c r="D89" s="260"/>
      <c r="E89" s="261"/>
      <c r="F89" s="260">
        <v>76</v>
      </c>
      <c r="G89" s="261"/>
      <c r="H89" s="261"/>
      <c r="I89" s="260"/>
      <c r="J89" s="261"/>
      <c r="K89" s="260"/>
      <c r="L89" s="261"/>
      <c r="M89" s="445">
        <f t="shared" si="5"/>
        <v>76</v>
      </c>
      <c r="N89" s="445">
        <f t="shared" si="6"/>
        <v>0</v>
      </c>
      <c r="O89" s="445">
        <f>'5.3'!C89-[1]bev.!C89</f>
        <v>0</v>
      </c>
    </row>
    <row r="90" spans="1:15">
      <c r="A90" s="263" t="s">
        <v>324</v>
      </c>
      <c r="B90" s="418" t="s">
        <v>458</v>
      </c>
      <c r="C90" s="261"/>
      <c r="D90" s="260"/>
      <c r="E90" s="261"/>
      <c r="F90" s="260"/>
      <c r="G90" s="261"/>
      <c r="H90" s="261"/>
      <c r="I90" s="260"/>
      <c r="J90" s="261"/>
      <c r="K90" s="260"/>
      <c r="L90" s="261"/>
      <c r="M90" s="445">
        <f t="shared" si="5"/>
        <v>0</v>
      </c>
      <c r="N90" s="445">
        <f t="shared" si="6"/>
        <v>0</v>
      </c>
      <c r="O90" s="445">
        <f>'5.3'!C90-[1]bev.!C90</f>
        <v>0</v>
      </c>
    </row>
    <row r="91" spans="1:15" s="474" customFormat="1">
      <c r="A91" s="273" t="s">
        <v>49</v>
      </c>
      <c r="B91" s="273"/>
      <c r="C91" s="261">
        <f>SUM(D91:G91)</f>
        <v>6706</v>
      </c>
      <c r="D91" s="260"/>
      <c r="E91" s="261"/>
      <c r="F91" s="260">
        <v>6706</v>
      </c>
      <c r="G91" s="261"/>
      <c r="H91" s="261"/>
      <c r="I91" s="260"/>
      <c r="J91" s="261"/>
      <c r="K91" s="260"/>
      <c r="L91" s="261"/>
      <c r="M91" s="445">
        <f t="shared" si="5"/>
        <v>6706</v>
      </c>
      <c r="N91" s="445">
        <f t="shared" si="6"/>
        <v>0</v>
      </c>
      <c r="O91" s="445">
        <f>'5.3'!C91-[1]bev.!C91</f>
        <v>0</v>
      </c>
    </row>
    <row r="92" spans="1:15">
      <c r="A92" s="263" t="s">
        <v>220</v>
      </c>
      <c r="B92" s="418" t="s">
        <v>458</v>
      </c>
      <c r="C92" s="261"/>
      <c r="D92" s="260"/>
      <c r="E92" s="261"/>
      <c r="F92" s="260"/>
      <c r="G92" s="261"/>
      <c r="H92" s="261"/>
      <c r="I92" s="260"/>
      <c r="J92" s="261"/>
      <c r="K92" s="260"/>
      <c r="L92" s="261"/>
      <c r="M92" s="445">
        <f t="shared" si="5"/>
        <v>0</v>
      </c>
      <c r="N92" s="445">
        <f t="shared" si="6"/>
        <v>0</v>
      </c>
      <c r="O92" s="445">
        <f>'5.3'!C92-[1]bev.!C92</f>
        <v>0</v>
      </c>
    </row>
    <row r="93" spans="1:15" s="474" customFormat="1">
      <c r="A93" s="273" t="s">
        <v>49</v>
      </c>
      <c r="B93" s="257"/>
      <c r="C93" s="261">
        <f>SUM(D93:G93)</f>
        <v>1640</v>
      </c>
      <c r="D93" s="260"/>
      <c r="E93" s="261"/>
      <c r="F93" s="260">
        <v>1640</v>
      </c>
      <c r="G93" s="261"/>
      <c r="H93" s="261"/>
      <c r="I93" s="260"/>
      <c r="J93" s="261"/>
      <c r="K93" s="260"/>
      <c r="L93" s="261"/>
      <c r="M93" s="445">
        <f t="shared" si="5"/>
        <v>1640</v>
      </c>
      <c r="N93" s="445">
        <f t="shared" si="6"/>
        <v>0</v>
      </c>
      <c r="O93" s="445">
        <f>'5.3'!C93-[1]bev.!C93</f>
        <v>0</v>
      </c>
    </row>
    <row r="94" spans="1:15" s="475" customFormat="1">
      <c r="A94" s="264" t="s">
        <v>426</v>
      </c>
      <c r="B94" s="264"/>
      <c r="C94" s="264"/>
      <c r="D94" s="255"/>
      <c r="E94" s="256"/>
      <c r="F94" s="255"/>
      <c r="G94" s="256"/>
      <c r="H94" s="256"/>
      <c r="I94" s="255"/>
      <c r="J94" s="256"/>
      <c r="K94" s="255"/>
      <c r="L94" s="256"/>
      <c r="M94" s="445">
        <f t="shared" si="5"/>
        <v>0</v>
      </c>
      <c r="N94" s="445">
        <f t="shared" si="6"/>
        <v>0</v>
      </c>
      <c r="O94" s="445">
        <f>'5.3'!C94-[1]bev.!C94</f>
        <v>0</v>
      </c>
    </row>
    <row r="95" spans="1:15" s="473" customFormat="1">
      <c r="A95" s="273" t="s">
        <v>49</v>
      </c>
      <c r="B95" s="422"/>
      <c r="C95" s="428">
        <f>C13+C15+C17+C19+C21+C27+C29+C39+C41</f>
        <v>1166491</v>
      </c>
      <c r="D95" s="428">
        <f>D13+D15+D17+D19+D21+D27+D29+D39+D41</f>
        <v>523892</v>
      </c>
      <c r="E95" s="428">
        <f t="shared" ref="E95:L95" si="7">E13+E15+E17+E19+E21+E27+E29+E39+E41</f>
        <v>118574</v>
      </c>
      <c r="F95" s="428">
        <f t="shared" si="7"/>
        <v>477495</v>
      </c>
      <c r="G95" s="428">
        <f t="shared" si="7"/>
        <v>0</v>
      </c>
      <c r="H95" s="428">
        <f t="shared" si="7"/>
        <v>23500</v>
      </c>
      <c r="I95" s="428">
        <f t="shared" si="7"/>
        <v>23030</v>
      </c>
      <c r="J95" s="428">
        <f t="shared" si="7"/>
        <v>0</v>
      </c>
      <c r="K95" s="428">
        <f t="shared" si="7"/>
        <v>0</v>
      </c>
      <c r="L95" s="428">
        <f t="shared" si="7"/>
        <v>0</v>
      </c>
      <c r="M95" s="445">
        <f t="shared" si="5"/>
        <v>1166491</v>
      </c>
      <c r="N95" s="445">
        <f t="shared" si="6"/>
        <v>0</v>
      </c>
      <c r="O95" s="445">
        <f>'5.3'!C95-[1]bev.!C95</f>
        <v>8119</v>
      </c>
    </row>
    <row r="96" spans="1:15">
      <c r="A96" s="301" t="s">
        <v>228</v>
      </c>
      <c r="B96" s="476"/>
      <c r="C96" s="477"/>
      <c r="D96" s="477"/>
      <c r="E96" s="477"/>
      <c r="F96" s="477"/>
      <c r="G96" s="477"/>
      <c r="H96" s="477"/>
      <c r="I96" s="478"/>
      <c r="J96" s="477"/>
      <c r="K96" s="477"/>
      <c r="L96" s="477"/>
      <c r="M96" s="445">
        <f t="shared" si="5"/>
        <v>0</v>
      </c>
      <c r="N96" s="445">
        <f t="shared" si="6"/>
        <v>0</v>
      </c>
      <c r="O96" s="445">
        <f>'5.3'!C96-[1]bev.!C96</f>
        <v>0</v>
      </c>
    </row>
    <row r="97" spans="1:15">
      <c r="A97" s="273" t="s">
        <v>49</v>
      </c>
      <c r="B97" s="476"/>
      <c r="C97" s="477">
        <f>C13+C15+C17+C19+C27+C33+C35+C37+C39+C43+C45+C49+C51+C53+C55+C57+C59+C61+C63+C65+C67+C69+C75+C77+C79+C83+C85+C87+C89+C91+C93</f>
        <v>827902</v>
      </c>
      <c r="D97" s="477">
        <f t="shared" ref="D97:L97" si="8">D13+D15+D17+D19+D27+D33+D35+D37+D39+D43+D45+D49+D51+D53+D55+D57+D59+D61+D63+D65+D67+D69+D75+D77+D79+D83+D85+D87+D89+D91+D93</f>
        <v>394695</v>
      </c>
      <c r="E97" s="477">
        <f t="shared" si="8"/>
        <v>88732</v>
      </c>
      <c r="F97" s="477">
        <f t="shared" si="8"/>
        <v>302736</v>
      </c>
      <c r="G97" s="477">
        <f t="shared" si="8"/>
        <v>0</v>
      </c>
      <c r="H97" s="477">
        <f t="shared" si="8"/>
        <v>23500</v>
      </c>
      <c r="I97" s="477">
        <f t="shared" si="8"/>
        <v>18239</v>
      </c>
      <c r="J97" s="477">
        <f t="shared" si="8"/>
        <v>0</v>
      </c>
      <c r="K97" s="477">
        <f t="shared" si="8"/>
        <v>0</v>
      </c>
      <c r="L97" s="477">
        <f t="shared" si="8"/>
        <v>0</v>
      </c>
      <c r="M97" s="445">
        <f t="shared" si="5"/>
        <v>827902</v>
      </c>
      <c r="N97" s="445">
        <f t="shared" si="6"/>
        <v>0</v>
      </c>
      <c r="O97" s="445">
        <f>'5.3'!C97-[1]bev.!C98</f>
        <v>827902</v>
      </c>
    </row>
    <row r="98" spans="1:15">
      <c r="A98" s="301" t="s">
        <v>229</v>
      </c>
      <c r="B98" s="476"/>
      <c r="C98" s="477"/>
      <c r="D98" s="477"/>
      <c r="E98" s="477"/>
      <c r="F98" s="477"/>
      <c r="G98" s="477"/>
      <c r="H98" s="477"/>
      <c r="I98" s="478"/>
      <c r="J98" s="477"/>
      <c r="K98" s="477"/>
      <c r="L98" s="477"/>
      <c r="M98" s="445">
        <f t="shared" si="5"/>
        <v>0</v>
      </c>
      <c r="N98" s="445">
        <f t="shared" si="6"/>
        <v>0</v>
      </c>
      <c r="O98" s="445">
        <f>'5.3'!C98-[1]bev.!C100</f>
        <v>0</v>
      </c>
    </row>
    <row r="99" spans="1:15">
      <c r="A99" s="273" t="s">
        <v>49</v>
      </c>
      <c r="B99" s="476"/>
      <c r="C99" s="477">
        <f>C21+C31+C71+C73+C81</f>
        <v>338589</v>
      </c>
      <c r="D99" s="477">
        <f t="shared" ref="D99:L99" si="9">D21+D31+D71+D73+D81</f>
        <v>129197</v>
      </c>
      <c r="E99" s="477">
        <f t="shared" si="9"/>
        <v>29842</v>
      </c>
      <c r="F99" s="477">
        <f t="shared" si="9"/>
        <v>174759</v>
      </c>
      <c r="G99" s="477">
        <f t="shared" si="9"/>
        <v>0</v>
      </c>
      <c r="H99" s="477">
        <f t="shared" si="9"/>
        <v>0</v>
      </c>
      <c r="I99" s="477">
        <f t="shared" si="9"/>
        <v>4791</v>
      </c>
      <c r="J99" s="477">
        <f t="shared" si="9"/>
        <v>0</v>
      </c>
      <c r="K99" s="477">
        <f t="shared" si="9"/>
        <v>0</v>
      </c>
      <c r="L99" s="477">
        <f t="shared" si="9"/>
        <v>0</v>
      </c>
      <c r="M99" s="445">
        <f t="shared" si="5"/>
        <v>338589</v>
      </c>
      <c r="N99" s="445">
        <f t="shared" si="6"/>
        <v>0</v>
      </c>
      <c r="O99" s="445">
        <f>'5.3'!C99-[1]bev.!C101</f>
        <v>338589</v>
      </c>
    </row>
    <row r="100" spans="1:15">
      <c r="A100" s="301" t="s">
        <v>230</v>
      </c>
      <c r="B100" s="476"/>
      <c r="C100" s="479">
        <v>0</v>
      </c>
      <c r="D100" s="479">
        <v>0</v>
      </c>
      <c r="E100" s="479">
        <v>0</v>
      </c>
      <c r="F100" s="479">
        <v>0</v>
      </c>
      <c r="G100" s="479">
        <v>0</v>
      </c>
      <c r="H100" s="479">
        <v>0</v>
      </c>
      <c r="I100" s="480">
        <v>0</v>
      </c>
      <c r="J100" s="479">
        <v>0</v>
      </c>
      <c r="K100" s="479">
        <v>0</v>
      </c>
      <c r="L100" s="479">
        <v>0</v>
      </c>
      <c r="M100" s="445">
        <f t="shared" si="5"/>
        <v>0</v>
      </c>
      <c r="N100" s="445">
        <f t="shared" si="6"/>
        <v>0</v>
      </c>
      <c r="O100" s="445">
        <f>'5.3'!C100-[1]bev.!C102</f>
        <v>-1158372</v>
      </c>
    </row>
    <row r="101" spans="1:15">
      <c r="A101" s="397"/>
      <c r="B101" s="474"/>
      <c r="C101" s="481"/>
      <c r="D101" s="481"/>
      <c r="E101" s="481"/>
      <c r="F101" s="481"/>
      <c r="G101" s="481"/>
      <c r="H101" s="481"/>
      <c r="I101" s="481"/>
      <c r="J101" s="481"/>
      <c r="K101" s="481"/>
      <c r="L101" s="481"/>
      <c r="M101" s="445"/>
      <c r="N101" s="445"/>
      <c r="O101" s="445"/>
    </row>
    <row r="102" spans="1:15">
      <c r="C102" s="482">
        <f>SUM(C97:C101)</f>
        <v>1166491</v>
      </c>
      <c r="D102" s="482">
        <f t="shared" ref="D102:L102" si="10">SUM(D97:D101)</f>
        <v>523892</v>
      </c>
      <c r="E102" s="482">
        <f t="shared" si="10"/>
        <v>118574</v>
      </c>
      <c r="F102" s="482">
        <f t="shared" si="10"/>
        <v>477495</v>
      </c>
      <c r="G102" s="482">
        <f t="shared" si="10"/>
        <v>0</v>
      </c>
      <c r="H102" s="482">
        <f t="shared" si="10"/>
        <v>23500</v>
      </c>
      <c r="I102" s="482">
        <f t="shared" si="10"/>
        <v>23030</v>
      </c>
      <c r="J102" s="482">
        <f t="shared" si="10"/>
        <v>0</v>
      </c>
      <c r="K102" s="482">
        <f t="shared" si="10"/>
        <v>0</v>
      </c>
      <c r="L102" s="482">
        <f t="shared" si="10"/>
        <v>0</v>
      </c>
      <c r="M102" s="445">
        <f t="shared" si="5"/>
        <v>1166491</v>
      </c>
      <c r="N102" s="445">
        <f t="shared" si="6"/>
        <v>0</v>
      </c>
      <c r="O102" s="445">
        <f>'5.3'!C102-[1]bev.!C101</f>
        <v>1166491</v>
      </c>
    </row>
    <row r="103" spans="1:15">
      <c r="C103" s="482">
        <f>C95-C102</f>
        <v>0</v>
      </c>
      <c r="D103" s="481"/>
      <c r="E103" s="454"/>
      <c r="F103" s="454"/>
      <c r="G103" s="481"/>
      <c r="H103" s="454"/>
      <c r="I103" s="454"/>
      <c r="J103" s="454"/>
      <c r="K103" s="454"/>
      <c r="L103" s="454"/>
      <c r="M103" s="445">
        <f t="shared" si="5"/>
        <v>0</v>
      </c>
      <c r="N103" s="445">
        <f t="shared" si="6"/>
        <v>0</v>
      </c>
      <c r="O103" s="445">
        <f>'5.3'!C103-[1]bev.!C102</f>
        <v>-1158372</v>
      </c>
    </row>
    <row r="104" spans="1:15">
      <c r="D104" s="474"/>
      <c r="G104" s="474"/>
      <c r="M104" s="445">
        <f t="shared" si="5"/>
        <v>0</v>
      </c>
      <c r="N104" s="445">
        <f t="shared" si="6"/>
        <v>0</v>
      </c>
      <c r="O104" s="445">
        <f>'5.3'!C104-[1]bev.!C103</f>
        <v>0</v>
      </c>
    </row>
    <row r="105" spans="1:15">
      <c r="D105" s="474"/>
      <c r="G105" s="474"/>
      <c r="M105" s="445">
        <f t="shared" si="5"/>
        <v>0</v>
      </c>
      <c r="N105" s="445">
        <f t="shared" si="6"/>
        <v>0</v>
      </c>
      <c r="O105" s="445">
        <f>'5.3'!C105-[1]bev.!C104</f>
        <v>0</v>
      </c>
    </row>
    <row r="106" spans="1:15">
      <c r="D106" s="472"/>
      <c r="G106" s="474"/>
      <c r="M106" s="445">
        <f t="shared" si="5"/>
        <v>0</v>
      </c>
      <c r="N106" s="445">
        <f t="shared" si="6"/>
        <v>0</v>
      </c>
      <c r="O106" s="445">
        <f>'5.3'!C106-[1]bev.!C105</f>
        <v>0</v>
      </c>
    </row>
    <row r="107" spans="1:15">
      <c r="D107" s="472"/>
      <c r="G107" s="474"/>
      <c r="M107" s="445">
        <f>SUM(D107:L107)</f>
        <v>0</v>
      </c>
      <c r="N107" s="445">
        <f>M107-C107</f>
        <v>0</v>
      </c>
      <c r="O107" s="445">
        <f>'5.3'!C107-[1]bev.!C106</f>
        <v>0</v>
      </c>
    </row>
    <row r="108" spans="1:15">
      <c r="D108" s="474"/>
      <c r="G108" s="474"/>
      <c r="M108" s="445">
        <f>SUM(D108:L108)</f>
        <v>0</v>
      </c>
      <c r="N108" s="445">
        <f>M108-C108</f>
        <v>0</v>
      </c>
      <c r="O108" s="445">
        <f>'5.3'!C108-[1]bev.!C107</f>
        <v>0</v>
      </c>
    </row>
    <row r="109" spans="1:15">
      <c r="D109" s="474"/>
      <c r="G109" s="474"/>
    </row>
    <row r="110" spans="1:15">
      <c r="D110" s="474"/>
      <c r="G110" s="474"/>
    </row>
    <row r="111" spans="1:15">
      <c r="D111" s="474"/>
      <c r="G111" s="474"/>
    </row>
    <row r="112" spans="1:15">
      <c r="D112" s="474"/>
      <c r="G112" s="474"/>
    </row>
    <row r="113" spans="4:7">
      <c r="D113" s="474"/>
      <c r="G113" s="474"/>
    </row>
    <row r="114" spans="4:7">
      <c r="D114" s="474"/>
      <c r="G114" s="474"/>
    </row>
    <row r="115" spans="4:7">
      <c r="D115" s="474"/>
      <c r="G115" s="474"/>
    </row>
  </sheetData>
  <mergeCells count="17">
    <mergeCell ref="J8:J10"/>
    <mergeCell ref="A3:L3"/>
    <mergeCell ref="A4:L4"/>
    <mergeCell ref="A5:L5"/>
    <mergeCell ref="I6:L6"/>
    <mergeCell ref="B7:B10"/>
    <mergeCell ref="C7:C10"/>
    <mergeCell ref="D7:H7"/>
    <mergeCell ref="I7:K7"/>
    <mergeCell ref="L7:L10"/>
    <mergeCell ref="D8:D10"/>
    <mergeCell ref="K8:K10"/>
    <mergeCell ref="E8:E10"/>
    <mergeCell ref="F8:F10"/>
    <mergeCell ref="G8:G10"/>
    <mergeCell ref="H8:H10"/>
    <mergeCell ref="I8:I10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  <headerFooter>
    <oddFooter>&amp;P. oldal</oddFooter>
  </headerFooter>
  <rowBreaks count="1" manualBreakCount="1">
    <brk id="37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18</vt:i4>
      </vt:variant>
      <vt:variant>
        <vt:lpstr>Névvel ellátott tartományok</vt:lpstr>
      </vt:variant>
      <vt:variant>
        <vt:i4>19</vt:i4>
      </vt:variant>
    </vt:vector>
  </HeadingPairs>
  <TitlesOfParts>
    <vt:vector size="37" baseType="lpstr">
      <vt:lpstr>2-3.mell</vt:lpstr>
      <vt:lpstr>4.mell</vt:lpstr>
      <vt:lpstr>4.1</vt:lpstr>
      <vt:lpstr>4.2</vt:lpstr>
      <vt:lpstr>4.3</vt:lpstr>
      <vt:lpstr>5.mell</vt:lpstr>
      <vt:lpstr>5.1</vt:lpstr>
      <vt:lpstr>5.2</vt:lpstr>
      <vt:lpstr>5.3</vt:lpstr>
      <vt:lpstr>6.mell.</vt:lpstr>
      <vt:lpstr>7-8.mell.</vt:lpstr>
      <vt:lpstr>9.1-9.2</vt:lpstr>
      <vt:lpstr>9.3. mell.</vt:lpstr>
      <vt:lpstr>10 mell</vt:lpstr>
      <vt:lpstr>11-11.2</vt:lpstr>
      <vt:lpstr>12 mell</vt:lpstr>
      <vt:lpstr>13 mell.</vt:lpstr>
      <vt:lpstr>14 mell.</vt:lpstr>
      <vt:lpstr>'4.1'!Nyomtatási_cím</vt:lpstr>
      <vt:lpstr>'4.3'!Nyomtatási_cím</vt:lpstr>
      <vt:lpstr>'5.1'!Nyomtatási_cím</vt:lpstr>
      <vt:lpstr>'5.3'!Nyomtatási_cím</vt:lpstr>
      <vt:lpstr>'11-11.2'!Nyomtatási_terület</vt:lpstr>
      <vt:lpstr>'12 mell'!Nyomtatási_terület</vt:lpstr>
      <vt:lpstr>'14 mell.'!Nyomtatási_terület</vt:lpstr>
      <vt:lpstr>'2-3.mell'!Nyomtatási_terület</vt:lpstr>
      <vt:lpstr>'4.1'!Nyomtatási_terület</vt:lpstr>
      <vt:lpstr>'4.2'!Nyomtatási_terület</vt:lpstr>
      <vt:lpstr>'4.3'!Nyomtatási_terület</vt:lpstr>
      <vt:lpstr>'4.mell'!Nyomtatási_terület</vt:lpstr>
      <vt:lpstr>'5.1'!Nyomtatási_terület</vt:lpstr>
      <vt:lpstr>'5.2'!Nyomtatási_terület</vt:lpstr>
      <vt:lpstr>'5.3'!Nyomtatási_terület</vt:lpstr>
      <vt:lpstr>'5.mell'!Nyomtatási_terület</vt:lpstr>
      <vt:lpstr>'6.mell.'!Nyomtatási_terület</vt:lpstr>
      <vt:lpstr>'7-8.mell.'!Nyomtatási_terület</vt:lpstr>
      <vt:lpstr>'9.1-9.2'!Nyomtatási_terület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 Dorog</dc:creator>
  <cp:lastModifiedBy>PM-HANGANYAG</cp:lastModifiedBy>
  <cp:lastPrinted>2017-02-10T08:32:18Z</cp:lastPrinted>
  <dcterms:created xsi:type="dcterms:W3CDTF">2001-01-09T08:56:26Z</dcterms:created>
  <dcterms:modified xsi:type="dcterms:W3CDTF">2017-02-10T08:32:24Z</dcterms:modified>
</cp:coreProperties>
</file>