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26" activeTab="30"/>
  </bookViews>
  <sheets>
    <sheet name="1.1.sz.mell." sheetId="1" r:id="rId1"/>
    <sheet name="1.2.sz.mell. " sheetId="2" r:id="rId2"/>
    <sheet name="1.3.sz.mell." sheetId="3" r:id="rId3"/>
    <sheet name="1.4.sz.mell." sheetId="4" r:id="rId4"/>
    <sheet name="2.1.sz.mell." sheetId="5" r:id="rId5"/>
    <sheet name="2.2.sz.mell ." sheetId="6" r:id="rId6"/>
    <sheet name="6.sz.mell." sheetId="7" r:id="rId7"/>
    <sheet name="7.sz.mell." sheetId="8" r:id="rId8"/>
    <sheet name="9.1. sz. mell." sheetId="9" r:id="rId9"/>
    <sheet name="9.1.1. sz. mell." sheetId="10" r:id="rId10"/>
    <sheet name="9.1.2. sz. mell." sheetId="11" r:id="rId11"/>
    <sheet name="9.2. sz. mell." sheetId="12" r:id="rId12"/>
    <sheet name="9.2.3. sz. mell." sheetId="13" r:id="rId13"/>
    <sheet name="9.3. sz. mell." sheetId="14" r:id="rId14"/>
    <sheet name="9.3.1. sz. mell EOI" sheetId="15" r:id="rId15"/>
    <sheet name="9.6. sz. mell VK" sheetId="16" r:id="rId16"/>
    <sheet name="9.6.1. sz. mell VK" sheetId="17" r:id="rId17"/>
    <sheet name="9.7. sz. mell TISZEK" sheetId="18" r:id="rId18"/>
    <sheet name="9.7.1. sz. mell TISZEK" sheetId="19" r:id="rId19"/>
    <sheet name="9.7.2. sz. mell TISZEK" sheetId="20" r:id="rId20"/>
    <sheet name="9.8. sz. mell TIB" sheetId="21" r:id="rId21"/>
    <sheet name="9.8.1. sz. mell TIB" sheetId="22" r:id="rId22"/>
    <sheet name="9.9. sz. mell EKIK" sheetId="23" r:id="rId23"/>
    <sheet name="9.9.1. sz. mell EKIK" sheetId="24" r:id="rId24"/>
    <sheet name="int.összesítő" sheetId="25" r:id="rId25"/>
    <sheet name="engedélyezett álláshelyek" sheetId="26" r:id="rId26"/>
    <sheet name="tartalék" sheetId="27" r:id="rId27"/>
    <sheet name="3.sz tájékoztató t." sheetId="28" r:id="rId28"/>
    <sheet name="4.sz. tájékoztató" sheetId="29" r:id="rId29"/>
    <sheet name="5.sz tájékoztató t." sheetId="30" r:id="rId30"/>
    <sheet name="szakfeladatos Önk." sheetId="31" r:id="rId31"/>
  </sheets>
  <definedNames>
    <definedName name="_xlfn.IFERROR" hidden="1">#NAME?</definedName>
    <definedName name="_xlnm.Print_Titles" localSheetId="8">'9.1. sz. mell.'!$1:$6</definedName>
    <definedName name="_xlnm.Print_Titles" localSheetId="9">'9.1.1. sz. mell.'!$1:$6</definedName>
    <definedName name="_xlnm.Print_Titles" localSheetId="10">'9.1.2. sz. mell.'!$1:$6</definedName>
    <definedName name="_xlnm.Print_Titles" localSheetId="11">'9.2. sz. mell.'!$1:$6</definedName>
    <definedName name="_xlnm.Print_Titles" localSheetId="12">'9.2.3. sz. mell.'!$1:$6</definedName>
    <definedName name="_xlnm.Print_Titles" localSheetId="13">'9.3. sz. mell.'!$1:$6</definedName>
    <definedName name="_xlnm.Print_Titles" localSheetId="14">'9.3.1. sz. mell EOI'!$1:$6</definedName>
    <definedName name="_xlnm.Print_Titles" localSheetId="15">'9.6. sz. mell VK'!$1:$6</definedName>
    <definedName name="_xlnm.Print_Titles" localSheetId="16">'9.6.1. sz. mell VK'!$1:$6</definedName>
    <definedName name="_xlnm.Print_Titles" localSheetId="17">'9.7. sz. mell TISZEK'!$1:$6</definedName>
    <definedName name="_xlnm.Print_Titles" localSheetId="18">'9.7.1. sz. mell TISZEK'!$1:$6</definedName>
    <definedName name="_xlnm.Print_Titles" localSheetId="19">'9.7.2. sz. mell TISZEK'!$1:$6</definedName>
    <definedName name="_xlnm.Print_Titles" localSheetId="20">'9.8. sz. mell TIB'!$1:$6</definedName>
    <definedName name="_xlnm.Print_Titles" localSheetId="21">'9.8.1. sz. mell TIB'!$1:$6</definedName>
    <definedName name="_xlnm.Print_Area" localSheetId="0">'1.1.sz.mell.'!$A$1:$C$159</definedName>
    <definedName name="_xlnm.Print_Area" localSheetId="1">'1.2.sz.mell. '!$A$1:$C$159</definedName>
    <definedName name="_xlnm.Print_Area" localSheetId="2">'1.3.sz.mell.'!$A$1:$C$159</definedName>
    <definedName name="_xlnm.Print_Area" localSheetId="3">'1.4.sz.mell.'!$A$1:$C$159</definedName>
  </definedNames>
  <calcPr fullCalcOnLoad="1"/>
</workbook>
</file>

<file path=xl/sharedStrings.xml><?xml version="1.0" encoding="utf-8"?>
<sst xmlns="http://schemas.openxmlformats.org/spreadsheetml/2006/main" count="4299" uniqueCount="750">
  <si>
    <t>2015. évi fogyatékos ellátás elszámolás visszafiz.</t>
  </si>
  <si>
    <t>Rászoruló gyermekek intézményen kívüli szünidei étkeztetésének támogatása</t>
  </si>
  <si>
    <t>Kiegészítő támogatás a bölcsődében foglalkoztatott kisgyermeknevelők béréhez</t>
  </si>
  <si>
    <t xml:space="preserve"> - ebből a települési önkormányzatok nyilvános könyvtári és a közművelődési feladatainak támogatása</t>
  </si>
  <si>
    <t xml:space="preserve">Hosszabb id. közfogl. </t>
  </si>
  <si>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</si>
  <si>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</si>
  <si>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</si>
  <si>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</si>
  <si>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</si>
  <si>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</si>
  <si>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</si>
  <si>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</si>
  <si>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</si>
  <si>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</si>
  <si>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</si>
  <si>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</si>
  <si>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</si>
  <si>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</si>
  <si>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</si>
  <si>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</si>
  <si>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</si>
  <si>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</si>
  <si>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</si>
  <si>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</si>
  <si>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</si>
  <si>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</si>
  <si>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</si>
  <si>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</si>
  <si>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</si>
  <si>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</si>
  <si>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</si>
  <si>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</si>
  <si>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</si>
  <si>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</si>
  <si>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</si>
  <si>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</si>
  <si>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</si>
  <si>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</si>
  <si>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</si>
  <si>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</si>
  <si>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</si>
  <si>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</si>
  <si>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</si>
  <si>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</si>
  <si>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</si>
  <si>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</si>
  <si>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</si>
  <si>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</si>
  <si>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</si>
  <si>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</si>
  <si>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</si>
  <si>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</si>
  <si>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</si>
  <si>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</si>
  <si>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</si>
  <si>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</si>
  <si>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</si>
  <si>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</si>
  <si>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</si>
  <si>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</si>
  <si>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</si>
  <si>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</si>
  <si>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</si>
  <si>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</si>
  <si>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</si>
  <si>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</si>
  <si>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</si>
  <si>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</si>
  <si>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</si>
  <si>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</si>
  <si>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</si>
  <si>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</si>
  <si>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</si>
  <si>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</si>
  <si>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</si>
  <si>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</si>
  <si>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</si>
  <si>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</si>
  <si>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</si>
  <si>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</si>
  <si>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</si>
  <si>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</si>
  <si>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</si>
  <si>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</si>
  <si>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</si>
  <si>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</si>
  <si>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</si>
  <si>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</si>
  <si>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</si>
  <si>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</si>
  <si>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</si>
  <si>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</si>
  <si>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</si>
  <si>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</si>
  <si>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</si>
  <si>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</si>
  <si>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</si>
  <si>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</si>
  <si>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</si>
  <si>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</si>
  <si>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</si>
  <si>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</si>
  <si>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</si>
  <si>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</si>
  <si>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</si>
  <si>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</si>
  <si>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</si>
  <si>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</si>
  <si>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</si>
  <si>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</si>
  <si>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</si>
  <si>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</si>
  <si>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</si>
  <si>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</si>
  <si>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</si>
  <si>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</si>
  <si>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</si>
  <si>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</si>
  <si>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</si>
  <si>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</si>
  <si>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</si>
  <si>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</si>
  <si>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</si>
  <si>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</si>
  <si>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</si>
  <si>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</si>
  <si>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</si>
  <si>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</si>
  <si>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</si>
  <si>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</si>
  <si>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</si>
  <si>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</si>
  <si>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</si>
  <si>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</si>
  <si>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</si>
  <si>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</si>
  <si>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</si>
  <si>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</si>
  <si>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</si>
  <si>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</si>
  <si>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</si>
  <si>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</si>
  <si>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</si>
  <si>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</si>
  <si>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</si>
  <si>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</si>
  <si>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</si>
  <si>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</si>
  <si>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</si>
  <si>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</si>
  <si>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</si>
  <si>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</si>
  <si>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</si>
  <si>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</si>
  <si>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</si>
  <si>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</si>
  <si>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</si>
  <si>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</si>
  <si>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</si>
  <si>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</si>
  <si>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</si>
  <si>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</si>
  <si>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</si>
  <si>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</si>
  <si>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</si>
  <si>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</si>
  <si>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</si>
  <si>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</si>
  <si>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</si>
  <si>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</si>
  <si>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</si>
  <si>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</si>
  <si>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</si>
  <si>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</si>
  <si>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</si>
  <si>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</si>
  <si>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</si>
  <si>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</si>
  <si>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</si>
  <si>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</si>
  <si>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</si>
  <si>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</si>
  <si>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</si>
  <si>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</si>
  <si>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</si>
  <si>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</si>
  <si>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</si>
  <si>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</si>
  <si>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</si>
  <si>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</si>
  <si>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</si>
  <si>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</si>
  <si>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</si>
  <si>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</si>
  <si>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</si>
  <si>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</si>
  <si>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</si>
  <si>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</si>
  <si>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</si>
  <si>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</si>
  <si>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</si>
  <si>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</si>
  <si>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</si>
  <si>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</si>
  <si>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</si>
  <si>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</si>
  <si>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</si>
  <si>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</si>
  <si>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</si>
  <si>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</si>
  <si>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</si>
  <si>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</si>
  <si>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</si>
  <si>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</si>
  <si>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</si>
  <si>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</si>
  <si>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</si>
  <si>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</si>
  <si>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</si>
  <si>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</si>
  <si>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</si>
  <si>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</si>
  <si>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</si>
  <si>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</si>
  <si>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</si>
  <si>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</si>
  <si>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</si>
  <si>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</si>
  <si>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</si>
  <si>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</si>
  <si>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</si>
  <si>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</si>
  <si>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</si>
  <si>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</si>
  <si>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</si>
  <si>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</si>
  <si>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</si>
  <si>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</si>
  <si>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</si>
  <si>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</si>
  <si>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</si>
  <si>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</si>
  <si>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</si>
  <si>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</si>
  <si>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</si>
  <si>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</si>
  <si>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</si>
  <si>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</si>
  <si>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</si>
  <si>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</si>
  <si>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</si>
  <si>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</si>
  <si>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</si>
  <si>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</si>
  <si>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</si>
  <si>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</si>
  <si>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</si>
  <si>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</si>
  <si>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</si>
  <si>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</si>
  <si>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</si>
  <si>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</si>
  <si>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</si>
  <si>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</si>
  <si>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</si>
  <si>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</si>
  <si>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</si>
  <si>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</si>
  <si>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</si>
  <si>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</si>
  <si>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</si>
  <si>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</si>
  <si>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</si>
  <si>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</si>
  <si>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</si>
  <si>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</si>
  <si>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</si>
  <si>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</si>
  <si>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</si>
  <si>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</si>
  <si>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</si>
  <si>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</si>
  <si>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</si>
  <si>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</si>
  <si>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</si>
  <si>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</si>
  <si>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</si>
  <si>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</si>
  <si>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</si>
  <si>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</si>
  <si>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</si>
  <si>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</si>
  <si>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</si>
  <si>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</si>
  <si>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</si>
  <si>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</si>
  <si>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</si>
  <si>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</si>
  <si>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</si>
  <si>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</si>
  <si>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</si>
  <si>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</si>
  <si>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</si>
  <si>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</si>
  <si>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</si>
  <si>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</si>
  <si>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</si>
  <si>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</si>
  <si>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</si>
  <si>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</si>
  <si>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</si>
  <si>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</si>
  <si>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</si>
  <si>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</si>
  <si>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</si>
  <si>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</si>
  <si>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</si>
  <si>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</si>
  <si>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</si>
  <si>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</si>
  <si>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</si>
  <si>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</si>
  <si>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</si>
  <si>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</si>
  <si>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</si>
  <si>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</si>
  <si>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</si>
  <si>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</si>
  <si>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</si>
  <si>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</si>
  <si>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</si>
  <si>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</si>
  <si>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</si>
  <si>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</si>
  <si>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</si>
  <si>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</si>
  <si>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</si>
  <si>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</si>
  <si>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</si>
  <si>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</si>
  <si>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</si>
  <si>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</si>
  <si>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</si>
  <si>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</si>
  <si>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</si>
  <si>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</si>
  <si>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</si>
  <si>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</si>
  <si>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</si>
  <si>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</si>
  <si>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</si>
  <si>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</si>
  <si>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</si>
  <si>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</si>
  <si>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</si>
  <si>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</si>
  <si>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</si>
  <si>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</si>
  <si>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</si>
  <si>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</si>
  <si>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</si>
  <si>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</si>
  <si>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</si>
  <si>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</si>
  <si>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</si>
  <si>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</si>
  <si>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</si>
  <si>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</si>
  <si>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</si>
  <si>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</si>
  <si>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</si>
  <si>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</si>
  <si>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</si>
  <si>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</si>
  <si>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Tiszavasvári Város Önkormányzata </t>
  </si>
  <si>
    <t>adatok: eFt-ban</t>
  </si>
  <si>
    <t>Céltartalékok:</t>
  </si>
  <si>
    <t>- Normatíva visszafizetés miatti tartalék</t>
  </si>
  <si>
    <t>Céltartalékok összesen:</t>
  </si>
  <si>
    <t>Pénzforgalom nélküli kiadások összesen:</t>
  </si>
  <si>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</si>
  <si>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</si>
  <si>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</si>
  <si>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</si>
  <si>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</si>
  <si>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Egyesített Óvodai Intézmény</t>
  </si>
  <si>
    <t>- Műv. Központ és Könyvtár</t>
  </si>
  <si>
    <t>- Vasvári Pál Múzeum</t>
  </si>
  <si>
    <t>- Tiszavasvári Bölcsőde</t>
  </si>
  <si>
    <t>Intézmények összesen</t>
  </si>
  <si>
    <t>Önkormányzat -közfoglalkoztatott</t>
  </si>
  <si>
    <t>Mindösszesen:</t>
  </si>
  <si>
    <t>Felhalm.</t>
  </si>
  <si>
    <t>finansz.</t>
  </si>
  <si>
    <t>kiad.</t>
  </si>
  <si>
    <t>Kötelezettségvállalással terhelt záró pénzkészlet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</si>
  <si>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</si>
  <si>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</si>
  <si>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</si>
  <si>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</si>
  <si>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</si>
  <si>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</si>
  <si>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</si>
  <si>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</si>
  <si>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</si>
  <si>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</si>
  <si>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Egyes szociális és gyermekjóléti feladatok támogatása</t>
  </si>
  <si>
    <t>Gyernekétkeztetés támogatása (bértámogatás)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</si>
  <si>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</si>
  <si>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</si>
  <si>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</si>
  <si>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</si>
  <si>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Lakott külterülettel kapcsolatos feladatok támogatása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</si>
  <si>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</si>
  <si>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</si>
  <si>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</si>
  <si>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</si>
  <si>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</si>
  <si>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</si>
  <si>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</si>
  <si>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TISZATÉR támogatás</t>
  </si>
  <si>
    <t>LEADER támogatás</t>
  </si>
  <si>
    <t>felhalmozási célú támogatás</t>
  </si>
  <si>
    <t>Magiszter Alapítványi Óvoda támogatás</t>
  </si>
  <si>
    <t>Intézményfenntartási támogatás (oktatás)</t>
  </si>
  <si>
    <t xml:space="preserve">Sz-Sz-B-M-i Szilárdhulladék Társ. támogatása </t>
  </si>
  <si>
    <t>- Tiszavasvári Bölcsőde - közfoglalkoztatottak</t>
  </si>
  <si>
    <t>- Városi Kincstár - közfoglalkoztatottak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</si>
  <si>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</si>
  <si>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</si>
  <si>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</si>
  <si>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</si>
  <si>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</si>
  <si>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</si>
  <si>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</si>
  <si>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</si>
  <si>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</si>
  <si>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</si>
  <si>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</si>
  <si>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</si>
  <si>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</si>
  <si>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</si>
  <si>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</si>
  <si>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</si>
  <si>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</si>
  <si>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</si>
  <si>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</si>
  <si>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</si>
  <si>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</si>
  <si>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</si>
  <si>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</si>
  <si>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</si>
  <si>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</si>
  <si>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</si>
  <si>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</si>
  <si>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>- Le: intézményi támogatás</t>
  </si>
  <si>
    <t>Közhat.</t>
  </si>
  <si>
    <t>Tartalék</t>
  </si>
  <si>
    <t>Szennyvízcsat. építése, fenntartása, üzemeltetése</t>
  </si>
  <si>
    <t>Pályázat- és támogatáskezelés, ellenőrzés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</si>
  <si>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</si>
  <si>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</si>
  <si>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</si>
  <si>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</si>
  <si>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</si>
  <si>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</si>
  <si>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 xml:space="preserve"> Oktatás, közművelődés</t>
  </si>
  <si>
    <t>Kiemelt állami és önkormányzati rendezvények</t>
  </si>
  <si>
    <t>Fertőző megbetegedések megelőzése</t>
  </si>
  <si>
    <t>Mindösszesen közfoglalkoztattok nélkül:</t>
  </si>
  <si>
    <t>Polgármesteri hivatal</t>
  </si>
  <si>
    <t>Tiszavasvári Sportegyesület TAO pályázat önerő</t>
  </si>
  <si>
    <t>Kistérségi startmunka mintaprogram</t>
  </si>
  <si>
    <t>Nem veszélyes hulladék kezelése, ártalmatlanítása</t>
  </si>
  <si>
    <t>TÁJÉKOZTATÓ TÁBLA                 Ezer forintban !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</si>
  <si>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</si>
  <si>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</si>
  <si>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</si>
  <si>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</si>
  <si>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</si>
  <si>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Helyi adók  (4.1.1.+...+4.1.3.)</t>
  </si>
  <si>
    <t>4.1.3.</t>
  </si>
  <si>
    <t>- Értékesítési és forgalmi adók (iparűzési adó)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</si>
  <si>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</si>
  <si>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</si>
  <si>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</si>
  <si>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</si>
  <si>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</si>
  <si>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</si>
  <si>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</si>
  <si>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</si>
  <si>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</si>
  <si>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</si>
  <si>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</si>
  <si>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</si>
  <si>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</si>
  <si>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</si>
  <si>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</si>
  <si>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</si>
  <si>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</si>
  <si>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</si>
  <si>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</si>
  <si>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</si>
  <si>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</si>
  <si>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</si>
  <si>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</si>
  <si>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</si>
  <si>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</si>
  <si>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</si>
  <si>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</si>
  <si>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</si>
  <si>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</si>
  <si>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</si>
  <si>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</si>
  <si>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</si>
  <si>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</si>
  <si>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</si>
  <si>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</si>
  <si>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</si>
  <si>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</si>
  <si>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</si>
  <si>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</si>
  <si>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</si>
  <si>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</si>
  <si>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</si>
  <si>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</si>
  <si>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</si>
  <si>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</si>
  <si>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</si>
  <si>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</si>
  <si>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</si>
  <si>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</si>
  <si>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</si>
  <si>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</si>
  <si>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</si>
  <si>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</si>
  <si>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</si>
  <si>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</si>
  <si>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</si>
  <si>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</si>
  <si>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</si>
  <si>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</si>
  <si>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</si>
  <si>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</si>
  <si>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</si>
  <si>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</si>
  <si>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</si>
  <si>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</si>
  <si>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</si>
  <si>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</si>
  <si>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</si>
  <si>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</si>
  <si>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</si>
  <si>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</si>
  <si>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</si>
  <si>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</si>
  <si>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Polgármesteri /közös/ hivatal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</si>
  <si>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</si>
  <si>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</si>
  <si>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</si>
  <si>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</si>
  <si>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</si>
  <si>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</si>
  <si>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</si>
  <si>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Szociális feladat támogatás maradvány</t>
  </si>
  <si>
    <t>A települési önkormányzatok működésének támogatása</t>
  </si>
  <si>
    <t>A települési önkormányzatok szociális feladatainak egyéb támogatása</t>
  </si>
  <si>
    <t>- Lakásfelújítási Alap ( felhalmozási)</t>
  </si>
  <si>
    <t>Települési hulladék vegyes begyűjtése</t>
  </si>
  <si>
    <t>Növénytermesztés, állattenyésztés</t>
  </si>
  <si>
    <t>- Talajterhelési díj, helyszíni bírság, term. SZJA</t>
  </si>
  <si>
    <t>Kábítószer-megelőzés programjai</t>
  </si>
  <si>
    <t>Települési támogatás</t>
  </si>
  <si>
    <t xml:space="preserve"> Értékesítési és forgalmi adók</t>
  </si>
  <si>
    <t>Jövedelemadó</t>
  </si>
  <si>
    <t>4.3</t>
  </si>
  <si>
    <t>4.5.</t>
  </si>
  <si>
    <t>Értékesítési és forgalmi adók</t>
  </si>
  <si>
    <t>Intézmény összesen köz- és pályázat keretében fogl. nélkül</t>
  </si>
  <si>
    <t>Romák társadalmi integrációját segítő tev.</t>
  </si>
  <si>
    <t>Maradvány</t>
  </si>
  <si>
    <t xml:space="preserve">Kabay János Alapítvány </t>
  </si>
  <si>
    <t>Előirányzat-felhasználási terv
2016 évre</t>
  </si>
  <si>
    <t>A 2016. évi általános működés és ágazati feladatok támogatásának alakulása jogcímenként</t>
  </si>
  <si>
    <t>2016. évi támogatás összesen</t>
  </si>
  <si>
    <t>Települési önkormányzatok által biztosított egyes szociális szakosított ellátások, valamint a gyermekek átmeneti gondozásával kapcsolatos feladatok támogatása</t>
  </si>
  <si>
    <t>Támogató szolgáltatás</t>
  </si>
  <si>
    <t>Köznevelési intézmények működtetéséhz kapcsolódó támogatás</t>
  </si>
  <si>
    <t>A 2015. évről áthúzódó bérkompenzáció támogatása</t>
  </si>
  <si>
    <t>A helyi önkormányzatok működésének általános támogatása</t>
  </si>
  <si>
    <t>Kiegészítő támogatás óvodapedagógusok minősítéséből adódó többletkiadásokhoz</t>
  </si>
  <si>
    <t>Vasvári Pál Társaság (jubileumi ünnepség)</t>
  </si>
  <si>
    <t>Tiszavasvári NOE támogatás</t>
  </si>
  <si>
    <t>Kisvárosok Érdekszövetsége</t>
  </si>
  <si>
    <t>TÖOSZ támogatás</t>
  </si>
  <si>
    <t>Az önkormányzat 2016. évi költségvetésének</t>
  </si>
  <si>
    <t>2016 év</t>
  </si>
  <si>
    <t>2016. év</t>
  </si>
  <si>
    <t>Ifjuság utcai csomópont és megvilágítás kiépítése</t>
  </si>
  <si>
    <t>2016</t>
  </si>
  <si>
    <t>Felhasználás
2015. XII.31-ig</t>
  </si>
  <si>
    <t xml:space="preserve">
2016. év utáni szükséglet
</t>
  </si>
  <si>
    <t>Egység utcai óvoda felújítás</t>
  </si>
  <si>
    <t>Vasvári Pál utca 6. -részleges tetőszigetelés</t>
  </si>
  <si>
    <t>Partizán utca 2.-fűtés különválasztás</t>
  </si>
  <si>
    <t>Játszótéri csúszda beszerzés</t>
  </si>
  <si>
    <t>Kamererendszer kiépítés</t>
  </si>
  <si>
    <t>Zöldliget áram kiépítés</t>
  </si>
  <si>
    <t>Közvilágítási hálózat fejlesztés</t>
  </si>
  <si>
    <t>Közműv. és könyvtári pály önerő</t>
  </si>
  <si>
    <t>Tervek beszerzése</t>
  </si>
  <si>
    <t>Karácsonyi díszek beszerzése</t>
  </si>
  <si>
    <t>Sopron úti telephelyen épület építés</t>
  </si>
  <si>
    <t>2016. évi előirányzat</t>
  </si>
  <si>
    <t>- Temető üzemeltetési tartalék</t>
  </si>
  <si>
    <t>-  Üdülő VKT bevétel terhére kiadási tartalék</t>
  </si>
  <si>
    <t>Talaj és talajvíz szennyeződésmentesítése</t>
  </si>
  <si>
    <t>Út-, autópálya építés</t>
  </si>
  <si>
    <t>Intézményen kívüli gyermekétkeztetés</t>
  </si>
  <si>
    <t xml:space="preserve">Petőfi utca járda tervezés </t>
  </si>
  <si>
    <t>Közúti jelzőtáblák beszerzése</t>
  </si>
  <si>
    <t>K I M U T A T Á S
a 2016. évben céljelleggel juttatott támogatásokról</t>
  </si>
  <si>
    <t>34.</t>
  </si>
  <si>
    <t>35.</t>
  </si>
  <si>
    <t>36.</t>
  </si>
  <si>
    <t>37.</t>
  </si>
  <si>
    <t>Kamatbevételek és más nyereség jellegű bevételek</t>
  </si>
  <si>
    <t>Önkormányzatok szociális, gyermekjóléti és étkeztetési  feladatainak támogatása</t>
  </si>
  <si>
    <t>Kamatbevételek és nyereség jellegű bevételek</t>
  </si>
  <si>
    <t>Önkormányzatok szociális, gyermekjóléti és étkeztetési feladatainak támogatása</t>
  </si>
  <si>
    <t>- Kornisné LE Központ</t>
  </si>
  <si>
    <t>-      - GIOP 5.2.1-14 pályázat keretében fogl. létszáma (fő)</t>
  </si>
  <si>
    <t>-      - NRSZH pály. - megvált. munkakép. fogl. létszám (fő)</t>
  </si>
  <si>
    <t>-      - Gyakorlati képz. - szoc. gondozó és ápoló létszám (fő)</t>
  </si>
  <si>
    <t>Államháztartáson belüli megelőlegezés visszafizetése</t>
  </si>
  <si>
    <t>Városi Kincstár 4 db számítógép vásárlás</t>
  </si>
  <si>
    <t>Városi Sportcsarnok külső térfigyelő felszerelése</t>
  </si>
  <si>
    <t>Városi Sportcsarnok kamerarendszer bővítés</t>
  </si>
  <si>
    <t xml:space="preserve">Városi Kincstár forgószék beszerzés 6 db </t>
  </si>
  <si>
    <t>Városi Kincstár kisbútor, asztal, szekrény beszerzés</t>
  </si>
  <si>
    <t>Sportcsarnok térvilágítás leválasztás</t>
  </si>
  <si>
    <t>Sportcsarnok hangosítás</t>
  </si>
  <si>
    <t>Kornisné Központ számítógép vásárlás 2 db</t>
  </si>
  <si>
    <t>Gyermekjóléti Központ gépkocsi vásárlás 1 db</t>
  </si>
  <si>
    <t>Gyermekjóléti Központ irattartó szekrény 1 db, asztal 4 db, forgószék 4 db, fényképezőgép 1 db</t>
  </si>
  <si>
    <t>Hsg kerékpár 3 db</t>
  </si>
  <si>
    <t>CSAO 3 db ágy</t>
  </si>
  <si>
    <t>Tám.szolg. fénymásoló nyomtató 1 db</t>
  </si>
  <si>
    <t>Kornisné Központ burgonyakoptató, 3 db rozsdamentes platform, fagyasztószekrény 300 l</t>
  </si>
  <si>
    <t>Gyakorlati képzéshez szükséges eszközök vásárlása</t>
  </si>
  <si>
    <t>Vasvári Pál Múzeum Kubinyi Ágoston program Orvos és Gyógyszerészettörténeti kiállítás</t>
  </si>
  <si>
    <t>Műv. Központ és Könyvtár számítógép csere 1db</t>
  </si>
  <si>
    <t>Műv. Központ és Könyvtár hordozható c lejátszó 1 db</t>
  </si>
  <si>
    <t>Könyvtári könyvek beszerzése (kisértékű tárgyi eszköz)</t>
  </si>
  <si>
    <t>Egyesített Óvodai Intézmén kormányhivatal által megállapított hiányosságok pótlása</t>
  </si>
  <si>
    <t>Egyesített Óvodai Intézmén 2 db porszívó</t>
  </si>
  <si>
    <t>Polgármesteri Hivatal egyéb tárgyi eszköz beszerzés</t>
  </si>
  <si>
    <t>Polgármesteri Hivatal informatikai eszköz  beszerzés</t>
  </si>
  <si>
    <t>Tiszavasvári Polgármesteri Hivatal</t>
  </si>
  <si>
    <t>2016. év utáni szükséglet
(6=2 - 4 - 5)</t>
  </si>
  <si>
    <t>Műv. Központ és Könyvtár 1 db telefon beszerzése</t>
  </si>
  <si>
    <t>Család és Gyermekjóléti multifunkcionális nyomtató vásárlás</t>
  </si>
  <si>
    <t>Fólia fűtés kialakítása II. ütem és pótmunka</t>
  </si>
  <si>
    <t>Vendéglakás berendezése</t>
  </si>
  <si>
    <t>Sportcsarnok vizesblokkban és öltözőkben radiátor csere</t>
  </si>
  <si>
    <t>- Egyesített Közművelődési Intézmény és Könyvtár</t>
  </si>
  <si>
    <t>Tiszavasvári Sportklub</t>
  </si>
  <si>
    <t>Tiszavasvári Egészségügyi Szolg. Nonprofit Kft.</t>
  </si>
  <si>
    <t>Magiszter Alap. Óvoda 2015. évi elsz. után tám.</t>
  </si>
  <si>
    <t>2013. évi fogyatékos ellátás elszámolás visszafiz.</t>
  </si>
  <si>
    <t>működési célú tám. visszafizetés</t>
  </si>
  <si>
    <t xml:space="preserve">2016. évi költségvetésében rendelkezésre álló tartalékok </t>
  </si>
  <si>
    <t>2016.03.01-jén indult közfogl. - építmények létesítése</t>
  </si>
  <si>
    <t>2016.03.01-jén indult közfogl. - tárgyi eszköz beszerzése</t>
  </si>
  <si>
    <t>Önkormányzat - kisértékű tárgyi eszközök beszerzése</t>
  </si>
  <si>
    <t>Egyesített Közm. Int. - telefon beszerzése</t>
  </si>
  <si>
    <t>Tiszavasvári Sopron út szivattyú beszerzése</t>
  </si>
  <si>
    <t>Városháza téren árramforrás kiépítése II. ütem</t>
  </si>
  <si>
    <t>Tiszavasvári Sopron út fedett tároló építése</t>
  </si>
  <si>
    <t>Tiszavasvári Kossuth utcában Posta előtti vízrendezés</t>
  </si>
  <si>
    <t>Raiffeisen LTP</t>
  </si>
  <si>
    <t>Bérkompenzáció</t>
  </si>
  <si>
    <t>Szociális ágazati pótlék</t>
  </si>
  <si>
    <t>Kiegészítő ágazati pótlék</t>
  </si>
  <si>
    <t>Varázsceruza Egyesület</t>
  </si>
  <si>
    <t>Kicsi Vagyok Én Alapítvány</t>
  </si>
  <si>
    <t>Requiem Fúvószenekari Alapítvány</t>
  </si>
  <si>
    <t>Nyírvidék Képző Központ Nonprofit Kft.</t>
  </si>
  <si>
    <t>Nyírségi Szakképzés-szervezési Közhasznú N.Kft.</t>
  </si>
  <si>
    <t>Tiva-Szolg Kft. - temető üzemeltetés</t>
  </si>
  <si>
    <t>Köztemető üzemeltetése</t>
  </si>
  <si>
    <t>Közmunkához gép, egyéb  tárgyi eszköz  beszerzés</t>
  </si>
  <si>
    <t xml:space="preserve">Sportcsarnok vészvilágító felszerelés, tűzjelző átépítés </t>
  </si>
  <si>
    <t>Városi Kincstár fagyasztóláda beszerzése</t>
  </si>
  <si>
    <t>Városi Kincstár Báthori u. 6. riasztórendszer bővítés</t>
  </si>
  <si>
    <t>Kornisné Központ mosógép beszerzése</t>
  </si>
  <si>
    <t>EKIK könyvtári érdekeltségnövelő pályázat kiadásai</t>
  </si>
  <si>
    <t>Magyar Vöröskereszt Tiszavasvári Ter. Szerv.</t>
  </si>
  <si>
    <t>Széles-Keskeny utca -vízelvezető csatorna építés</t>
  </si>
  <si>
    <t>Városi Kincstár - fúrógép és hosszabbító beszerzés</t>
  </si>
  <si>
    <t>- Vasvári P. utca fűtéskorszerűsítés</t>
  </si>
  <si>
    <t>Támogatási tartalék ( EÜ Kft:0 eFt,Nyírs.Tiszk: 0 eFt,Nyírv.K.K.: 0 eFt)</t>
  </si>
  <si>
    <t>EOI udvari játékok beszerzése</t>
  </si>
  <si>
    <t>TIB konyhai eszköz beszerzés</t>
  </si>
  <si>
    <t>Sopron úti telephelyre lakókocsi vásárlás</t>
  </si>
  <si>
    <t>Városi Kincstár sarokcsiszoló és szúrófűrész beszerzés</t>
  </si>
  <si>
    <t>Tiszavasvári Ady E. utca 14. III/5 bérlakásban kazán cseréje és fűtési rendszer felújítása</t>
  </si>
  <si>
    <t>Egyesített Óvodai Intézmény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</si>
  <si>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</si>
  <si>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</si>
  <si>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</si>
  <si>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</si>
  <si>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Kötelező feladatok bevételei, kiadásai</t>
  </si>
  <si>
    <t>Városi Kincstár</t>
  </si>
  <si>
    <t xml:space="preserve">Kornisné Liptay Elza Szociális és Gyermekjóléti Központ </t>
  </si>
  <si>
    <t>GIOP 5.2.1-14 pályázat keretében foglalkoztatottak létszáma (fő)</t>
  </si>
  <si>
    <t>Gyakorlati képz. - szoc. gondozó és ápoló (fő)</t>
  </si>
  <si>
    <t>NRSZH pályázat - megvált. munkakép. fogl.létszám (fő)</t>
  </si>
  <si>
    <t>Önként vállalt feladatok bevételei, kiadásai</t>
  </si>
  <si>
    <t>Tiszavasvári Bölcsőde</t>
  </si>
  <si>
    <t>Egyesített Közművelődési Intézmény és Könyvtár</t>
  </si>
  <si>
    <t>Összes bevétel és kiadás</t>
  </si>
  <si>
    <t xml:space="preserve">Az önkormányzat intézményeinek </t>
  </si>
  <si>
    <t xml:space="preserve">2016. évi költségvetése </t>
  </si>
  <si>
    <t xml:space="preserve">                   BEVÉTELEK</t>
  </si>
  <si>
    <t xml:space="preserve">                                                 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</si>
  <si>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</si>
  <si>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</si>
  <si>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</si>
  <si>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</si>
  <si>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</si>
  <si>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</si>
  <si>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</si>
  <si>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bevételek</t>
  </si>
  <si>
    <t>összesen</t>
  </si>
  <si>
    <t>juttatás</t>
  </si>
  <si>
    <t>járulékai</t>
  </si>
  <si>
    <t>pénz. átadás</t>
  </si>
  <si>
    <t>össz.</t>
  </si>
  <si>
    <t xml:space="preserve">Városi Kincstár </t>
  </si>
  <si>
    <t>Művelődési Központ és Könyvtár</t>
  </si>
  <si>
    <t>Vasvári Pál Múzeum</t>
  </si>
  <si>
    <t xml:space="preserve">Kornisné Liptay Elza Központ </t>
  </si>
  <si>
    <t>Egyesített Közm. Int. és Könyvt.</t>
  </si>
  <si>
    <t>Intézmények összesen:</t>
  </si>
  <si>
    <t>1956-os emlékmű pályázat saját erő</t>
  </si>
  <si>
    <t>Kiegészítő ágazati pótlék - 2015. évi elszámolás</t>
  </si>
  <si>
    <t>saját tőke pozíciót helyreáll. tám.</t>
  </si>
  <si>
    <t xml:space="preserve">29. melléklet a 20/2016.(VIII.1.) önkormányzati rendelethez  Tájékoztató tábla 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</si>
</sst>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7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4"/>
      <color indexed="10"/>
      <name val="Times New Roman CE"/>
      <family val="0"/>
    </font>
    <font>
      <sz val="8"/>
      <color indexed="10"/>
      <name val="Times New Roman CE"/>
      <family val="1"/>
    </font>
    <font>
      <sz val="10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i/>
      <sz val="14"/>
      <name val="Times New Roman CE"/>
      <family val="1"/>
    </font>
    <font>
      <sz val="10"/>
      <color indexed="10"/>
      <name val="Times New Roman CE"/>
      <family val="1"/>
    </font>
    <font>
      <sz val="10"/>
      <name val="Arial CE"/>
      <family val="0"/>
    </font>
    <font>
      <b/>
      <i/>
      <sz val="8"/>
      <name val="Times New Roman CE"/>
      <family val="0"/>
    </font>
    <font>
      <b/>
      <sz val="10"/>
      <name val="MS Sans Serif"/>
      <family val="0"/>
    </font>
    <font>
      <b/>
      <i/>
      <sz val="12"/>
      <name val="Times New Roman CE"/>
      <family val="0"/>
    </font>
    <font>
      <b/>
      <sz val="14"/>
      <name val="Times New Roman"/>
      <family val="1"/>
    </font>
    <font>
      <b/>
      <i/>
      <sz val="13"/>
      <name val="Times New Roman CE"/>
      <family val="1"/>
    </font>
    <font>
      <b/>
      <sz val="9"/>
      <color indexed="10"/>
      <name val="Times New Roman CE"/>
      <family val="0"/>
    </font>
    <font>
      <i/>
      <sz val="9"/>
      <name val="Times New Roman CE"/>
      <family val="1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sz val="8"/>
      <color indexed="8"/>
      <name val="Times New Roman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10"/>
      <name val="Times New Roman CE"/>
      <family val="0"/>
    </font>
    <font>
      <sz val="10"/>
      <color indexed="8"/>
      <name val="Times New Roman"/>
      <family val="1"/>
    </font>
    <font>
      <sz val="10"/>
      <color indexed="8"/>
      <name val="Times New Roman CE"/>
      <family val="0"/>
    </font>
    <font>
      <b/>
      <sz val="11"/>
      <color indexed="10"/>
      <name val="Times New Roman CE"/>
      <family val="0"/>
    </font>
    <font>
      <b/>
      <sz val="10"/>
      <color indexed="10"/>
      <name val="MS Sans Serif"/>
      <family val="2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26" fillId="2" borderId="0" applyNumberFormat="0" applyBorder="0" applyAlignment="0" applyProtection="0"/>
    <xf numFmtId="0" fontId="26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48" fillId="1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6" borderId="7" applyNumberFormat="0" applyFont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2" borderId="0" applyNumberFormat="0" applyBorder="0" applyAlignment="0" applyProtection="0"/>
    <xf numFmtId="0" fontId="26" fillId="13" borderId="0" applyNumberFormat="0" applyBorder="0" applyAlignment="0" applyProtection="0"/>
    <xf numFmtId="0" fontId="57" fillId="15" borderId="0" applyNumberFormat="0" applyBorder="0" applyAlignment="0" applyProtection="0"/>
    <xf numFmtId="0" fontId="58" fillId="16" borderId="8" applyNumberFormat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0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17" borderId="0" applyNumberFormat="0" applyBorder="0" applyAlignment="0" applyProtection="0"/>
    <xf numFmtId="0" fontId="63" fillId="11" borderId="0" applyNumberFormat="0" applyBorder="0" applyAlignment="0" applyProtection="0"/>
    <xf numFmtId="0" fontId="64" fillId="16" borderId="1" applyNumberFormat="0" applyAlignment="0" applyProtection="0"/>
    <xf numFmtId="9" fontId="0" fillId="0" borderId="0" applyFont="0" applyFill="0" applyBorder="0" applyAlignment="0" applyProtection="0"/>
  </cellStyleXfs>
  <cellXfs count="748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68" applyFont="1" applyFill="1" applyBorder="1" applyAlignment="1" applyProtection="1">
      <alignment horizontal="center" vertical="center" wrapText="1"/>
      <protection/>
    </xf>
    <xf numFmtId="0" fontId="5" fillId="0" borderId="0" xfId="68" applyFont="1" applyFill="1" applyBorder="1" applyAlignment="1" applyProtection="1">
      <alignment vertical="center" wrapText="1"/>
      <protection/>
    </xf>
    <xf numFmtId="0" fontId="15" fillId="0" borderId="10" xfId="68" applyFont="1" applyFill="1" applyBorder="1" applyAlignment="1" applyProtection="1">
      <alignment horizontal="left" vertical="center" wrapText="1" indent="1"/>
      <protection/>
    </xf>
    <xf numFmtId="0" fontId="15" fillId="0" borderId="11" xfId="68" applyFont="1" applyFill="1" applyBorder="1" applyAlignment="1" applyProtection="1">
      <alignment horizontal="left" vertical="center" wrapText="1" indent="1"/>
      <protection/>
    </xf>
    <xf numFmtId="0" fontId="15" fillId="0" borderId="12" xfId="68" applyFont="1" applyFill="1" applyBorder="1" applyAlignment="1" applyProtection="1">
      <alignment horizontal="left" vertical="center" wrapText="1" indent="1"/>
      <protection/>
    </xf>
    <xf numFmtId="0" fontId="15" fillId="0" borderId="13" xfId="68" applyFont="1" applyFill="1" applyBorder="1" applyAlignment="1" applyProtection="1">
      <alignment horizontal="left" vertical="center" wrapText="1" indent="1"/>
      <protection/>
    </xf>
    <xf numFmtId="0" fontId="15" fillId="0" borderId="14" xfId="68" applyFont="1" applyFill="1" applyBorder="1" applyAlignment="1" applyProtection="1">
      <alignment horizontal="left" vertical="center" wrapText="1" indent="1"/>
      <protection/>
    </xf>
    <xf numFmtId="0" fontId="15" fillId="0" borderId="15" xfId="68" applyFont="1" applyFill="1" applyBorder="1" applyAlignment="1" applyProtection="1">
      <alignment horizontal="left" vertical="center" wrapText="1" indent="1"/>
      <protection/>
    </xf>
    <xf numFmtId="49" fontId="15" fillId="0" borderId="16" xfId="68" applyNumberFormat="1" applyFont="1" applyFill="1" applyBorder="1" applyAlignment="1" applyProtection="1">
      <alignment horizontal="left" vertical="center" wrapText="1" indent="1"/>
      <protection/>
    </xf>
    <xf numFmtId="49" fontId="15" fillId="0" borderId="17" xfId="68" applyNumberFormat="1" applyFont="1" applyFill="1" applyBorder="1" applyAlignment="1" applyProtection="1">
      <alignment horizontal="left" vertical="center" wrapText="1" indent="1"/>
      <protection/>
    </xf>
    <xf numFmtId="49" fontId="15" fillId="0" borderId="18" xfId="68" applyNumberFormat="1" applyFont="1" applyFill="1" applyBorder="1" applyAlignment="1" applyProtection="1">
      <alignment horizontal="left" vertical="center" wrapText="1" indent="1"/>
      <protection/>
    </xf>
    <xf numFmtId="49" fontId="15" fillId="0" borderId="19" xfId="68" applyNumberFormat="1" applyFont="1" applyFill="1" applyBorder="1" applyAlignment="1" applyProtection="1">
      <alignment horizontal="left" vertical="center" wrapText="1" indent="1"/>
      <protection/>
    </xf>
    <xf numFmtId="49" fontId="15" fillId="0" borderId="20" xfId="68" applyNumberFormat="1" applyFont="1" applyFill="1" applyBorder="1" applyAlignment="1" applyProtection="1">
      <alignment horizontal="left" vertical="center" wrapText="1" indent="1"/>
      <protection/>
    </xf>
    <xf numFmtId="49" fontId="15" fillId="0" borderId="21" xfId="68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68" applyFont="1" applyFill="1" applyBorder="1" applyAlignment="1" applyProtection="1">
      <alignment horizontal="left" vertical="center" wrapText="1" indent="1"/>
      <protection/>
    </xf>
    <xf numFmtId="0" fontId="13" fillId="0" borderId="22" xfId="68" applyFont="1" applyFill="1" applyBorder="1" applyAlignment="1" applyProtection="1">
      <alignment horizontal="left" vertical="center" wrapText="1" indent="1"/>
      <protection/>
    </xf>
    <xf numFmtId="0" fontId="13" fillId="0" borderId="23" xfId="68" applyFont="1" applyFill="1" applyBorder="1" applyAlignment="1" applyProtection="1">
      <alignment horizontal="left" vertical="center" wrapText="1" indent="1"/>
      <protection/>
    </xf>
    <xf numFmtId="0" fontId="13" fillId="0" borderId="24" xfId="68" applyFont="1" applyFill="1" applyBorder="1" applyAlignment="1" applyProtection="1">
      <alignment horizontal="left" vertical="center" wrapText="1" indent="1"/>
      <protection/>
    </xf>
    <xf numFmtId="0" fontId="6" fillId="0" borderId="22" xfId="68" applyFont="1" applyFill="1" applyBorder="1" applyAlignment="1" applyProtection="1">
      <alignment horizontal="center" vertical="center" wrapText="1"/>
      <protection/>
    </xf>
    <xf numFmtId="0" fontId="6" fillId="0" borderId="23" xfId="68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0" fontId="13" fillId="0" borderId="23" xfId="68" applyFont="1" applyFill="1" applyBorder="1" applyAlignment="1" applyProtection="1">
      <alignment vertical="center" wrapText="1"/>
      <protection/>
    </xf>
    <xf numFmtId="0" fontId="13" fillId="0" borderId="25" xfId="68" applyFont="1" applyFill="1" applyBorder="1" applyAlignment="1" applyProtection="1">
      <alignment vertical="center" wrapText="1"/>
      <protection/>
    </xf>
    <xf numFmtId="0" fontId="15" fillId="0" borderId="13" xfId="0" applyFont="1" applyBorder="1" applyAlignment="1" applyProtection="1">
      <alignment horizontal="left" vertical="center" indent="1"/>
      <protection locked="0"/>
    </xf>
    <xf numFmtId="3" fontId="15" fillId="0" borderId="26" xfId="0" applyNumberFormat="1" applyFont="1" applyBorder="1" applyAlignment="1" applyProtection="1">
      <alignment horizontal="right" vertical="center" indent="1"/>
      <protection locked="0"/>
    </xf>
    <xf numFmtId="0" fontId="15" fillId="0" borderId="11" xfId="0" applyFont="1" applyBorder="1" applyAlignment="1" applyProtection="1">
      <alignment horizontal="left" vertical="center" indent="1"/>
      <protection locked="0"/>
    </xf>
    <xf numFmtId="3" fontId="15" fillId="0" borderId="27" xfId="0" applyNumberFormat="1" applyFont="1" applyBorder="1" applyAlignment="1" applyProtection="1">
      <alignment horizontal="right" vertical="center" indent="1"/>
      <protection locked="0"/>
    </xf>
    <xf numFmtId="0" fontId="15" fillId="0" borderId="15" xfId="0" applyFont="1" applyBorder="1" applyAlignment="1" applyProtection="1">
      <alignment horizontal="left" vertical="center" indent="1"/>
      <protection locked="0"/>
    </xf>
    <xf numFmtId="0" fontId="13" fillId="0" borderId="22" xfId="68" applyFont="1" applyFill="1" applyBorder="1" applyAlignment="1" applyProtection="1">
      <alignment horizontal="center" vertical="center" wrapText="1"/>
      <protection/>
    </xf>
    <xf numFmtId="0" fontId="13" fillId="0" borderId="23" xfId="68" applyFont="1" applyFill="1" applyBorder="1" applyAlignment="1" applyProtection="1">
      <alignment horizontal="center" vertical="center" wrapText="1"/>
      <protection/>
    </xf>
    <xf numFmtId="0" fontId="13" fillId="0" borderId="28" xfId="68" applyFont="1" applyFill="1" applyBorder="1" applyAlignment="1" applyProtection="1">
      <alignment horizontal="center" vertical="center" wrapText="1"/>
      <protection/>
    </xf>
    <xf numFmtId="0" fontId="6" fillId="0" borderId="23" xfId="70" applyFont="1" applyFill="1" applyBorder="1" applyAlignment="1" applyProtection="1">
      <alignment horizontal="left" vertical="center" indent="1"/>
      <protection/>
    </xf>
    <xf numFmtId="0" fontId="6" fillId="0" borderId="28" xfId="6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29" xfId="0" applyNumberFormat="1" applyFont="1" applyFill="1" applyBorder="1" applyAlignment="1" applyProtection="1">
      <alignment horizontal="center" vertical="center" wrapText="1"/>
      <protection/>
    </xf>
    <xf numFmtId="164" fontId="13" fillId="0" borderId="30" xfId="0" applyNumberFormat="1" applyFont="1" applyFill="1" applyBorder="1" applyAlignment="1" applyProtection="1">
      <alignment horizontal="center" vertical="center" wrapText="1"/>
      <protection/>
    </xf>
    <xf numFmtId="164" fontId="13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6" fillId="0" borderId="28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5" fillId="0" borderId="17" xfId="0" applyNumberFormat="1" applyFont="1" applyFill="1" applyBorder="1" applyAlignment="1" applyProtection="1">
      <alignment vertical="center" wrapText="1"/>
      <protection locked="0"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7" xfId="0" applyNumberFormat="1" applyFont="1" applyFill="1" applyBorder="1" applyAlignment="1" applyProtection="1">
      <alignment horizontal="right" vertical="center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24" xfId="70" applyFont="1" applyFill="1" applyBorder="1" applyAlignment="1" applyProtection="1">
      <alignment horizontal="center" vertical="center" wrapText="1"/>
      <protection/>
    </xf>
    <xf numFmtId="0" fontId="6" fillId="0" borderId="25" xfId="70" applyFont="1" applyFill="1" applyBorder="1" applyAlignment="1" applyProtection="1">
      <alignment horizontal="center" vertical="center"/>
      <protection/>
    </xf>
    <xf numFmtId="0" fontId="6" fillId="0" borderId="35" xfId="70" applyFont="1" applyFill="1" applyBorder="1" applyAlignment="1" applyProtection="1">
      <alignment horizontal="center" vertical="center"/>
      <protection/>
    </xf>
    <xf numFmtId="0" fontId="2" fillId="0" borderId="0" xfId="70" applyFill="1" applyProtection="1">
      <alignment/>
      <protection/>
    </xf>
    <xf numFmtId="0" fontId="15" fillId="0" borderId="22" xfId="70" applyFont="1" applyFill="1" applyBorder="1" applyAlignment="1" applyProtection="1">
      <alignment horizontal="left" vertical="center" indent="1"/>
      <protection/>
    </xf>
    <xf numFmtId="0" fontId="2" fillId="0" borderId="0" xfId="70" applyFill="1" applyAlignment="1" applyProtection="1">
      <alignment vertical="center"/>
      <protection/>
    </xf>
    <xf numFmtId="0" fontId="15" fillId="0" borderId="16" xfId="70" applyFont="1" applyFill="1" applyBorder="1" applyAlignment="1" applyProtection="1">
      <alignment horizontal="left" vertical="center" indent="1"/>
      <protection/>
    </xf>
    <xf numFmtId="0" fontId="15" fillId="0" borderId="17" xfId="70" applyFont="1" applyFill="1" applyBorder="1" applyAlignment="1" applyProtection="1">
      <alignment horizontal="left" vertical="center" indent="1"/>
      <protection/>
    </xf>
    <xf numFmtId="164" fontId="15" fillId="0" borderId="11" xfId="70" applyNumberFormat="1" applyFont="1" applyFill="1" applyBorder="1" applyAlignment="1" applyProtection="1">
      <alignment vertical="center"/>
      <protection locked="0"/>
    </xf>
    <xf numFmtId="0" fontId="2" fillId="0" borderId="0" xfId="70" applyFill="1" applyAlignment="1" applyProtection="1">
      <alignment vertical="center"/>
      <protection locked="0"/>
    </xf>
    <xf numFmtId="164" fontId="13" fillId="0" borderId="23" xfId="70" applyNumberFormat="1" applyFont="1" applyFill="1" applyBorder="1" applyAlignment="1" applyProtection="1">
      <alignment vertical="center"/>
      <protection/>
    </xf>
    <xf numFmtId="164" fontId="13" fillId="0" borderId="28" xfId="70" applyNumberFormat="1" applyFont="1" applyFill="1" applyBorder="1" applyAlignment="1" applyProtection="1">
      <alignment vertical="center"/>
      <protection/>
    </xf>
    <xf numFmtId="0" fontId="15" fillId="0" borderId="18" xfId="70" applyFont="1" applyFill="1" applyBorder="1" applyAlignment="1" applyProtection="1">
      <alignment horizontal="left" vertical="center" indent="1"/>
      <protection/>
    </xf>
    <xf numFmtId="0" fontId="13" fillId="0" borderId="22" xfId="70" applyFont="1" applyFill="1" applyBorder="1" applyAlignment="1" applyProtection="1">
      <alignment horizontal="left" vertical="center" indent="1"/>
      <protection/>
    </xf>
    <xf numFmtId="164" fontId="13" fillId="0" borderId="23" xfId="70" applyNumberFormat="1" applyFont="1" applyFill="1" applyBorder="1" applyProtection="1">
      <alignment/>
      <protection/>
    </xf>
    <xf numFmtId="164" fontId="13" fillId="0" borderId="28" xfId="70" applyNumberFormat="1" applyFont="1" applyFill="1" applyBorder="1" applyProtection="1">
      <alignment/>
      <protection/>
    </xf>
    <xf numFmtId="0" fontId="2" fillId="0" borderId="0" xfId="70" applyFill="1" applyProtection="1">
      <alignment/>
      <protection locked="0"/>
    </xf>
    <xf numFmtId="0" fontId="0" fillId="0" borderId="0" xfId="70" applyFont="1" applyFill="1" applyProtection="1">
      <alignment/>
      <protection/>
    </xf>
    <xf numFmtId="0" fontId="21" fillId="0" borderId="0" xfId="70" applyFont="1" applyFill="1" applyProtection="1">
      <alignment/>
      <protection locked="0"/>
    </xf>
    <xf numFmtId="0" fontId="5" fillId="0" borderId="0" xfId="70" applyFont="1" applyFill="1" applyProtection="1">
      <alignment/>
      <protection locked="0"/>
    </xf>
    <xf numFmtId="164" fontId="6" fillId="18" borderId="23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23" xfId="68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6" xfId="0" applyFont="1" applyFill="1" applyBorder="1" applyAlignment="1" applyProtection="1">
      <alignment horizontal="right"/>
      <protection/>
    </xf>
    <xf numFmtId="0" fontId="15" fillId="0" borderId="30" xfId="68" applyFont="1" applyFill="1" applyBorder="1" applyAlignment="1" applyProtection="1">
      <alignment horizontal="left" vertical="center" wrapText="1" indent="1"/>
      <protection/>
    </xf>
    <xf numFmtId="0" fontId="15" fillId="0" borderId="11" xfId="68" applyFont="1" applyFill="1" applyBorder="1" applyAlignment="1" applyProtection="1">
      <alignment horizontal="left" indent="6"/>
      <protection/>
    </xf>
    <xf numFmtId="0" fontId="15" fillId="0" borderId="11" xfId="68" applyFont="1" applyFill="1" applyBorder="1" applyAlignment="1" applyProtection="1">
      <alignment horizontal="left" vertical="center" wrapText="1" indent="6"/>
      <protection/>
    </xf>
    <xf numFmtId="0" fontId="15" fillId="0" borderId="15" xfId="68" applyFont="1" applyFill="1" applyBorder="1" applyAlignment="1" applyProtection="1">
      <alignment horizontal="left" vertical="center" wrapText="1" indent="6"/>
      <protection/>
    </xf>
    <xf numFmtId="0" fontId="15" fillId="0" borderId="37" xfId="68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5" fillId="0" borderId="20" xfId="0" applyFont="1" applyBorder="1" applyAlignment="1" applyProtection="1">
      <alignment horizontal="right" vertical="center" indent="1"/>
      <protection/>
    </xf>
    <xf numFmtId="0" fontId="15" fillId="0" borderId="17" xfId="0" applyFont="1" applyBorder="1" applyAlignment="1" applyProtection="1">
      <alignment horizontal="right" vertical="center" indent="1"/>
      <protection/>
    </xf>
    <xf numFmtId="164" fontId="0" fillId="19" borderId="38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6" fillId="0" borderId="39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164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3" fillId="0" borderId="43" xfId="0" applyFont="1" applyBorder="1" applyAlignment="1" applyProtection="1">
      <alignment horizontal="left" wrapText="1" inden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5" fillId="0" borderId="46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6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70" applyFont="1" applyFill="1" applyBorder="1" applyAlignment="1" applyProtection="1">
      <alignment horizontal="left" vertical="center" indent="1"/>
      <protection/>
    </xf>
    <xf numFmtId="0" fontId="15" fillId="0" borderId="12" xfId="70" applyFont="1" applyFill="1" applyBorder="1" applyAlignment="1" applyProtection="1">
      <alignment horizontal="left" vertical="center" wrapText="1" indent="1"/>
      <protection/>
    </xf>
    <xf numFmtId="0" fontId="15" fillId="0" borderId="11" xfId="70" applyFont="1" applyFill="1" applyBorder="1" applyAlignment="1" applyProtection="1">
      <alignment horizontal="left" vertical="center" wrapText="1" indent="1"/>
      <protection/>
    </xf>
    <xf numFmtId="0" fontId="15" fillId="0" borderId="12" xfId="70" applyFont="1" applyFill="1" applyBorder="1" applyAlignment="1" applyProtection="1">
      <alignment horizontal="left" vertical="center" indent="1"/>
      <protection/>
    </xf>
    <xf numFmtId="0" fontId="6" fillId="0" borderId="23" xfId="70" applyFont="1" applyFill="1" applyBorder="1" applyAlignment="1" applyProtection="1">
      <alignment horizontal="left" indent="1"/>
      <protection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9" fillId="0" borderId="29" xfId="0" applyFont="1" applyBorder="1" applyAlignment="1" applyProtection="1">
      <alignment horizontal="left" vertical="center" wrapText="1" indent="1"/>
      <protection/>
    </xf>
    <xf numFmtId="164" fontId="13" fillId="0" borderId="35" xfId="68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8" applyNumberFormat="1" applyFont="1" applyFill="1" applyBorder="1" applyAlignment="1" applyProtection="1">
      <alignment horizontal="right" vertical="center" wrapText="1" indent="1"/>
      <protection/>
    </xf>
    <xf numFmtId="164" fontId="15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8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68" applyNumberFormat="1" applyFont="1" applyFill="1" applyBorder="1" applyAlignment="1" applyProtection="1">
      <alignment horizontal="right" vertical="center" wrapText="1" indent="1"/>
      <protection/>
    </xf>
    <xf numFmtId="164" fontId="15" fillId="0" borderId="34" xfId="6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0" applyNumberFormat="1" applyFont="1" applyBorder="1" applyAlignment="1" applyProtection="1">
      <alignment horizontal="right" vertical="center" wrapText="1" indent="1"/>
      <protection/>
    </xf>
    <xf numFmtId="0" fontId="4" fillId="0" borderId="36" xfId="0" applyFont="1" applyFill="1" applyBorder="1" applyAlignment="1" applyProtection="1">
      <alignment horizontal="right" vertical="center"/>
      <protection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38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 quotePrefix="1">
      <alignment horizontal="right" vertical="center" indent="1"/>
      <protection/>
    </xf>
    <xf numFmtId="0" fontId="6" fillId="0" borderId="35" xfId="0" applyFont="1" applyFill="1" applyBorder="1" applyAlignment="1" applyProtection="1">
      <alignment horizontal="right" vertical="center" wrapText="1" indent="1"/>
      <protection/>
    </xf>
    <xf numFmtId="164" fontId="6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0" xfId="0" applyFont="1" applyFill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26" xfId="0" applyNumberFormat="1" applyFont="1" applyFill="1" applyBorder="1" applyAlignment="1" applyProtection="1">
      <alignment horizontal="right" vertical="center"/>
      <protection/>
    </xf>
    <xf numFmtId="49" fontId="6" fillId="0" borderId="54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5" fillId="0" borderId="0" xfId="0" applyFont="1" applyAlignment="1">
      <alignment horizontal="center" wrapText="1"/>
    </xf>
    <xf numFmtId="0" fontId="25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17" fillId="0" borderId="30" xfId="0" applyFont="1" applyBorder="1" applyAlignment="1" applyProtection="1">
      <alignment horizontal="left" vertical="center" wrapText="1" indent="1"/>
      <protection/>
    </xf>
    <xf numFmtId="0" fontId="2" fillId="0" borderId="0" xfId="68" applyFont="1" applyFill="1" applyProtection="1">
      <alignment/>
      <protection/>
    </xf>
    <xf numFmtId="0" fontId="2" fillId="0" borderId="0" xfId="68" applyFont="1" applyFill="1" applyAlignment="1" applyProtection="1">
      <alignment horizontal="right" vertical="center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6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13" fillId="0" borderId="24" xfId="68" applyFont="1" applyFill="1" applyBorder="1" applyAlignment="1" applyProtection="1">
      <alignment horizontal="center" vertical="center" wrapText="1"/>
      <protection/>
    </xf>
    <xf numFmtId="0" fontId="13" fillId="0" borderId="25" xfId="68" applyFont="1" applyFill="1" applyBorder="1" applyAlignment="1" applyProtection="1">
      <alignment horizontal="center" vertical="center" wrapText="1"/>
      <protection/>
    </xf>
    <xf numFmtId="0" fontId="13" fillId="0" borderId="35" xfId="68" applyFont="1" applyFill="1" applyBorder="1" applyAlignment="1" applyProtection="1">
      <alignment horizontal="center" vertical="center" wrapText="1"/>
      <protection/>
    </xf>
    <xf numFmtId="164" fontId="15" fillId="0" borderId="33" xfId="68" applyNumberFormat="1" applyFont="1" applyFill="1" applyBorder="1" applyAlignment="1" applyProtection="1">
      <alignment horizontal="right" vertical="center" wrapText="1" indent="1"/>
      <protection/>
    </xf>
    <xf numFmtId="0" fontId="15" fillId="0" borderId="12" xfId="68" applyFont="1" applyFill="1" applyBorder="1" applyAlignment="1" applyProtection="1">
      <alignment horizontal="left" vertical="center" wrapText="1" indent="6"/>
      <protection/>
    </xf>
    <xf numFmtId="0" fontId="2" fillId="0" borderId="0" xfId="68" applyFill="1" applyProtection="1">
      <alignment/>
      <protection/>
    </xf>
    <xf numFmtId="0" fontId="15" fillId="0" borderId="0" xfId="68" applyFont="1" applyFill="1" applyProtection="1">
      <alignment/>
      <protection/>
    </xf>
    <xf numFmtId="0" fontId="0" fillId="0" borderId="0" xfId="68" applyFont="1" applyFill="1" applyProtection="1">
      <alignment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8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wrapText="1"/>
      <protection/>
    </xf>
    <xf numFmtId="0" fontId="18" fillId="0" borderId="19" xfId="0" applyFont="1" applyBorder="1" applyAlignment="1" applyProtection="1">
      <alignment wrapText="1"/>
      <protection/>
    </xf>
    <xf numFmtId="0" fontId="19" fillId="0" borderId="23" xfId="0" applyFont="1" applyBorder="1" applyAlignment="1" applyProtection="1">
      <alignment wrapText="1"/>
      <protection/>
    </xf>
    <xf numFmtId="0" fontId="19" fillId="0" borderId="30" xfId="0" applyFont="1" applyBorder="1" applyAlignment="1" applyProtection="1">
      <alignment wrapText="1"/>
      <protection/>
    </xf>
    <xf numFmtId="0" fontId="2" fillId="0" borderId="0" xfId="68" applyFill="1" applyAlignment="1" applyProtection="1">
      <alignment/>
      <protection/>
    </xf>
    <xf numFmtId="164" fontId="17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0" xfId="68" applyFont="1" applyFill="1" applyProtection="1">
      <alignment/>
      <protection/>
    </xf>
    <xf numFmtId="0" fontId="5" fillId="0" borderId="0" xfId="68" applyFont="1" applyFill="1" applyProtection="1">
      <alignment/>
      <protection/>
    </xf>
    <xf numFmtId="0" fontId="2" fillId="0" borderId="0" xfId="68" applyFill="1" applyBorder="1" applyProtection="1">
      <alignment/>
      <protection/>
    </xf>
    <xf numFmtId="164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18" xfId="68" applyNumberFormat="1" applyFont="1" applyFill="1" applyBorder="1" applyAlignment="1" applyProtection="1">
      <alignment horizontal="center" vertical="center" wrapText="1"/>
      <protection/>
    </xf>
    <xf numFmtId="49" fontId="15" fillId="0" borderId="17" xfId="68" applyNumberFormat="1" applyFont="1" applyFill="1" applyBorder="1" applyAlignment="1" applyProtection="1">
      <alignment horizontal="center" vertical="center" wrapText="1"/>
      <protection/>
    </xf>
    <xf numFmtId="49" fontId="15" fillId="0" borderId="19" xfId="68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8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center" wrapText="1"/>
      <protection/>
    </xf>
    <xf numFmtId="49" fontId="15" fillId="0" borderId="20" xfId="68" applyNumberFormat="1" applyFont="1" applyFill="1" applyBorder="1" applyAlignment="1" applyProtection="1">
      <alignment horizontal="center" vertical="center" wrapText="1"/>
      <protection/>
    </xf>
    <xf numFmtId="49" fontId="15" fillId="0" borderId="16" xfId="68" applyNumberFormat="1" applyFont="1" applyFill="1" applyBorder="1" applyAlignment="1" applyProtection="1">
      <alignment horizontal="center" vertical="center" wrapText="1"/>
      <protection/>
    </xf>
    <xf numFmtId="49" fontId="15" fillId="0" borderId="21" xfId="68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Font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49" fontId="15" fillId="0" borderId="20" xfId="0" applyNumberFormat="1" applyFont="1" applyFill="1" applyBorder="1" applyAlignment="1" applyProtection="1">
      <alignment horizontal="center" vertical="center" wrapText="1"/>
      <protection/>
    </xf>
    <xf numFmtId="49" fontId="15" fillId="0" borderId="17" xfId="0" applyNumberFormat="1" applyFont="1" applyFill="1" applyBorder="1" applyAlignment="1" applyProtection="1">
      <alignment horizontal="center" vertical="center" wrapText="1"/>
      <protection/>
    </xf>
    <xf numFmtId="49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68" applyFont="1" applyFill="1" applyBorder="1" applyAlignment="1" applyProtection="1">
      <alignment horizontal="left" vertical="center" wrapText="1" indent="1"/>
      <protection/>
    </xf>
    <xf numFmtId="0" fontId="15" fillId="0" borderId="11" xfId="68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5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70" applyFont="1" applyFill="1" applyBorder="1" applyAlignment="1" applyProtection="1">
      <alignment horizontal="left" vertical="center" wrapText="1" inden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27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" fillId="0" borderId="0" xfId="67" applyFont="1">
      <alignment/>
      <protection/>
    </xf>
    <xf numFmtId="166" fontId="7" fillId="0" borderId="0" xfId="46" applyNumberFormat="1" applyFont="1" applyAlignment="1">
      <alignment horizontal="center"/>
    </xf>
    <xf numFmtId="0" fontId="30" fillId="0" borderId="0" xfId="67">
      <alignment/>
      <protection/>
    </xf>
    <xf numFmtId="0" fontId="7" fillId="0" borderId="0" xfId="67" applyFont="1" applyAlignment="1">
      <alignment horizontal="center"/>
      <protection/>
    </xf>
    <xf numFmtId="166" fontId="0" fillId="0" borderId="0" xfId="46" applyNumberFormat="1" applyFont="1" applyAlignment="1">
      <alignment/>
    </xf>
    <xf numFmtId="166" fontId="2" fillId="0" borderId="0" xfId="46" applyNumberFormat="1" applyFont="1" applyAlignment="1">
      <alignment/>
    </xf>
    <xf numFmtId="0" fontId="32" fillId="0" borderId="0" xfId="67" applyFont="1" applyAlignment="1">
      <alignment horizontal="centerContinuous"/>
      <protection/>
    </xf>
    <xf numFmtId="166" fontId="32" fillId="0" borderId="0" xfId="46" applyNumberFormat="1" applyFont="1" applyAlignment="1">
      <alignment horizontal="centerContinuous"/>
    </xf>
    <xf numFmtId="166" fontId="7" fillId="0" borderId="0" xfId="46" applyNumberFormat="1" applyFont="1" applyAlignment="1">
      <alignment horizontal="right"/>
    </xf>
    <xf numFmtId="0" fontId="5" fillId="0" borderId="57" xfId="67" applyFont="1" applyBorder="1" applyAlignment="1">
      <alignment vertical="center"/>
      <protection/>
    </xf>
    <xf numFmtId="0" fontId="2" fillId="0" borderId="58" xfId="67" applyFont="1" applyBorder="1" applyAlignment="1">
      <alignment vertical="center"/>
      <protection/>
    </xf>
    <xf numFmtId="0" fontId="2" fillId="0" borderId="59" xfId="67" applyFont="1" applyBorder="1" applyAlignment="1">
      <alignment vertical="center"/>
      <protection/>
    </xf>
    <xf numFmtId="166" fontId="5" fillId="0" borderId="38" xfId="46" applyNumberFormat="1" applyFont="1" applyBorder="1" applyAlignment="1">
      <alignment horizontal="center" vertical="center"/>
    </xf>
    <xf numFmtId="0" fontId="30" fillId="0" borderId="0" xfId="67" applyAlignment="1">
      <alignment vertical="center"/>
      <protection/>
    </xf>
    <xf numFmtId="166" fontId="5" fillId="0" borderId="56" xfId="46" applyNumberFormat="1" applyFont="1" applyBorder="1" applyAlignment="1">
      <alignment/>
    </xf>
    <xf numFmtId="166" fontId="5" fillId="0" borderId="60" xfId="46" applyNumberFormat="1" applyFont="1" applyBorder="1" applyAlignment="1">
      <alignment/>
    </xf>
    <xf numFmtId="166" fontId="5" fillId="0" borderId="61" xfId="46" applyNumberFormat="1" applyFont="1" applyBorder="1" applyAlignment="1">
      <alignment/>
    </xf>
    <xf numFmtId="0" fontId="30" fillId="0" borderId="0" xfId="67" applyFill="1" applyBorder="1">
      <alignment/>
      <protection/>
    </xf>
    <xf numFmtId="0" fontId="30" fillId="0" borderId="0" xfId="67" applyBorder="1">
      <alignment/>
      <protection/>
    </xf>
    <xf numFmtId="166" fontId="5" fillId="0" borderId="62" xfId="46" applyNumberFormat="1" applyFont="1" applyBorder="1" applyAlignment="1">
      <alignment/>
    </xf>
    <xf numFmtId="166" fontId="2" fillId="0" borderId="63" xfId="46" applyNumberFormat="1" applyFont="1" applyBorder="1" applyAlignment="1" quotePrefix="1">
      <alignment/>
    </xf>
    <xf numFmtId="166" fontId="2" fillId="0" borderId="46" xfId="46" applyNumberFormat="1" applyFont="1" applyBorder="1" applyAlignment="1" quotePrefix="1">
      <alignment/>
    </xf>
    <xf numFmtId="166" fontId="2" fillId="0" borderId="46" xfId="46" applyNumberFormat="1" applyFont="1" applyBorder="1" applyAlignment="1">
      <alignment/>
    </xf>
    <xf numFmtId="0" fontId="0" fillId="0" borderId="62" xfId="67" applyFont="1" applyBorder="1" quotePrefix="1">
      <alignment/>
      <protection/>
    </xf>
    <xf numFmtId="0" fontId="0" fillId="0" borderId="63" xfId="67" applyFont="1" applyBorder="1">
      <alignment/>
      <protection/>
    </xf>
    <xf numFmtId="0" fontId="0" fillId="0" borderId="46" xfId="67" applyFont="1" applyBorder="1">
      <alignment/>
      <protection/>
    </xf>
    <xf numFmtId="166" fontId="0" fillId="0" borderId="46" xfId="46" applyNumberFormat="1" applyFont="1" applyBorder="1" applyAlignment="1">
      <alignment/>
    </xf>
    <xf numFmtId="0" fontId="0" fillId="0" borderId="0" xfId="67" applyFont="1" applyBorder="1">
      <alignment/>
      <protection/>
    </xf>
    <xf numFmtId="166" fontId="0" fillId="0" borderId="0" xfId="46" applyNumberFormat="1" applyFont="1" applyBorder="1" applyAlignment="1">
      <alignment/>
    </xf>
    <xf numFmtId="166" fontId="0" fillId="0" borderId="0" xfId="46" applyNumberFormat="1" applyFont="1" applyBorder="1" applyAlignment="1">
      <alignment/>
    </xf>
    <xf numFmtId="0" fontId="0" fillId="0" borderId="62" xfId="67" applyFont="1" applyBorder="1">
      <alignment/>
      <protection/>
    </xf>
    <xf numFmtId="166" fontId="33" fillId="0" borderId="0" xfId="46" applyNumberFormat="1" applyFont="1" applyBorder="1" applyAlignment="1">
      <alignment/>
    </xf>
    <xf numFmtId="0" fontId="0" fillId="0" borderId="62" xfId="67" applyFont="1" applyBorder="1">
      <alignment/>
      <protection/>
    </xf>
    <xf numFmtId="0" fontId="0" fillId="0" borderId="63" xfId="67" applyFont="1" applyBorder="1">
      <alignment/>
      <protection/>
    </xf>
    <xf numFmtId="0" fontId="33" fillId="0" borderId="63" xfId="67" applyFont="1" applyBorder="1">
      <alignment/>
      <protection/>
    </xf>
    <xf numFmtId="0" fontId="33" fillId="0" borderId="46" xfId="67" applyFont="1" applyBorder="1">
      <alignment/>
      <protection/>
    </xf>
    <xf numFmtId="166" fontId="5" fillId="0" borderId="63" xfId="46" applyNumberFormat="1" applyFont="1" applyBorder="1" applyAlignment="1">
      <alignment/>
    </xf>
    <xf numFmtId="166" fontId="5" fillId="0" borderId="46" xfId="46" applyNumberFormat="1" applyFont="1" applyBorder="1" applyAlignment="1">
      <alignment/>
    </xf>
    <xf numFmtId="166" fontId="3" fillId="0" borderId="46" xfId="46" applyNumberFormat="1" applyFont="1" applyBorder="1" applyAlignment="1">
      <alignment/>
    </xf>
    <xf numFmtId="166" fontId="5" fillId="0" borderId="39" xfId="46" applyNumberFormat="1" applyFont="1" applyBorder="1" applyAlignment="1">
      <alignment/>
    </xf>
    <xf numFmtId="166" fontId="5" fillId="0" borderId="64" xfId="46" applyNumberFormat="1" applyFont="1" applyBorder="1" applyAlignment="1">
      <alignment/>
    </xf>
    <xf numFmtId="166" fontId="5" fillId="0" borderId="65" xfId="46" applyNumberFormat="1" applyFont="1" applyBorder="1" applyAlignment="1">
      <alignment/>
    </xf>
    <xf numFmtId="166" fontId="3" fillId="0" borderId="65" xfId="46" applyNumberFormat="1" applyFont="1" applyBorder="1" applyAlignment="1">
      <alignment/>
    </xf>
    <xf numFmtId="0" fontId="0" fillId="0" borderId="0" xfId="72" applyFont="1">
      <alignment/>
      <protection/>
    </xf>
    <xf numFmtId="0" fontId="35" fillId="0" borderId="0" xfId="69" applyFont="1" applyAlignment="1">
      <alignment horizontal="centerContinuous"/>
      <protection/>
    </xf>
    <xf numFmtId="0" fontId="30" fillId="0" borderId="0" xfId="72">
      <alignment/>
      <protection/>
    </xf>
    <xf numFmtId="0" fontId="35" fillId="0" borderId="0" xfId="72" applyFont="1" applyAlignment="1">
      <alignment horizontal="centerContinuous"/>
      <protection/>
    </xf>
    <xf numFmtId="0" fontId="20" fillId="0" borderId="0" xfId="72" applyFont="1" applyAlignment="1">
      <alignment horizontal="centerContinuous"/>
      <protection/>
    </xf>
    <xf numFmtId="0" fontId="20" fillId="0" borderId="0" xfId="69" applyFont="1" applyFill="1" applyAlignment="1">
      <alignment horizontal="centerContinuous"/>
      <protection/>
    </xf>
    <xf numFmtId="0" fontId="20" fillId="0" borderId="0" xfId="69" applyFont="1" applyAlignment="1">
      <alignment horizontal="centerContinuous"/>
      <protection/>
    </xf>
    <xf numFmtId="0" fontId="30" fillId="0" borderId="0" xfId="72" applyAlignment="1">
      <alignment horizontal="right"/>
      <protection/>
    </xf>
    <xf numFmtId="0" fontId="32" fillId="0" borderId="0" xfId="72" applyFont="1" applyAlignment="1">
      <alignment horizontal="left"/>
      <protection/>
    </xf>
    <xf numFmtId="0" fontId="32" fillId="0" borderId="0" xfId="72" applyFont="1" applyAlignment="1">
      <alignment horizontal="centerContinuous"/>
      <protection/>
    </xf>
    <xf numFmtId="0" fontId="0" fillId="0" borderId="0" xfId="72" applyFont="1" applyBorder="1">
      <alignment/>
      <protection/>
    </xf>
    <xf numFmtId="0" fontId="7" fillId="0" borderId="0" xfId="72" applyFont="1" applyAlignment="1">
      <alignment horizontal="right"/>
      <protection/>
    </xf>
    <xf numFmtId="0" fontId="15" fillId="0" borderId="66" xfId="72" applyFont="1" applyBorder="1">
      <alignment/>
      <protection/>
    </xf>
    <xf numFmtId="0" fontId="13" fillId="0" borderId="0" xfId="72" applyFont="1" applyBorder="1" applyAlignment="1">
      <alignment horizontal="left"/>
      <protection/>
    </xf>
    <xf numFmtId="0" fontId="30" fillId="0" borderId="0" xfId="72" applyBorder="1" applyAlignment="1">
      <alignment horizontal="left"/>
      <protection/>
    </xf>
    <xf numFmtId="0" fontId="13" fillId="0" borderId="0" xfId="72" applyFont="1" applyBorder="1" applyAlignment="1">
      <alignment horizontal="center"/>
      <protection/>
    </xf>
    <xf numFmtId="0" fontId="36" fillId="0" borderId="0" xfId="72" applyFont="1" applyBorder="1" applyAlignment="1">
      <alignment horizontal="center"/>
      <protection/>
    </xf>
    <xf numFmtId="0" fontId="13" fillId="0" borderId="52" xfId="72" applyFont="1" applyBorder="1" applyAlignment="1">
      <alignment horizontal="center"/>
      <protection/>
    </xf>
    <xf numFmtId="0" fontId="13" fillId="0" borderId="67" xfId="72" applyFont="1" applyBorder="1" applyAlignment="1">
      <alignment horizontal="center"/>
      <protection/>
    </xf>
    <xf numFmtId="49" fontId="15" fillId="0" borderId="68" xfId="71" applyNumberFormat="1" applyFont="1" applyBorder="1">
      <alignment/>
      <protection/>
    </xf>
    <xf numFmtId="3" fontId="15" fillId="0" borderId="0" xfId="72" applyNumberFormat="1" applyFont="1" applyBorder="1">
      <alignment/>
      <protection/>
    </xf>
    <xf numFmtId="3" fontId="15" fillId="0" borderId="0" xfId="72" applyNumberFormat="1" applyFont="1" applyFill="1" applyBorder="1">
      <alignment/>
      <protection/>
    </xf>
    <xf numFmtId="3" fontId="13" fillId="0" borderId="0" xfId="72" applyNumberFormat="1" applyFont="1" applyBorder="1" applyAlignment="1">
      <alignment horizontal="right"/>
      <protection/>
    </xf>
    <xf numFmtId="0" fontId="30" fillId="0" borderId="0" xfId="72" applyFont="1">
      <alignment/>
      <protection/>
    </xf>
    <xf numFmtId="0" fontId="15" fillId="0" borderId="62" xfId="71" applyFont="1" applyBorder="1" quotePrefix="1">
      <alignment/>
      <protection/>
    </xf>
    <xf numFmtId="3" fontId="15" fillId="0" borderId="0" xfId="46" applyNumberFormat="1" applyFont="1" applyBorder="1" applyAlignment="1" quotePrefix="1">
      <alignment horizontal="right"/>
    </xf>
    <xf numFmtId="3" fontId="15" fillId="0" borderId="0" xfId="46" applyNumberFormat="1" applyFont="1" applyBorder="1" applyAlignment="1">
      <alignment horizontal="right"/>
    </xf>
    <xf numFmtId="3" fontId="15" fillId="0" borderId="0" xfId="46" applyNumberFormat="1" applyFont="1" applyFill="1" applyBorder="1" applyAlignment="1">
      <alignment horizontal="right"/>
    </xf>
    <xf numFmtId="3" fontId="13" fillId="0" borderId="0" xfId="46" applyNumberFormat="1" applyFont="1" applyBorder="1" applyAlignment="1">
      <alignment horizontal="right"/>
    </xf>
    <xf numFmtId="49" fontId="15" fillId="0" borderId="62" xfId="71" applyNumberFormat="1" applyFont="1" applyBorder="1">
      <alignment/>
      <protection/>
    </xf>
    <xf numFmtId="0" fontId="15" fillId="0" borderId="62" xfId="71" applyFont="1" applyBorder="1" quotePrefix="1">
      <alignment/>
      <protection/>
    </xf>
    <xf numFmtId="0" fontId="15" fillId="0" borderId="0" xfId="72" applyFont="1" applyBorder="1">
      <alignment/>
      <protection/>
    </xf>
    <xf numFmtId="0" fontId="3" fillId="0" borderId="44" xfId="72" applyFont="1" applyBorder="1">
      <alignment/>
      <protection/>
    </xf>
    <xf numFmtId="3" fontId="13" fillId="0" borderId="0" xfId="72" applyNumberFormat="1" applyFont="1" applyBorder="1">
      <alignment/>
      <protection/>
    </xf>
    <xf numFmtId="3" fontId="5" fillId="0" borderId="0" xfId="72" applyNumberFormat="1" applyFont="1" applyBorder="1">
      <alignment/>
      <protection/>
    </xf>
    <xf numFmtId="0" fontId="3" fillId="0" borderId="39" xfId="72" applyFont="1" applyBorder="1">
      <alignment/>
      <protection/>
    </xf>
    <xf numFmtId="177" fontId="15" fillId="0" borderId="27" xfId="72" applyNumberFormat="1" applyFont="1" applyFill="1" applyBorder="1">
      <alignment/>
      <protection/>
    </xf>
    <xf numFmtId="0" fontId="30" fillId="0" borderId="0" xfId="65">
      <alignment/>
      <protection/>
    </xf>
    <xf numFmtId="0" fontId="0" fillId="0" borderId="0" xfId="65" applyFont="1">
      <alignment/>
      <protection/>
    </xf>
    <xf numFmtId="0" fontId="37" fillId="0" borderId="0" xfId="65" applyFont="1" applyAlignment="1">
      <alignment horizontal="centerContinuous"/>
      <protection/>
    </xf>
    <xf numFmtId="0" fontId="3" fillId="0" borderId="69" xfId="65" applyFont="1" applyBorder="1" applyAlignment="1">
      <alignment horizontal="center" vertical="center" wrapText="1"/>
      <protection/>
    </xf>
    <xf numFmtId="0" fontId="30" fillId="0" borderId="0" xfId="65" applyFont="1">
      <alignment/>
      <protection/>
    </xf>
    <xf numFmtId="0" fontId="3" fillId="0" borderId="56" xfId="65" applyFont="1" applyBorder="1" applyAlignment="1">
      <alignment horizontal="left" vertical="center" wrapText="1"/>
      <protection/>
    </xf>
    <xf numFmtId="0" fontId="0" fillId="0" borderId="68" xfId="65" applyFont="1" applyBorder="1" applyAlignment="1">
      <alignment horizontal="left" vertical="center" wrapText="1"/>
      <protection/>
    </xf>
    <xf numFmtId="0" fontId="0" fillId="0" borderId="68" xfId="65" applyFont="1" applyBorder="1" applyAlignment="1">
      <alignment wrapText="1"/>
      <protection/>
    </xf>
    <xf numFmtId="0" fontId="5" fillId="0" borderId="68" xfId="65" applyFont="1" applyBorder="1" applyAlignment="1">
      <alignment wrapText="1"/>
      <protection/>
    </xf>
    <xf numFmtId="0" fontId="0" fillId="0" borderId="62" xfId="65" applyFont="1" applyBorder="1" applyAlignment="1">
      <alignment wrapText="1"/>
      <protection/>
    </xf>
    <xf numFmtId="0" fontId="0" fillId="0" borderId="62" xfId="65" applyFont="1" applyBorder="1">
      <alignment/>
      <protection/>
    </xf>
    <xf numFmtId="0" fontId="5" fillId="0" borderId="62" xfId="65" applyFont="1" applyBorder="1" applyAlignment="1">
      <alignment wrapText="1"/>
      <protection/>
    </xf>
    <xf numFmtId="0" fontId="0" fillId="0" borderId="62" xfId="65" applyFont="1" applyBorder="1">
      <alignment/>
      <protection/>
    </xf>
    <xf numFmtId="0" fontId="0" fillId="0" borderId="62" xfId="65" applyFont="1" applyBorder="1" applyAlignment="1">
      <alignment wrapText="1"/>
      <protection/>
    </xf>
    <xf numFmtId="3" fontId="3" fillId="0" borderId="70" xfId="65" applyNumberFormat="1" applyFont="1" applyBorder="1" applyAlignment="1">
      <alignment horizontal="center" vertical="center" wrapText="1"/>
      <protection/>
    </xf>
    <xf numFmtId="166" fontId="22" fillId="0" borderId="49" xfId="46" applyNumberFormat="1" applyFont="1" applyBorder="1" applyAlignment="1">
      <alignment horizontal="center"/>
    </xf>
    <xf numFmtId="0" fontId="15" fillId="0" borderId="25" xfId="0" applyFont="1" applyBorder="1" applyAlignment="1" applyProtection="1">
      <alignment horizontal="left" vertical="center" indent="1"/>
      <protection locked="0"/>
    </xf>
    <xf numFmtId="0" fontId="15" fillId="0" borderId="12" xfId="0" applyFont="1" applyBorder="1" applyAlignment="1" applyProtection="1">
      <alignment horizontal="left" vertical="center" indent="1"/>
      <protection locked="0"/>
    </xf>
    <xf numFmtId="0" fontId="15" fillId="0" borderId="10" xfId="0" applyFont="1" applyBorder="1" applyAlignment="1" applyProtection="1">
      <alignment horizontal="left" vertical="center" indent="1"/>
      <protection locked="0"/>
    </xf>
    <xf numFmtId="177" fontId="15" fillId="0" borderId="32" xfId="72" applyNumberFormat="1" applyFont="1" applyFill="1" applyBorder="1">
      <alignment/>
      <protection/>
    </xf>
    <xf numFmtId="177" fontId="15" fillId="0" borderId="33" xfId="72" applyNumberFormat="1" applyFont="1" applyFill="1" applyBorder="1">
      <alignment/>
      <protection/>
    </xf>
    <xf numFmtId="0" fontId="30" fillId="0" borderId="0" xfId="66">
      <alignment/>
      <protection/>
    </xf>
    <xf numFmtId="0" fontId="15" fillId="0" borderId="0" xfId="66" applyFont="1">
      <alignment/>
      <protection/>
    </xf>
    <xf numFmtId="0" fontId="13" fillId="0" borderId="0" xfId="66" applyFont="1">
      <alignment/>
      <protection/>
    </xf>
    <xf numFmtId="0" fontId="36" fillId="0" borderId="0" xfId="66" applyFont="1">
      <alignment/>
      <protection/>
    </xf>
    <xf numFmtId="0" fontId="0" fillId="0" borderId="0" xfId="66" applyFont="1">
      <alignment/>
      <protection/>
    </xf>
    <xf numFmtId="0" fontId="14" fillId="0" borderId="0" xfId="66" applyFont="1" applyAlignment="1">
      <alignment horizontal="right"/>
      <protection/>
    </xf>
    <xf numFmtId="49" fontId="32" fillId="0" borderId="0" xfId="66" applyNumberFormat="1" applyFont="1" applyAlignment="1">
      <alignment horizontal="centerContinuous"/>
      <protection/>
    </xf>
    <xf numFmtId="0" fontId="15" fillId="0" borderId="0" xfId="66" applyFont="1" applyAlignment="1">
      <alignment horizontal="centerContinuous"/>
      <protection/>
    </xf>
    <xf numFmtId="0" fontId="13" fillId="0" borderId="0" xfId="66" applyFont="1" applyAlignment="1">
      <alignment horizontal="centerContinuous"/>
      <protection/>
    </xf>
    <xf numFmtId="0" fontId="0" fillId="0" borderId="0" xfId="66" applyFont="1" applyAlignment="1">
      <alignment horizontal="centerContinuous"/>
      <protection/>
    </xf>
    <xf numFmtId="0" fontId="3" fillId="0" borderId="0" xfId="66" applyFont="1" applyAlignment="1">
      <alignment horizontal="centerContinuous"/>
      <protection/>
    </xf>
    <xf numFmtId="0" fontId="32" fillId="0" borderId="0" xfId="66" applyFont="1" applyAlignment="1">
      <alignment horizontal="centerContinuous"/>
      <protection/>
    </xf>
    <xf numFmtId="0" fontId="39" fillId="0" borderId="0" xfId="66" applyFont="1" applyAlignment="1">
      <alignment horizontal="centerContinuous"/>
      <protection/>
    </xf>
    <xf numFmtId="0" fontId="5" fillId="0" borderId="57" xfId="66" applyFont="1" applyBorder="1">
      <alignment/>
      <protection/>
    </xf>
    <xf numFmtId="0" fontId="5" fillId="0" borderId="58" xfId="66" applyFont="1" applyBorder="1" applyAlignment="1">
      <alignment horizontal="center"/>
      <protection/>
    </xf>
    <xf numFmtId="0" fontId="14" fillId="0" borderId="51" xfId="66" applyFont="1" applyBorder="1" applyAlignment="1">
      <alignment horizontal="center"/>
      <protection/>
    </xf>
    <xf numFmtId="0" fontId="6" fillId="0" borderId="19" xfId="66" applyFont="1" applyBorder="1" applyAlignment="1">
      <alignment horizontal="center"/>
      <protection/>
    </xf>
    <xf numFmtId="0" fontId="6" fillId="0" borderId="15" xfId="66" applyFont="1" applyBorder="1" applyAlignment="1">
      <alignment horizontal="center"/>
      <protection/>
    </xf>
    <xf numFmtId="0" fontId="6" fillId="0" borderId="32" xfId="66" applyFont="1" applyBorder="1" applyAlignment="1">
      <alignment horizontal="center"/>
      <protection/>
    </xf>
    <xf numFmtId="0" fontId="6" fillId="0" borderId="52" xfId="66" applyFont="1" applyBorder="1" applyAlignment="1">
      <alignment horizontal="center"/>
      <protection/>
    </xf>
    <xf numFmtId="0" fontId="12" fillId="0" borderId="71" xfId="66" applyFont="1" applyBorder="1">
      <alignment/>
      <protection/>
    </xf>
    <xf numFmtId="0" fontId="6" fillId="0" borderId="16" xfId="66" applyFont="1" applyBorder="1" applyAlignment="1">
      <alignment horizontal="center"/>
      <protection/>
    </xf>
    <xf numFmtId="0" fontId="6" fillId="0" borderId="10" xfId="66" applyFont="1" applyBorder="1" applyAlignment="1">
      <alignment horizontal="center"/>
      <protection/>
    </xf>
    <xf numFmtId="0" fontId="6" fillId="0" borderId="48" xfId="66" applyFont="1" applyBorder="1" applyAlignment="1">
      <alignment horizontal="center"/>
      <protection/>
    </xf>
    <xf numFmtId="0" fontId="6" fillId="0" borderId="0" xfId="66" applyFont="1" applyBorder="1" applyAlignment="1">
      <alignment horizontal="center"/>
      <protection/>
    </xf>
    <xf numFmtId="0" fontId="12" fillId="0" borderId="56" xfId="66" applyFont="1" applyBorder="1">
      <alignment/>
      <protection/>
    </xf>
    <xf numFmtId="3" fontId="6" fillId="0" borderId="13" xfId="66" applyNumberFormat="1" applyFont="1" applyBorder="1" applyAlignment="1">
      <alignment horizontal="center"/>
      <protection/>
    </xf>
    <xf numFmtId="3" fontId="12" fillId="0" borderId="13" xfId="66" applyNumberFormat="1" applyFont="1" applyBorder="1" applyAlignment="1">
      <alignment horizontal="right"/>
      <protection/>
    </xf>
    <xf numFmtId="3" fontId="12" fillId="0" borderId="13" xfId="66" applyNumberFormat="1" applyFont="1" applyBorder="1" applyAlignment="1">
      <alignment horizontal="center"/>
      <protection/>
    </xf>
    <xf numFmtId="3" fontId="6" fillId="0" borderId="26" xfId="66" applyNumberFormat="1" applyFont="1" applyBorder="1">
      <alignment/>
      <protection/>
    </xf>
    <xf numFmtId="3" fontId="6" fillId="0" borderId="58" xfId="66" applyNumberFormat="1" applyFont="1" applyBorder="1">
      <alignment/>
      <protection/>
    </xf>
    <xf numFmtId="3" fontId="12" fillId="0" borderId="13" xfId="66" applyNumberFormat="1" applyFont="1" applyBorder="1" applyAlignment="1">
      <alignment/>
      <protection/>
    </xf>
    <xf numFmtId="0" fontId="31" fillId="0" borderId="0" xfId="66" applyFont="1">
      <alignment/>
      <protection/>
    </xf>
    <xf numFmtId="0" fontId="12" fillId="0" borderId="62" xfId="66" applyFont="1" applyBorder="1">
      <alignment/>
      <protection/>
    </xf>
    <xf numFmtId="3" fontId="12" fillId="0" borderId="17" xfId="66" applyNumberFormat="1" applyFont="1" applyBorder="1">
      <alignment/>
      <protection/>
    </xf>
    <xf numFmtId="3" fontId="12" fillId="0" borderId="11" xfId="66" applyNumberFormat="1" applyFont="1" applyBorder="1">
      <alignment/>
      <protection/>
    </xf>
    <xf numFmtId="3" fontId="6" fillId="0" borderId="27" xfId="66" applyNumberFormat="1" applyFont="1" applyBorder="1">
      <alignment/>
      <protection/>
    </xf>
    <xf numFmtId="3" fontId="6" fillId="0" borderId="52" xfId="66" applyNumberFormat="1" applyFont="1" applyBorder="1">
      <alignment/>
      <protection/>
    </xf>
    <xf numFmtId="0" fontId="12" fillId="0" borderId="62" xfId="66" applyFont="1" applyBorder="1">
      <alignment/>
      <protection/>
    </xf>
    <xf numFmtId="3" fontId="12" fillId="0" borderId="17" xfId="66" applyNumberFormat="1" applyFont="1" applyBorder="1">
      <alignment/>
      <protection/>
    </xf>
    <xf numFmtId="3" fontId="6" fillId="0" borderId="17" xfId="66" applyNumberFormat="1" applyFont="1" applyBorder="1">
      <alignment/>
      <protection/>
    </xf>
    <xf numFmtId="3" fontId="6" fillId="0" borderId="11" xfId="66" applyNumberFormat="1" applyFont="1" applyBorder="1">
      <alignment/>
      <protection/>
    </xf>
    <xf numFmtId="3" fontId="12" fillId="0" borderId="11" xfId="66" applyNumberFormat="1" applyFont="1" applyBorder="1">
      <alignment/>
      <protection/>
    </xf>
    <xf numFmtId="49" fontId="12" fillId="0" borderId="62" xfId="66" applyNumberFormat="1" applyFont="1" applyBorder="1">
      <alignment/>
      <protection/>
    </xf>
    <xf numFmtId="3" fontId="41" fillId="0" borderId="11" xfId="66" applyNumberFormat="1" applyFont="1" applyBorder="1">
      <alignment/>
      <protection/>
    </xf>
    <xf numFmtId="3" fontId="42" fillId="0" borderId="11" xfId="66" applyNumberFormat="1" applyFont="1" applyBorder="1">
      <alignment/>
      <protection/>
    </xf>
    <xf numFmtId="3" fontId="6" fillId="0" borderId="27" xfId="66" applyNumberFormat="1" applyFont="1" applyBorder="1">
      <alignment/>
      <protection/>
    </xf>
    <xf numFmtId="3" fontId="43" fillId="0" borderId="11" xfId="66" applyNumberFormat="1" applyFont="1" applyBorder="1">
      <alignment/>
      <protection/>
    </xf>
    <xf numFmtId="3" fontId="14" fillId="0" borderId="52" xfId="66" applyNumberFormat="1" applyFont="1" applyBorder="1">
      <alignment/>
      <protection/>
    </xf>
    <xf numFmtId="49" fontId="12" fillId="0" borderId="62" xfId="66" applyNumberFormat="1" applyFont="1" applyBorder="1">
      <alignment/>
      <protection/>
    </xf>
    <xf numFmtId="3" fontId="41" fillId="0" borderId="11" xfId="66" applyNumberFormat="1" applyFont="1" applyBorder="1">
      <alignment/>
      <protection/>
    </xf>
    <xf numFmtId="0" fontId="6" fillId="0" borderId="62" xfId="66" applyFont="1" applyBorder="1">
      <alignment/>
      <protection/>
    </xf>
    <xf numFmtId="3" fontId="6" fillId="0" borderId="11" xfId="66" applyNumberFormat="1" applyFont="1" applyBorder="1">
      <alignment/>
      <protection/>
    </xf>
    <xf numFmtId="49" fontId="41" fillId="0" borderId="62" xfId="66" applyNumberFormat="1" applyFont="1" applyBorder="1">
      <alignment/>
      <protection/>
    </xf>
    <xf numFmtId="3" fontId="14" fillId="0" borderId="27" xfId="66" applyNumberFormat="1" applyFont="1" applyBorder="1">
      <alignment/>
      <protection/>
    </xf>
    <xf numFmtId="0" fontId="0" fillId="0" borderId="17" xfId="66" applyFont="1" applyBorder="1">
      <alignment/>
      <protection/>
    </xf>
    <xf numFmtId="3" fontId="41" fillId="0" borderId="0" xfId="66" applyNumberFormat="1" applyFont="1" applyBorder="1">
      <alignment/>
      <protection/>
    </xf>
    <xf numFmtId="3" fontId="14" fillId="0" borderId="0" xfId="66" applyNumberFormat="1" applyFont="1" applyBorder="1">
      <alignment/>
      <protection/>
    </xf>
    <xf numFmtId="3" fontId="41" fillId="0" borderId="17" xfId="66" applyNumberFormat="1" applyFont="1" applyBorder="1">
      <alignment/>
      <protection/>
    </xf>
    <xf numFmtId="3" fontId="14" fillId="0" borderId="27" xfId="66" applyNumberFormat="1" applyFont="1" applyBorder="1">
      <alignment/>
      <protection/>
    </xf>
    <xf numFmtId="0" fontId="12" fillId="0" borderId="40" xfId="66" applyFont="1" applyBorder="1">
      <alignment/>
      <protection/>
    </xf>
    <xf numFmtId="3" fontId="12" fillId="0" borderId="19" xfId="66" applyNumberFormat="1" applyFont="1" applyBorder="1">
      <alignment/>
      <protection/>
    </xf>
    <xf numFmtId="3" fontId="12" fillId="0" borderId="15" xfId="66" applyNumberFormat="1" applyFont="1" applyBorder="1">
      <alignment/>
      <protection/>
    </xf>
    <xf numFmtId="0" fontId="12" fillId="0" borderId="51" xfId="66" applyFont="1" applyBorder="1">
      <alignment/>
      <protection/>
    </xf>
    <xf numFmtId="3" fontId="6" fillId="0" borderId="32" xfId="66" applyNumberFormat="1" applyFont="1" applyBorder="1">
      <alignment/>
      <protection/>
    </xf>
    <xf numFmtId="3" fontId="6" fillId="0" borderId="32" xfId="66" applyNumberFormat="1" applyFont="1" applyBorder="1">
      <alignment/>
      <protection/>
    </xf>
    <xf numFmtId="0" fontId="6" fillId="0" borderId="56" xfId="66" applyFont="1" applyBorder="1">
      <alignment/>
      <protection/>
    </xf>
    <xf numFmtId="3" fontId="6" fillId="0" borderId="20" xfId="66" applyNumberFormat="1" applyFont="1" applyBorder="1">
      <alignment/>
      <protection/>
    </xf>
    <xf numFmtId="3" fontId="6" fillId="0" borderId="70" xfId="66" applyNumberFormat="1" applyFont="1" applyBorder="1">
      <alignment/>
      <protection/>
    </xf>
    <xf numFmtId="0" fontId="12" fillId="0" borderId="62" xfId="66" applyFont="1" applyBorder="1" quotePrefix="1">
      <alignment/>
      <protection/>
    </xf>
    <xf numFmtId="3" fontId="6" fillId="0" borderId="0" xfId="66" applyNumberFormat="1" applyFont="1" applyBorder="1">
      <alignment/>
      <protection/>
    </xf>
    <xf numFmtId="3" fontId="12" fillId="0" borderId="27" xfId="66" applyNumberFormat="1" applyFont="1" applyBorder="1">
      <alignment/>
      <protection/>
    </xf>
    <xf numFmtId="0" fontId="6" fillId="0" borderId="72" xfId="66" applyFont="1" applyBorder="1">
      <alignment/>
      <protection/>
    </xf>
    <xf numFmtId="3" fontId="6" fillId="0" borderId="73" xfId="66" applyNumberFormat="1" applyFont="1" applyBorder="1">
      <alignment/>
      <protection/>
    </xf>
    <xf numFmtId="3" fontId="6" fillId="0" borderId="37" xfId="66" applyNumberFormat="1" applyFont="1" applyBorder="1">
      <alignment/>
      <protection/>
    </xf>
    <xf numFmtId="3" fontId="6" fillId="0" borderId="72" xfId="66" applyNumberFormat="1" applyFont="1" applyBorder="1">
      <alignment/>
      <protection/>
    </xf>
    <xf numFmtId="3" fontId="6" fillId="0" borderId="34" xfId="66" applyNumberFormat="1" applyFont="1" applyBorder="1">
      <alignment/>
      <protection/>
    </xf>
    <xf numFmtId="0" fontId="41" fillId="0" borderId="0" xfId="66" applyFont="1" applyBorder="1" quotePrefix="1">
      <alignment/>
      <protection/>
    </xf>
    <xf numFmtId="3" fontId="12" fillId="0" borderId="0" xfId="66" applyNumberFormat="1" applyFont="1" applyBorder="1">
      <alignment/>
      <protection/>
    </xf>
    <xf numFmtId="3" fontId="12" fillId="0" borderId="0" xfId="66" applyNumberFormat="1" applyFont="1" applyFill="1" applyBorder="1">
      <alignment/>
      <protection/>
    </xf>
    <xf numFmtId="3" fontId="41" fillId="0" borderId="0" xfId="66" applyNumberFormat="1" applyFont="1" applyFill="1" applyBorder="1">
      <alignment/>
      <protection/>
    </xf>
    <xf numFmtId="3" fontId="43" fillId="0" borderId="0" xfId="66" applyNumberFormat="1" applyFont="1" applyBorder="1">
      <alignment/>
      <protection/>
    </xf>
    <xf numFmtId="0" fontId="3" fillId="0" borderId="38" xfId="72" applyFont="1" applyBorder="1">
      <alignment/>
      <protection/>
    </xf>
    <xf numFmtId="0" fontId="15" fillId="0" borderId="51" xfId="72" applyFont="1" applyBorder="1">
      <alignment/>
      <protection/>
    </xf>
    <xf numFmtId="0" fontId="15" fillId="0" borderId="40" xfId="72" applyFont="1" applyBorder="1">
      <alignment/>
      <protection/>
    </xf>
    <xf numFmtId="0" fontId="25" fillId="0" borderId="44" xfId="72" applyFont="1" applyBorder="1">
      <alignment/>
      <protection/>
    </xf>
    <xf numFmtId="14" fontId="13" fillId="0" borderId="31" xfId="72" applyNumberFormat="1" applyFont="1" applyBorder="1" applyAlignment="1">
      <alignment horizontal="center"/>
      <protection/>
    </xf>
    <xf numFmtId="3" fontId="41" fillId="0" borderId="15" xfId="66" applyNumberFormat="1" applyFont="1" applyBorder="1">
      <alignment/>
      <protection/>
    </xf>
    <xf numFmtId="3" fontId="41" fillId="0" borderId="15" xfId="66" applyNumberFormat="1" applyFont="1" applyBorder="1">
      <alignment/>
      <protection/>
    </xf>
    <xf numFmtId="3" fontId="14" fillId="0" borderId="74" xfId="66" applyNumberFormat="1" applyFont="1" applyBorder="1">
      <alignment/>
      <protection/>
    </xf>
    <xf numFmtId="3" fontId="6" fillId="0" borderId="47" xfId="66" applyNumberFormat="1" applyFont="1" applyBorder="1">
      <alignment/>
      <protection/>
    </xf>
    <xf numFmtId="3" fontId="40" fillId="0" borderId="11" xfId="66" applyNumberFormat="1" applyFont="1" applyBorder="1">
      <alignment/>
      <protection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3" fontId="12" fillId="0" borderId="15" xfId="66" applyNumberFormat="1" applyFont="1" applyFill="1" applyBorder="1">
      <alignment/>
      <protection/>
    </xf>
    <xf numFmtId="164" fontId="44" fillId="0" borderId="27" xfId="0" applyNumberFormat="1" applyFont="1" applyFill="1" applyBorder="1" applyAlignment="1" applyProtection="1">
      <alignment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45" fillId="0" borderId="46" xfId="46" applyNumberFormat="1" applyFont="1" applyBorder="1" applyAlignment="1">
      <alignment/>
    </xf>
    <xf numFmtId="0" fontId="12" fillId="0" borderId="50" xfId="66" applyFont="1" applyBorder="1">
      <alignment/>
      <protection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46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11" xfId="70" applyNumberFormat="1" applyFont="1" applyFill="1" applyBorder="1" applyAlignment="1" applyProtection="1">
      <alignment vertical="center"/>
      <protection locked="0"/>
    </xf>
    <xf numFmtId="164" fontId="15" fillId="0" borderId="12" xfId="70" applyNumberFormat="1" applyFont="1" applyFill="1" applyBorder="1" applyAlignment="1" applyProtection="1">
      <alignment vertical="center"/>
      <protection locked="0"/>
    </xf>
    <xf numFmtId="164" fontId="15" fillId="0" borderId="20" xfId="0" applyNumberFormat="1" applyFont="1" applyFill="1" applyBorder="1" applyAlignment="1" applyProtection="1">
      <alignment vertical="center" wrapText="1"/>
      <protection locked="0"/>
    </xf>
    <xf numFmtId="49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3" xfId="0" applyNumberFormat="1" applyFont="1" applyFill="1" applyBorder="1" applyAlignment="1" applyProtection="1">
      <alignment vertical="center" wrapText="1"/>
      <protection locked="0"/>
    </xf>
    <xf numFmtId="164" fontId="15" fillId="0" borderId="13" xfId="0" applyNumberFormat="1" applyFont="1" applyFill="1" applyBorder="1" applyAlignment="1" applyProtection="1">
      <alignment vertical="center" wrapText="1"/>
      <protection locked="0"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46" fillId="0" borderId="17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 locked="0"/>
    </xf>
    <xf numFmtId="164" fontId="40" fillId="0" borderId="15" xfId="0" applyNumberFormat="1" applyFont="1" applyFill="1" applyBorder="1" applyAlignment="1" applyProtection="1">
      <alignment vertical="center" wrapText="1"/>
      <protection locked="0"/>
    </xf>
    <xf numFmtId="49" fontId="40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38" xfId="72" applyNumberFormat="1" applyFont="1" applyBorder="1">
      <alignment/>
      <protection/>
    </xf>
    <xf numFmtId="2" fontId="13" fillId="0" borderId="34" xfId="72" applyNumberFormat="1" applyFont="1" applyBorder="1">
      <alignment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2" fontId="19" fillId="0" borderId="38" xfId="72" applyNumberFormat="1" applyFont="1" applyBorder="1">
      <alignment/>
      <protection/>
    </xf>
    <xf numFmtId="164" fontId="0" fillId="0" borderId="51" xfId="0" applyNumberFormat="1" applyFill="1" applyBorder="1" applyAlignment="1" applyProtection="1">
      <alignment horizontal="left" vertical="center" wrapText="1"/>
      <protection locked="0"/>
    </xf>
    <xf numFmtId="0" fontId="18" fillId="0" borderId="11" xfId="0" applyFont="1" applyBorder="1" applyAlignment="1" applyProtection="1" quotePrefix="1">
      <alignment horizontal="left" wrapText="1" indent="1"/>
      <protection/>
    </xf>
    <xf numFmtId="0" fontId="13" fillId="0" borderId="22" xfId="68" applyFont="1" applyFill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vertical="center" wrapText="1"/>
      <protection/>
    </xf>
    <xf numFmtId="0" fontId="18" fillId="0" borderId="15" xfId="0" applyFont="1" applyBorder="1" applyAlignment="1" applyProtection="1">
      <alignment vertical="center" wrapText="1"/>
      <protection/>
    </xf>
    <xf numFmtId="0" fontId="19" fillId="0" borderId="29" xfId="0" applyFont="1" applyBorder="1" applyAlignment="1" applyProtection="1">
      <alignment vertical="center" wrapText="1"/>
      <protection/>
    </xf>
    <xf numFmtId="0" fontId="15" fillId="0" borderId="37" xfId="68" applyFont="1" applyFill="1" applyBorder="1" applyAlignment="1" applyProtection="1">
      <alignment horizontal="left" vertical="center" wrapText="1" indent="7"/>
      <protection/>
    </xf>
    <xf numFmtId="0" fontId="13" fillId="0" borderId="29" xfId="68" applyFont="1" applyFill="1" applyBorder="1" applyAlignment="1" applyProtection="1">
      <alignment horizontal="left" vertical="center" wrapText="1" indent="1"/>
      <protection/>
    </xf>
    <xf numFmtId="0" fontId="13" fillId="0" borderId="30" xfId="68" applyFont="1" applyFill="1" applyBorder="1" applyAlignment="1" applyProtection="1">
      <alignment vertical="center" wrapText="1"/>
      <protection/>
    </xf>
    <xf numFmtId="164" fontId="13" fillId="0" borderId="31" xfId="68" applyNumberFormat="1" applyFont="1" applyFill="1" applyBorder="1" applyAlignment="1" applyProtection="1">
      <alignment horizontal="right" vertical="center" wrapText="1" indent="1"/>
      <protection/>
    </xf>
    <xf numFmtId="164" fontId="19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49" fontId="6" fillId="0" borderId="54" xfId="0" applyNumberFormat="1" applyFont="1" applyFill="1" applyBorder="1" applyAlignment="1" applyProtection="1">
      <alignment horizontal="right" vertical="center" indent="1"/>
      <protection/>
    </xf>
    <xf numFmtId="49" fontId="13" fillId="0" borderId="22" xfId="68" applyNumberFormat="1" applyFont="1" applyFill="1" applyBorder="1" applyAlignment="1" applyProtection="1">
      <alignment horizontal="center" vertical="center" wrapText="1"/>
      <protection/>
    </xf>
    <xf numFmtId="0" fontId="7" fillId="0" borderId="0" xfId="65" applyFont="1" applyAlignment="1">
      <alignment horizontal="center"/>
      <protection/>
    </xf>
    <xf numFmtId="166" fontId="22" fillId="0" borderId="49" xfId="46" applyNumberFormat="1" applyFont="1" applyBorder="1" applyAlignment="1">
      <alignment/>
    </xf>
    <xf numFmtId="0" fontId="2" fillId="0" borderId="62" xfId="65" applyFont="1" applyBorder="1" applyAlignment="1">
      <alignment wrapText="1"/>
      <protection/>
    </xf>
    <xf numFmtId="166" fontId="30" fillId="0" borderId="0" xfId="65" applyNumberFormat="1" applyFont="1">
      <alignment/>
      <protection/>
    </xf>
    <xf numFmtId="166" fontId="0" fillId="0" borderId="50" xfId="46" applyNumberFormat="1" applyFont="1" applyBorder="1" applyAlignment="1">
      <alignment horizontal="center"/>
    </xf>
    <xf numFmtId="0" fontId="33" fillId="0" borderId="0" xfId="0" applyFont="1" applyFill="1" applyAlignment="1">
      <alignment/>
    </xf>
    <xf numFmtId="177" fontId="15" fillId="0" borderId="32" xfId="72" applyNumberFormat="1" applyFont="1" applyFill="1" applyBorder="1">
      <alignment/>
      <protection/>
    </xf>
    <xf numFmtId="164" fontId="44" fillId="0" borderId="32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11" xfId="0" applyNumberFormat="1" applyFont="1" applyFill="1" applyBorder="1" applyAlignment="1" applyProtection="1">
      <alignment vertical="center" wrapText="1"/>
      <protection locked="0"/>
    </xf>
    <xf numFmtId="166" fontId="22" fillId="0" borderId="52" xfId="46" applyNumberFormat="1" applyFont="1" applyBorder="1" applyAlignment="1">
      <alignment horizontal="center"/>
    </xf>
    <xf numFmtId="0" fontId="11" fillId="0" borderId="71" xfId="65" applyFont="1" applyBorder="1" applyAlignment="1">
      <alignment horizontal="left"/>
      <protection/>
    </xf>
    <xf numFmtId="166" fontId="38" fillId="0" borderId="67" xfId="65" applyNumberFormat="1" applyFont="1" applyBorder="1" applyAlignment="1">
      <alignment horizontal="center"/>
      <protection/>
    </xf>
    <xf numFmtId="3" fontId="40" fillId="0" borderId="15" xfId="66" applyNumberFormat="1" applyFont="1" applyBorder="1">
      <alignment/>
      <protection/>
    </xf>
    <xf numFmtId="164" fontId="15" fillId="0" borderId="28" xfId="68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70" applyFont="1" applyFill="1" applyAlignment="1" applyProtection="1">
      <alignment vertical="center"/>
      <protection locked="0"/>
    </xf>
    <xf numFmtId="0" fontId="15" fillId="0" borderId="0" xfId="66" applyFont="1">
      <alignment/>
      <protection/>
    </xf>
    <xf numFmtId="164" fontId="15" fillId="0" borderId="10" xfId="70" applyNumberFormat="1" applyFont="1" applyFill="1" applyBorder="1" applyAlignment="1" applyProtection="1">
      <alignment vertical="center"/>
      <protection locked="0"/>
    </xf>
    <xf numFmtId="164" fontId="13" fillId="0" borderId="48" xfId="70" applyNumberFormat="1" applyFont="1" applyFill="1" applyBorder="1" applyAlignment="1" applyProtection="1">
      <alignment vertical="center"/>
      <protection/>
    </xf>
    <xf numFmtId="164" fontId="13" fillId="0" borderId="27" xfId="70" applyNumberFormat="1" applyFont="1" applyFill="1" applyBorder="1" applyAlignment="1" applyProtection="1">
      <alignment vertical="center"/>
      <protection/>
    </xf>
    <xf numFmtId="164" fontId="13" fillId="0" borderId="33" xfId="70" applyNumberFormat="1" applyFont="1" applyFill="1" applyBorder="1" applyAlignment="1" applyProtection="1">
      <alignment vertical="center"/>
      <protection/>
    </xf>
    <xf numFmtId="164" fontId="15" fillId="0" borderId="42" xfId="68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46" xfId="68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42" xfId="68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0" xfId="66" applyNumberFormat="1" applyFont="1" applyBorder="1" applyAlignment="1">
      <alignment horizontal="right"/>
      <protection/>
    </xf>
    <xf numFmtId="164" fontId="15" fillId="0" borderId="17" xfId="0" applyNumberFormat="1" applyFont="1" applyFill="1" applyBorder="1" applyAlignment="1" applyProtection="1">
      <alignment vertical="center" wrapText="1"/>
      <protection locked="0"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0" fontId="45" fillId="0" borderId="0" xfId="0" applyFont="1" applyFill="1" applyAlignment="1">
      <alignment vertical="center" wrapText="1"/>
    </xf>
    <xf numFmtId="0" fontId="65" fillId="0" borderId="0" xfId="0" applyFont="1" applyFill="1" applyAlignment="1" applyProtection="1">
      <alignment vertical="center" wrapText="1"/>
      <protection/>
    </xf>
    <xf numFmtId="0" fontId="15" fillId="0" borderId="62" xfId="71" applyFont="1" applyFill="1" applyBorder="1" quotePrefix="1">
      <alignment/>
      <protection/>
    </xf>
    <xf numFmtId="164" fontId="44" fillId="0" borderId="46" xfId="6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4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40" fillId="0" borderId="11" xfId="66" applyNumberFormat="1" applyFont="1" applyFill="1" applyBorder="1">
      <alignment/>
      <protection/>
    </xf>
    <xf numFmtId="3" fontId="1" fillId="0" borderId="49" xfId="65" applyNumberFormat="1" applyFont="1" applyBorder="1" applyAlignment="1">
      <alignment horizontal="right"/>
      <protection/>
    </xf>
    <xf numFmtId="166" fontId="1" fillId="0" borderId="49" xfId="46" applyNumberFormat="1" applyFont="1" applyBorder="1" applyAlignment="1">
      <alignment horizontal="right"/>
    </xf>
    <xf numFmtId="166" fontId="1" fillId="0" borderId="49" xfId="46" applyNumberFormat="1" applyFont="1" applyBorder="1" applyAlignment="1">
      <alignment horizontal="center"/>
    </xf>
    <xf numFmtId="0" fontId="0" fillId="0" borderId="62" xfId="65" applyFont="1" applyBorder="1" applyAlignment="1">
      <alignment horizontal="left" wrapText="1"/>
      <protection/>
    </xf>
    <xf numFmtId="0" fontId="5" fillId="0" borderId="50" xfId="65" applyFont="1" applyBorder="1" applyAlignment="1">
      <alignment wrapText="1"/>
      <protection/>
    </xf>
    <xf numFmtId="0" fontId="0" fillId="0" borderId="51" xfId="65" applyFont="1" applyBorder="1">
      <alignment/>
      <protection/>
    </xf>
    <xf numFmtId="0" fontId="0" fillId="0" borderId="51" xfId="65" applyFont="1" applyBorder="1" applyAlignment="1">
      <alignment wrapText="1"/>
      <protection/>
    </xf>
    <xf numFmtId="166" fontId="1" fillId="0" borderId="49" xfId="46" applyNumberFormat="1" applyFont="1" applyBorder="1" applyAlignment="1">
      <alignment/>
    </xf>
    <xf numFmtId="0" fontId="28" fillId="0" borderId="11" xfId="0" applyFont="1" applyBorder="1" applyAlignment="1" applyProtection="1">
      <alignment horizontal="left" vertical="center" indent="1"/>
      <protection locked="0"/>
    </xf>
    <xf numFmtId="3" fontId="12" fillId="0" borderId="19" xfId="66" applyNumberFormat="1" applyFont="1" applyFill="1" applyBorder="1">
      <alignment/>
      <protection/>
    </xf>
    <xf numFmtId="164" fontId="46" fillId="0" borderId="32" xfId="6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center" vertical="center" wrapText="1"/>
      <protection/>
    </xf>
    <xf numFmtId="164" fontId="13" fillId="0" borderId="48" xfId="0" applyNumberFormat="1" applyFont="1" applyFill="1" applyBorder="1" applyAlignment="1" applyProtection="1">
      <alignment horizontal="center" vertical="center" wrapText="1"/>
      <protection/>
    </xf>
    <xf numFmtId="164" fontId="44" fillId="0" borderId="17" xfId="0" applyNumberFormat="1" applyFont="1" applyFill="1" applyBorder="1" applyAlignment="1" applyProtection="1">
      <alignment vertical="center" wrapText="1"/>
      <protection locked="0"/>
    </xf>
    <xf numFmtId="164" fontId="12" fillId="0" borderId="34" xfId="0" applyNumberFormat="1" applyFont="1" applyFill="1" applyBorder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18" borderId="30" xfId="0" applyNumberFormat="1" applyFont="1" applyFill="1" applyBorder="1" applyAlignment="1" applyProtection="1">
      <alignment vertical="center" wrapText="1"/>
      <protection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164" fontId="15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0" fillId="0" borderId="47" xfId="46" applyNumberFormat="1" applyFont="1" applyFill="1" applyBorder="1" applyAlignment="1" applyProtection="1">
      <alignment horizontal="left"/>
      <protection locked="0"/>
    </xf>
    <xf numFmtId="3" fontId="0" fillId="16" borderId="47" xfId="46" applyNumberFormat="1" applyFont="1" applyFill="1" applyBorder="1" applyAlignment="1" applyProtection="1">
      <alignment/>
      <protection locked="0"/>
    </xf>
    <xf numFmtId="164" fontId="40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70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50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2" xfId="0" applyNumberFormat="1" applyFill="1" applyBorder="1" applyAlignment="1" applyProtection="1">
      <alignment horizontal="left" vertical="center" wrapText="1"/>
      <protection locked="0"/>
    </xf>
    <xf numFmtId="164" fontId="15" fillId="0" borderId="5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0" xfId="68" applyFont="1" applyFill="1" applyBorder="1" applyProtection="1">
      <alignment/>
      <protection locked="0"/>
    </xf>
    <xf numFmtId="164" fontId="0" fillId="0" borderId="5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50" xfId="0" applyFont="1" applyFill="1" applyBorder="1" applyAlignment="1">
      <alignment vertical="center"/>
    </xf>
    <xf numFmtId="0" fontId="66" fillId="0" borderId="50" xfId="0" applyFont="1" applyFill="1" applyBorder="1" applyAlignment="1" quotePrefix="1">
      <alignment vertical="center"/>
    </xf>
    <xf numFmtId="0" fontId="66" fillId="0" borderId="50" xfId="0" applyFont="1" applyFill="1" applyBorder="1" applyAlignment="1" quotePrefix="1">
      <alignment vertical="center" wrapText="1"/>
    </xf>
    <xf numFmtId="0" fontId="66" fillId="0" borderId="50" xfId="0" applyFont="1" applyFill="1" applyBorder="1" applyAlignment="1">
      <alignment vertical="center" wrapText="1"/>
    </xf>
    <xf numFmtId="164" fontId="0" fillId="0" borderId="50" xfId="0" applyNumberFormat="1" applyFont="1" applyFill="1" applyBorder="1" applyAlignment="1" applyProtection="1">
      <alignment vertical="center" wrapText="1"/>
      <protection locked="0"/>
    </xf>
    <xf numFmtId="164" fontId="15" fillId="0" borderId="74" xfId="0" applyNumberFormat="1" applyFont="1" applyFill="1" applyBorder="1" applyAlignment="1" applyProtection="1">
      <alignment vertical="center" wrapText="1"/>
      <protection locked="0"/>
    </xf>
    <xf numFmtId="3" fontId="67" fillId="0" borderId="50" xfId="46" applyNumberFormat="1" applyFont="1" applyFill="1" applyBorder="1" applyAlignment="1">
      <alignment wrapText="1"/>
    </xf>
    <xf numFmtId="3" fontId="67" fillId="0" borderId="50" xfId="46" applyNumberFormat="1" applyFont="1" applyFill="1" applyBorder="1" applyAlignment="1">
      <alignment/>
    </xf>
    <xf numFmtId="3" fontId="67" fillId="16" borderId="50" xfId="46" applyNumberFormat="1" applyFont="1" applyFill="1" applyBorder="1" applyAlignment="1">
      <alignment wrapText="1"/>
    </xf>
    <xf numFmtId="164" fontId="15" fillId="0" borderId="49" xfId="0" applyNumberFormat="1" applyFont="1" applyFill="1" applyBorder="1" applyAlignment="1" applyProtection="1">
      <alignment vertical="center" wrapText="1"/>
      <protection locked="0"/>
    </xf>
    <xf numFmtId="164" fontId="15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40" xfId="72" applyFont="1" applyBorder="1">
      <alignment/>
      <protection/>
    </xf>
    <xf numFmtId="0" fontId="0" fillId="0" borderId="50" xfId="65" applyFont="1" applyBorder="1" applyAlignment="1">
      <alignment wrapText="1"/>
      <protection/>
    </xf>
    <xf numFmtId="164" fontId="44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26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34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49" fontId="4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164" fontId="4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40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32" xfId="72" applyNumberFormat="1" applyFont="1" applyFill="1" applyBorder="1">
      <alignment/>
      <protection/>
    </xf>
    <xf numFmtId="0" fontId="44" fillId="0" borderId="11" xfId="0" applyFont="1" applyBorder="1" applyAlignment="1" applyProtection="1">
      <alignment horizontal="left" vertical="center" indent="1"/>
      <protection locked="0"/>
    </xf>
    <xf numFmtId="3" fontId="44" fillId="0" borderId="27" xfId="0" applyNumberFormat="1" applyFont="1" applyFill="1" applyBorder="1" applyAlignment="1" applyProtection="1">
      <alignment horizontal="right" vertical="center" indent="1"/>
      <protection locked="0"/>
    </xf>
    <xf numFmtId="3" fontId="40" fillId="0" borderId="19" xfId="66" applyNumberFormat="1" applyFont="1" applyBorder="1">
      <alignment/>
      <protection/>
    </xf>
    <xf numFmtId="164" fontId="15" fillId="0" borderId="27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vertical="center" wrapText="1"/>
    </xf>
    <xf numFmtId="166" fontId="45" fillId="0" borderId="61" xfId="46" applyNumberFormat="1" applyFont="1" applyBorder="1" applyAlignment="1">
      <alignment/>
    </xf>
    <xf numFmtId="166" fontId="68" fillId="0" borderId="50" xfId="46" applyNumberFormat="1" applyFont="1" applyBorder="1" applyAlignment="1">
      <alignment horizontal="center"/>
    </xf>
    <xf numFmtId="3" fontId="40" fillId="0" borderId="17" xfId="66" applyNumberFormat="1" applyFont="1" applyFill="1" applyBorder="1">
      <alignment/>
      <protection/>
    </xf>
    <xf numFmtId="164" fontId="12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3" fontId="12" fillId="0" borderId="20" xfId="66" applyNumberFormat="1" applyFont="1" applyBorder="1" applyAlignment="1">
      <alignment horizontal="center"/>
      <protection/>
    </xf>
    <xf numFmtId="0" fontId="12" fillId="0" borderId="50" xfId="66" applyFont="1" applyBorder="1">
      <alignment/>
      <protection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74" xfId="46" applyNumberFormat="1" applyFont="1" applyBorder="1" applyAlignment="1">
      <alignment horizontal="center"/>
    </xf>
    <xf numFmtId="166" fontId="1" fillId="0" borderId="52" xfId="46" applyNumberFormat="1" applyFont="1" applyBorder="1" applyAlignment="1">
      <alignment horizontal="center"/>
    </xf>
    <xf numFmtId="3" fontId="44" fillId="0" borderId="27" xfId="0" applyNumberFormat="1" applyFont="1" applyBorder="1" applyAlignment="1" applyProtection="1">
      <alignment horizontal="right" vertical="center" indent="1"/>
      <protection locked="0"/>
    </xf>
    <xf numFmtId="164" fontId="4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7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1" xfId="0" applyNumberFormat="1" applyFont="1" applyFill="1" applyBorder="1" applyAlignment="1" applyProtection="1">
      <alignment vertical="center" wrapText="1"/>
      <protection locked="0"/>
    </xf>
    <xf numFmtId="49" fontId="15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37" xfId="0" applyNumberFormat="1" applyFont="1" applyFill="1" applyBorder="1" applyAlignment="1" applyProtection="1">
      <alignment vertical="center" wrapText="1"/>
      <protection locked="0"/>
    </xf>
    <xf numFmtId="164" fontId="44" fillId="0" borderId="74" xfId="0" applyNumberFormat="1" applyFont="1" applyFill="1" applyBorder="1" applyAlignment="1" applyProtection="1">
      <alignment vertical="center" wrapTex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2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4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57" xfId="72" applyFont="1" applyBorder="1">
      <alignment/>
      <protection/>
    </xf>
    <xf numFmtId="0" fontId="13" fillId="0" borderId="51" xfId="72" applyFont="1" applyBorder="1" applyAlignment="1">
      <alignment horizontal="center"/>
      <protection/>
    </xf>
    <xf numFmtId="0" fontId="13" fillId="0" borderId="20" xfId="72" applyFont="1" applyBorder="1" applyAlignment="1">
      <alignment horizontal="center"/>
      <protection/>
    </xf>
    <xf numFmtId="0" fontId="13" fillId="0" borderId="13" xfId="72" applyFont="1" applyBorder="1" applyAlignment="1">
      <alignment horizontal="center"/>
      <protection/>
    </xf>
    <xf numFmtId="0" fontId="13" fillId="0" borderId="26" xfId="72" applyFont="1" applyBorder="1" applyAlignment="1">
      <alignment horizontal="center"/>
      <protection/>
    </xf>
    <xf numFmtId="0" fontId="13" fillId="0" borderId="75" xfId="72" applyFont="1" applyBorder="1" applyAlignment="1">
      <alignment horizontal="center"/>
      <protection/>
    </xf>
    <xf numFmtId="0" fontId="13" fillId="0" borderId="70" xfId="72" applyFont="1" applyBorder="1" applyAlignment="1">
      <alignment horizontal="center"/>
      <protection/>
    </xf>
    <xf numFmtId="0" fontId="13" fillId="0" borderId="71" xfId="72" applyFont="1" applyBorder="1" applyAlignment="1">
      <alignment horizontal="center"/>
      <protection/>
    </xf>
    <xf numFmtId="0" fontId="13" fillId="0" borderId="21" xfId="72" applyFont="1" applyBorder="1" applyAlignment="1">
      <alignment horizontal="center"/>
      <protection/>
    </xf>
    <xf numFmtId="0" fontId="13" fillId="0" borderId="37" xfId="72" applyFont="1" applyBorder="1" applyAlignment="1">
      <alignment horizontal="center"/>
      <protection/>
    </xf>
    <xf numFmtId="0" fontId="13" fillId="0" borderId="34" xfId="72" applyFont="1" applyBorder="1" applyAlignment="1">
      <alignment horizontal="center"/>
      <protection/>
    </xf>
    <xf numFmtId="0" fontId="13" fillId="0" borderId="76" xfId="72" applyFont="1" applyBorder="1" applyAlignment="1">
      <alignment horizontal="center"/>
      <protection/>
    </xf>
    <xf numFmtId="0" fontId="13" fillId="0" borderId="72" xfId="72" applyFont="1" applyBorder="1" applyAlignment="1">
      <alignment horizontal="center"/>
      <protection/>
    </xf>
    <xf numFmtId="0" fontId="15" fillId="0" borderId="66" xfId="72" applyFont="1" applyBorder="1" applyAlignment="1">
      <alignment horizontal="left"/>
      <protection/>
    </xf>
    <xf numFmtId="3" fontId="15" fillId="0" borderId="24" xfId="72" applyNumberFormat="1" applyFont="1" applyBorder="1" applyAlignment="1">
      <alignment horizontal="right"/>
      <protection/>
    </xf>
    <xf numFmtId="3" fontId="15" fillId="0" borderId="25" xfId="72" applyNumberFormat="1" applyFont="1" applyBorder="1" applyAlignment="1">
      <alignment horizontal="right"/>
      <protection/>
    </xf>
    <xf numFmtId="3" fontId="13" fillId="0" borderId="35" xfId="72" applyNumberFormat="1" applyFont="1" applyBorder="1" applyAlignment="1">
      <alignment horizontal="center"/>
      <protection/>
    </xf>
    <xf numFmtId="3" fontId="15" fillId="0" borderId="77" xfId="72" applyNumberFormat="1" applyFont="1" applyBorder="1" applyAlignment="1">
      <alignment horizontal="right"/>
      <protection/>
    </xf>
    <xf numFmtId="3" fontId="15" fillId="0" borderId="12" xfId="72" applyNumberFormat="1" applyFont="1" applyBorder="1" applyAlignment="1">
      <alignment horizontal="right"/>
      <protection/>
    </xf>
    <xf numFmtId="3" fontId="15" fillId="0" borderId="78" xfId="72" applyNumberFormat="1" applyFont="1" applyBorder="1" applyAlignment="1">
      <alignment horizontal="right"/>
      <protection/>
    </xf>
    <xf numFmtId="3" fontId="13" fillId="0" borderId="49" xfId="72" applyNumberFormat="1" applyFont="1" applyBorder="1" applyAlignment="1">
      <alignment horizontal="center"/>
      <protection/>
    </xf>
    <xf numFmtId="0" fontId="15" fillId="0" borderId="50" xfId="72" applyFont="1" applyBorder="1" applyAlignment="1">
      <alignment horizontal="left"/>
      <protection/>
    </xf>
    <xf numFmtId="3" fontId="15" fillId="0" borderId="17" xfId="72" applyNumberFormat="1" applyFont="1" applyBorder="1" applyAlignment="1">
      <alignment horizontal="right"/>
      <protection/>
    </xf>
    <xf numFmtId="3" fontId="15" fillId="0" borderId="15" xfId="72" applyNumberFormat="1" applyFont="1" applyBorder="1" applyAlignment="1">
      <alignment horizontal="right"/>
      <protection/>
    </xf>
    <xf numFmtId="3" fontId="13" fillId="0" borderId="32" xfId="72" applyNumberFormat="1" applyFont="1" applyBorder="1" applyAlignment="1">
      <alignment horizontal="center"/>
      <protection/>
    </xf>
    <xf numFmtId="3" fontId="15" fillId="0" borderId="14" xfId="72" applyNumberFormat="1" applyFont="1" applyBorder="1" applyAlignment="1">
      <alignment horizontal="right"/>
      <protection/>
    </xf>
    <xf numFmtId="3" fontId="15" fillId="0" borderId="11" xfId="72" applyNumberFormat="1" applyFont="1" applyBorder="1" applyAlignment="1">
      <alignment horizontal="right"/>
      <protection/>
    </xf>
    <xf numFmtId="3" fontId="15" fillId="0" borderId="47" xfId="72" applyNumberFormat="1" applyFont="1" applyBorder="1" applyAlignment="1">
      <alignment horizontal="right"/>
      <protection/>
    </xf>
    <xf numFmtId="3" fontId="13" fillId="0" borderId="50" xfId="72" applyNumberFormat="1" applyFont="1" applyBorder="1" applyAlignment="1">
      <alignment horizontal="center"/>
      <protection/>
    </xf>
    <xf numFmtId="0" fontId="15" fillId="0" borderId="50" xfId="71" applyFont="1" applyBorder="1" applyAlignment="1">
      <alignment horizontal="left"/>
      <protection/>
    </xf>
    <xf numFmtId="3" fontId="15" fillId="0" borderId="17" xfId="46" applyNumberFormat="1" applyFont="1" applyBorder="1" applyAlignment="1" quotePrefix="1">
      <alignment horizontal="right"/>
    </xf>
    <xf numFmtId="3" fontId="15" fillId="0" borderId="14" xfId="46" applyNumberFormat="1" applyFont="1" applyBorder="1" applyAlignment="1">
      <alignment horizontal="right"/>
    </xf>
    <xf numFmtId="3" fontId="15" fillId="0" borderId="11" xfId="46" applyNumberFormat="1" applyFont="1" applyBorder="1" applyAlignment="1">
      <alignment horizontal="right"/>
    </xf>
    <xf numFmtId="3" fontId="15" fillId="0" borderId="47" xfId="46" applyNumberFormat="1" applyFont="1" applyBorder="1" applyAlignment="1">
      <alignment horizontal="right"/>
    </xf>
    <xf numFmtId="3" fontId="13" fillId="0" borderId="50" xfId="72" applyNumberFormat="1" applyFont="1" applyBorder="1" applyAlignment="1">
      <alignment horizontal="center"/>
      <protection/>
    </xf>
    <xf numFmtId="0" fontId="15" fillId="0" borderId="74" xfId="71" applyFont="1" applyBorder="1" applyAlignment="1">
      <alignment horizontal="left"/>
      <protection/>
    </xf>
    <xf numFmtId="3" fontId="15" fillId="0" borderId="19" xfId="46" applyNumberFormat="1" applyFont="1" applyBorder="1" applyAlignment="1" quotePrefix="1">
      <alignment horizontal="right"/>
    </xf>
    <xf numFmtId="3" fontId="15" fillId="0" borderId="21" xfId="46" applyNumberFormat="1" applyFont="1" applyBorder="1" applyAlignment="1" quotePrefix="1">
      <alignment horizontal="right"/>
    </xf>
    <xf numFmtId="3" fontId="15" fillId="0" borderId="37" xfId="72" applyNumberFormat="1" applyFont="1" applyBorder="1" applyAlignment="1">
      <alignment horizontal="right"/>
      <protection/>
    </xf>
    <xf numFmtId="3" fontId="13" fillId="0" borderId="34" xfId="72" applyNumberFormat="1" applyFont="1" applyBorder="1" applyAlignment="1">
      <alignment horizontal="center"/>
      <protection/>
    </xf>
    <xf numFmtId="3" fontId="15" fillId="0" borderId="79" xfId="46" applyNumberFormat="1" applyFont="1" applyBorder="1" applyAlignment="1">
      <alignment horizontal="right"/>
    </xf>
    <xf numFmtId="3" fontId="15" fillId="0" borderId="15" xfId="46" applyNumberFormat="1" applyFont="1" applyBorder="1" applyAlignment="1">
      <alignment horizontal="right"/>
    </xf>
    <xf numFmtId="3" fontId="15" fillId="0" borderId="80" xfId="46" applyNumberFormat="1" applyFont="1" applyBorder="1" applyAlignment="1">
      <alignment horizontal="right"/>
    </xf>
    <xf numFmtId="3" fontId="13" fillId="0" borderId="74" xfId="72" applyNumberFormat="1" applyFont="1" applyBorder="1" applyAlignment="1">
      <alignment horizontal="center"/>
      <protection/>
    </xf>
    <xf numFmtId="0" fontId="0" fillId="0" borderId="44" xfId="71" applyFont="1" applyBorder="1">
      <alignment/>
      <protection/>
    </xf>
    <xf numFmtId="3" fontId="13" fillId="0" borderId="22" xfId="46" applyNumberFormat="1" applyFont="1" applyBorder="1" applyAlignment="1">
      <alignment horizontal="right"/>
    </xf>
    <xf numFmtId="3" fontId="13" fillId="0" borderId="44" xfId="46" applyNumberFormat="1" applyFont="1" applyBorder="1" applyAlignment="1">
      <alignment horizontal="right"/>
    </xf>
    <xf numFmtId="3" fontId="13" fillId="0" borderId="38" xfId="46" applyNumberFormat="1" applyFont="1" applyBorder="1" applyAlignment="1">
      <alignment horizontal="right"/>
    </xf>
    <xf numFmtId="0" fontId="69" fillId="0" borderId="0" xfId="72" applyFont="1">
      <alignment/>
      <protection/>
    </xf>
    <xf numFmtId="177" fontId="15" fillId="0" borderId="32" xfId="72" applyNumberFormat="1" applyFont="1" applyBorder="1">
      <alignment/>
      <protection/>
    </xf>
    <xf numFmtId="177" fontId="15" fillId="0" borderId="48" xfId="72" applyNumberFormat="1" applyFont="1" applyBorder="1">
      <alignment/>
      <protection/>
    </xf>
    <xf numFmtId="177" fontId="44" fillId="0" borderId="27" xfId="72" applyNumberFormat="1" applyFont="1" applyFill="1" applyBorder="1">
      <alignment/>
      <protection/>
    </xf>
    <xf numFmtId="0" fontId="0" fillId="0" borderId="50" xfId="65" applyFont="1" applyBorder="1" applyAlignment="1">
      <alignment wrapText="1"/>
      <protection/>
    </xf>
    <xf numFmtId="3" fontId="6" fillId="0" borderId="19" xfId="66" applyNumberFormat="1" applyFont="1" applyBorder="1">
      <alignment/>
      <protection/>
    </xf>
    <xf numFmtId="3" fontId="40" fillId="0" borderId="17" xfId="66" applyNumberFormat="1" applyFont="1" applyBorder="1">
      <alignment/>
      <protection/>
    </xf>
    <xf numFmtId="164" fontId="14" fillId="0" borderId="36" xfId="68" applyNumberFormat="1" applyFont="1" applyFill="1" applyBorder="1" applyAlignment="1" applyProtection="1">
      <alignment horizontal="left" vertical="center"/>
      <protection/>
    </xf>
    <xf numFmtId="164" fontId="5" fillId="0" borderId="0" xfId="68" applyNumberFormat="1" applyFont="1" applyFill="1" applyBorder="1" applyAlignment="1" applyProtection="1">
      <alignment horizontal="center" vertical="center"/>
      <protection/>
    </xf>
    <xf numFmtId="164" fontId="14" fillId="0" borderId="36" xfId="68" applyNumberFormat="1" applyFont="1" applyFill="1" applyBorder="1" applyAlignment="1" applyProtection="1">
      <alignment horizontal="left"/>
      <protection/>
    </xf>
    <xf numFmtId="0" fontId="5" fillId="0" borderId="0" xfId="68" applyFont="1" applyFill="1" applyAlignment="1" applyProtection="1">
      <alignment horizontal="center"/>
      <protection/>
    </xf>
    <xf numFmtId="164" fontId="6" fillId="0" borderId="36" xfId="68" applyNumberFormat="1" applyFont="1" applyFill="1" applyBorder="1" applyAlignment="1" applyProtection="1">
      <alignment horizontal="center" vertical="center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27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72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3" fillId="0" borderId="44" xfId="0" applyFont="1" applyFill="1" applyBorder="1" applyAlignment="1" applyProtection="1">
      <alignment horizontal="left" vertical="center" wrapText="1"/>
      <protection/>
    </xf>
    <xf numFmtId="0" fontId="3" fillId="0" borderId="53" xfId="0" applyFont="1" applyFill="1" applyBorder="1" applyAlignment="1" applyProtection="1">
      <alignment horizontal="left" vertical="center" wrapText="1"/>
      <protection/>
    </xf>
    <xf numFmtId="0" fontId="13" fillId="0" borderId="44" xfId="72" applyFont="1" applyBorder="1" applyAlignment="1">
      <alignment horizontal="left"/>
      <protection/>
    </xf>
    <xf numFmtId="0" fontId="30" fillId="0" borderId="45" xfId="72" applyBorder="1" applyAlignment="1">
      <alignment horizontal="left"/>
      <protection/>
    </xf>
    <xf numFmtId="0" fontId="30" fillId="0" borderId="53" xfId="72" applyBorder="1" applyAlignment="1">
      <alignment horizontal="left"/>
      <protection/>
    </xf>
    <xf numFmtId="0" fontId="13" fillId="0" borderId="35" xfId="72" applyFont="1" applyBorder="1" applyAlignment="1">
      <alignment horizontal="center" wrapText="1"/>
      <protection/>
    </xf>
    <xf numFmtId="0" fontId="31" fillId="0" borderId="48" xfId="69" applyFont="1" applyBorder="1" applyAlignment="1">
      <alignment wrapText="1"/>
      <protection/>
    </xf>
    <xf numFmtId="0" fontId="20" fillId="0" borderId="0" xfId="69" applyFont="1" applyFill="1" applyAlignment="1">
      <alignment horizontal="center"/>
      <protection/>
    </xf>
    <xf numFmtId="0" fontId="0" fillId="0" borderId="62" xfId="67" applyFont="1" applyBorder="1" applyAlignment="1">
      <alignment horizontal="left"/>
      <protection/>
    </xf>
    <xf numFmtId="0" fontId="0" fillId="0" borderId="63" xfId="67" applyFont="1" applyBorder="1" applyAlignment="1" quotePrefix="1">
      <alignment horizontal="left"/>
      <protection/>
    </xf>
    <xf numFmtId="0" fontId="0" fillId="0" borderId="62" xfId="67" applyFont="1" applyBorder="1" applyAlignment="1">
      <alignment horizontal="center"/>
      <protection/>
    </xf>
    <xf numFmtId="0" fontId="0" fillId="0" borderId="63" xfId="67" applyFont="1" applyBorder="1" applyAlignment="1">
      <alignment horizontal="center"/>
      <protection/>
    </xf>
    <xf numFmtId="0" fontId="0" fillId="0" borderId="46" xfId="67" applyFont="1" applyBorder="1" applyAlignment="1">
      <alignment horizontal="center"/>
      <protection/>
    </xf>
    <xf numFmtId="0" fontId="14" fillId="0" borderId="81" xfId="70" applyFont="1" applyFill="1" applyBorder="1" applyAlignment="1" applyProtection="1">
      <alignment horizontal="left" vertical="center" indent="1"/>
      <protection/>
    </xf>
    <xf numFmtId="0" fontId="14" fillId="0" borderId="45" xfId="70" applyFont="1" applyFill="1" applyBorder="1" applyAlignment="1" applyProtection="1">
      <alignment horizontal="left" vertical="center" indent="1"/>
      <protection/>
    </xf>
    <xf numFmtId="0" fontId="14" fillId="0" borderId="53" xfId="70" applyFont="1" applyFill="1" applyBorder="1" applyAlignment="1" applyProtection="1">
      <alignment horizontal="left" vertical="center" indent="1"/>
      <protection/>
    </xf>
    <xf numFmtId="0" fontId="5" fillId="0" borderId="0" xfId="70" applyFont="1" applyFill="1" applyAlignment="1" applyProtection="1">
      <alignment horizontal="center" wrapText="1"/>
      <protection/>
    </xf>
    <xf numFmtId="0" fontId="5" fillId="0" borderId="0" xfId="70" applyFont="1" applyFill="1" applyAlignment="1" applyProtection="1">
      <alignment horizontal="center"/>
      <protection/>
    </xf>
    <xf numFmtId="0" fontId="7" fillId="0" borderId="0" xfId="65" applyFont="1" applyAlignment="1">
      <alignment horizontal="right"/>
      <protection/>
    </xf>
    <xf numFmtId="0" fontId="3" fillId="0" borderId="66" xfId="65" applyFont="1" applyBorder="1" applyAlignment="1">
      <alignment horizontal="center" vertical="center" wrapText="1"/>
      <protection/>
    </xf>
    <xf numFmtId="0" fontId="3" fillId="0" borderId="52" xfId="65" applyFont="1" applyBorder="1" applyAlignment="1">
      <alignment horizontal="center" vertical="center" wrapText="1"/>
      <protection/>
    </xf>
    <xf numFmtId="0" fontId="3" fillId="0" borderId="67" xfId="65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/>
      <protection/>
    </xf>
    <xf numFmtId="0" fontId="6" fillId="0" borderId="44" xfId="0" applyFont="1" applyBorder="1" applyAlignment="1" applyProtection="1">
      <alignment horizontal="left" vertical="center" indent="2"/>
      <protection/>
    </xf>
    <xf numFmtId="0" fontId="6" fillId="0" borderId="43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  <xf numFmtId="0" fontId="0" fillId="0" borderId="0" xfId="66" applyFont="1" applyAlignment="1">
      <alignment horizontal="center"/>
      <protection/>
    </xf>
    <xf numFmtId="0" fontId="7" fillId="0" borderId="0" xfId="66" applyFont="1" applyAlignment="1">
      <alignment horizontal="center"/>
      <protection/>
    </xf>
    <xf numFmtId="0" fontId="5" fillId="0" borderId="20" xfId="66" applyFont="1" applyBorder="1" applyAlignment="1">
      <alignment horizontal="center"/>
      <protection/>
    </xf>
    <xf numFmtId="0" fontId="5" fillId="0" borderId="13" xfId="66" applyFont="1" applyBorder="1" applyAlignment="1">
      <alignment horizontal="center"/>
      <protection/>
    </xf>
    <xf numFmtId="0" fontId="5" fillId="0" borderId="26" xfId="66" applyFont="1" applyBorder="1" applyAlignment="1">
      <alignment horizontal="center"/>
      <protection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Már látott hiperhivatkozás" xfId="64"/>
    <cellStyle name="Normál_2013.évi normatíva költségvetéshez" xfId="65"/>
    <cellStyle name="Normál_Göngyölített 12.13" xfId="66"/>
    <cellStyle name="Normál_költségvetési rend. mód. melléklet" xfId="67"/>
    <cellStyle name="Normál_KVRENMUNKA" xfId="68"/>
    <cellStyle name="Normál_Önkormányzati%20melléklet%202013.(1)" xfId="69"/>
    <cellStyle name="Normál_SEGEDLETEK" xfId="70"/>
    <cellStyle name="Normál_szakfeladat táblázat költségvetéshez" xfId="71"/>
    <cellStyle name="Normál_szakfeladatokhoz táblázat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19">
    <tabColor rgb="FF92D050"/>
  </sheetPr>
  <dimension ref="A1:I159"/>
  <sheetViews>
    <sheetView zoomScaleSheetLayoutView="100" workbookViewId="0" topLeftCell="A1">
      <selection activeCell="F114" sqref="F114"/>
    </sheetView>
  </sheetViews>
  <sheetFormatPr defaultColWidth="9.00390625" defaultRowHeight="12.75"/>
  <cols>
    <col min="1" max="1" width="9.50390625" style="230" customWidth="1"/>
    <col min="2" max="2" width="91.625" style="230" customWidth="1"/>
    <col min="3" max="3" width="21.625" style="231" customWidth="1"/>
    <col min="4" max="4" width="9.00390625" style="243" customWidth="1"/>
    <col min="5" max="16384" width="9.375" style="243" customWidth="1"/>
  </cols>
  <sheetData>
    <row r="1" spans="1:3" ht="15.75" customHeight="1">
      <c r="A1" s="705" t="s">
        <v>14</v>
      </c>
      <c r="B1" s="705"/>
      <c r="C1" s="705"/>
    </row>
    <row r="2" spans="1:3" ht="15.75" customHeight="1" thickBot="1">
      <c r="A2" s="704" t="s">
        <v>128</v>
      </c>
      <c r="B2" s="704"/>
      <c r="C2" s="162" t="s">
        <v>170</v>
      </c>
    </row>
    <row r="3" spans="1:3" ht="37.5" customHeight="1" thickBot="1">
      <c r="A3" s="22" t="s">
        <v>70</v>
      </c>
      <c r="B3" s="23" t="s">
        <v>16</v>
      </c>
      <c r="C3" s="36" t="s">
        <v>614</v>
      </c>
    </row>
    <row r="4" spans="1:3" s="244" customFormat="1" ht="12" customHeight="1" thickBot="1">
      <c r="A4" s="238" t="s">
        <v>476</v>
      </c>
      <c r="B4" s="239" t="s">
        <v>477</v>
      </c>
      <c r="C4" s="240" t="s">
        <v>478</v>
      </c>
    </row>
    <row r="5" spans="1:3" s="245" customFormat="1" ht="12" customHeight="1" thickBot="1">
      <c r="A5" s="19" t="s">
        <v>17</v>
      </c>
      <c r="B5" s="20" t="s">
        <v>191</v>
      </c>
      <c r="C5" s="153">
        <f>+C6+C7+C8+C9+C10+C11</f>
        <v>1121066</v>
      </c>
    </row>
    <row r="6" spans="1:3" s="245" customFormat="1" ht="12" customHeight="1">
      <c r="A6" s="14" t="s">
        <v>95</v>
      </c>
      <c r="B6" s="246" t="s">
        <v>192</v>
      </c>
      <c r="C6" s="286">
        <v>231988</v>
      </c>
    </row>
    <row r="7" spans="1:3" s="245" customFormat="1" ht="12" customHeight="1">
      <c r="A7" s="13" t="s">
        <v>96</v>
      </c>
      <c r="B7" s="247" t="s">
        <v>193</v>
      </c>
      <c r="C7" s="157">
        <v>217885</v>
      </c>
    </row>
    <row r="8" spans="1:3" s="245" customFormat="1" ht="12" customHeight="1">
      <c r="A8" s="13" t="s">
        <v>97</v>
      </c>
      <c r="B8" s="247" t="s">
        <v>630</v>
      </c>
      <c r="C8" s="612">
        <v>536016</v>
      </c>
    </row>
    <row r="9" spans="1:3" s="245" customFormat="1" ht="12" customHeight="1">
      <c r="A9" s="13" t="s">
        <v>98</v>
      </c>
      <c r="B9" s="247" t="s">
        <v>195</v>
      </c>
      <c r="C9" s="157">
        <v>26943</v>
      </c>
    </row>
    <row r="10" spans="1:3" s="245" customFormat="1" ht="12" customHeight="1">
      <c r="A10" s="13" t="s">
        <v>125</v>
      </c>
      <c r="B10" s="149" t="s">
        <v>479</v>
      </c>
      <c r="C10" s="612">
        <v>106495</v>
      </c>
    </row>
    <row r="11" spans="1:3" s="245" customFormat="1" ht="12" customHeight="1" thickBot="1">
      <c r="A11" s="15" t="s">
        <v>99</v>
      </c>
      <c r="B11" s="150" t="s">
        <v>480</v>
      </c>
      <c r="C11" s="612">
        <v>1739</v>
      </c>
    </row>
    <row r="12" spans="1:3" s="245" customFormat="1" ht="12" customHeight="1" thickBot="1">
      <c r="A12" s="19" t="s">
        <v>18</v>
      </c>
      <c r="B12" s="148" t="s">
        <v>196</v>
      </c>
      <c r="C12" s="153">
        <f>+C13+C14+C15+C16+C17</f>
        <v>704584</v>
      </c>
    </row>
    <row r="13" spans="1:3" s="245" customFormat="1" ht="12" customHeight="1">
      <c r="A13" s="14" t="s">
        <v>101</v>
      </c>
      <c r="B13" s="246" t="s">
        <v>197</v>
      </c>
      <c r="C13" s="155"/>
    </row>
    <row r="14" spans="1:3" s="245" customFormat="1" ht="12" customHeight="1">
      <c r="A14" s="13" t="s">
        <v>102</v>
      </c>
      <c r="B14" s="247" t="s">
        <v>198</v>
      </c>
      <c r="C14" s="154"/>
    </row>
    <row r="15" spans="1:3" s="245" customFormat="1" ht="12" customHeight="1">
      <c r="A15" s="13" t="s">
        <v>103</v>
      </c>
      <c r="B15" s="247" t="s">
        <v>365</v>
      </c>
      <c r="C15" s="154"/>
    </row>
    <row r="16" spans="1:3" s="245" customFormat="1" ht="12" customHeight="1">
      <c r="A16" s="13" t="s">
        <v>104</v>
      </c>
      <c r="B16" s="247" t="s">
        <v>366</v>
      </c>
      <c r="C16" s="154"/>
    </row>
    <row r="17" spans="1:3" s="245" customFormat="1" ht="12" customHeight="1">
      <c r="A17" s="13" t="s">
        <v>105</v>
      </c>
      <c r="B17" s="247" t="s">
        <v>199</v>
      </c>
      <c r="C17" s="612">
        <v>704584</v>
      </c>
    </row>
    <row r="18" spans="1:3" s="245" customFormat="1" ht="12" customHeight="1" thickBot="1">
      <c r="A18" s="15" t="s">
        <v>114</v>
      </c>
      <c r="B18" s="150" t="s">
        <v>200</v>
      </c>
      <c r="C18" s="235"/>
    </row>
    <row r="19" spans="1:3" s="245" customFormat="1" ht="12" customHeight="1" thickBot="1">
      <c r="A19" s="19" t="s">
        <v>19</v>
      </c>
      <c r="B19" s="20" t="s">
        <v>201</v>
      </c>
      <c r="C19" s="153">
        <f>+C20+C21+C22+C23+C24</f>
        <v>16508</v>
      </c>
    </row>
    <row r="20" spans="1:3" s="245" customFormat="1" ht="12" customHeight="1">
      <c r="A20" s="14" t="s">
        <v>84</v>
      </c>
      <c r="B20" s="246" t="s">
        <v>202</v>
      </c>
      <c r="C20" s="286">
        <v>750</v>
      </c>
    </row>
    <row r="21" spans="1:3" s="245" customFormat="1" ht="12" customHeight="1">
      <c r="A21" s="13" t="s">
        <v>85</v>
      </c>
      <c r="B21" s="247" t="s">
        <v>203</v>
      </c>
      <c r="C21" s="157"/>
    </row>
    <row r="22" spans="1:3" s="245" customFormat="1" ht="12" customHeight="1">
      <c r="A22" s="13" t="s">
        <v>86</v>
      </c>
      <c r="B22" s="247" t="s">
        <v>367</v>
      </c>
      <c r="C22" s="157"/>
    </row>
    <row r="23" spans="1:3" s="245" customFormat="1" ht="12" customHeight="1">
      <c r="A23" s="13" t="s">
        <v>87</v>
      </c>
      <c r="B23" s="247" t="s">
        <v>368</v>
      </c>
      <c r="C23" s="157"/>
    </row>
    <row r="24" spans="1:3" s="245" customFormat="1" ht="12" customHeight="1">
      <c r="A24" s="13" t="s">
        <v>137</v>
      </c>
      <c r="B24" s="247" t="s">
        <v>204</v>
      </c>
      <c r="C24" s="157">
        <v>15758</v>
      </c>
    </row>
    <row r="25" spans="1:3" s="245" customFormat="1" ht="12" customHeight="1" thickBot="1">
      <c r="A25" s="15" t="s">
        <v>138</v>
      </c>
      <c r="B25" s="248" t="s">
        <v>205</v>
      </c>
      <c r="C25" s="235"/>
    </row>
    <row r="26" spans="1:3" s="245" customFormat="1" ht="12" customHeight="1" thickBot="1">
      <c r="A26" s="19" t="s">
        <v>139</v>
      </c>
      <c r="B26" s="20" t="s">
        <v>206</v>
      </c>
      <c r="C26" s="158">
        <f>+C27+C31+C32+C33</f>
        <v>303760</v>
      </c>
    </row>
    <row r="27" spans="1:3" s="245" customFormat="1" ht="12" customHeight="1">
      <c r="A27" s="14" t="s">
        <v>207</v>
      </c>
      <c r="B27" s="246" t="s">
        <v>481</v>
      </c>
      <c r="C27" s="241">
        <f>SUM(C28:C30)</f>
        <v>263940</v>
      </c>
    </row>
    <row r="28" spans="1:3" s="245" customFormat="1" ht="12" customHeight="1">
      <c r="A28" s="13" t="s">
        <v>208</v>
      </c>
      <c r="B28" s="247" t="s">
        <v>213</v>
      </c>
      <c r="C28" s="154">
        <v>72800</v>
      </c>
    </row>
    <row r="29" spans="1:3" s="245" customFormat="1" ht="12" customHeight="1">
      <c r="A29" s="13" t="s">
        <v>209</v>
      </c>
      <c r="B29" s="247" t="s">
        <v>574</v>
      </c>
      <c r="C29" s="154">
        <v>191000</v>
      </c>
    </row>
    <row r="30" spans="1:3" s="245" customFormat="1" ht="12" customHeight="1">
      <c r="A30" s="13" t="s">
        <v>210</v>
      </c>
      <c r="B30" s="247" t="s">
        <v>575</v>
      </c>
      <c r="C30" s="157">
        <v>140</v>
      </c>
    </row>
    <row r="31" spans="1:3" s="245" customFormat="1" ht="12" customHeight="1">
      <c r="A31" s="13" t="s">
        <v>576</v>
      </c>
      <c r="B31" s="247" t="s">
        <v>215</v>
      </c>
      <c r="C31" s="154">
        <v>26200</v>
      </c>
    </row>
    <row r="32" spans="1:3" s="245" customFormat="1" ht="12" customHeight="1">
      <c r="A32" s="13" t="s">
        <v>212</v>
      </c>
      <c r="B32" s="247" t="s">
        <v>216</v>
      </c>
      <c r="C32" s="154">
        <v>5620</v>
      </c>
    </row>
    <row r="33" spans="1:3" s="245" customFormat="1" ht="12" customHeight="1" thickBot="1">
      <c r="A33" s="15" t="s">
        <v>577</v>
      </c>
      <c r="B33" s="248" t="s">
        <v>217</v>
      </c>
      <c r="C33" s="235">
        <v>8000</v>
      </c>
    </row>
    <row r="34" spans="1:3" s="245" customFormat="1" ht="12" customHeight="1" thickBot="1">
      <c r="A34" s="19" t="s">
        <v>21</v>
      </c>
      <c r="B34" s="20" t="s">
        <v>484</v>
      </c>
      <c r="C34" s="153">
        <f>SUM(C35:C45)</f>
        <v>448622</v>
      </c>
    </row>
    <row r="35" spans="1:3" s="245" customFormat="1" ht="12" customHeight="1">
      <c r="A35" s="14" t="s">
        <v>88</v>
      </c>
      <c r="B35" s="246" t="s">
        <v>220</v>
      </c>
      <c r="C35" s="286">
        <v>12050</v>
      </c>
    </row>
    <row r="36" spans="1:3" s="245" customFormat="1" ht="12" customHeight="1">
      <c r="A36" s="13" t="s">
        <v>89</v>
      </c>
      <c r="B36" s="247" t="s">
        <v>221</v>
      </c>
      <c r="C36" s="157">
        <v>91184</v>
      </c>
    </row>
    <row r="37" spans="1:3" s="245" customFormat="1" ht="12" customHeight="1">
      <c r="A37" s="13" t="s">
        <v>90</v>
      </c>
      <c r="B37" s="247" t="s">
        <v>222</v>
      </c>
      <c r="C37" s="157">
        <v>95710</v>
      </c>
    </row>
    <row r="38" spans="1:3" s="245" customFormat="1" ht="12" customHeight="1">
      <c r="A38" s="13" t="s">
        <v>141</v>
      </c>
      <c r="B38" s="247" t="s">
        <v>223</v>
      </c>
      <c r="C38" s="157">
        <v>376</v>
      </c>
    </row>
    <row r="39" spans="1:3" s="245" customFormat="1" ht="12" customHeight="1">
      <c r="A39" s="13" t="s">
        <v>142</v>
      </c>
      <c r="B39" s="247" t="s">
        <v>224</v>
      </c>
      <c r="C39" s="157">
        <v>182275</v>
      </c>
    </row>
    <row r="40" spans="1:3" s="245" customFormat="1" ht="12" customHeight="1">
      <c r="A40" s="13" t="s">
        <v>143</v>
      </c>
      <c r="B40" s="247" t="s">
        <v>225</v>
      </c>
      <c r="C40" s="157">
        <v>43482</v>
      </c>
    </row>
    <row r="41" spans="1:3" s="245" customFormat="1" ht="12" customHeight="1">
      <c r="A41" s="13" t="s">
        <v>144</v>
      </c>
      <c r="B41" s="247" t="s">
        <v>226</v>
      </c>
      <c r="C41" s="157">
        <v>22424</v>
      </c>
    </row>
    <row r="42" spans="1:3" s="245" customFormat="1" ht="12" customHeight="1">
      <c r="A42" s="13" t="s">
        <v>145</v>
      </c>
      <c r="B42" s="247" t="s">
        <v>627</v>
      </c>
      <c r="C42" s="157">
        <v>21</v>
      </c>
    </row>
    <row r="43" spans="1:3" s="245" customFormat="1" ht="12" customHeight="1">
      <c r="A43" s="13" t="s">
        <v>218</v>
      </c>
      <c r="B43" s="247" t="s">
        <v>228</v>
      </c>
      <c r="C43" s="157"/>
    </row>
    <row r="44" spans="1:3" s="245" customFormat="1" ht="12" customHeight="1">
      <c r="A44" s="15" t="s">
        <v>219</v>
      </c>
      <c r="B44" s="248" t="s">
        <v>485</v>
      </c>
      <c r="C44" s="235"/>
    </row>
    <row r="45" spans="1:3" s="245" customFormat="1" ht="12" customHeight="1" thickBot="1">
      <c r="A45" s="15" t="s">
        <v>486</v>
      </c>
      <c r="B45" s="150" t="s">
        <v>229</v>
      </c>
      <c r="C45" s="235">
        <v>1100</v>
      </c>
    </row>
    <row r="46" spans="1:3" s="245" customFormat="1" ht="12" customHeight="1" thickBot="1">
      <c r="A46" s="19" t="s">
        <v>22</v>
      </c>
      <c r="B46" s="20" t="s">
        <v>230</v>
      </c>
      <c r="C46" s="153">
        <f>SUM(C47:C51)</f>
        <v>3274</v>
      </c>
    </row>
    <row r="47" spans="1:3" s="245" customFormat="1" ht="12" customHeight="1">
      <c r="A47" s="14" t="s">
        <v>91</v>
      </c>
      <c r="B47" s="246" t="s">
        <v>234</v>
      </c>
      <c r="C47" s="286"/>
    </row>
    <row r="48" spans="1:3" s="245" customFormat="1" ht="12" customHeight="1">
      <c r="A48" s="13" t="s">
        <v>92</v>
      </c>
      <c r="B48" s="247" t="s">
        <v>235</v>
      </c>
      <c r="C48" s="157">
        <v>3274</v>
      </c>
    </row>
    <row r="49" spans="1:3" s="245" customFormat="1" ht="12" customHeight="1">
      <c r="A49" s="13" t="s">
        <v>231</v>
      </c>
      <c r="B49" s="247" t="s">
        <v>236</v>
      </c>
      <c r="C49" s="157"/>
    </row>
    <row r="50" spans="1:3" s="245" customFormat="1" ht="12" customHeight="1">
      <c r="A50" s="13" t="s">
        <v>232</v>
      </c>
      <c r="B50" s="247" t="s">
        <v>237</v>
      </c>
      <c r="C50" s="157"/>
    </row>
    <row r="51" spans="1:3" s="245" customFormat="1" ht="12" customHeight="1" thickBot="1">
      <c r="A51" s="15" t="s">
        <v>233</v>
      </c>
      <c r="B51" s="150" t="s">
        <v>238</v>
      </c>
      <c r="C51" s="235"/>
    </row>
    <row r="52" spans="1:3" s="245" customFormat="1" ht="12" customHeight="1" thickBot="1">
      <c r="A52" s="19" t="s">
        <v>146</v>
      </c>
      <c r="B52" s="20" t="s">
        <v>239</v>
      </c>
      <c r="C52" s="153">
        <f>SUM(C53:C55)</f>
        <v>17053</v>
      </c>
    </row>
    <row r="53" spans="1:3" s="245" customFormat="1" ht="12" customHeight="1">
      <c r="A53" s="14" t="s">
        <v>93</v>
      </c>
      <c r="B53" s="246" t="s">
        <v>240</v>
      </c>
      <c r="C53" s="155"/>
    </row>
    <row r="54" spans="1:3" s="245" customFormat="1" ht="12" customHeight="1">
      <c r="A54" s="13" t="s">
        <v>94</v>
      </c>
      <c r="B54" s="247" t="s">
        <v>369</v>
      </c>
      <c r="C54" s="157">
        <v>3366</v>
      </c>
    </row>
    <row r="55" spans="1:3" s="245" customFormat="1" ht="12" customHeight="1">
      <c r="A55" s="13" t="s">
        <v>243</v>
      </c>
      <c r="B55" s="247" t="s">
        <v>241</v>
      </c>
      <c r="C55" s="157">
        <v>13687</v>
      </c>
    </row>
    <row r="56" spans="1:3" s="245" customFormat="1" ht="12" customHeight="1" thickBot="1">
      <c r="A56" s="15" t="s">
        <v>244</v>
      </c>
      <c r="B56" s="150" t="s">
        <v>242</v>
      </c>
      <c r="C56" s="156"/>
    </row>
    <row r="57" spans="1:3" s="245" customFormat="1" ht="12" customHeight="1" thickBot="1">
      <c r="A57" s="19" t="s">
        <v>24</v>
      </c>
      <c r="B57" s="148" t="s">
        <v>245</v>
      </c>
      <c r="C57" s="153">
        <f>SUM(C58:C60)</f>
        <v>250</v>
      </c>
    </row>
    <row r="58" spans="1:3" s="245" customFormat="1" ht="12" customHeight="1">
      <c r="A58" s="14" t="s">
        <v>147</v>
      </c>
      <c r="B58" s="246" t="s">
        <v>247</v>
      </c>
      <c r="C58" s="157"/>
    </row>
    <row r="59" spans="1:3" s="245" customFormat="1" ht="12" customHeight="1">
      <c r="A59" s="13" t="s">
        <v>148</v>
      </c>
      <c r="B59" s="247" t="s">
        <v>370</v>
      </c>
      <c r="C59" s="157"/>
    </row>
    <row r="60" spans="1:3" s="245" customFormat="1" ht="12" customHeight="1">
      <c r="A60" s="13" t="s">
        <v>171</v>
      </c>
      <c r="B60" s="247" t="s">
        <v>248</v>
      </c>
      <c r="C60" s="157">
        <v>250</v>
      </c>
    </row>
    <row r="61" spans="1:3" s="245" customFormat="1" ht="12" customHeight="1" thickBot="1">
      <c r="A61" s="15" t="s">
        <v>246</v>
      </c>
      <c r="B61" s="150" t="s">
        <v>249</v>
      </c>
      <c r="C61" s="157"/>
    </row>
    <row r="62" spans="1:3" s="245" customFormat="1" ht="12" customHeight="1" thickBot="1">
      <c r="A62" s="518" t="s">
        <v>487</v>
      </c>
      <c r="B62" s="20" t="s">
        <v>250</v>
      </c>
      <c r="C62" s="158">
        <f>+C5+C12+C19+C26+C34+C46+C52+C57</f>
        <v>2615117</v>
      </c>
    </row>
    <row r="63" spans="1:3" s="245" customFormat="1" ht="12" customHeight="1" thickBot="1">
      <c r="A63" s="519" t="s">
        <v>251</v>
      </c>
      <c r="B63" s="148" t="s">
        <v>252</v>
      </c>
      <c r="C63" s="153">
        <f>SUM(C64:C66)</f>
        <v>150000</v>
      </c>
    </row>
    <row r="64" spans="1:3" s="245" customFormat="1" ht="12" customHeight="1">
      <c r="A64" s="14" t="s">
        <v>283</v>
      </c>
      <c r="B64" s="246" t="s">
        <v>253</v>
      </c>
      <c r="C64" s="157">
        <v>50000</v>
      </c>
    </row>
    <row r="65" spans="1:3" s="245" customFormat="1" ht="12" customHeight="1">
      <c r="A65" s="13" t="s">
        <v>292</v>
      </c>
      <c r="B65" s="247" t="s">
        <v>254</v>
      </c>
      <c r="C65" s="157">
        <v>100000</v>
      </c>
    </row>
    <row r="66" spans="1:3" s="245" customFormat="1" ht="12" customHeight="1" thickBot="1">
      <c r="A66" s="15" t="s">
        <v>293</v>
      </c>
      <c r="B66" s="520" t="s">
        <v>488</v>
      </c>
      <c r="C66" s="157"/>
    </row>
    <row r="67" spans="1:3" s="245" customFormat="1" ht="12" customHeight="1" thickBot="1">
      <c r="A67" s="519" t="s">
        <v>256</v>
      </c>
      <c r="B67" s="148" t="s">
        <v>257</v>
      </c>
      <c r="C67" s="153">
        <f>SUM(C68:C71)</f>
        <v>0</v>
      </c>
    </row>
    <row r="68" spans="1:3" s="245" customFormat="1" ht="12" customHeight="1">
      <c r="A68" s="14" t="s">
        <v>126</v>
      </c>
      <c r="B68" s="246" t="s">
        <v>258</v>
      </c>
      <c r="C68" s="157"/>
    </row>
    <row r="69" spans="1:3" s="245" customFormat="1" ht="12" customHeight="1">
      <c r="A69" s="13" t="s">
        <v>127</v>
      </c>
      <c r="B69" s="247" t="s">
        <v>259</v>
      </c>
      <c r="C69" s="157"/>
    </row>
    <row r="70" spans="1:3" s="245" customFormat="1" ht="12" customHeight="1">
      <c r="A70" s="13" t="s">
        <v>284</v>
      </c>
      <c r="B70" s="247" t="s">
        <v>260</v>
      </c>
      <c r="C70" s="157"/>
    </row>
    <row r="71" spans="1:3" s="245" customFormat="1" ht="12" customHeight="1" thickBot="1">
      <c r="A71" s="15" t="s">
        <v>285</v>
      </c>
      <c r="B71" s="150" t="s">
        <v>261</v>
      </c>
      <c r="C71" s="157"/>
    </row>
    <row r="72" spans="1:3" s="245" customFormat="1" ht="12" customHeight="1" thickBot="1">
      <c r="A72" s="519" t="s">
        <v>262</v>
      </c>
      <c r="B72" s="148" t="s">
        <v>263</v>
      </c>
      <c r="C72" s="153">
        <f>SUM(C73:C74)</f>
        <v>264948</v>
      </c>
    </row>
    <row r="73" spans="1:3" s="245" customFormat="1" ht="12" customHeight="1">
      <c r="A73" s="14" t="s">
        <v>286</v>
      </c>
      <c r="B73" s="246" t="s">
        <v>264</v>
      </c>
      <c r="C73" s="612">
        <v>264948</v>
      </c>
    </row>
    <row r="74" spans="1:3" s="245" customFormat="1" ht="12" customHeight="1" thickBot="1">
      <c r="A74" s="15" t="s">
        <v>287</v>
      </c>
      <c r="B74" s="150" t="s">
        <v>265</v>
      </c>
      <c r="C74" s="157"/>
    </row>
    <row r="75" spans="1:3" s="245" customFormat="1" ht="12" customHeight="1" thickBot="1">
      <c r="A75" s="519" t="s">
        <v>266</v>
      </c>
      <c r="B75" s="148" t="s">
        <v>267</v>
      </c>
      <c r="C75" s="153">
        <f>SUM(C76:C78)</f>
        <v>0</v>
      </c>
    </row>
    <row r="76" spans="1:3" s="245" customFormat="1" ht="12" customHeight="1">
      <c r="A76" s="14" t="s">
        <v>288</v>
      </c>
      <c r="B76" s="246" t="s">
        <v>268</v>
      </c>
      <c r="C76" s="157"/>
    </row>
    <row r="77" spans="1:3" s="245" customFormat="1" ht="12" customHeight="1">
      <c r="A77" s="13" t="s">
        <v>289</v>
      </c>
      <c r="B77" s="247" t="s">
        <v>269</v>
      </c>
      <c r="C77" s="157"/>
    </row>
    <row r="78" spans="1:3" s="245" customFormat="1" ht="12" customHeight="1" thickBot="1">
      <c r="A78" s="15" t="s">
        <v>290</v>
      </c>
      <c r="B78" s="150" t="s">
        <v>270</v>
      </c>
      <c r="C78" s="157"/>
    </row>
    <row r="79" spans="1:3" s="245" customFormat="1" ht="12" customHeight="1" thickBot="1">
      <c r="A79" s="519" t="s">
        <v>271</v>
      </c>
      <c r="B79" s="148" t="s">
        <v>291</v>
      </c>
      <c r="C79" s="153">
        <f>SUM(C80:C83)</f>
        <v>0</v>
      </c>
    </row>
    <row r="80" spans="1:3" s="245" customFormat="1" ht="12" customHeight="1">
      <c r="A80" s="250" t="s">
        <v>272</v>
      </c>
      <c r="B80" s="246" t="s">
        <v>273</v>
      </c>
      <c r="C80" s="157"/>
    </row>
    <row r="81" spans="1:3" s="245" customFormat="1" ht="12" customHeight="1">
      <c r="A81" s="251" t="s">
        <v>274</v>
      </c>
      <c r="B81" s="247" t="s">
        <v>275</v>
      </c>
      <c r="C81" s="157"/>
    </row>
    <row r="82" spans="1:3" s="245" customFormat="1" ht="12" customHeight="1">
      <c r="A82" s="251" t="s">
        <v>276</v>
      </c>
      <c r="B82" s="247" t="s">
        <v>277</v>
      </c>
      <c r="C82" s="157"/>
    </row>
    <row r="83" spans="1:3" s="245" customFormat="1" ht="12" customHeight="1" thickBot="1">
      <c r="A83" s="252" t="s">
        <v>278</v>
      </c>
      <c r="B83" s="150" t="s">
        <v>279</v>
      </c>
      <c r="C83" s="157"/>
    </row>
    <row r="84" spans="1:3" s="245" customFormat="1" ht="12" customHeight="1" thickBot="1">
      <c r="A84" s="519" t="s">
        <v>280</v>
      </c>
      <c r="B84" s="148" t="s">
        <v>489</v>
      </c>
      <c r="C84" s="287"/>
    </row>
    <row r="85" spans="1:3" s="245" customFormat="1" ht="13.5" customHeight="1" thickBot="1">
      <c r="A85" s="519" t="s">
        <v>282</v>
      </c>
      <c r="B85" s="148" t="s">
        <v>281</v>
      </c>
      <c r="C85" s="287"/>
    </row>
    <row r="86" spans="1:3" s="245" customFormat="1" ht="15.75" customHeight="1" thickBot="1">
      <c r="A86" s="519" t="s">
        <v>294</v>
      </c>
      <c r="B86" s="253" t="s">
        <v>490</v>
      </c>
      <c r="C86" s="158">
        <f>+C63+C67+C72+C75+C79+C85+C84</f>
        <v>414948</v>
      </c>
    </row>
    <row r="87" spans="1:3" s="245" customFormat="1" ht="16.5" customHeight="1" thickBot="1">
      <c r="A87" s="521" t="s">
        <v>491</v>
      </c>
      <c r="B87" s="254" t="s">
        <v>492</v>
      </c>
      <c r="C87" s="158">
        <f>+C62+C86</f>
        <v>3030065</v>
      </c>
    </row>
    <row r="88" spans="1:3" s="245" customFormat="1" ht="83.25" customHeight="1">
      <c r="A88" s="4"/>
      <c r="B88" s="5"/>
      <c r="C88" s="159"/>
    </row>
    <row r="89" spans="1:3" ht="16.5" customHeight="1">
      <c r="A89" s="705" t="s">
        <v>46</v>
      </c>
      <c r="B89" s="705"/>
      <c r="C89" s="705"/>
    </row>
    <row r="90" spans="1:3" s="255" customFormat="1" ht="16.5" customHeight="1" thickBot="1">
      <c r="A90" s="706" t="s">
        <v>129</v>
      </c>
      <c r="B90" s="706"/>
      <c r="C90" s="93" t="s">
        <v>170</v>
      </c>
    </row>
    <row r="91" spans="1:3" ht="37.5" customHeight="1" thickBot="1">
      <c r="A91" s="22" t="s">
        <v>70</v>
      </c>
      <c r="B91" s="23" t="s">
        <v>47</v>
      </c>
      <c r="C91" s="36" t="str">
        <f>+C3</f>
        <v>2016. évi előirányzat</v>
      </c>
    </row>
    <row r="92" spans="1:3" s="244" customFormat="1" ht="12" customHeight="1" thickBot="1">
      <c r="A92" s="32" t="s">
        <v>476</v>
      </c>
      <c r="B92" s="33" t="s">
        <v>477</v>
      </c>
      <c r="C92" s="34" t="s">
        <v>478</v>
      </c>
    </row>
    <row r="93" spans="1:3" ht="12" customHeight="1" thickBot="1">
      <c r="A93" s="21" t="s">
        <v>17</v>
      </c>
      <c r="B93" s="26" t="s">
        <v>530</v>
      </c>
      <c r="C93" s="152">
        <f>C94+C95+C96+C97+C98+C111</f>
        <v>2775372</v>
      </c>
    </row>
    <row r="94" spans="1:3" ht="12" customHeight="1">
      <c r="A94" s="16" t="s">
        <v>95</v>
      </c>
      <c r="B94" s="9" t="s">
        <v>48</v>
      </c>
      <c r="C94" s="613">
        <v>1279821</v>
      </c>
    </row>
    <row r="95" spans="1:3" ht="12" customHeight="1">
      <c r="A95" s="13" t="s">
        <v>96</v>
      </c>
      <c r="B95" s="7" t="s">
        <v>149</v>
      </c>
      <c r="C95" s="612">
        <v>279749</v>
      </c>
    </row>
    <row r="96" spans="1:3" ht="12" customHeight="1">
      <c r="A96" s="13" t="s">
        <v>97</v>
      </c>
      <c r="B96" s="7" t="s">
        <v>124</v>
      </c>
      <c r="C96" s="539">
        <v>870424</v>
      </c>
    </row>
    <row r="97" spans="1:3" ht="12" customHeight="1">
      <c r="A97" s="13" t="s">
        <v>98</v>
      </c>
      <c r="B97" s="10" t="s">
        <v>150</v>
      </c>
      <c r="C97" s="235">
        <v>76140</v>
      </c>
    </row>
    <row r="98" spans="1:3" ht="12" customHeight="1">
      <c r="A98" s="13" t="s">
        <v>109</v>
      </c>
      <c r="B98" s="18" t="s">
        <v>151</v>
      </c>
      <c r="C98" s="539">
        <v>182355</v>
      </c>
    </row>
    <row r="99" spans="1:3" ht="12" customHeight="1">
      <c r="A99" s="13" t="s">
        <v>99</v>
      </c>
      <c r="B99" s="7" t="s">
        <v>493</v>
      </c>
      <c r="C99" s="235">
        <v>6599</v>
      </c>
    </row>
    <row r="100" spans="1:3" ht="12" customHeight="1">
      <c r="A100" s="13" t="s">
        <v>100</v>
      </c>
      <c r="B100" s="97" t="s">
        <v>494</v>
      </c>
      <c r="C100" s="235"/>
    </row>
    <row r="101" spans="1:3" ht="12" customHeight="1">
      <c r="A101" s="13" t="s">
        <v>110</v>
      </c>
      <c r="B101" s="97" t="s">
        <v>495</v>
      </c>
      <c r="C101" s="235"/>
    </row>
    <row r="102" spans="1:3" ht="12" customHeight="1">
      <c r="A102" s="13" t="s">
        <v>111</v>
      </c>
      <c r="B102" s="95" t="s">
        <v>297</v>
      </c>
      <c r="C102" s="235"/>
    </row>
    <row r="103" spans="1:3" ht="12" customHeight="1">
      <c r="A103" s="13" t="s">
        <v>112</v>
      </c>
      <c r="B103" s="96" t="s">
        <v>298</v>
      </c>
      <c r="C103" s="235"/>
    </row>
    <row r="104" spans="1:3" ht="12" customHeight="1">
      <c r="A104" s="13" t="s">
        <v>113</v>
      </c>
      <c r="B104" s="96" t="s">
        <v>299</v>
      </c>
      <c r="C104" s="235"/>
    </row>
    <row r="105" spans="1:3" ht="12" customHeight="1">
      <c r="A105" s="13" t="s">
        <v>115</v>
      </c>
      <c r="B105" s="95" t="s">
        <v>300</v>
      </c>
      <c r="C105" s="235">
        <v>113291</v>
      </c>
    </row>
    <row r="106" spans="1:3" ht="12" customHeight="1">
      <c r="A106" s="13" t="s">
        <v>152</v>
      </c>
      <c r="B106" s="95" t="s">
        <v>301</v>
      </c>
      <c r="C106" s="235"/>
    </row>
    <row r="107" spans="1:3" ht="12" customHeight="1">
      <c r="A107" s="13" t="s">
        <v>295</v>
      </c>
      <c r="B107" s="96" t="s">
        <v>302</v>
      </c>
      <c r="C107" s="235"/>
    </row>
    <row r="108" spans="1:3" ht="12" customHeight="1">
      <c r="A108" s="12" t="s">
        <v>296</v>
      </c>
      <c r="B108" s="97" t="s">
        <v>303</v>
      </c>
      <c r="C108" s="235"/>
    </row>
    <row r="109" spans="1:3" ht="12" customHeight="1">
      <c r="A109" s="13" t="s">
        <v>496</v>
      </c>
      <c r="B109" s="97" t="s">
        <v>304</v>
      </c>
      <c r="C109" s="235"/>
    </row>
    <row r="110" spans="1:3" ht="12" customHeight="1">
      <c r="A110" s="15" t="s">
        <v>497</v>
      </c>
      <c r="B110" s="97" t="s">
        <v>305</v>
      </c>
      <c r="C110" s="539">
        <v>62465</v>
      </c>
    </row>
    <row r="111" spans="1:3" ht="12" customHeight="1">
      <c r="A111" s="13" t="s">
        <v>498</v>
      </c>
      <c r="B111" s="10" t="s">
        <v>49</v>
      </c>
      <c r="C111" s="157">
        <f>C112+C113</f>
        <v>86883</v>
      </c>
    </row>
    <row r="112" spans="1:3" ht="12" customHeight="1">
      <c r="A112" s="13" t="s">
        <v>499</v>
      </c>
      <c r="B112" s="7" t="s">
        <v>500</v>
      </c>
      <c r="C112" s="612">
        <v>2199</v>
      </c>
    </row>
    <row r="113" spans="1:3" ht="12" customHeight="1" thickBot="1">
      <c r="A113" s="17" t="s">
        <v>501</v>
      </c>
      <c r="B113" s="522" t="s">
        <v>502</v>
      </c>
      <c r="C113" s="614">
        <v>84684</v>
      </c>
    </row>
    <row r="114" spans="1:3" ht="12" customHeight="1" thickBot="1">
      <c r="A114" s="523" t="s">
        <v>18</v>
      </c>
      <c r="B114" s="524" t="s">
        <v>306</v>
      </c>
      <c r="C114" s="525">
        <f>+C115+C117+C119</f>
        <v>117846</v>
      </c>
    </row>
    <row r="115" spans="1:3" ht="12" customHeight="1">
      <c r="A115" s="14" t="s">
        <v>101</v>
      </c>
      <c r="B115" s="7" t="s">
        <v>169</v>
      </c>
      <c r="C115" s="540">
        <v>72126</v>
      </c>
    </row>
    <row r="116" spans="1:3" ht="12" customHeight="1">
      <c r="A116" s="14" t="s">
        <v>102</v>
      </c>
      <c r="B116" s="11" t="s">
        <v>310</v>
      </c>
      <c r="C116" s="286"/>
    </row>
    <row r="117" spans="1:3" ht="12" customHeight="1">
      <c r="A117" s="14" t="s">
        <v>103</v>
      </c>
      <c r="B117" s="11" t="s">
        <v>153</v>
      </c>
      <c r="C117" s="612">
        <v>35375</v>
      </c>
    </row>
    <row r="118" spans="1:3" ht="12" customHeight="1">
      <c r="A118" s="14" t="s">
        <v>104</v>
      </c>
      <c r="B118" s="11" t="s">
        <v>311</v>
      </c>
      <c r="C118" s="543"/>
    </row>
    <row r="119" spans="1:3" ht="12" customHeight="1">
      <c r="A119" s="14" t="s">
        <v>105</v>
      </c>
      <c r="B119" s="150" t="s">
        <v>172</v>
      </c>
      <c r="C119" s="543">
        <v>10345</v>
      </c>
    </row>
    <row r="120" spans="1:3" ht="12" customHeight="1">
      <c r="A120" s="14" t="s">
        <v>114</v>
      </c>
      <c r="B120" s="149" t="s">
        <v>371</v>
      </c>
      <c r="C120" s="543"/>
    </row>
    <row r="121" spans="1:3" ht="12" customHeight="1">
      <c r="A121" s="14" t="s">
        <v>116</v>
      </c>
      <c r="B121" s="242" t="s">
        <v>316</v>
      </c>
      <c r="C121" s="543"/>
    </row>
    <row r="122" spans="1:3" ht="15.75">
      <c r="A122" s="14" t="s">
        <v>154</v>
      </c>
      <c r="B122" s="96" t="s">
        <v>299</v>
      </c>
      <c r="C122" s="543"/>
    </row>
    <row r="123" spans="1:3" ht="12" customHeight="1">
      <c r="A123" s="14" t="s">
        <v>155</v>
      </c>
      <c r="B123" s="96" t="s">
        <v>315</v>
      </c>
      <c r="C123" s="543"/>
    </row>
    <row r="124" spans="1:3" ht="12" customHeight="1">
      <c r="A124" s="14" t="s">
        <v>156</v>
      </c>
      <c r="B124" s="96" t="s">
        <v>314</v>
      </c>
      <c r="C124" s="543"/>
    </row>
    <row r="125" spans="1:3" ht="12" customHeight="1">
      <c r="A125" s="14" t="s">
        <v>307</v>
      </c>
      <c r="B125" s="96" t="s">
        <v>302</v>
      </c>
      <c r="C125" s="543"/>
    </row>
    <row r="126" spans="1:3" ht="12" customHeight="1">
      <c r="A126" s="14" t="s">
        <v>308</v>
      </c>
      <c r="B126" s="96" t="s">
        <v>313</v>
      </c>
      <c r="C126" s="543"/>
    </row>
    <row r="127" spans="1:3" ht="16.5" thickBot="1">
      <c r="A127" s="12" t="s">
        <v>309</v>
      </c>
      <c r="B127" s="96" t="s">
        <v>312</v>
      </c>
      <c r="C127" s="556">
        <v>10345</v>
      </c>
    </row>
    <row r="128" spans="1:3" ht="12" customHeight="1" thickBot="1">
      <c r="A128" s="19" t="s">
        <v>19</v>
      </c>
      <c r="B128" s="91" t="s">
        <v>503</v>
      </c>
      <c r="C128" s="153">
        <f>+C93+C114</f>
        <v>2893218</v>
      </c>
    </row>
    <row r="129" spans="1:3" ht="12" customHeight="1" thickBot="1">
      <c r="A129" s="19" t="s">
        <v>20</v>
      </c>
      <c r="B129" s="91" t="s">
        <v>504</v>
      </c>
      <c r="C129" s="153">
        <f>+C130+C131+C132</f>
        <v>103545</v>
      </c>
    </row>
    <row r="130" spans="1:3" ht="12" customHeight="1">
      <c r="A130" s="14" t="s">
        <v>207</v>
      </c>
      <c r="B130" s="11" t="s">
        <v>505</v>
      </c>
      <c r="C130" s="543">
        <v>3545</v>
      </c>
    </row>
    <row r="131" spans="1:3" ht="12" customHeight="1">
      <c r="A131" s="14" t="s">
        <v>210</v>
      </c>
      <c r="B131" s="11" t="s">
        <v>506</v>
      </c>
      <c r="C131" s="140">
        <v>100000</v>
      </c>
    </row>
    <row r="132" spans="1:3" ht="12" customHeight="1" thickBot="1">
      <c r="A132" s="12" t="s">
        <v>211</v>
      </c>
      <c r="B132" s="11" t="s">
        <v>507</v>
      </c>
      <c r="C132" s="140"/>
    </row>
    <row r="133" spans="1:3" ht="12" customHeight="1" thickBot="1">
      <c r="A133" s="19" t="s">
        <v>21</v>
      </c>
      <c r="B133" s="91" t="s">
        <v>508</v>
      </c>
      <c r="C133" s="153">
        <f>SUM(C134:C139)</f>
        <v>0</v>
      </c>
    </row>
    <row r="134" spans="1:3" ht="12" customHeight="1">
      <c r="A134" s="14" t="s">
        <v>88</v>
      </c>
      <c r="B134" s="8" t="s">
        <v>509</v>
      </c>
      <c r="C134" s="140"/>
    </row>
    <row r="135" spans="1:3" ht="12" customHeight="1">
      <c r="A135" s="14" t="s">
        <v>89</v>
      </c>
      <c r="B135" s="8" t="s">
        <v>510</v>
      </c>
      <c r="C135" s="140"/>
    </row>
    <row r="136" spans="1:3" ht="12" customHeight="1">
      <c r="A136" s="14" t="s">
        <v>90</v>
      </c>
      <c r="B136" s="8" t="s">
        <v>511</v>
      </c>
      <c r="C136" s="140"/>
    </row>
    <row r="137" spans="1:3" ht="12" customHeight="1">
      <c r="A137" s="14" t="s">
        <v>141</v>
      </c>
      <c r="B137" s="8" t="s">
        <v>512</v>
      </c>
      <c r="C137" s="140"/>
    </row>
    <row r="138" spans="1:3" ht="12" customHeight="1">
      <c r="A138" s="14" t="s">
        <v>142</v>
      </c>
      <c r="B138" s="8" t="s">
        <v>513</v>
      </c>
      <c r="C138" s="140"/>
    </row>
    <row r="139" spans="1:3" ht="12" customHeight="1" thickBot="1">
      <c r="A139" s="12" t="s">
        <v>143</v>
      </c>
      <c r="B139" s="8" t="s">
        <v>514</v>
      </c>
      <c r="C139" s="140"/>
    </row>
    <row r="140" spans="1:3" ht="12" customHeight="1" thickBot="1">
      <c r="A140" s="19" t="s">
        <v>22</v>
      </c>
      <c r="B140" s="91" t="s">
        <v>515</v>
      </c>
      <c r="C140" s="158">
        <f>+C141+C142+C143+C144</f>
        <v>33302</v>
      </c>
    </row>
    <row r="141" spans="1:3" ht="12" customHeight="1">
      <c r="A141" s="14" t="s">
        <v>91</v>
      </c>
      <c r="B141" s="8" t="s">
        <v>317</v>
      </c>
      <c r="C141" s="140"/>
    </row>
    <row r="142" spans="1:3" ht="12" customHeight="1">
      <c r="A142" s="14" t="s">
        <v>92</v>
      </c>
      <c r="B142" s="8" t="s">
        <v>318</v>
      </c>
      <c r="C142" s="140">
        <v>33302</v>
      </c>
    </row>
    <row r="143" spans="1:3" ht="12" customHeight="1">
      <c r="A143" s="14" t="s">
        <v>231</v>
      </c>
      <c r="B143" s="8" t="s">
        <v>516</v>
      </c>
      <c r="C143" s="140"/>
    </row>
    <row r="144" spans="1:3" ht="12" customHeight="1" thickBot="1">
      <c r="A144" s="12" t="s">
        <v>232</v>
      </c>
      <c r="B144" s="6" t="s">
        <v>336</v>
      </c>
      <c r="C144" s="140"/>
    </row>
    <row r="145" spans="1:3" ht="12" customHeight="1" thickBot="1">
      <c r="A145" s="19" t="s">
        <v>23</v>
      </c>
      <c r="B145" s="91" t="s">
        <v>517</v>
      </c>
      <c r="C145" s="161">
        <f>SUM(C146:C150)</f>
        <v>0</v>
      </c>
    </row>
    <row r="146" spans="1:3" ht="12" customHeight="1">
      <c r="A146" s="14" t="s">
        <v>93</v>
      </c>
      <c r="B146" s="8" t="s">
        <v>518</v>
      </c>
      <c r="C146" s="140"/>
    </row>
    <row r="147" spans="1:3" ht="12" customHeight="1">
      <c r="A147" s="14" t="s">
        <v>94</v>
      </c>
      <c r="B147" s="8" t="s">
        <v>519</v>
      </c>
      <c r="C147" s="140"/>
    </row>
    <row r="148" spans="1:3" ht="12" customHeight="1">
      <c r="A148" s="14" t="s">
        <v>243</v>
      </c>
      <c r="B148" s="8" t="s">
        <v>520</v>
      </c>
      <c r="C148" s="140"/>
    </row>
    <row r="149" spans="1:3" ht="12" customHeight="1">
      <c r="A149" s="14" t="s">
        <v>244</v>
      </c>
      <c r="B149" s="8" t="s">
        <v>521</v>
      </c>
      <c r="C149" s="140"/>
    </row>
    <row r="150" spans="1:3" ht="12" customHeight="1" thickBot="1">
      <c r="A150" s="14" t="s">
        <v>522</v>
      </c>
      <c r="B150" s="8" t="s">
        <v>523</v>
      </c>
      <c r="C150" s="140"/>
    </row>
    <row r="151" spans="1:3" ht="12" customHeight="1" thickBot="1">
      <c r="A151" s="19" t="s">
        <v>24</v>
      </c>
      <c r="B151" s="91" t="s">
        <v>524</v>
      </c>
      <c r="C151" s="526"/>
    </row>
    <row r="152" spans="1:3" ht="12" customHeight="1" thickBot="1">
      <c r="A152" s="19" t="s">
        <v>25</v>
      </c>
      <c r="B152" s="91" t="s">
        <v>525</v>
      </c>
      <c r="C152" s="526"/>
    </row>
    <row r="153" spans="1:9" ht="15" customHeight="1" thickBot="1">
      <c r="A153" s="19" t="s">
        <v>26</v>
      </c>
      <c r="B153" s="91" t="s">
        <v>526</v>
      </c>
      <c r="C153" s="256">
        <f>+C129+C133+C140+C145+C151+C152</f>
        <v>136847</v>
      </c>
      <c r="F153" s="257"/>
      <c r="G153" s="258"/>
      <c r="H153" s="258"/>
      <c r="I153" s="258"/>
    </row>
    <row r="154" spans="1:3" s="245" customFormat="1" ht="12.75" customHeight="1" thickBot="1">
      <c r="A154" s="151" t="s">
        <v>27</v>
      </c>
      <c r="B154" s="229" t="s">
        <v>527</v>
      </c>
      <c r="C154" s="256">
        <f>+C128+C153</f>
        <v>3030065</v>
      </c>
    </row>
    <row r="155" ht="7.5" customHeight="1"/>
    <row r="156" spans="1:3" ht="15.75">
      <c r="A156" s="707" t="s">
        <v>319</v>
      </c>
      <c r="B156" s="707"/>
      <c r="C156" s="707"/>
    </row>
    <row r="157" spans="1:3" ht="15" customHeight="1" thickBot="1">
      <c r="A157" s="704" t="s">
        <v>130</v>
      </c>
      <c r="B157" s="704"/>
      <c r="C157" s="162" t="s">
        <v>170</v>
      </c>
    </row>
    <row r="158" spans="1:4" ht="13.5" customHeight="1" thickBot="1">
      <c r="A158" s="19">
        <v>1</v>
      </c>
      <c r="B158" s="25" t="s">
        <v>528</v>
      </c>
      <c r="C158" s="153">
        <f>+C62-C128</f>
        <v>-278101</v>
      </c>
      <c r="D158" s="259"/>
    </row>
    <row r="159" spans="1:3" ht="27.75" customHeight="1" thickBot="1">
      <c r="A159" s="19" t="s">
        <v>18</v>
      </c>
      <c r="B159" s="25" t="s">
        <v>529</v>
      </c>
      <c r="C159" s="153">
        <f>+C86-C153</f>
        <v>278101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2016. ÉVI KÖLTSÉGVETÉSÉNEK ÖSSZEVONT MÉRLEGE&amp;10
&amp;R&amp;"Times New Roman CE,Félkövér dőlt"&amp;11 1.melléklet a 20/2016.(VIII.1.)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48">
    <tabColor rgb="FF92D050"/>
  </sheetPr>
  <dimension ref="A1:K158"/>
  <sheetViews>
    <sheetView zoomScaleSheetLayoutView="85" workbookViewId="0" topLeftCell="A136">
      <selection activeCell="H115" sqref="H115"/>
    </sheetView>
  </sheetViews>
  <sheetFormatPr defaultColWidth="9.00390625" defaultRowHeight="12.75"/>
  <cols>
    <col min="1" max="1" width="19.50390625" style="293" customWidth="1"/>
    <col min="2" max="2" width="72.00390625" style="294" customWidth="1"/>
    <col min="3" max="3" width="25.00390625" style="295" customWidth="1"/>
    <col min="4" max="16384" width="9.375" style="2" customWidth="1"/>
  </cols>
  <sheetData>
    <row r="1" spans="1:3" s="1" customFormat="1" ht="16.5" customHeight="1" thickBot="1">
      <c r="A1" s="113"/>
      <c r="B1" s="115"/>
      <c r="C1" s="138"/>
    </row>
    <row r="2" spans="1:3" s="63" customFormat="1" ht="21" customHeight="1">
      <c r="A2" s="236" t="s">
        <v>63</v>
      </c>
      <c r="B2" s="207" t="s">
        <v>166</v>
      </c>
      <c r="C2" s="209" t="s">
        <v>52</v>
      </c>
    </row>
    <row r="3" spans="1:3" s="63" customFormat="1" ht="16.5" thickBot="1">
      <c r="A3" s="116" t="s">
        <v>162</v>
      </c>
      <c r="B3" s="208" t="s">
        <v>372</v>
      </c>
      <c r="C3" s="530" t="s">
        <v>60</v>
      </c>
    </row>
    <row r="4" spans="1:3" s="64" customFormat="1" ht="15.75" customHeight="1" thickBot="1">
      <c r="A4" s="117"/>
      <c r="B4" s="117"/>
      <c r="C4" s="118" t="s">
        <v>53</v>
      </c>
    </row>
    <row r="5" spans="1:3" ht="13.5" thickBot="1">
      <c r="A5" s="237" t="s">
        <v>164</v>
      </c>
      <c r="B5" s="119" t="s">
        <v>54</v>
      </c>
      <c r="C5" s="210" t="s">
        <v>55</v>
      </c>
    </row>
    <row r="6" spans="1:3" s="56" customFormat="1" ht="12.75" customHeight="1" thickBot="1">
      <c r="A6" s="104" t="s">
        <v>476</v>
      </c>
      <c r="B6" s="105" t="s">
        <v>477</v>
      </c>
      <c r="C6" s="106" t="s">
        <v>478</v>
      </c>
    </row>
    <row r="7" spans="1:3" s="56" customFormat="1" ht="15.75" customHeight="1" thickBot="1">
      <c r="A7" s="121"/>
      <c r="B7" s="122" t="s">
        <v>56</v>
      </c>
      <c r="C7" s="211"/>
    </row>
    <row r="8" spans="1:3" s="56" customFormat="1" ht="12" customHeight="1" thickBot="1">
      <c r="A8" s="32" t="s">
        <v>17</v>
      </c>
      <c r="B8" s="20" t="s">
        <v>191</v>
      </c>
      <c r="C8" s="153">
        <f>+C9+C10+C11+C12+C13+C14</f>
        <v>1121066</v>
      </c>
    </row>
    <row r="9" spans="1:3" s="65" customFormat="1" ht="12" customHeight="1">
      <c r="A9" s="262" t="s">
        <v>95</v>
      </c>
      <c r="B9" s="246" t="s">
        <v>192</v>
      </c>
      <c r="C9" s="286">
        <v>231988</v>
      </c>
    </row>
    <row r="10" spans="1:3" s="66" customFormat="1" ht="12" customHeight="1">
      <c r="A10" s="263" t="s">
        <v>96</v>
      </c>
      <c r="B10" s="247" t="s">
        <v>193</v>
      </c>
      <c r="C10" s="157">
        <v>217885</v>
      </c>
    </row>
    <row r="11" spans="1:3" s="66" customFormat="1" ht="12" customHeight="1">
      <c r="A11" s="263" t="s">
        <v>97</v>
      </c>
      <c r="B11" s="247" t="s">
        <v>194</v>
      </c>
      <c r="C11" s="612">
        <v>536016</v>
      </c>
    </row>
    <row r="12" spans="1:3" s="66" customFormat="1" ht="12" customHeight="1">
      <c r="A12" s="263" t="s">
        <v>98</v>
      </c>
      <c r="B12" s="247" t="s">
        <v>195</v>
      </c>
      <c r="C12" s="157">
        <v>26943</v>
      </c>
    </row>
    <row r="13" spans="1:3" s="66" customFormat="1" ht="12" customHeight="1">
      <c r="A13" s="263" t="s">
        <v>125</v>
      </c>
      <c r="B13" s="247" t="s">
        <v>540</v>
      </c>
      <c r="C13" s="612">
        <v>106495</v>
      </c>
    </row>
    <row r="14" spans="1:3" s="65" customFormat="1" ht="12" customHeight="1" thickBot="1">
      <c r="A14" s="264" t="s">
        <v>99</v>
      </c>
      <c r="B14" s="248" t="s">
        <v>480</v>
      </c>
      <c r="C14" s="612">
        <v>1739</v>
      </c>
    </row>
    <row r="15" spans="1:3" s="65" customFormat="1" ht="12" customHeight="1" thickBot="1">
      <c r="A15" s="32" t="s">
        <v>18</v>
      </c>
      <c r="B15" s="148" t="s">
        <v>196</v>
      </c>
      <c r="C15" s="153">
        <f>+C16+C17+C18+C19+C20</f>
        <v>571823</v>
      </c>
    </row>
    <row r="16" spans="1:3" s="65" customFormat="1" ht="12" customHeight="1">
      <c r="A16" s="262" t="s">
        <v>101</v>
      </c>
      <c r="B16" s="246" t="s">
        <v>197</v>
      </c>
      <c r="C16" s="155"/>
    </row>
    <row r="17" spans="1:3" s="65" customFormat="1" ht="12" customHeight="1">
      <c r="A17" s="263" t="s">
        <v>102</v>
      </c>
      <c r="B17" s="247" t="s">
        <v>198</v>
      </c>
      <c r="C17" s="154"/>
    </row>
    <row r="18" spans="1:3" s="65" customFormat="1" ht="12" customHeight="1">
      <c r="A18" s="263" t="s">
        <v>103</v>
      </c>
      <c r="B18" s="247" t="s">
        <v>365</v>
      </c>
      <c r="C18" s="154"/>
    </row>
    <row r="19" spans="1:3" s="65" customFormat="1" ht="12" customHeight="1">
      <c r="A19" s="263" t="s">
        <v>104</v>
      </c>
      <c r="B19" s="247" t="s">
        <v>366</v>
      </c>
      <c r="C19" s="154"/>
    </row>
    <row r="20" spans="1:3" s="65" customFormat="1" ht="12" customHeight="1">
      <c r="A20" s="263" t="s">
        <v>105</v>
      </c>
      <c r="B20" s="247" t="s">
        <v>199</v>
      </c>
      <c r="C20" s="612">
        <v>571823</v>
      </c>
    </row>
    <row r="21" spans="1:3" s="66" customFormat="1" ht="12" customHeight="1" thickBot="1">
      <c r="A21" s="264" t="s">
        <v>114</v>
      </c>
      <c r="B21" s="248" t="s">
        <v>200</v>
      </c>
      <c r="C21" s="156"/>
    </row>
    <row r="22" spans="1:3" s="66" customFormat="1" ht="12" customHeight="1" thickBot="1">
      <c r="A22" s="32" t="s">
        <v>19</v>
      </c>
      <c r="B22" s="20" t="s">
        <v>201</v>
      </c>
      <c r="C22" s="153">
        <f>+C23+C24+C25+C26+C27</f>
        <v>16508</v>
      </c>
    </row>
    <row r="23" spans="1:3" s="66" customFormat="1" ht="12" customHeight="1">
      <c r="A23" s="262" t="s">
        <v>84</v>
      </c>
      <c r="B23" s="246" t="s">
        <v>202</v>
      </c>
      <c r="C23" s="286">
        <v>750</v>
      </c>
    </row>
    <row r="24" spans="1:3" s="65" customFormat="1" ht="12" customHeight="1">
      <c r="A24" s="263" t="s">
        <v>85</v>
      </c>
      <c r="B24" s="247" t="s">
        <v>203</v>
      </c>
      <c r="C24" s="157"/>
    </row>
    <row r="25" spans="1:3" s="66" customFormat="1" ht="12" customHeight="1">
      <c r="A25" s="263" t="s">
        <v>86</v>
      </c>
      <c r="B25" s="247" t="s">
        <v>367</v>
      </c>
      <c r="C25" s="157"/>
    </row>
    <row r="26" spans="1:3" s="66" customFormat="1" ht="12" customHeight="1">
      <c r="A26" s="263" t="s">
        <v>87</v>
      </c>
      <c r="B26" s="247" t="s">
        <v>368</v>
      </c>
      <c r="C26" s="157"/>
    </row>
    <row r="27" spans="1:3" s="66" customFormat="1" ht="12" customHeight="1">
      <c r="A27" s="263" t="s">
        <v>137</v>
      </c>
      <c r="B27" s="247" t="s">
        <v>204</v>
      </c>
      <c r="C27" s="157">
        <v>15758</v>
      </c>
    </row>
    <row r="28" spans="1:3" s="66" customFormat="1" ht="12" customHeight="1" thickBot="1">
      <c r="A28" s="264" t="s">
        <v>138</v>
      </c>
      <c r="B28" s="248" t="s">
        <v>205</v>
      </c>
      <c r="C28" s="235"/>
    </row>
    <row r="29" spans="1:3" s="66" customFormat="1" ht="12" customHeight="1" thickBot="1">
      <c r="A29" s="32" t="s">
        <v>139</v>
      </c>
      <c r="B29" s="20" t="s">
        <v>206</v>
      </c>
      <c r="C29" s="158">
        <f>+C30+C34+C35+C36</f>
        <v>303760</v>
      </c>
    </row>
    <row r="30" spans="1:3" s="66" customFormat="1" ht="12" customHeight="1">
      <c r="A30" s="262" t="s">
        <v>207</v>
      </c>
      <c r="B30" s="246" t="s">
        <v>541</v>
      </c>
      <c r="C30" s="241">
        <f>SUM(C31:C33)</f>
        <v>263940</v>
      </c>
    </row>
    <row r="31" spans="1:3" s="66" customFormat="1" ht="12" customHeight="1">
      <c r="A31" s="263" t="s">
        <v>208</v>
      </c>
      <c r="B31" s="247" t="s">
        <v>213</v>
      </c>
      <c r="C31" s="154">
        <v>72800</v>
      </c>
    </row>
    <row r="32" spans="1:3" s="66" customFormat="1" ht="12" customHeight="1">
      <c r="A32" s="263" t="s">
        <v>209</v>
      </c>
      <c r="B32" s="247" t="s">
        <v>578</v>
      </c>
      <c r="C32" s="154">
        <v>191000</v>
      </c>
    </row>
    <row r="33" spans="1:3" s="66" customFormat="1" ht="12" customHeight="1">
      <c r="A33" s="263" t="s">
        <v>482</v>
      </c>
      <c r="B33" s="247" t="s">
        <v>575</v>
      </c>
      <c r="C33" s="157">
        <v>140</v>
      </c>
    </row>
    <row r="34" spans="1:3" s="66" customFormat="1" ht="12" customHeight="1">
      <c r="A34" s="263" t="s">
        <v>210</v>
      </c>
      <c r="B34" s="247" t="s">
        <v>215</v>
      </c>
      <c r="C34" s="157">
        <v>26200</v>
      </c>
    </row>
    <row r="35" spans="1:3" s="66" customFormat="1" ht="12" customHeight="1">
      <c r="A35" s="263" t="s">
        <v>211</v>
      </c>
      <c r="B35" s="247" t="s">
        <v>216</v>
      </c>
      <c r="C35" s="157">
        <v>5620</v>
      </c>
    </row>
    <row r="36" spans="1:3" s="66" customFormat="1" ht="12" customHeight="1" thickBot="1">
      <c r="A36" s="264" t="s">
        <v>212</v>
      </c>
      <c r="B36" s="248" t="s">
        <v>217</v>
      </c>
      <c r="C36" s="235">
        <v>8000</v>
      </c>
    </row>
    <row r="37" spans="1:3" s="66" customFormat="1" ht="12" customHeight="1" thickBot="1">
      <c r="A37" s="32" t="s">
        <v>21</v>
      </c>
      <c r="B37" s="20" t="s">
        <v>484</v>
      </c>
      <c r="C37" s="153">
        <f>SUM(C38:C48)</f>
        <v>35966</v>
      </c>
    </row>
    <row r="38" spans="1:3" s="66" customFormat="1" ht="12" customHeight="1">
      <c r="A38" s="262" t="s">
        <v>88</v>
      </c>
      <c r="B38" s="246" t="s">
        <v>220</v>
      </c>
      <c r="C38" s="286">
        <v>4000</v>
      </c>
    </row>
    <row r="39" spans="1:3" s="66" customFormat="1" ht="12" customHeight="1">
      <c r="A39" s="263" t="s">
        <v>89</v>
      </c>
      <c r="B39" s="247" t="s">
        <v>221</v>
      </c>
      <c r="C39" s="157">
        <v>17170</v>
      </c>
    </row>
    <row r="40" spans="1:3" s="66" customFormat="1" ht="12" customHeight="1">
      <c r="A40" s="263" t="s">
        <v>90</v>
      </c>
      <c r="B40" s="247" t="s">
        <v>222</v>
      </c>
      <c r="C40" s="157">
        <v>8027</v>
      </c>
    </row>
    <row r="41" spans="1:3" s="66" customFormat="1" ht="12" customHeight="1">
      <c r="A41" s="263" t="s">
        <v>141</v>
      </c>
      <c r="B41" s="247" t="s">
        <v>223</v>
      </c>
      <c r="C41" s="157">
        <v>376</v>
      </c>
    </row>
    <row r="42" spans="1:3" s="66" customFormat="1" ht="12" customHeight="1">
      <c r="A42" s="263" t="s">
        <v>142</v>
      </c>
      <c r="B42" s="247" t="s">
        <v>224</v>
      </c>
      <c r="C42" s="157"/>
    </row>
    <row r="43" spans="1:3" s="66" customFormat="1" ht="12" customHeight="1">
      <c r="A43" s="263" t="s">
        <v>143</v>
      </c>
      <c r="B43" s="247" t="s">
        <v>225</v>
      </c>
      <c r="C43" s="157">
        <v>5593</v>
      </c>
    </row>
    <row r="44" spans="1:3" s="66" customFormat="1" ht="12" customHeight="1">
      <c r="A44" s="263" t="s">
        <v>144</v>
      </c>
      <c r="B44" s="247" t="s">
        <v>226</v>
      </c>
      <c r="C44" s="157"/>
    </row>
    <row r="45" spans="1:3" s="66" customFormat="1" ht="12" customHeight="1">
      <c r="A45" s="263" t="s">
        <v>145</v>
      </c>
      <c r="B45" s="247" t="s">
        <v>227</v>
      </c>
      <c r="C45" s="157"/>
    </row>
    <row r="46" spans="1:3" s="66" customFormat="1" ht="12" customHeight="1">
      <c r="A46" s="263" t="s">
        <v>218</v>
      </c>
      <c r="B46" s="247" t="s">
        <v>228</v>
      </c>
      <c r="C46" s="157"/>
    </row>
    <row r="47" spans="1:3" s="66" customFormat="1" ht="12" customHeight="1">
      <c r="A47" s="264" t="s">
        <v>219</v>
      </c>
      <c r="B47" s="248" t="s">
        <v>485</v>
      </c>
      <c r="C47" s="235"/>
    </row>
    <row r="48" spans="1:3" s="66" customFormat="1" ht="12" customHeight="1" thickBot="1">
      <c r="A48" s="264" t="s">
        <v>486</v>
      </c>
      <c r="B48" s="248" t="s">
        <v>229</v>
      </c>
      <c r="C48" s="235">
        <v>800</v>
      </c>
    </row>
    <row r="49" spans="1:3" s="66" customFormat="1" ht="12" customHeight="1" thickBot="1">
      <c r="A49" s="32" t="s">
        <v>22</v>
      </c>
      <c r="B49" s="20" t="s">
        <v>230</v>
      </c>
      <c r="C49" s="153">
        <f>SUM(C50:C54)</f>
        <v>2774</v>
      </c>
    </row>
    <row r="50" spans="1:3" s="66" customFormat="1" ht="12" customHeight="1">
      <c r="A50" s="262" t="s">
        <v>91</v>
      </c>
      <c r="B50" s="246" t="s">
        <v>234</v>
      </c>
      <c r="C50" s="286"/>
    </row>
    <row r="51" spans="1:3" s="66" customFormat="1" ht="12" customHeight="1">
      <c r="A51" s="263" t="s">
        <v>92</v>
      </c>
      <c r="B51" s="247" t="s">
        <v>235</v>
      </c>
      <c r="C51" s="157">
        <v>2774</v>
      </c>
    </row>
    <row r="52" spans="1:3" s="66" customFormat="1" ht="12" customHeight="1">
      <c r="A52" s="263" t="s">
        <v>231</v>
      </c>
      <c r="B52" s="247" t="s">
        <v>236</v>
      </c>
      <c r="C52" s="157"/>
    </row>
    <row r="53" spans="1:3" s="66" customFormat="1" ht="12" customHeight="1">
      <c r="A53" s="263" t="s">
        <v>232</v>
      </c>
      <c r="B53" s="247" t="s">
        <v>237</v>
      </c>
      <c r="C53" s="157"/>
    </row>
    <row r="54" spans="1:3" s="66" customFormat="1" ht="12" customHeight="1" thickBot="1">
      <c r="A54" s="264" t="s">
        <v>233</v>
      </c>
      <c r="B54" s="248" t="s">
        <v>238</v>
      </c>
      <c r="C54" s="235"/>
    </row>
    <row r="55" spans="1:3" s="66" customFormat="1" ht="12" customHeight="1" thickBot="1">
      <c r="A55" s="32" t="s">
        <v>146</v>
      </c>
      <c r="B55" s="20" t="s">
        <v>239</v>
      </c>
      <c r="C55" s="153">
        <f>SUM(C56:C58)</f>
        <v>13887</v>
      </c>
    </row>
    <row r="56" spans="1:3" s="66" customFormat="1" ht="12" customHeight="1">
      <c r="A56" s="262" t="s">
        <v>93</v>
      </c>
      <c r="B56" s="246" t="s">
        <v>240</v>
      </c>
      <c r="C56" s="155"/>
    </row>
    <row r="57" spans="1:3" s="66" customFormat="1" ht="12" customHeight="1">
      <c r="A57" s="263" t="s">
        <v>94</v>
      </c>
      <c r="B57" s="247" t="s">
        <v>369</v>
      </c>
      <c r="C57" s="157">
        <v>1000</v>
      </c>
    </row>
    <row r="58" spans="1:3" s="66" customFormat="1" ht="12" customHeight="1">
      <c r="A58" s="263" t="s">
        <v>243</v>
      </c>
      <c r="B58" s="247" t="s">
        <v>241</v>
      </c>
      <c r="C58" s="157">
        <v>12887</v>
      </c>
    </row>
    <row r="59" spans="1:3" s="66" customFormat="1" ht="12" customHeight="1" thickBot="1">
      <c r="A59" s="264" t="s">
        <v>244</v>
      </c>
      <c r="B59" s="248" t="s">
        <v>242</v>
      </c>
      <c r="C59" s="156"/>
    </row>
    <row r="60" spans="1:3" s="66" customFormat="1" ht="12" customHeight="1" thickBot="1">
      <c r="A60" s="32" t="s">
        <v>24</v>
      </c>
      <c r="B60" s="148" t="s">
        <v>245</v>
      </c>
      <c r="C60" s="153">
        <f>SUM(C61:C63)</f>
        <v>0</v>
      </c>
    </row>
    <row r="61" spans="1:3" s="66" customFormat="1" ht="12" customHeight="1">
      <c r="A61" s="262" t="s">
        <v>147</v>
      </c>
      <c r="B61" s="246" t="s">
        <v>247</v>
      </c>
      <c r="C61" s="157"/>
    </row>
    <row r="62" spans="1:3" s="66" customFormat="1" ht="12" customHeight="1">
      <c r="A62" s="263" t="s">
        <v>148</v>
      </c>
      <c r="B62" s="247" t="s">
        <v>370</v>
      </c>
      <c r="C62" s="157"/>
    </row>
    <row r="63" spans="1:3" s="66" customFormat="1" ht="12" customHeight="1">
      <c r="A63" s="263" t="s">
        <v>171</v>
      </c>
      <c r="B63" s="247" t="s">
        <v>248</v>
      </c>
      <c r="C63" s="157"/>
    </row>
    <row r="64" spans="1:3" s="66" customFormat="1" ht="12" customHeight="1" thickBot="1">
      <c r="A64" s="264" t="s">
        <v>246</v>
      </c>
      <c r="B64" s="248" t="s">
        <v>249</v>
      </c>
      <c r="C64" s="157"/>
    </row>
    <row r="65" spans="1:3" s="66" customFormat="1" ht="12" customHeight="1" thickBot="1">
      <c r="A65" s="32" t="s">
        <v>25</v>
      </c>
      <c r="B65" s="20" t="s">
        <v>250</v>
      </c>
      <c r="C65" s="158">
        <f>+C8+C15+C22+C29+C37+C49+C55+C60</f>
        <v>2065784</v>
      </c>
    </row>
    <row r="66" spans="1:3" s="66" customFormat="1" ht="12" customHeight="1" thickBot="1">
      <c r="A66" s="265" t="s">
        <v>340</v>
      </c>
      <c r="B66" s="148" t="s">
        <v>252</v>
      </c>
      <c r="C66" s="153">
        <f>SUM(C67:C69)</f>
        <v>0</v>
      </c>
    </row>
    <row r="67" spans="1:3" s="66" customFormat="1" ht="12" customHeight="1">
      <c r="A67" s="262" t="s">
        <v>283</v>
      </c>
      <c r="B67" s="246" t="s">
        <v>253</v>
      </c>
      <c r="C67" s="157"/>
    </row>
    <row r="68" spans="1:3" s="66" customFormat="1" ht="12" customHeight="1">
      <c r="A68" s="263" t="s">
        <v>292</v>
      </c>
      <c r="B68" s="247" t="s">
        <v>254</v>
      </c>
      <c r="C68" s="157"/>
    </row>
    <row r="69" spans="1:3" s="66" customFormat="1" ht="12" customHeight="1" thickBot="1">
      <c r="A69" s="264" t="s">
        <v>293</v>
      </c>
      <c r="B69" s="249" t="s">
        <v>255</v>
      </c>
      <c r="C69" s="157"/>
    </row>
    <row r="70" spans="1:3" s="66" customFormat="1" ht="12" customHeight="1" thickBot="1">
      <c r="A70" s="265" t="s">
        <v>256</v>
      </c>
      <c r="B70" s="148" t="s">
        <v>257</v>
      </c>
      <c r="C70" s="153">
        <f>SUM(C71:C74)</f>
        <v>0</v>
      </c>
    </row>
    <row r="71" spans="1:3" s="66" customFormat="1" ht="12" customHeight="1">
      <c r="A71" s="262" t="s">
        <v>126</v>
      </c>
      <c r="B71" s="246" t="s">
        <v>258</v>
      </c>
      <c r="C71" s="157"/>
    </row>
    <row r="72" spans="1:3" s="66" customFormat="1" ht="12" customHeight="1">
      <c r="A72" s="263" t="s">
        <v>127</v>
      </c>
      <c r="B72" s="247" t="s">
        <v>259</v>
      </c>
      <c r="C72" s="157"/>
    </row>
    <row r="73" spans="1:3" s="66" customFormat="1" ht="12" customHeight="1">
      <c r="A73" s="263" t="s">
        <v>284</v>
      </c>
      <c r="B73" s="247" t="s">
        <v>260</v>
      </c>
      <c r="C73" s="157"/>
    </row>
    <row r="74" spans="1:3" s="66" customFormat="1" ht="12" customHeight="1" thickBot="1">
      <c r="A74" s="264" t="s">
        <v>285</v>
      </c>
      <c r="B74" s="248" t="s">
        <v>261</v>
      </c>
      <c r="C74" s="157"/>
    </row>
    <row r="75" spans="1:3" s="66" customFormat="1" ht="12" customHeight="1" thickBot="1">
      <c r="A75" s="265" t="s">
        <v>262</v>
      </c>
      <c r="B75" s="148" t="s">
        <v>263</v>
      </c>
      <c r="C75" s="153">
        <f>SUM(C76:C77)</f>
        <v>257029</v>
      </c>
    </row>
    <row r="76" spans="1:3" s="66" customFormat="1" ht="12" customHeight="1">
      <c r="A76" s="262" t="s">
        <v>286</v>
      </c>
      <c r="B76" s="246" t="s">
        <v>264</v>
      </c>
      <c r="C76" s="612">
        <v>257029</v>
      </c>
    </row>
    <row r="77" spans="1:3" s="66" customFormat="1" ht="12" customHeight="1" thickBot="1">
      <c r="A77" s="264" t="s">
        <v>287</v>
      </c>
      <c r="B77" s="248" t="s">
        <v>265</v>
      </c>
      <c r="C77" s="157"/>
    </row>
    <row r="78" spans="1:3" s="65" customFormat="1" ht="12" customHeight="1" thickBot="1">
      <c r="A78" s="265" t="s">
        <v>266</v>
      </c>
      <c r="B78" s="148" t="s">
        <v>267</v>
      </c>
      <c r="C78" s="153">
        <f>SUM(C79:C81)</f>
        <v>0</v>
      </c>
    </row>
    <row r="79" spans="1:3" s="66" customFormat="1" ht="12" customHeight="1">
      <c r="A79" s="262" t="s">
        <v>288</v>
      </c>
      <c r="B79" s="246" t="s">
        <v>268</v>
      </c>
      <c r="C79" s="157"/>
    </row>
    <row r="80" spans="1:3" s="66" customFormat="1" ht="12" customHeight="1">
      <c r="A80" s="263" t="s">
        <v>289</v>
      </c>
      <c r="B80" s="247" t="s">
        <v>269</v>
      </c>
      <c r="C80" s="157"/>
    </row>
    <row r="81" spans="1:3" s="66" customFormat="1" ht="12" customHeight="1" thickBot="1">
      <c r="A81" s="264" t="s">
        <v>290</v>
      </c>
      <c r="B81" s="248" t="s">
        <v>270</v>
      </c>
      <c r="C81" s="157"/>
    </row>
    <row r="82" spans="1:3" s="66" customFormat="1" ht="12" customHeight="1" thickBot="1">
      <c r="A82" s="265" t="s">
        <v>271</v>
      </c>
      <c r="B82" s="148" t="s">
        <v>291</v>
      </c>
      <c r="C82" s="153">
        <f>SUM(C83:C86)</f>
        <v>0</v>
      </c>
    </row>
    <row r="83" spans="1:3" s="66" customFormat="1" ht="12" customHeight="1">
      <c r="A83" s="266" t="s">
        <v>272</v>
      </c>
      <c r="B83" s="246" t="s">
        <v>273</v>
      </c>
      <c r="C83" s="157"/>
    </row>
    <row r="84" spans="1:3" s="66" customFormat="1" ht="12" customHeight="1">
      <c r="A84" s="267" t="s">
        <v>274</v>
      </c>
      <c r="B84" s="247" t="s">
        <v>275</v>
      </c>
      <c r="C84" s="157"/>
    </row>
    <row r="85" spans="1:3" s="66" customFormat="1" ht="12" customHeight="1">
      <c r="A85" s="267" t="s">
        <v>276</v>
      </c>
      <c r="B85" s="247" t="s">
        <v>277</v>
      </c>
      <c r="C85" s="157"/>
    </row>
    <row r="86" spans="1:3" s="65" customFormat="1" ht="12" customHeight="1" thickBot="1">
      <c r="A86" s="268" t="s">
        <v>278</v>
      </c>
      <c r="B86" s="248" t="s">
        <v>279</v>
      </c>
      <c r="C86" s="157"/>
    </row>
    <row r="87" spans="1:3" s="65" customFormat="1" ht="12" customHeight="1" thickBot="1">
      <c r="A87" s="265" t="s">
        <v>280</v>
      </c>
      <c r="B87" s="148" t="s">
        <v>489</v>
      </c>
      <c r="C87" s="287"/>
    </row>
    <row r="88" spans="1:3" s="65" customFormat="1" ht="12" customHeight="1" thickBot="1">
      <c r="A88" s="265" t="s">
        <v>542</v>
      </c>
      <c r="B88" s="148" t="s">
        <v>281</v>
      </c>
      <c r="C88" s="287"/>
    </row>
    <row r="89" spans="1:3" s="65" customFormat="1" ht="12" customHeight="1" thickBot="1">
      <c r="A89" s="265" t="s">
        <v>543</v>
      </c>
      <c r="B89" s="253" t="s">
        <v>490</v>
      </c>
      <c r="C89" s="158">
        <f>+C66+C70+C75+C78+C82+C88+C87</f>
        <v>257029</v>
      </c>
    </row>
    <row r="90" spans="1:3" s="65" customFormat="1" ht="12" customHeight="1" thickBot="1">
      <c r="A90" s="269" t="s">
        <v>544</v>
      </c>
      <c r="B90" s="254" t="s">
        <v>545</v>
      </c>
      <c r="C90" s="158">
        <f>+C65+C89</f>
        <v>2322813</v>
      </c>
    </row>
    <row r="91" spans="1:3" s="66" customFormat="1" ht="15" customHeight="1" thickBot="1">
      <c r="A91" s="127"/>
      <c r="B91" s="128"/>
      <c r="C91" s="216"/>
    </row>
    <row r="92" spans="1:3" s="56" customFormat="1" ht="16.5" customHeight="1" thickBot="1">
      <c r="A92" s="131"/>
      <c r="B92" s="132" t="s">
        <v>57</v>
      </c>
      <c r="C92" s="218"/>
    </row>
    <row r="93" spans="1:3" s="67" customFormat="1" ht="12" customHeight="1" thickBot="1">
      <c r="A93" s="238" t="s">
        <v>17</v>
      </c>
      <c r="B93" s="26" t="s">
        <v>556</v>
      </c>
      <c r="C93" s="152">
        <f>+C94+C95+C96+C97+C98+C111</f>
        <v>1167030</v>
      </c>
    </row>
    <row r="94" spans="1:3" ht="12" customHeight="1">
      <c r="A94" s="270" t="s">
        <v>95</v>
      </c>
      <c r="B94" s="9" t="s">
        <v>48</v>
      </c>
      <c r="C94" s="613">
        <v>578002</v>
      </c>
    </row>
    <row r="95" spans="1:3" ht="12" customHeight="1">
      <c r="A95" s="263" t="s">
        <v>96</v>
      </c>
      <c r="B95" s="7" t="s">
        <v>149</v>
      </c>
      <c r="C95" s="612">
        <v>80940</v>
      </c>
    </row>
    <row r="96" spans="1:3" ht="12" customHeight="1">
      <c r="A96" s="263" t="s">
        <v>97</v>
      </c>
      <c r="B96" s="7" t="s">
        <v>124</v>
      </c>
      <c r="C96" s="539">
        <v>210254</v>
      </c>
    </row>
    <row r="97" spans="1:3" ht="12" customHeight="1">
      <c r="A97" s="263" t="s">
        <v>98</v>
      </c>
      <c r="B97" s="10" t="s">
        <v>150</v>
      </c>
      <c r="C97" s="235">
        <v>52365</v>
      </c>
    </row>
    <row r="98" spans="1:3" ht="12" customHeight="1">
      <c r="A98" s="263" t="s">
        <v>109</v>
      </c>
      <c r="B98" s="18" t="s">
        <v>151</v>
      </c>
      <c r="C98" s="539">
        <v>158586</v>
      </c>
    </row>
    <row r="99" spans="1:3" ht="12" customHeight="1">
      <c r="A99" s="263" t="s">
        <v>99</v>
      </c>
      <c r="B99" s="7" t="s">
        <v>546</v>
      </c>
      <c r="C99" s="235">
        <v>6599</v>
      </c>
    </row>
    <row r="100" spans="1:3" ht="12" customHeight="1">
      <c r="A100" s="263" t="s">
        <v>100</v>
      </c>
      <c r="B100" s="95" t="s">
        <v>494</v>
      </c>
      <c r="C100" s="235"/>
    </row>
    <row r="101" spans="1:3" ht="12" customHeight="1">
      <c r="A101" s="263" t="s">
        <v>110</v>
      </c>
      <c r="B101" s="95" t="s">
        <v>495</v>
      </c>
      <c r="C101" s="235"/>
    </row>
    <row r="102" spans="1:3" ht="12" customHeight="1">
      <c r="A102" s="263" t="s">
        <v>111</v>
      </c>
      <c r="B102" s="95" t="s">
        <v>297</v>
      </c>
      <c r="C102" s="235"/>
    </row>
    <row r="103" spans="1:3" ht="12" customHeight="1">
      <c r="A103" s="263" t="s">
        <v>112</v>
      </c>
      <c r="B103" s="96" t="s">
        <v>298</v>
      </c>
      <c r="C103" s="235"/>
    </row>
    <row r="104" spans="1:3" ht="12" customHeight="1">
      <c r="A104" s="263" t="s">
        <v>113</v>
      </c>
      <c r="B104" s="96" t="s">
        <v>299</v>
      </c>
      <c r="C104" s="235"/>
    </row>
    <row r="105" spans="1:3" ht="12" customHeight="1">
      <c r="A105" s="263" t="s">
        <v>115</v>
      </c>
      <c r="B105" s="95" t="s">
        <v>300</v>
      </c>
      <c r="C105" s="235">
        <v>104040</v>
      </c>
    </row>
    <row r="106" spans="1:3" ht="12" customHeight="1">
      <c r="A106" s="263" t="s">
        <v>152</v>
      </c>
      <c r="B106" s="95" t="s">
        <v>301</v>
      </c>
      <c r="C106" s="235"/>
    </row>
    <row r="107" spans="1:3" ht="12" customHeight="1">
      <c r="A107" s="263" t="s">
        <v>295</v>
      </c>
      <c r="B107" s="96" t="s">
        <v>302</v>
      </c>
      <c r="C107" s="235"/>
    </row>
    <row r="108" spans="1:3" ht="12" customHeight="1">
      <c r="A108" s="271" t="s">
        <v>296</v>
      </c>
      <c r="B108" s="97" t="s">
        <v>303</v>
      </c>
      <c r="C108" s="235"/>
    </row>
    <row r="109" spans="1:3" ht="12" customHeight="1">
      <c r="A109" s="263" t="s">
        <v>496</v>
      </c>
      <c r="B109" s="97" t="s">
        <v>304</v>
      </c>
      <c r="C109" s="235"/>
    </row>
    <row r="110" spans="1:3" ht="12" customHeight="1">
      <c r="A110" s="263" t="s">
        <v>497</v>
      </c>
      <c r="B110" s="96" t="s">
        <v>305</v>
      </c>
      <c r="C110" s="612">
        <v>47947</v>
      </c>
    </row>
    <row r="111" spans="1:3" ht="12" customHeight="1">
      <c r="A111" s="263" t="s">
        <v>498</v>
      </c>
      <c r="B111" s="10" t="s">
        <v>49</v>
      </c>
      <c r="C111" s="157">
        <f>SUM(C112:C113)</f>
        <v>86883</v>
      </c>
    </row>
    <row r="112" spans="1:3" ht="12" customHeight="1">
      <c r="A112" s="264" t="s">
        <v>499</v>
      </c>
      <c r="B112" s="7" t="s">
        <v>547</v>
      </c>
      <c r="C112" s="539">
        <v>2199</v>
      </c>
    </row>
    <row r="113" spans="1:3" ht="12" customHeight="1" thickBot="1">
      <c r="A113" s="272" t="s">
        <v>501</v>
      </c>
      <c r="B113" s="98" t="s">
        <v>548</v>
      </c>
      <c r="C113" s="614">
        <v>84684</v>
      </c>
    </row>
    <row r="114" spans="1:3" ht="12" customHeight="1" thickBot="1">
      <c r="A114" s="32" t="s">
        <v>18</v>
      </c>
      <c r="B114" s="25" t="s">
        <v>306</v>
      </c>
      <c r="C114" s="153">
        <f>+C115+C117+C119</f>
        <v>87914</v>
      </c>
    </row>
    <row r="115" spans="1:3" ht="12" customHeight="1">
      <c r="A115" s="262" t="s">
        <v>101</v>
      </c>
      <c r="B115" s="7" t="s">
        <v>169</v>
      </c>
      <c r="C115" s="540">
        <v>44449</v>
      </c>
    </row>
    <row r="116" spans="1:3" ht="12" customHeight="1">
      <c r="A116" s="262" t="s">
        <v>102</v>
      </c>
      <c r="B116" s="11" t="s">
        <v>310</v>
      </c>
      <c r="C116" s="286"/>
    </row>
    <row r="117" spans="1:3" ht="12" customHeight="1">
      <c r="A117" s="262" t="s">
        <v>103</v>
      </c>
      <c r="B117" s="11" t="s">
        <v>153</v>
      </c>
      <c r="C117" s="612">
        <v>33120</v>
      </c>
    </row>
    <row r="118" spans="1:3" ht="12" customHeight="1">
      <c r="A118" s="262" t="s">
        <v>104</v>
      </c>
      <c r="B118" s="11" t="s">
        <v>311</v>
      </c>
      <c r="C118" s="566"/>
    </row>
    <row r="119" spans="1:3" ht="12" customHeight="1">
      <c r="A119" s="262" t="s">
        <v>105</v>
      </c>
      <c r="B119" s="150" t="s">
        <v>172</v>
      </c>
      <c r="C119" s="543">
        <v>10345</v>
      </c>
    </row>
    <row r="120" spans="1:3" ht="12" customHeight="1">
      <c r="A120" s="262" t="s">
        <v>114</v>
      </c>
      <c r="B120" s="149" t="s">
        <v>371</v>
      </c>
      <c r="C120" s="140"/>
    </row>
    <row r="121" spans="1:3" ht="12" customHeight="1">
      <c r="A121" s="262" t="s">
        <v>116</v>
      </c>
      <c r="B121" s="242" t="s">
        <v>316</v>
      </c>
      <c r="C121" s="140"/>
    </row>
    <row r="122" spans="1:3" ht="12" customHeight="1">
      <c r="A122" s="262" t="s">
        <v>154</v>
      </c>
      <c r="B122" s="96" t="s">
        <v>299</v>
      </c>
      <c r="C122" s="140"/>
    </row>
    <row r="123" spans="1:3" ht="12" customHeight="1">
      <c r="A123" s="262" t="s">
        <v>155</v>
      </c>
      <c r="B123" s="96" t="s">
        <v>315</v>
      </c>
      <c r="C123" s="140"/>
    </row>
    <row r="124" spans="1:3" ht="12" customHeight="1">
      <c r="A124" s="262" t="s">
        <v>156</v>
      </c>
      <c r="B124" s="96" t="s">
        <v>314</v>
      </c>
      <c r="C124" s="140"/>
    </row>
    <row r="125" spans="1:3" ht="12" customHeight="1">
      <c r="A125" s="262" t="s">
        <v>307</v>
      </c>
      <c r="B125" s="96" t="s">
        <v>302</v>
      </c>
      <c r="C125" s="140"/>
    </row>
    <row r="126" spans="1:3" ht="12" customHeight="1">
      <c r="A126" s="262" t="s">
        <v>308</v>
      </c>
      <c r="B126" s="96" t="s">
        <v>313</v>
      </c>
      <c r="C126" s="140"/>
    </row>
    <row r="127" spans="1:3" ht="12" customHeight="1" thickBot="1">
      <c r="A127" s="271" t="s">
        <v>309</v>
      </c>
      <c r="B127" s="96" t="s">
        <v>312</v>
      </c>
      <c r="C127" s="556">
        <v>10345</v>
      </c>
    </row>
    <row r="128" spans="1:6" ht="12" customHeight="1" thickBot="1">
      <c r="A128" s="32" t="s">
        <v>19</v>
      </c>
      <c r="B128" s="91" t="s">
        <v>503</v>
      </c>
      <c r="C128" s="153">
        <f>+C93+C114</f>
        <v>1254944</v>
      </c>
      <c r="F128" s="563"/>
    </row>
    <row r="129" spans="1:3" ht="12" customHeight="1" thickBot="1">
      <c r="A129" s="32" t="s">
        <v>20</v>
      </c>
      <c r="B129" s="91" t="s">
        <v>504</v>
      </c>
      <c r="C129" s="153">
        <f>+C130+C131+C132</f>
        <v>0</v>
      </c>
    </row>
    <row r="130" spans="1:3" s="67" customFormat="1" ht="12" customHeight="1">
      <c r="A130" s="262" t="s">
        <v>207</v>
      </c>
      <c r="B130" s="8" t="s">
        <v>549</v>
      </c>
      <c r="C130" s="543"/>
    </row>
    <row r="131" spans="1:3" ht="12" customHeight="1">
      <c r="A131" s="262" t="s">
        <v>210</v>
      </c>
      <c r="B131" s="8" t="s">
        <v>506</v>
      </c>
      <c r="C131" s="140"/>
    </row>
    <row r="132" spans="1:3" ht="12" customHeight="1" thickBot="1">
      <c r="A132" s="271" t="s">
        <v>211</v>
      </c>
      <c r="B132" s="6" t="s">
        <v>550</v>
      </c>
      <c r="C132" s="140"/>
    </row>
    <row r="133" spans="1:3" ht="12" customHeight="1" thickBot="1">
      <c r="A133" s="32" t="s">
        <v>21</v>
      </c>
      <c r="B133" s="91" t="s">
        <v>508</v>
      </c>
      <c r="C133" s="153">
        <f>+C134+C135+C136+C137+C138+C139</f>
        <v>0</v>
      </c>
    </row>
    <row r="134" spans="1:3" ht="12" customHeight="1">
      <c r="A134" s="262" t="s">
        <v>88</v>
      </c>
      <c r="B134" s="8" t="s">
        <v>509</v>
      </c>
      <c r="C134" s="140"/>
    </row>
    <row r="135" spans="1:3" ht="12" customHeight="1">
      <c r="A135" s="262" t="s">
        <v>89</v>
      </c>
      <c r="B135" s="8" t="s">
        <v>510</v>
      </c>
      <c r="C135" s="140"/>
    </row>
    <row r="136" spans="1:3" ht="12" customHeight="1">
      <c r="A136" s="262" t="s">
        <v>90</v>
      </c>
      <c r="B136" s="8" t="s">
        <v>511</v>
      </c>
      <c r="C136" s="140"/>
    </row>
    <row r="137" spans="1:3" ht="12" customHeight="1">
      <c r="A137" s="262" t="s">
        <v>141</v>
      </c>
      <c r="B137" s="8" t="s">
        <v>551</v>
      </c>
      <c r="C137" s="140"/>
    </row>
    <row r="138" spans="1:3" ht="12" customHeight="1">
      <c r="A138" s="262" t="s">
        <v>142</v>
      </c>
      <c r="B138" s="8" t="s">
        <v>513</v>
      </c>
      <c r="C138" s="140"/>
    </row>
    <row r="139" spans="1:3" s="67" customFormat="1" ht="12" customHeight="1" thickBot="1">
      <c r="A139" s="271" t="s">
        <v>143</v>
      </c>
      <c r="B139" s="6" t="s">
        <v>514</v>
      </c>
      <c r="C139" s="140"/>
    </row>
    <row r="140" spans="1:11" ht="12" customHeight="1" thickBot="1">
      <c r="A140" s="32" t="s">
        <v>22</v>
      </c>
      <c r="B140" s="91" t="s">
        <v>552</v>
      </c>
      <c r="C140" s="158">
        <f>+C141+C142+C144+C145+C143</f>
        <v>33302</v>
      </c>
      <c r="K140" s="139"/>
    </row>
    <row r="141" spans="1:3" ht="12.75">
      <c r="A141" s="262" t="s">
        <v>91</v>
      </c>
      <c r="B141" s="8" t="s">
        <v>317</v>
      </c>
      <c r="C141" s="140"/>
    </row>
    <row r="142" spans="1:3" ht="12" customHeight="1">
      <c r="A142" s="262" t="s">
        <v>92</v>
      </c>
      <c r="B142" s="8" t="s">
        <v>318</v>
      </c>
      <c r="C142" s="140">
        <v>33302</v>
      </c>
    </row>
    <row r="143" spans="1:3" s="67" customFormat="1" ht="12" customHeight="1">
      <c r="A143" s="262" t="s">
        <v>231</v>
      </c>
      <c r="B143" s="8" t="s">
        <v>553</v>
      </c>
      <c r="C143" s="140"/>
    </row>
    <row r="144" spans="1:3" s="67" customFormat="1" ht="12" customHeight="1">
      <c r="A144" s="262" t="s">
        <v>232</v>
      </c>
      <c r="B144" s="8" t="s">
        <v>516</v>
      </c>
      <c r="C144" s="140"/>
    </row>
    <row r="145" spans="1:3" s="67" customFormat="1" ht="12" customHeight="1" thickBot="1">
      <c r="A145" s="271" t="s">
        <v>233</v>
      </c>
      <c r="B145" s="6" t="s">
        <v>336</v>
      </c>
      <c r="C145" s="140"/>
    </row>
    <row r="146" spans="1:3" s="67" customFormat="1" ht="12" customHeight="1" thickBot="1">
      <c r="A146" s="32" t="s">
        <v>23</v>
      </c>
      <c r="B146" s="91" t="s">
        <v>517</v>
      </c>
      <c r="C146" s="161">
        <f>+C147+C148+C149+C150+C151</f>
        <v>0</v>
      </c>
    </row>
    <row r="147" spans="1:3" s="67" customFormat="1" ht="12" customHeight="1">
      <c r="A147" s="262" t="s">
        <v>93</v>
      </c>
      <c r="B147" s="8" t="s">
        <v>518</v>
      </c>
      <c r="C147" s="140"/>
    </row>
    <row r="148" spans="1:3" s="67" customFormat="1" ht="12" customHeight="1">
      <c r="A148" s="262" t="s">
        <v>94</v>
      </c>
      <c r="B148" s="8" t="s">
        <v>519</v>
      </c>
      <c r="C148" s="140"/>
    </row>
    <row r="149" spans="1:3" s="67" customFormat="1" ht="12" customHeight="1">
      <c r="A149" s="262" t="s">
        <v>243</v>
      </c>
      <c r="B149" s="8" t="s">
        <v>520</v>
      </c>
      <c r="C149" s="140"/>
    </row>
    <row r="150" spans="1:3" ht="12.75" customHeight="1">
      <c r="A150" s="262" t="s">
        <v>244</v>
      </c>
      <c r="B150" s="8" t="s">
        <v>554</v>
      </c>
      <c r="C150" s="140"/>
    </row>
    <row r="151" spans="1:3" ht="12.75" customHeight="1" thickBot="1">
      <c r="A151" s="271" t="s">
        <v>522</v>
      </c>
      <c r="B151" s="6" t="s">
        <v>523</v>
      </c>
      <c r="C151" s="141"/>
    </row>
    <row r="152" spans="1:3" ht="12.75" customHeight="1" thickBot="1">
      <c r="A152" s="531" t="s">
        <v>24</v>
      </c>
      <c r="B152" s="91" t="s">
        <v>524</v>
      </c>
      <c r="C152" s="161"/>
    </row>
    <row r="153" spans="1:3" ht="12" customHeight="1" thickBot="1">
      <c r="A153" s="531" t="s">
        <v>25</v>
      </c>
      <c r="B153" s="91" t="s">
        <v>525</v>
      </c>
      <c r="C153" s="161"/>
    </row>
    <row r="154" spans="1:3" ht="15" customHeight="1" thickBot="1">
      <c r="A154" s="32" t="s">
        <v>26</v>
      </c>
      <c r="B154" s="91" t="s">
        <v>526</v>
      </c>
      <c r="C154" s="256">
        <f>+C129+C133+C140+C146+C152+C153</f>
        <v>33302</v>
      </c>
    </row>
    <row r="155" spans="1:3" ht="13.5" thickBot="1">
      <c r="A155" s="273" t="s">
        <v>27</v>
      </c>
      <c r="B155" s="229" t="s">
        <v>527</v>
      </c>
      <c r="C155" s="256">
        <f>+C128+C154</f>
        <v>1288246</v>
      </c>
    </row>
    <row r="156" ht="15" customHeight="1" thickBot="1"/>
    <row r="157" spans="1:3" ht="14.25" customHeight="1" thickBot="1">
      <c r="A157" s="136" t="s">
        <v>555</v>
      </c>
      <c r="B157" s="137"/>
      <c r="C157" s="89">
        <v>1</v>
      </c>
    </row>
    <row r="158" spans="1:3" ht="13.5" thickBot="1">
      <c r="A158" s="136" t="s">
        <v>165</v>
      </c>
      <c r="B158" s="137"/>
      <c r="C158" s="89">
        <v>500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20/2016.(VIII.1.) önkormányzati rendelethez</oddHeader>
  </headerFooter>
  <rowBreaks count="1" manualBreakCount="1"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28">
    <tabColor rgb="FF92D050"/>
  </sheetPr>
  <dimension ref="A1:K158"/>
  <sheetViews>
    <sheetView zoomScaleSheetLayoutView="85" workbookViewId="0" topLeftCell="A133">
      <selection activeCell="F102" sqref="F102"/>
    </sheetView>
  </sheetViews>
  <sheetFormatPr defaultColWidth="9.00390625" defaultRowHeight="12.75"/>
  <cols>
    <col min="1" max="1" width="19.50390625" style="293" customWidth="1"/>
    <col min="2" max="2" width="72.00390625" style="294" customWidth="1"/>
    <col min="3" max="3" width="25.00390625" style="295" customWidth="1"/>
    <col min="4" max="16384" width="9.375" style="2" customWidth="1"/>
  </cols>
  <sheetData>
    <row r="1" spans="1:3" s="1" customFormat="1" ht="16.5" customHeight="1" thickBot="1">
      <c r="A1" s="113"/>
      <c r="B1" s="115"/>
      <c r="C1" s="138"/>
    </row>
    <row r="2" spans="1:3" s="63" customFormat="1" ht="21" customHeight="1">
      <c r="A2" s="236" t="s">
        <v>63</v>
      </c>
      <c r="B2" s="207" t="s">
        <v>166</v>
      </c>
      <c r="C2" s="209" t="s">
        <v>52</v>
      </c>
    </row>
    <row r="3" spans="1:3" s="63" customFormat="1" ht="16.5" thickBot="1">
      <c r="A3" s="116" t="s">
        <v>162</v>
      </c>
      <c r="B3" s="208" t="s">
        <v>373</v>
      </c>
      <c r="C3" s="530" t="s">
        <v>61</v>
      </c>
    </row>
    <row r="4" spans="1:3" s="64" customFormat="1" ht="15.75" customHeight="1" thickBot="1">
      <c r="A4" s="117"/>
      <c r="B4" s="117"/>
      <c r="C4" s="118" t="s">
        <v>53</v>
      </c>
    </row>
    <row r="5" spans="1:3" ht="13.5" thickBot="1">
      <c r="A5" s="237" t="s">
        <v>164</v>
      </c>
      <c r="B5" s="119" t="s">
        <v>54</v>
      </c>
      <c r="C5" s="210" t="s">
        <v>55</v>
      </c>
    </row>
    <row r="6" spans="1:3" s="56" customFormat="1" ht="12.75" customHeight="1" thickBot="1">
      <c r="A6" s="104" t="s">
        <v>476</v>
      </c>
      <c r="B6" s="105" t="s">
        <v>477</v>
      </c>
      <c r="C6" s="106" t="s">
        <v>478</v>
      </c>
    </row>
    <row r="7" spans="1:3" s="56" customFormat="1" ht="15.75" customHeight="1" thickBot="1">
      <c r="A7" s="121"/>
      <c r="B7" s="122" t="s">
        <v>56</v>
      </c>
      <c r="C7" s="211"/>
    </row>
    <row r="8" spans="1:3" s="56" customFormat="1" ht="12" customHeight="1" thickBot="1">
      <c r="A8" s="32" t="s">
        <v>17</v>
      </c>
      <c r="B8" s="20" t="s">
        <v>191</v>
      </c>
      <c r="C8" s="153">
        <f>+C9+C10+C11+C12+C13+C14</f>
        <v>0</v>
      </c>
    </row>
    <row r="9" spans="1:3" s="65" customFormat="1" ht="12" customHeight="1">
      <c r="A9" s="262" t="s">
        <v>95</v>
      </c>
      <c r="B9" s="246" t="s">
        <v>192</v>
      </c>
      <c r="C9" s="155"/>
    </row>
    <row r="10" spans="1:3" s="66" customFormat="1" ht="12" customHeight="1">
      <c r="A10" s="263" t="s">
        <v>96</v>
      </c>
      <c r="B10" s="247" t="s">
        <v>193</v>
      </c>
      <c r="C10" s="154"/>
    </row>
    <row r="11" spans="1:3" s="66" customFormat="1" ht="12" customHeight="1">
      <c r="A11" s="263" t="s">
        <v>97</v>
      </c>
      <c r="B11" s="247" t="s">
        <v>194</v>
      </c>
      <c r="C11" s="154"/>
    </row>
    <row r="12" spans="1:3" s="66" customFormat="1" ht="12" customHeight="1">
      <c r="A12" s="263" t="s">
        <v>98</v>
      </c>
      <c r="B12" s="247" t="s">
        <v>195</v>
      </c>
      <c r="C12" s="154"/>
    </row>
    <row r="13" spans="1:3" s="66" customFormat="1" ht="12" customHeight="1">
      <c r="A13" s="263" t="s">
        <v>125</v>
      </c>
      <c r="B13" s="247" t="s">
        <v>540</v>
      </c>
      <c r="C13" s="157"/>
    </row>
    <row r="14" spans="1:3" s="65" customFormat="1" ht="12" customHeight="1" thickBot="1">
      <c r="A14" s="264" t="s">
        <v>99</v>
      </c>
      <c r="B14" s="248" t="s">
        <v>480</v>
      </c>
      <c r="C14" s="154"/>
    </row>
    <row r="15" spans="1:3" s="65" customFormat="1" ht="12" customHeight="1" thickBot="1">
      <c r="A15" s="32" t="s">
        <v>18</v>
      </c>
      <c r="B15" s="148" t="s">
        <v>196</v>
      </c>
      <c r="C15" s="153">
        <f>+C16+C17+C18+C19+C20</f>
        <v>125765</v>
      </c>
    </row>
    <row r="16" spans="1:3" s="65" customFormat="1" ht="12" customHeight="1">
      <c r="A16" s="262" t="s">
        <v>101</v>
      </c>
      <c r="B16" s="246" t="s">
        <v>197</v>
      </c>
      <c r="C16" s="155"/>
    </row>
    <row r="17" spans="1:3" s="65" customFormat="1" ht="12" customHeight="1">
      <c r="A17" s="263" t="s">
        <v>102</v>
      </c>
      <c r="B17" s="247" t="s">
        <v>198</v>
      </c>
      <c r="C17" s="154"/>
    </row>
    <row r="18" spans="1:3" s="65" customFormat="1" ht="12" customHeight="1">
      <c r="A18" s="263" t="s">
        <v>103</v>
      </c>
      <c r="B18" s="247" t="s">
        <v>365</v>
      </c>
      <c r="C18" s="154"/>
    </row>
    <row r="19" spans="1:3" s="65" customFormat="1" ht="12" customHeight="1">
      <c r="A19" s="263" t="s">
        <v>104</v>
      </c>
      <c r="B19" s="247" t="s">
        <v>366</v>
      </c>
      <c r="C19" s="154"/>
    </row>
    <row r="20" spans="1:3" s="65" customFormat="1" ht="12" customHeight="1">
      <c r="A20" s="263" t="s">
        <v>105</v>
      </c>
      <c r="B20" s="247" t="s">
        <v>199</v>
      </c>
      <c r="C20" s="612">
        <v>125765</v>
      </c>
    </row>
    <row r="21" spans="1:3" s="66" customFormat="1" ht="12" customHeight="1" thickBot="1">
      <c r="A21" s="264" t="s">
        <v>114</v>
      </c>
      <c r="B21" s="248" t="s">
        <v>200</v>
      </c>
      <c r="C21" s="235"/>
    </row>
    <row r="22" spans="1:3" s="66" customFormat="1" ht="12" customHeight="1" thickBot="1">
      <c r="A22" s="32" t="s">
        <v>19</v>
      </c>
      <c r="B22" s="20" t="s">
        <v>201</v>
      </c>
      <c r="C22" s="153">
        <f>+C23+C24+C25+C26+C27</f>
        <v>0</v>
      </c>
    </row>
    <row r="23" spans="1:3" s="66" customFormat="1" ht="12" customHeight="1">
      <c r="A23" s="262" t="s">
        <v>84</v>
      </c>
      <c r="B23" s="246" t="s">
        <v>202</v>
      </c>
      <c r="C23" s="155"/>
    </row>
    <row r="24" spans="1:3" s="65" customFormat="1" ht="12" customHeight="1">
      <c r="A24" s="263" t="s">
        <v>85</v>
      </c>
      <c r="B24" s="247" t="s">
        <v>203</v>
      </c>
      <c r="C24" s="154"/>
    </row>
    <row r="25" spans="1:3" s="66" customFormat="1" ht="12" customHeight="1">
      <c r="A25" s="263" t="s">
        <v>86</v>
      </c>
      <c r="B25" s="247" t="s">
        <v>367</v>
      </c>
      <c r="C25" s="154"/>
    </row>
    <row r="26" spans="1:3" s="66" customFormat="1" ht="12" customHeight="1">
      <c r="A26" s="263" t="s">
        <v>87</v>
      </c>
      <c r="B26" s="247" t="s">
        <v>368</v>
      </c>
      <c r="C26" s="154"/>
    </row>
    <row r="27" spans="1:3" s="66" customFormat="1" ht="12" customHeight="1">
      <c r="A27" s="263" t="s">
        <v>137</v>
      </c>
      <c r="B27" s="247" t="s">
        <v>204</v>
      </c>
      <c r="C27" s="157"/>
    </row>
    <row r="28" spans="1:3" s="66" customFormat="1" ht="12" customHeight="1" thickBot="1">
      <c r="A28" s="264" t="s">
        <v>138</v>
      </c>
      <c r="B28" s="248" t="s">
        <v>205</v>
      </c>
      <c r="C28" s="235"/>
    </row>
    <row r="29" spans="1:3" s="66" customFormat="1" ht="12" customHeight="1" thickBot="1">
      <c r="A29" s="32" t="s">
        <v>139</v>
      </c>
      <c r="B29" s="20" t="s">
        <v>206</v>
      </c>
      <c r="C29" s="158">
        <f>+C30+C34+C35+C36</f>
        <v>0</v>
      </c>
    </row>
    <row r="30" spans="1:3" s="66" customFormat="1" ht="12" customHeight="1">
      <c r="A30" s="262" t="s">
        <v>207</v>
      </c>
      <c r="B30" s="246" t="s">
        <v>541</v>
      </c>
      <c r="C30" s="241">
        <f>+C31+C32+C33</f>
        <v>0</v>
      </c>
    </row>
    <row r="31" spans="1:3" s="66" customFormat="1" ht="12" customHeight="1">
      <c r="A31" s="263" t="s">
        <v>208</v>
      </c>
      <c r="B31" s="247" t="s">
        <v>213</v>
      </c>
      <c r="C31" s="154"/>
    </row>
    <row r="32" spans="1:3" s="66" customFormat="1" ht="12" customHeight="1">
      <c r="A32" s="263" t="s">
        <v>209</v>
      </c>
      <c r="B32" s="247" t="s">
        <v>214</v>
      </c>
      <c r="C32" s="154"/>
    </row>
    <row r="33" spans="1:3" s="66" customFormat="1" ht="12" customHeight="1">
      <c r="A33" s="263" t="s">
        <v>482</v>
      </c>
      <c r="B33" s="517" t="s">
        <v>483</v>
      </c>
      <c r="C33" s="154"/>
    </row>
    <row r="34" spans="1:3" s="66" customFormat="1" ht="12" customHeight="1">
      <c r="A34" s="263" t="s">
        <v>210</v>
      </c>
      <c r="B34" s="247" t="s">
        <v>215</v>
      </c>
      <c r="C34" s="154"/>
    </row>
    <row r="35" spans="1:3" s="66" customFormat="1" ht="12" customHeight="1">
      <c r="A35" s="263" t="s">
        <v>211</v>
      </c>
      <c r="B35" s="247" t="s">
        <v>216</v>
      </c>
      <c r="C35" s="154"/>
    </row>
    <row r="36" spans="1:3" s="66" customFormat="1" ht="12" customHeight="1" thickBot="1">
      <c r="A36" s="264" t="s">
        <v>212</v>
      </c>
      <c r="B36" s="248" t="s">
        <v>217</v>
      </c>
      <c r="C36" s="156"/>
    </row>
    <row r="37" spans="1:3" s="66" customFormat="1" ht="12" customHeight="1" thickBot="1">
      <c r="A37" s="32" t="s">
        <v>21</v>
      </c>
      <c r="B37" s="20" t="s">
        <v>484</v>
      </c>
      <c r="C37" s="153">
        <f>SUM(C38:C48)</f>
        <v>10170</v>
      </c>
    </row>
    <row r="38" spans="1:3" s="66" customFormat="1" ht="12" customHeight="1">
      <c r="A38" s="262" t="s">
        <v>88</v>
      </c>
      <c r="B38" s="246" t="s">
        <v>220</v>
      </c>
      <c r="C38" s="155">
        <v>8000</v>
      </c>
    </row>
    <row r="39" spans="1:3" s="66" customFormat="1" ht="12" customHeight="1">
      <c r="A39" s="263" t="s">
        <v>89</v>
      </c>
      <c r="B39" s="247" t="s">
        <v>221</v>
      </c>
      <c r="C39" s="157"/>
    </row>
    <row r="40" spans="1:3" s="66" customFormat="1" ht="12" customHeight="1">
      <c r="A40" s="263" t="s">
        <v>90</v>
      </c>
      <c r="B40" s="247" t="s">
        <v>222</v>
      </c>
      <c r="C40" s="157"/>
    </row>
    <row r="41" spans="1:3" s="66" customFormat="1" ht="12" customHeight="1">
      <c r="A41" s="263" t="s">
        <v>141</v>
      </c>
      <c r="B41" s="247" t="s">
        <v>223</v>
      </c>
      <c r="C41" s="154"/>
    </row>
    <row r="42" spans="1:3" s="66" customFormat="1" ht="12" customHeight="1">
      <c r="A42" s="263" t="s">
        <v>142</v>
      </c>
      <c r="B42" s="247" t="s">
        <v>224</v>
      </c>
      <c r="C42" s="154"/>
    </row>
    <row r="43" spans="1:3" s="66" customFormat="1" ht="12" customHeight="1">
      <c r="A43" s="263" t="s">
        <v>143</v>
      </c>
      <c r="B43" s="247" t="s">
        <v>225</v>
      </c>
      <c r="C43" s="154">
        <v>2160</v>
      </c>
    </row>
    <row r="44" spans="1:3" s="66" customFormat="1" ht="12" customHeight="1">
      <c r="A44" s="263" t="s">
        <v>144</v>
      </c>
      <c r="B44" s="247" t="s">
        <v>226</v>
      </c>
      <c r="C44" s="154"/>
    </row>
    <row r="45" spans="1:3" s="66" customFormat="1" ht="12" customHeight="1">
      <c r="A45" s="263" t="s">
        <v>145</v>
      </c>
      <c r="B45" s="247" t="s">
        <v>227</v>
      </c>
      <c r="C45" s="154">
        <v>10</v>
      </c>
    </row>
    <row r="46" spans="1:3" s="66" customFormat="1" ht="12" customHeight="1">
      <c r="A46" s="263" t="s">
        <v>218</v>
      </c>
      <c r="B46" s="247" t="s">
        <v>228</v>
      </c>
      <c r="C46" s="157"/>
    </row>
    <row r="47" spans="1:3" s="66" customFormat="1" ht="12" customHeight="1">
      <c r="A47" s="264" t="s">
        <v>219</v>
      </c>
      <c r="B47" s="248" t="s">
        <v>485</v>
      </c>
      <c r="C47" s="235"/>
    </row>
    <row r="48" spans="1:3" s="66" customFormat="1" ht="12" customHeight="1" thickBot="1">
      <c r="A48" s="264" t="s">
        <v>486</v>
      </c>
      <c r="B48" s="248" t="s">
        <v>229</v>
      </c>
      <c r="C48" s="235"/>
    </row>
    <row r="49" spans="1:3" s="66" customFormat="1" ht="12" customHeight="1" thickBot="1">
      <c r="A49" s="32" t="s">
        <v>22</v>
      </c>
      <c r="B49" s="20" t="s">
        <v>230</v>
      </c>
      <c r="C49" s="153">
        <f>SUM(C50:C54)</f>
        <v>0</v>
      </c>
    </row>
    <row r="50" spans="1:3" s="66" customFormat="1" ht="12" customHeight="1">
      <c r="A50" s="262" t="s">
        <v>91</v>
      </c>
      <c r="B50" s="246" t="s">
        <v>234</v>
      </c>
      <c r="C50" s="286"/>
    </row>
    <row r="51" spans="1:3" s="66" customFormat="1" ht="12" customHeight="1">
      <c r="A51" s="263" t="s">
        <v>92</v>
      </c>
      <c r="B51" s="247" t="s">
        <v>235</v>
      </c>
      <c r="C51" s="157"/>
    </row>
    <row r="52" spans="1:3" s="66" customFormat="1" ht="12" customHeight="1">
      <c r="A52" s="263" t="s">
        <v>231</v>
      </c>
      <c r="B52" s="247" t="s">
        <v>236</v>
      </c>
      <c r="C52" s="157"/>
    </row>
    <row r="53" spans="1:3" s="66" customFormat="1" ht="12" customHeight="1">
      <c r="A53" s="263" t="s">
        <v>232</v>
      </c>
      <c r="B53" s="247" t="s">
        <v>237</v>
      </c>
      <c r="C53" s="157"/>
    </row>
    <row r="54" spans="1:3" s="66" customFormat="1" ht="12" customHeight="1" thickBot="1">
      <c r="A54" s="264" t="s">
        <v>233</v>
      </c>
      <c r="B54" s="248" t="s">
        <v>238</v>
      </c>
      <c r="C54" s="235"/>
    </row>
    <row r="55" spans="1:3" s="66" customFormat="1" ht="12" customHeight="1" thickBot="1">
      <c r="A55" s="32" t="s">
        <v>146</v>
      </c>
      <c r="B55" s="20" t="s">
        <v>239</v>
      </c>
      <c r="C55" s="153">
        <f>SUM(C56:C58)</f>
        <v>2366</v>
      </c>
    </row>
    <row r="56" spans="1:3" s="66" customFormat="1" ht="12" customHeight="1">
      <c r="A56" s="262" t="s">
        <v>93</v>
      </c>
      <c r="B56" s="246" t="s">
        <v>240</v>
      </c>
      <c r="C56" s="155"/>
    </row>
    <row r="57" spans="1:3" s="66" customFormat="1" ht="12" customHeight="1">
      <c r="A57" s="263" t="s">
        <v>94</v>
      </c>
      <c r="B57" s="247" t="s">
        <v>369</v>
      </c>
      <c r="C57" s="157">
        <v>2366</v>
      </c>
    </row>
    <row r="58" spans="1:3" s="66" customFormat="1" ht="12" customHeight="1">
      <c r="A58" s="263" t="s">
        <v>243</v>
      </c>
      <c r="B58" s="247" t="s">
        <v>241</v>
      </c>
      <c r="C58" s="157"/>
    </row>
    <row r="59" spans="1:3" s="66" customFormat="1" ht="12" customHeight="1" thickBot="1">
      <c r="A59" s="264" t="s">
        <v>244</v>
      </c>
      <c r="B59" s="248" t="s">
        <v>242</v>
      </c>
      <c r="C59" s="156"/>
    </row>
    <row r="60" spans="1:3" s="66" customFormat="1" ht="12" customHeight="1" thickBot="1">
      <c r="A60" s="32" t="s">
        <v>24</v>
      </c>
      <c r="B60" s="148" t="s">
        <v>245</v>
      </c>
      <c r="C60" s="153">
        <f>SUM(C61:C63)</f>
        <v>0</v>
      </c>
    </row>
    <row r="61" spans="1:3" s="66" customFormat="1" ht="12" customHeight="1">
      <c r="A61" s="262" t="s">
        <v>147</v>
      </c>
      <c r="B61" s="246" t="s">
        <v>247</v>
      </c>
      <c r="C61" s="157"/>
    </row>
    <row r="62" spans="1:3" s="66" customFormat="1" ht="12" customHeight="1">
      <c r="A62" s="263" t="s">
        <v>148</v>
      </c>
      <c r="B62" s="247" t="s">
        <v>370</v>
      </c>
      <c r="C62" s="157"/>
    </row>
    <row r="63" spans="1:3" s="66" customFormat="1" ht="12" customHeight="1">
      <c r="A63" s="263" t="s">
        <v>171</v>
      </c>
      <c r="B63" s="247" t="s">
        <v>248</v>
      </c>
      <c r="C63" s="157"/>
    </row>
    <row r="64" spans="1:3" s="66" customFormat="1" ht="12" customHeight="1" thickBot="1">
      <c r="A64" s="264" t="s">
        <v>246</v>
      </c>
      <c r="B64" s="248" t="s">
        <v>249</v>
      </c>
      <c r="C64" s="157"/>
    </row>
    <row r="65" spans="1:3" s="66" customFormat="1" ht="12" customHeight="1" thickBot="1">
      <c r="A65" s="32" t="s">
        <v>25</v>
      </c>
      <c r="B65" s="20" t="s">
        <v>250</v>
      </c>
      <c r="C65" s="158">
        <f>+C8+C15+C22+C29+C37+C49+C55+C60</f>
        <v>138301</v>
      </c>
    </row>
    <row r="66" spans="1:3" s="66" customFormat="1" ht="12" customHeight="1" thickBot="1">
      <c r="A66" s="265" t="s">
        <v>340</v>
      </c>
      <c r="B66" s="148" t="s">
        <v>252</v>
      </c>
      <c r="C66" s="153">
        <f>SUM(C67:C69)</f>
        <v>150000</v>
      </c>
    </row>
    <row r="67" spans="1:3" s="66" customFormat="1" ht="12" customHeight="1">
      <c r="A67" s="262" t="s">
        <v>283</v>
      </c>
      <c r="B67" s="246" t="s">
        <v>253</v>
      </c>
      <c r="C67" s="157">
        <v>50000</v>
      </c>
    </row>
    <row r="68" spans="1:3" s="66" customFormat="1" ht="12" customHeight="1">
      <c r="A68" s="263" t="s">
        <v>292</v>
      </c>
      <c r="B68" s="247" t="s">
        <v>254</v>
      </c>
      <c r="C68" s="157">
        <v>100000</v>
      </c>
    </row>
    <row r="69" spans="1:3" s="66" customFormat="1" ht="12" customHeight="1" thickBot="1">
      <c r="A69" s="264" t="s">
        <v>293</v>
      </c>
      <c r="B69" s="249" t="s">
        <v>255</v>
      </c>
      <c r="C69" s="157"/>
    </row>
    <row r="70" spans="1:3" s="66" customFormat="1" ht="12" customHeight="1" thickBot="1">
      <c r="A70" s="265" t="s">
        <v>256</v>
      </c>
      <c r="B70" s="148" t="s">
        <v>257</v>
      </c>
      <c r="C70" s="153">
        <f>SUM(C71:C74)</f>
        <v>0</v>
      </c>
    </row>
    <row r="71" spans="1:3" s="66" customFormat="1" ht="12" customHeight="1">
      <c r="A71" s="262" t="s">
        <v>126</v>
      </c>
      <c r="B71" s="246" t="s">
        <v>258</v>
      </c>
      <c r="C71" s="157"/>
    </row>
    <row r="72" spans="1:3" s="66" customFormat="1" ht="12" customHeight="1">
      <c r="A72" s="263" t="s">
        <v>127</v>
      </c>
      <c r="B72" s="247" t="s">
        <v>259</v>
      </c>
      <c r="C72" s="157"/>
    </row>
    <row r="73" spans="1:3" s="66" customFormat="1" ht="12" customHeight="1">
      <c r="A73" s="263" t="s">
        <v>284</v>
      </c>
      <c r="B73" s="247" t="s">
        <v>260</v>
      </c>
      <c r="C73" s="157"/>
    </row>
    <row r="74" spans="1:3" s="66" customFormat="1" ht="12" customHeight="1" thickBot="1">
      <c r="A74" s="264" t="s">
        <v>285</v>
      </c>
      <c r="B74" s="248" t="s">
        <v>261</v>
      </c>
      <c r="C74" s="157"/>
    </row>
    <row r="75" spans="1:3" s="66" customFormat="1" ht="12" customHeight="1" thickBot="1">
      <c r="A75" s="265" t="s">
        <v>262</v>
      </c>
      <c r="B75" s="148" t="s">
        <v>263</v>
      </c>
      <c r="C75" s="153">
        <f>SUM(C76:C77)</f>
        <v>0</v>
      </c>
    </row>
    <row r="76" spans="1:3" s="66" customFormat="1" ht="12" customHeight="1">
      <c r="A76" s="262" t="s">
        <v>286</v>
      </c>
      <c r="B76" s="246" t="s">
        <v>264</v>
      </c>
      <c r="C76" s="157"/>
    </row>
    <row r="77" spans="1:3" s="66" customFormat="1" ht="12" customHeight="1" thickBot="1">
      <c r="A77" s="264" t="s">
        <v>287</v>
      </c>
      <c r="B77" s="248" t="s">
        <v>265</v>
      </c>
      <c r="C77" s="157"/>
    </row>
    <row r="78" spans="1:3" s="65" customFormat="1" ht="12" customHeight="1" thickBot="1">
      <c r="A78" s="265" t="s">
        <v>266</v>
      </c>
      <c r="B78" s="148" t="s">
        <v>267</v>
      </c>
      <c r="C78" s="153">
        <f>SUM(C79:C81)</f>
        <v>0</v>
      </c>
    </row>
    <row r="79" spans="1:3" s="66" customFormat="1" ht="12" customHeight="1">
      <c r="A79" s="262" t="s">
        <v>288</v>
      </c>
      <c r="B79" s="246" t="s">
        <v>268</v>
      </c>
      <c r="C79" s="157"/>
    </row>
    <row r="80" spans="1:3" s="66" customFormat="1" ht="12" customHeight="1">
      <c r="A80" s="263" t="s">
        <v>289</v>
      </c>
      <c r="B80" s="247" t="s">
        <v>269</v>
      </c>
      <c r="C80" s="157"/>
    </row>
    <row r="81" spans="1:3" s="66" customFormat="1" ht="12" customHeight="1" thickBot="1">
      <c r="A81" s="264" t="s">
        <v>290</v>
      </c>
      <c r="B81" s="248" t="s">
        <v>270</v>
      </c>
      <c r="C81" s="157"/>
    </row>
    <row r="82" spans="1:3" s="66" customFormat="1" ht="12" customHeight="1" thickBot="1">
      <c r="A82" s="265" t="s">
        <v>271</v>
      </c>
      <c r="B82" s="148" t="s">
        <v>291</v>
      </c>
      <c r="C82" s="153">
        <f>SUM(C83:C86)</f>
        <v>0</v>
      </c>
    </row>
    <row r="83" spans="1:3" s="66" customFormat="1" ht="12" customHeight="1">
      <c r="A83" s="266" t="s">
        <v>272</v>
      </c>
      <c r="B83" s="246" t="s">
        <v>273</v>
      </c>
      <c r="C83" s="157"/>
    </row>
    <row r="84" spans="1:3" s="66" customFormat="1" ht="12" customHeight="1">
      <c r="A84" s="267" t="s">
        <v>274</v>
      </c>
      <c r="B84" s="247" t="s">
        <v>275</v>
      </c>
      <c r="C84" s="157"/>
    </row>
    <row r="85" spans="1:3" s="66" customFormat="1" ht="12" customHeight="1">
      <c r="A85" s="267" t="s">
        <v>276</v>
      </c>
      <c r="B85" s="247" t="s">
        <v>277</v>
      </c>
      <c r="C85" s="157"/>
    </row>
    <row r="86" spans="1:3" s="65" customFormat="1" ht="12" customHeight="1" thickBot="1">
      <c r="A86" s="268" t="s">
        <v>278</v>
      </c>
      <c r="B86" s="248" t="s">
        <v>279</v>
      </c>
      <c r="C86" s="157"/>
    </row>
    <row r="87" spans="1:3" s="65" customFormat="1" ht="12" customHeight="1" thickBot="1">
      <c r="A87" s="265" t="s">
        <v>280</v>
      </c>
      <c r="B87" s="148" t="s">
        <v>489</v>
      </c>
      <c r="C87" s="287"/>
    </row>
    <row r="88" spans="1:3" s="65" customFormat="1" ht="12" customHeight="1" thickBot="1">
      <c r="A88" s="265" t="s">
        <v>542</v>
      </c>
      <c r="B88" s="148" t="s">
        <v>281</v>
      </c>
      <c r="C88" s="287"/>
    </row>
    <row r="89" spans="1:3" s="65" customFormat="1" ht="12" customHeight="1" thickBot="1">
      <c r="A89" s="265" t="s">
        <v>543</v>
      </c>
      <c r="B89" s="253" t="s">
        <v>490</v>
      </c>
      <c r="C89" s="158">
        <f>+C66+C70+C75+C78+C82+C88+C87</f>
        <v>150000</v>
      </c>
    </row>
    <row r="90" spans="1:3" s="65" customFormat="1" ht="12" customHeight="1" thickBot="1">
      <c r="A90" s="269" t="s">
        <v>544</v>
      </c>
      <c r="B90" s="254" t="s">
        <v>545</v>
      </c>
      <c r="C90" s="158">
        <f>+C65+C89</f>
        <v>288301</v>
      </c>
    </row>
    <row r="91" spans="1:3" s="66" customFormat="1" ht="15" customHeight="1" thickBot="1">
      <c r="A91" s="127"/>
      <c r="B91" s="128"/>
      <c r="C91" s="216"/>
    </row>
    <row r="92" spans="1:3" s="56" customFormat="1" ht="16.5" customHeight="1" thickBot="1">
      <c r="A92" s="131"/>
      <c r="B92" s="132" t="s">
        <v>57</v>
      </c>
      <c r="C92" s="218"/>
    </row>
    <row r="93" spans="1:3" s="67" customFormat="1" ht="12" customHeight="1" thickBot="1">
      <c r="A93" s="238" t="s">
        <v>17</v>
      </c>
      <c r="B93" s="26" t="s">
        <v>556</v>
      </c>
      <c r="C93" s="152">
        <f>+C94+C95+C96+C97+C98+C111</f>
        <v>57999</v>
      </c>
    </row>
    <row r="94" spans="1:3" ht="12" customHeight="1">
      <c r="A94" s="270" t="s">
        <v>95</v>
      </c>
      <c r="B94" s="9" t="s">
        <v>48</v>
      </c>
      <c r="C94" s="613">
        <v>5555</v>
      </c>
    </row>
    <row r="95" spans="1:3" ht="12" customHeight="1">
      <c r="A95" s="263" t="s">
        <v>96</v>
      </c>
      <c r="B95" s="7" t="s">
        <v>149</v>
      </c>
      <c r="C95" s="612">
        <v>2287</v>
      </c>
    </row>
    <row r="96" spans="1:3" ht="12" customHeight="1">
      <c r="A96" s="263" t="s">
        <v>97</v>
      </c>
      <c r="B96" s="7" t="s">
        <v>124</v>
      </c>
      <c r="C96" s="539">
        <v>26388</v>
      </c>
    </row>
    <row r="97" spans="1:3" ht="12" customHeight="1">
      <c r="A97" s="263" t="s">
        <v>98</v>
      </c>
      <c r="B97" s="10" t="s">
        <v>150</v>
      </c>
      <c r="C97" s="235"/>
    </row>
    <row r="98" spans="1:3" ht="12" customHeight="1">
      <c r="A98" s="263" t="s">
        <v>109</v>
      </c>
      <c r="B98" s="18" t="s">
        <v>151</v>
      </c>
      <c r="C98" s="539">
        <v>23769</v>
      </c>
    </row>
    <row r="99" spans="1:3" ht="12" customHeight="1">
      <c r="A99" s="263" t="s">
        <v>99</v>
      </c>
      <c r="B99" s="7" t="s">
        <v>546</v>
      </c>
      <c r="C99" s="235"/>
    </row>
    <row r="100" spans="1:3" ht="12" customHeight="1">
      <c r="A100" s="263" t="s">
        <v>100</v>
      </c>
      <c r="B100" s="95" t="s">
        <v>494</v>
      </c>
      <c r="C100" s="235"/>
    </row>
    <row r="101" spans="1:3" ht="12" customHeight="1">
      <c r="A101" s="263" t="s">
        <v>110</v>
      </c>
      <c r="B101" s="95" t="s">
        <v>495</v>
      </c>
      <c r="C101" s="235"/>
    </row>
    <row r="102" spans="1:3" ht="12" customHeight="1">
      <c r="A102" s="263" t="s">
        <v>111</v>
      </c>
      <c r="B102" s="95" t="s">
        <v>297</v>
      </c>
      <c r="C102" s="235"/>
    </row>
    <row r="103" spans="1:3" ht="12" customHeight="1">
      <c r="A103" s="263" t="s">
        <v>112</v>
      </c>
      <c r="B103" s="96" t="s">
        <v>298</v>
      </c>
      <c r="C103" s="235"/>
    </row>
    <row r="104" spans="1:3" ht="12" customHeight="1">
      <c r="A104" s="263" t="s">
        <v>113</v>
      </c>
      <c r="B104" s="96" t="s">
        <v>299</v>
      </c>
      <c r="C104" s="235"/>
    </row>
    <row r="105" spans="1:3" ht="12" customHeight="1">
      <c r="A105" s="263" t="s">
        <v>115</v>
      </c>
      <c r="B105" s="95" t="s">
        <v>300</v>
      </c>
      <c r="C105" s="235">
        <v>9251</v>
      </c>
    </row>
    <row r="106" spans="1:3" ht="12" customHeight="1">
      <c r="A106" s="263" t="s">
        <v>152</v>
      </c>
      <c r="B106" s="95" t="s">
        <v>301</v>
      </c>
      <c r="C106" s="235"/>
    </row>
    <row r="107" spans="1:3" ht="12" customHeight="1">
      <c r="A107" s="263" t="s">
        <v>295</v>
      </c>
      <c r="B107" s="96" t="s">
        <v>302</v>
      </c>
      <c r="C107" s="235"/>
    </row>
    <row r="108" spans="1:3" ht="12" customHeight="1">
      <c r="A108" s="271" t="s">
        <v>296</v>
      </c>
      <c r="B108" s="97" t="s">
        <v>303</v>
      </c>
      <c r="C108" s="235"/>
    </row>
    <row r="109" spans="1:3" ht="12" customHeight="1">
      <c r="A109" s="263" t="s">
        <v>496</v>
      </c>
      <c r="B109" s="97" t="s">
        <v>304</v>
      </c>
      <c r="C109" s="235"/>
    </row>
    <row r="110" spans="1:3" ht="12" customHeight="1">
      <c r="A110" s="263" t="s">
        <v>497</v>
      </c>
      <c r="B110" s="96" t="s">
        <v>305</v>
      </c>
      <c r="C110" s="612">
        <v>14518</v>
      </c>
    </row>
    <row r="111" spans="1:3" ht="12" customHeight="1">
      <c r="A111" s="263" t="s">
        <v>498</v>
      </c>
      <c r="B111" s="10" t="s">
        <v>49</v>
      </c>
      <c r="C111" s="157"/>
    </row>
    <row r="112" spans="1:3" ht="12" customHeight="1">
      <c r="A112" s="264" t="s">
        <v>499</v>
      </c>
      <c r="B112" s="7" t="s">
        <v>547</v>
      </c>
      <c r="C112" s="156"/>
    </row>
    <row r="113" spans="1:3" ht="12" customHeight="1" thickBot="1">
      <c r="A113" s="272" t="s">
        <v>501</v>
      </c>
      <c r="B113" s="98" t="s">
        <v>548</v>
      </c>
      <c r="C113" s="160"/>
    </row>
    <row r="114" spans="1:3" ht="12" customHeight="1" thickBot="1">
      <c r="A114" s="32" t="s">
        <v>18</v>
      </c>
      <c r="B114" s="25" t="s">
        <v>306</v>
      </c>
      <c r="C114" s="153">
        <f>+C115+C117+C119</f>
        <v>675</v>
      </c>
    </row>
    <row r="115" spans="1:3" ht="12" customHeight="1">
      <c r="A115" s="262" t="s">
        <v>101</v>
      </c>
      <c r="B115" s="7" t="s">
        <v>169</v>
      </c>
      <c r="C115" s="286">
        <v>675</v>
      </c>
    </row>
    <row r="116" spans="1:3" ht="12" customHeight="1">
      <c r="A116" s="262" t="s">
        <v>102</v>
      </c>
      <c r="B116" s="11" t="s">
        <v>310</v>
      </c>
      <c r="C116" s="286"/>
    </row>
    <row r="117" spans="1:3" ht="12" customHeight="1">
      <c r="A117" s="262" t="s">
        <v>103</v>
      </c>
      <c r="B117" s="11" t="s">
        <v>153</v>
      </c>
      <c r="C117" s="154"/>
    </row>
    <row r="118" spans="1:3" ht="12" customHeight="1">
      <c r="A118" s="262" t="s">
        <v>104</v>
      </c>
      <c r="B118" s="11" t="s">
        <v>311</v>
      </c>
      <c r="C118" s="140"/>
    </row>
    <row r="119" spans="1:3" ht="12" customHeight="1">
      <c r="A119" s="262" t="s">
        <v>105</v>
      </c>
      <c r="B119" s="150" t="s">
        <v>172</v>
      </c>
      <c r="C119" s="557"/>
    </row>
    <row r="120" spans="1:3" ht="12" customHeight="1">
      <c r="A120" s="262" t="s">
        <v>114</v>
      </c>
      <c r="B120" s="149" t="s">
        <v>371</v>
      </c>
      <c r="C120" s="557"/>
    </row>
    <row r="121" spans="1:3" ht="12" customHeight="1">
      <c r="A121" s="262" t="s">
        <v>116</v>
      </c>
      <c r="B121" s="242" t="s">
        <v>316</v>
      </c>
      <c r="C121" s="557"/>
    </row>
    <row r="122" spans="1:3" ht="12" customHeight="1">
      <c r="A122" s="262" t="s">
        <v>154</v>
      </c>
      <c r="B122" s="96" t="s">
        <v>299</v>
      </c>
      <c r="C122" s="557"/>
    </row>
    <row r="123" spans="1:3" ht="12" customHeight="1">
      <c r="A123" s="262" t="s">
        <v>155</v>
      </c>
      <c r="B123" s="96" t="s">
        <v>315</v>
      </c>
      <c r="C123" s="557"/>
    </row>
    <row r="124" spans="1:3" ht="12" customHeight="1">
      <c r="A124" s="262" t="s">
        <v>156</v>
      </c>
      <c r="B124" s="96" t="s">
        <v>314</v>
      </c>
      <c r="C124" s="557"/>
    </row>
    <row r="125" spans="1:3" ht="12" customHeight="1">
      <c r="A125" s="262" t="s">
        <v>307</v>
      </c>
      <c r="B125" s="96" t="s">
        <v>302</v>
      </c>
      <c r="C125" s="557"/>
    </row>
    <row r="126" spans="1:3" ht="12" customHeight="1">
      <c r="A126" s="262" t="s">
        <v>308</v>
      </c>
      <c r="B126" s="96" t="s">
        <v>313</v>
      </c>
      <c r="C126" s="557"/>
    </row>
    <row r="127" spans="1:3" ht="12" customHeight="1" thickBot="1">
      <c r="A127" s="271" t="s">
        <v>309</v>
      </c>
      <c r="B127" s="96" t="s">
        <v>312</v>
      </c>
      <c r="C127" s="558"/>
    </row>
    <row r="128" spans="1:3" ht="12" customHeight="1" thickBot="1">
      <c r="A128" s="32" t="s">
        <v>19</v>
      </c>
      <c r="B128" s="91" t="s">
        <v>503</v>
      </c>
      <c r="C128" s="153">
        <f>+C93+C114</f>
        <v>58674</v>
      </c>
    </row>
    <row r="129" spans="1:3" ht="12" customHeight="1" thickBot="1">
      <c r="A129" s="32" t="s">
        <v>20</v>
      </c>
      <c r="B129" s="91" t="s">
        <v>504</v>
      </c>
      <c r="C129" s="153">
        <f>+C130+C131+C132</f>
        <v>103545</v>
      </c>
    </row>
    <row r="130" spans="1:3" s="67" customFormat="1" ht="12" customHeight="1">
      <c r="A130" s="262" t="s">
        <v>207</v>
      </c>
      <c r="B130" s="8" t="s">
        <v>549</v>
      </c>
      <c r="C130" s="543">
        <v>3545</v>
      </c>
    </row>
    <row r="131" spans="1:3" ht="12" customHeight="1">
      <c r="A131" s="262" t="s">
        <v>210</v>
      </c>
      <c r="B131" s="8" t="s">
        <v>506</v>
      </c>
      <c r="C131" s="140">
        <v>100000</v>
      </c>
    </row>
    <row r="132" spans="1:3" ht="12" customHeight="1" thickBot="1">
      <c r="A132" s="271" t="s">
        <v>211</v>
      </c>
      <c r="B132" s="6" t="s">
        <v>550</v>
      </c>
      <c r="C132" s="140"/>
    </row>
    <row r="133" spans="1:3" ht="12" customHeight="1" thickBot="1">
      <c r="A133" s="32" t="s">
        <v>21</v>
      </c>
      <c r="B133" s="91" t="s">
        <v>508</v>
      </c>
      <c r="C133" s="153">
        <f>+C134+C135+C136+C137+C138+C139</f>
        <v>0</v>
      </c>
    </row>
    <row r="134" spans="1:3" ht="12" customHeight="1">
      <c r="A134" s="262" t="s">
        <v>88</v>
      </c>
      <c r="B134" s="8" t="s">
        <v>509</v>
      </c>
      <c r="C134" s="140"/>
    </row>
    <row r="135" spans="1:3" ht="12" customHeight="1">
      <c r="A135" s="262" t="s">
        <v>89</v>
      </c>
      <c r="B135" s="8" t="s">
        <v>510</v>
      </c>
      <c r="C135" s="140"/>
    </row>
    <row r="136" spans="1:3" ht="12" customHeight="1">
      <c r="A136" s="262" t="s">
        <v>90</v>
      </c>
      <c r="B136" s="8" t="s">
        <v>511</v>
      </c>
      <c r="C136" s="140"/>
    </row>
    <row r="137" spans="1:3" ht="12" customHeight="1">
      <c r="A137" s="262" t="s">
        <v>141</v>
      </c>
      <c r="B137" s="8" t="s">
        <v>551</v>
      </c>
      <c r="C137" s="140"/>
    </row>
    <row r="138" spans="1:3" ht="12" customHeight="1">
      <c r="A138" s="262" t="s">
        <v>142</v>
      </c>
      <c r="B138" s="8" t="s">
        <v>513</v>
      </c>
      <c r="C138" s="140"/>
    </row>
    <row r="139" spans="1:3" s="67" customFormat="1" ht="12" customHeight="1" thickBot="1">
      <c r="A139" s="271" t="s">
        <v>143</v>
      </c>
      <c r="B139" s="6" t="s">
        <v>514</v>
      </c>
      <c r="C139" s="140"/>
    </row>
    <row r="140" spans="1:11" ht="12" customHeight="1" thickBot="1">
      <c r="A140" s="32" t="s">
        <v>22</v>
      </c>
      <c r="B140" s="91" t="s">
        <v>552</v>
      </c>
      <c r="C140" s="158">
        <f>+C141+C142+C144+C145+C143</f>
        <v>0</v>
      </c>
      <c r="K140" s="139"/>
    </row>
    <row r="141" spans="1:3" ht="12.75">
      <c r="A141" s="262" t="s">
        <v>91</v>
      </c>
      <c r="B141" s="8" t="s">
        <v>317</v>
      </c>
      <c r="C141" s="140"/>
    </row>
    <row r="142" spans="1:3" ht="12" customHeight="1">
      <c r="A142" s="262" t="s">
        <v>92</v>
      </c>
      <c r="B142" s="8" t="s">
        <v>318</v>
      </c>
      <c r="C142" s="140"/>
    </row>
    <row r="143" spans="1:3" s="67" customFormat="1" ht="12" customHeight="1">
      <c r="A143" s="262" t="s">
        <v>231</v>
      </c>
      <c r="B143" s="8" t="s">
        <v>553</v>
      </c>
      <c r="C143" s="140"/>
    </row>
    <row r="144" spans="1:3" s="67" customFormat="1" ht="12" customHeight="1">
      <c r="A144" s="262" t="s">
        <v>232</v>
      </c>
      <c r="B144" s="8" t="s">
        <v>516</v>
      </c>
      <c r="C144" s="140"/>
    </row>
    <row r="145" spans="1:3" s="67" customFormat="1" ht="12" customHeight="1" thickBot="1">
      <c r="A145" s="271" t="s">
        <v>233</v>
      </c>
      <c r="B145" s="6" t="s">
        <v>336</v>
      </c>
      <c r="C145" s="140"/>
    </row>
    <row r="146" spans="1:3" s="67" customFormat="1" ht="12" customHeight="1" thickBot="1">
      <c r="A146" s="32" t="s">
        <v>23</v>
      </c>
      <c r="B146" s="91" t="s">
        <v>517</v>
      </c>
      <c r="C146" s="161">
        <f>+C147+C148+C149+C150+C151</f>
        <v>0</v>
      </c>
    </row>
    <row r="147" spans="1:3" s="67" customFormat="1" ht="12" customHeight="1">
      <c r="A147" s="262" t="s">
        <v>93</v>
      </c>
      <c r="B147" s="8" t="s">
        <v>518</v>
      </c>
      <c r="C147" s="140"/>
    </row>
    <row r="148" spans="1:3" s="67" customFormat="1" ht="12" customHeight="1">
      <c r="A148" s="262" t="s">
        <v>94</v>
      </c>
      <c r="B148" s="8" t="s">
        <v>519</v>
      </c>
      <c r="C148" s="140"/>
    </row>
    <row r="149" spans="1:3" s="67" customFormat="1" ht="12" customHeight="1">
      <c r="A149" s="262" t="s">
        <v>243</v>
      </c>
      <c r="B149" s="8" t="s">
        <v>520</v>
      </c>
      <c r="C149" s="140"/>
    </row>
    <row r="150" spans="1:3" ht="12.75" customHeight="1">
      <c r="A150" s="262" t="s">
        <v>244</v>
      </c>
      <c r="B150" s="8" t="s">
        <v>554</v>
      </c>
      <c r="C150" s="140"/>
    </row>
    <row r="151" spans="1:3" ht="12.75" customHeight="1" thickBot="1">
      <c r="A151" s="271" t="s">
        <v>522</v>
      </c>
      <c r="B151" s="6" t="s">
        <v>523</v>
      </c>
      <c r="C151" s="141"/>
    </row>
    <row r="152" spans="1:3" ht="12.75" customHeight="1" thickBot="1">
      <c r="A152" s="531" t="s">
        <v>24</v>
      </c>
      <c r="B152" s="91" t="s">
        <v>524</v>
      </c>
      <c r="C152" s="161"/>
    </row>
    <row r="153" spans="1:3" ht="12" customHeight="1" thickBot="1">
      <c r="A153" s="531" t="s">
        <v>25</v>
      </c>
      <c r="B153" s="91" t="s">
        <v>525</v>
      </c>
      <c r="C153" s="161"/>
    </row>
    <row r="154" spans="1:3" ht="15" customHeight="1" thickBot="1">
      <c r="A154" s="32" t="s">
        <v>26</v>
      </c>
      <c r="B154" s="91" t="s">
        <v>526</v>
      </c>
      <c r="C154" s="256">
        <f>+C129+C133+C140+C146+C152+C153</f>
        <v>103545</v>
      </c>
    </row>
    <row r="155" spans="1:3" ht="13.5" thickBot="1">
      <c r="A155" s="273" t="s">
        <v>27</v>
      </c>
      <c r="B155" s="229" t="s">
        <v>527</v>
      </c>
      <c r="C155" s="256">
        <f>+C128+C154</f>
        <v>162219</v>
      </c>
    </row>
    <row r="156" ht="15" customHeight="1" thickBot="1"/>
    <row r="157" spans="1:3" ht="14.25" customHeight="1" thickBot="1">
      <c r="A157" s="136" t="s">
        <v>555</v>
      </c>
      <c r="B157" s="137"/>
      <c r="C157" s="636">
        <v>2</v>
      </c>
    </row>
    <row r="158" spans="1:3" ht="13.5" thickBot="1">
      <c r="A158" s="136" t="s">
        <v>165</v>
      </c>
      <c r="B158" s="137"/>
      <c r="C158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melléklet a 20/2016.(VIII.1.) önkormányzati rendelethez</oddHeader>
  </headerFooter>
  <rowBreaks count="1" manualBreakCount="1"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52">
    <tabColor rgb="FF92D050"/>
  </sheetPr>
  <dimension ref="A1:C61"/>
  <sheetViews>
    <sheetView workbookViewId="0" topLeftCell="A31">
      <selection activeCell="E50" sqref="E50"/>
    </sheetView>
  </sheetViews>
  <sheetFormatPr defaultColWidth="9.00390625" defaultRowHeight="12.75"/>
  <cols>
    <col min="1" max="1" width="13.875" style="134" customWidth="1"/>
    <col min="2" max="2" width="79.125" style="135" customWidth="1"/>
    <col min="3" max="3" width="25.00390625" style="135" customWidth="1"/>
    <col min="4" max="16384" width="9.375" style="135" customWidth="1"/>
  </cols>
  <sheetData>
    <row r="1" spans="1:3" s="114" customFormat="1" ht="21" customHeight="1" thickBot="1">
      <c r="A1" s="113"/>
      <c r="B1" s="115"/>
      <c r="C1" s="280"/>
    </row>
    <row r="2" spans="1:3" s="281" customFormat="1" ht="36" customHeight="1">
      <c r="A2" s="236" t="s">
        <v>163</v>
      </c>
      <c r="B2" s="207" t="s">
        <v>471</v>
      </c>
      <c r="C2" s="221" t="s">
        <v>60</v>
      </c>
    </row>
    <row r="3" spans="1:3" s="281" customFormat="1" ht="24.75" thickBot="1">
      <c r="A3" s="274" t="s">
        <v>162</v>
      </c>
      <c r="B3" s="208" t="s">
        <v>344</v>
      </c>
      <c r="C3" s="222" t="s">
        <v>52</v>
      </c>
    </row>
    <row r="4" spans="1:3" s="282" customFormat="1" ht="15.75" customHeight="1" thickBot="1">
      <c r="A4" s="117"/>
      <c r="B4" s="117"/>
      <c r="C4" s="118" t="s">
        <v>53</v>
      </c>
    </row>
    <row r="5" spans="1:3" ht="13.5" thickBot="1">
      <c r="A5" s="237" t="s">
        <v>164</v>
      </c>
      <c r="B5" s="119" t="s">
        <v>54</v>
      </c>
      <c r="C5" s="120" t="s">
        <v>55</v>
      </c>
    </row>
    <row r="6" spans="1:3" s="283" customFormat="1" ht="12.75" customHeight="1" thickBot="1">
      <c r="A6" s="104" t="s">
        <v>476</v>
      </c>
      <c r="B6" s="105" t="s">
        <v>477</v>
      </c>
      <c r="C6" s="106" t="s">
        <v>478</v>
      </c>
    </row>
    <row r="7" spans="1:3" s="283" customFormat="1" ht="15.75" customHeight="1" thickBot="1">
      <c r="A7" s="121"/>
      <c r="B7" s="122" t="s">
        <v>56</v>
      </c>
      <c r="C7" s="123"/>
    </row>
    <row r="8" spans="1:3" s="223" customFormat="1" ht="12" customHeight="1" thickBot="1">
      <c r="A8" s="104" t="s">
        <v>17</v>
      </c>
      <c r="B8" s="124" t="s">
        <v>558</v>
      </c>
      <c r="C8" s="170">
        <f>SUM(C9:C19)</f>
        <v>11580</v>
      </c>
    </row>
    <row r="9" spans="1:3" s="223" customFormat="1" ht="12" customHeight="1">
      <c r="A9" s="275" t="s">
        <v>95</v>
      </c>
      <c r="B9" s="9" t="s">
        <v>220</v>
      </c>
      <c r="C9" s="212"/>
    </row>
    <row r="10" spans="1:3" s="223" customFormat="1" ht="12" customHeight="1">
      <c r="A10" s="276" t="s">
        <v>96</v>
      </c>
      <c r="B10" s="7" t="s">
        <v>221</v>
      </c>
      <c r="C10" s="168">
        <v>7980</v>
      </c>
    </row>
    <row r="11" spans="1:3" s="223" customFormat="1" ht="12" customHeight="1">
      <c r="A11" s="276" t="s">
        <v>97</v>
      </c>
      <c r="B11" s="7" t="s">
        <v>222</v>
      </c>
      <c r="C11" s="168">
        <v>900</v>
      </c>
    </row>
    <row r="12" spans="1:3" s="223" customFormat="1" ht="12" customHeight="1">
      <c r="A12" s="276" t="s">
        <v>98</v>
      </c>
      <c r="B12" s="7" t="s">
        <v>223</v>
      </c>
      <c r="C12" s="168"/>
    </row>
    <row r="13" spans="1:3" s="223" customFormat="1" ht="12" customHeight="1">
      <c r="A13" s="276" t="s">
        <v>125</v>
      </c>
      <c r="B13" s="7" t="s">
        <v>224</v>
      </c>
      <c r="C13" s="168"/>
    </row>
    <row r="14" spans="1:3" s="223" customFormat="1" ht="12" customHeight="1">
      <c r="A14" s="276" t="s">
        <v>99</v>
      </c>
      <c r="B14" s="7" t="s">
        <v>345</v>
      </c>
      <c r="C14" s="168">
        <v>2399</v>
      </c>
    </row>
    <row r="15" spans="1:3" s="223" customFormat="1" ht="12" customHeight="1">
      <c r="A15" s="276" t="s">
        <v>100</v>
      </c>
      <c r="B15" s="6" t="s">
        <v>346</v>
      </c>
      <c r="C15" s="168"/>
    </row>
    <row r="16" spans="1:3" s="223" customFormat="1" ht="12" customHeight="1">
      <c r="A16" s="276" t="s">
        <v>110</v>
      </c>
      <c r="B16" s="7" t="s">
        <v>227</v>
      </c>
      <c r="C16" s="213">
        <v>1</v>
      </c>
    </row>
    <row r="17" spans="1:3" s="284" customFormat="1" ht="12" customHeight="1">
      <c r="A17" s="276" t="s">
        <v>111</v>
      </c>
      <c r="B17" s="7" t="s">
        <v>228</v>
      </c>
      <c r="C17" s="168"/>
    </row>
    <row r="18" spans="1:3" s="284" customFormat="1" ht="12" customHeight="1">
      <c r="A18" s="276" t="s">
        <v>112</v>
      </c>
      <c r="B18" s="7" t="s">
        <v>485</v>
      </c>
      <c r="C18" s="169"/>
    </row>
    <row r="19" spans="1:3" s="284" customFormat="1" ht="12" customHeight="1" thickBot="1">
      <c r="A19" s="276" t="s">
        <v>113</v>
      </c>
      <c r="B19" s="6" t="s">
        <v>229</v>
      </c>
      <c r="C19" s="169">
        <v>300</v>
      </c>
    </row>
    <row r="20" spans="1:3" s="223" customFormat="1" ht="12" customHeight="1" thickBot="1">
      <c r="A20" s="104" t="s">
        <v>18</v>
      </c>
      <c r="B20" s="124" t="s">
        <v>347</v>
      </c>
      <c r="C20" s="170">
        <f>SUM(C21:C23)</f>
        <v>0</v>
      </c>
    </row>
    <row r="21" spans="1:3" s="284" customFormat="1" ht="12" customHeight="1">
      <c r="A21" s="276" t="s">
        <v>101</v>
      </c>
      <c r="B21" s="8" t="s">
        <v>197</v>
      </c>
      <c r="C21" s="168"/>
    </row>
    <row r="22" spans="1:3" s="284" customFormat="1" ht="12" customHeight="1">
      <c r="A22" s="276" t="s">
        <v>102</v>
      </c>
      <c r="B22" s="7" t="s">
        <v>348</v>
      </c>
      <c r="C22" s="168"/>
    </row>
    <row r="23" spans="1:3" s="284" customFormat="1" ht="12" customHeight="1">
      <c r="A23" s="276" t="s">
        <v>103</v>
      </c>
      <c r="B23" s="7" t="s">
        <v>349</v>
      </c>
      <c r="C23" s="568"/>
    </row>
    <row r="24" spans="1:3" s="284" customFormat="1" ht="12" customHeight="1" thickBot="1">
      <c r="A24" s="276" t="s">
        <v>104</v>
      </c>
      <c r="B24" s="7" t="s">
        <v>559</v>
      </c>
      <c r="C24" s="168"/>
    </row>
    <row r="25" spans="1:3" s="284" customFormat="1" ht="12" customHeight="1" thickBot="1">
      <c r="A25" s="107" t="s">
        <v>19</v>
      </c>
      <c r="B25" s="91" t="s">
        <v>140</v>
      </c>
      <c r="C25" s="197"/>
    </row>
    <row r="26" spans="1:3" s="284" customFormat="1" ht="12" customHeight="1" thickBot="1">
      <c r="A26" s="107" t="s">
        <v>20</v>
      </c>
      <c r="B26" s="91" t="s">
        <v>560</v>
      </c>
      <c r="C26" s="170">
        <f>+C27+C28+C29</f>
        <v>0</v>
      </c>
    </row>
    <row r="27" spans="1:3" s="284" customFormat="1" ht="12" customHeight="1">
      <c r="A27" s="277" t="s">
        <v>207</v>
      </c>
      <c r="B27" s="278" t="s">
        <v>202</v>
      </c>
      <c r="C27" s="58"/>
    </row>
    <row r="28" spans="1:3" s="284" customFormat="1" ht="12" customHeight="1">
      <c r="A28" s="277" t="s">
        <v>210</v>
      </c>
      <c r="B28" s="278" t="s">
        <v>348</v>
      </c>
      <c r="C28" s="168"/>
    </row>
    <row r="29" spans="1:3" s="284" customFormat="1" ht="12" customHeight="1">
      <c r="A29" s="277" t="s">
        <v>211</v>
      </c>
      <c r="B29" s="279" t="s">
        <v>350</v>
      </c>
      <c r="C29" s="168"/>
    </row>
    <row r="30" spans="1:3" s="284" customFormat="1" ht="12" customHeight="1" thickBot="1">
      <c r="A30" s="276" t="s">
        <v>212</v>
      </c>
      <c r="B30" s="94" t="s">
        <v>561</v>
      </c>
      <c r="C30" s="61"/>
    </row>
    <row r="31" spans="1:3" s="284" customFormat="1" ht="12" customHeight="1" thickBot="1">
      <c r="A31" s="107" t="s">
        <v>21</v>
      </c>
      <c r="B31" s="91" t="s">
        <v>351</v>
      </c>
      <c r="C31" s="170">
        <f>+C32+C33+C34</f>
        <v>0</v>
      </c>
    </row>
    <row r="32" spans="1:3" s="284" customFormat="1" ht="12" customHeight="1">
      <c r="A32" s="277" t="s">
        <v>88</v>
      </c>
      <c r="B32" s="278" t="s">
        <v>234</v>
      </c>
      <c r="C32" s="58"/>
    </row>
    <row r="33" spans="1:3" s="284" customFormat="1" ht="12" customHeight="1">
      <c r="A33" s="277" t="s">
        <v>89</v>
      </c>
      <c r="B33" s="279" t="s">
        <v>235</v>
      </c>
      <c r="C33" s="171"/>
    </row>
    <row r="34" spans="1:3" s="284" customFormat="1" ht="12" customHeight="1" thickBot="1">
      <c r="A34" s="276" t="s">
        <v>90</v>
      </c>
      <c r="B34" s="94" t="s">
        <v>236</v>
      </c>
      <c r="C34" s="61"/>
    </row>
    <row r="35" spans="1:3" s="223" customFormat="1" ht="12" customHeight="1" thickBot="1">
      <c r="A35" s="107" t="s">
        <v>22</v>
      </c>
      <c r="B35" s="91" t="s">
        <v>322</v>
      </c>
      <c r="C35" s="197"/>
    </row>
    <row r="36" spans="1:3" s="223" customFormat="1" ht="12" customHeight="1" thickBot="1">
      <c r="A36" s="107" t="s">
        <v>23</v>
      </c>
      <c r="B36" s="91" t="s">
        <v>352</v>
      </c>
      <c r="C36" s="214"/>
    </row>
    <row r="37" spans="1:3" s="223" customFormat="1" ht="12" customHeight="1" thickBot="1">
      <c r="A37" s="104" t="s">
        <v>24</v>
      </c>
      <c r="B37" s="91" t="s">
        <v>353</v>
      </c>
      <c r="C37" s="215">
        <f>+C8+C20+C25+C26+C31+C35+C36</f>
        <v>11580</v>
      </c>
    </row>
    <row r="38" spans="1:3" s="223" customFormat="1" ht="12" customHeight="1" thickBot="1">
      <c r="A38" s="125" t="s">
        <v>25</v>
      </c>
      <c r="B38" s="91" t="s">
        <v>354</v>
      </c>
      <c r="C38" s="215">
        <f>+C39+C40+C41</f>
        <v>401</v>
      </c>
    </row>
    <row r="39" spans="1:3" s="223" customFormat="1" ht="12" customHeight="1">
      <c r="A39" s="277" t="s">
        <v>355</v>
      </c>
      <c r="B39" s="278" t="s">
        <v>179</v>
      </c>
      <c r="C39" s="615">
        <v>401</v>
      </c>
    </row>
    <row r="40" spans="1:3" s="223" customFormat="1" ht="12" customHeight="1">
      <c r="A40" s="277" t="s">
        <v>356</v>
      </c>
      <c r="B40" s="279" t="s">
        <v>7</v>
      </c>
      <c r="C40" s="171"/>
    </row>
    <row r="41" spans="1:3" s="284" customFormat="1" ht="12" customHeight="1" thickBot="1">
      <c r="A41" s="276" t="s">
        <v>357</v>
      </c>
      <c r="B41" s="94" t="s">
        <v>358</v>
      </c>
      <c r="C41" s="61"/>
    </row>
    <row r="42" spans="1:3" s="284" customFormat="1" ht="15" customHeight="1" thickBot="1">
      <c r="A42" s="125" t="s">
        <v>26</v>
      </c>
      <c r="B42" s="126" t="s">
        <v>359</v>
      </c>
      <c r="C42" s="218">
        <f>+C37+C38</f>
        <v>11981</v>
      </c>
    </row>
    <row r="43" spans="1:3" s="284" customFormat="1" ht="15" customHeight="1">
      <c r="A43" s="127"/>
      <c r="B43" s="128"/>
      <c r="C43" s="216"/>
    </row>
    <row r="44" spans="1:3" ht="13.5" thickBot="1">
      <c r="A44" s="129"/>
      <c r="B44" s="130"/>
      <c r="C44" s="217"/>
    </row>
    <row r="45" spans="1:3" s="283" customFormat="1" ht="16.5" customHeight="1" thickBot="1">
      <c r="A45" s="131"/>
      <c r="B45" s="132" t="s">
        <v>57</v>
      </c>
      <c r="C45" s="218"/>
    </row>
    <row r="46" spans="1:3" s="285" customFormat="1" ht="12" customHeight="1" thickBot="1">
      <c r="A46" s="107" t="s">
        <v>17</v>
      </c>
      <c r="B46" s="91" t="s">
        <v>360</v>
      </c>
      <c r="C46" s="170">
        <f>SUM(C47:C51)</f>
        <v>213179</v>
      </c>
    </row>
    <row r="47" spans="1:3" ht="12" customHeight="1">
      <c r="A47" s="276" t="s">
        <v>95</v>
      </c>
      <c r="B47" s="8" t="s">
        <v>48</v>
      </c>
      <c r="C47" s="615">
        <v>106683</v>
      </c>
    </row>
    <row r="48" spans="1:3" ht="12" customHeight="1">
      <c r="A48" s="276" t="s">
        <v>96</v>
      </c>
      <c r="B48" s="7" t="s">
        <v>149</v>
      </c>
      <c r="C48" s="541">
        <v>30404</v>
      </c>
    </row>
    <row r="49" spans="1:3" ht="12" customHeight="1">
      <c r="A49" s="276" t="s">
        <v>97</v>
      </c>
      <c r="B49" s="7" t="s">
        <v>124</v>
      </c>
      <c r="C49" s="541">
        <v>52317</v>
      </c>
    </row>
    <row r="50" spans="1:3" ht="12" customHeight="1">
      <c r="A50" s="276" t="s">
        <v>98</v>
      </c>
      <c r="B50" s="7" t="s">
        <v>150</v>
      </c>
      <c r="C50" s="60">
        <v>23775</v>
      </c>
    </row>
    <row r="51" spans="1:3" ht="12" customHeight="1" thickBot="1">
      <c r="A51" s="276" t="s">
        <v>125</v>
      </c>
      <c r="B51" s="7" t="s">
        <v>151</v>
      </c>
      <c r="C51" s="60"/>
    </row>
    <row r="52" spans="1:3" ht="12" customHeight="1" thickBot="1">
      <c r="A52" s="107" t="s">
        <v>18</v>
      </c>
      <c r="B52" s="91" t="s">
        <v>361</v>
      </c>
      <c r="C52" s="170">
        <f>SUM(C53:C55)</f>
        <v>5588</v>
      </c>
    </row>
    <row r="53" spans="1:3" s="285" customFormat="1" ht="12" customHeight="1">
      <c r="A53" s="276" t="s">
        <v>101</v>
      </c>
      <c r="B53" s="8" t="s">
        <v>169</v>
      </c>
      <c r="C53" s="58">
        <v>5588</v>
      </c>
    </row>
    <row r="54" spans="1:3" ht="12" customHeight="1">
      <c r="A54" s="276" t="s">
        <v>102</v>
      </c>
      <c r="B54" s="7" t="s">
        <v>153</v>
      </c>
      <c r="C54" s="60"/>
    </row>
    <row r="55" spans="1:3" ht="12" customHeight="1">
      <c r="A55" s="276" t="s">
        <v>103</v>
      </c>
      <c r="B55" s="7" t="s">
        <v>58</v>
      </c>
      <c r="C55" s="60"/>
    </row>
    <row r="56" spans="1:3" ht="12" customHeight="1" thickBot="1">
      <c r="A56" s="276" t="s">
        <v>104</v>
      </c>
      <c r="B56" s="7" t="s">
        <v>562</v>
      </c>
      <c r="C56" s="60"/>
    </row>
    <row r="57" spans="1:3" ht="12" customHeight="1" thickBot="1">
      <c r="A57" s="107" t="s">
        <v>19</v>
      </c>
      <c r="B57" s="91" t="s">
        <v>11</v>
      </c>
      <c r="C57" s="197"/>
    </row>
    <row r="58" spans="1:3" ht="15" customHeight="1" thickBot="1">
      <c r="A58" s="107" t="s">
        <v>20</v>
      </c>
      <c r="B58" s="133" t="s">
        <v>563</v>
      </c>
      <c r="C58" s="219">
        <f>+C46+C52+C57</f>
        <v>218767</v>
      </c>
    </row>
    <row r="59" ht="13.5" thickBot="1">
      <c r="C59" s="220"/>
    </row>
    <row r="60" spans="1:3" ht="15" customHeight="1" thickBot="1">
      <c r="A60" s="136" t="s">
        <v>555</v>
      </c>
      <c r="B60" s="137"/>
      <c r="C60" s="636">
        <v>43</v>
      </c>
    </row>
    <row r="61" spans="1:3" ht="14.25" customHeight="1" thickBot="1">
      <c r="A61" s="136" t="s">
        <v>165</v>
      </c>
      <c r="B61" s="137"/>
      <c r="C61" s="8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 melléklet a 20/2016.(VIII.1.)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53">
    <tabColor rgb="FF92D050"/>
  </sheetPr>
  <dimension ref="A1:D61"/>
  <sheetViews>
    <sheetView workbookViewId="0" topLeftCell="A34">
      <selection activeCell="E44" sqref="E44"/>
    </sheetView>
  </sheetViews>
  <sheetFormatPr defaultColWidth="9.00390625" defaultRowHeight="12.75"/>
  <cols>
    <col min="1" max="1" width="13.875" style="134" customWidth="1"/>
    <col min="2" max="2" width="79.125" style="135" customWidth="1"/>
    <col min="3" max="3" width="25.00390625" style="135" customWidth="1"/>
    <col min="4" max="16384" width="9.375" style="135" customWidth="1"/>
  </cols>
  <sheetData>
    <row r="1" spans="1:3" s="114" customFormat="1" ht="21" customHeight="1" thickBot="1">
      <c r="A1" s="113"/>
      <c r="B1" s="115"/>
      <c r="C1" s="280"/>
    </row>
    <row r="2" spans="1:3" s="281" customFormat="1" ht="33.75" customHeight="1">
      <c r="A2" s="236" t="s">
        <v>163</v>
      </c>
      <c r="B2" s="207" t="s">
        <v>557</v>
      </c>
      <c r="C2" s="221" t="s">
        <v>60</v>
      </c>
    </row>
    <row r="3" spans="1:3" s="281" customFormat="1" ht="24.75" thickBot="1">
      <c r="A3" s="274" t="s">
        <v>162</v>
      </c>
      <c r="B3" s="208" t="s">
        <v>564</v>
      </c>
      <c r="C3" s="222" t="s">
        <v>374</v>
      </c>
    </row>
    <row r="4" spans="1:3" s="282" customFormat="1" ht="15.75" customHeight="1" thickBot="1">
      <c r="A4" s="117"/>
      <c r="B4" s="117"/>
      <c r="C4" s="118" t="s">
        <v>53</v>
      </c>
    </row>
    <row r="5" spans="1:3" ht="13.5" thickBot="1">
      <c r="A5" s="237" t="s">
        <v>164</v>
      </c>
      <c r="B5" s="119" t="s">
        <v>54</v>
      </c>
      <c r="C5" s="120" t="s">
        <v>55</v>
      </c>
    </row>
    <row r="6" spans="1:3" s="283" customFormat="1" ht="12.75" customHeight="1" thickBot="1">
      <c r="A6" s="104" t="s">
        <v>476</v>
      </c>
      <c r="B6" s="105" t="s">
        <v>477</v>
      </c>
      <c r="C6" s="106" t="s">
        <v>478</v>
      </c>
    </row>
    <row r="7" spans="1:3" s="283" customFormat="1" ht="15.75" customHeight="1" thickBot="1">
      <c r="A7" s="121"/>
      <c r="B7" s="122" t="s">
        <v>56</v>
      </c>
      <c r="C7" s="123"/>
    </row>
    <row r="8" spans="1:3" s="223" customFormat="1" ht="12" customHeight="1" thickBot="1">
      <c r="A8" s="104" t="s">
        <v>17</v>
      </c>
      <c r="B8" s="124" t="s">
        <v>558</v>
      </c>
      <c r="C8" s="170">
        <f>SUM(C9:C19)</f>
        <v>7985</v>
      </c>
    </row>
    <row r="9" spans="1:3" s="223" customFormat="1" ht="12" customHeight="1">
      <c r="A9" s="275" t="s">
        <v>95</v>
      </c>
      <c r="B9" s="9" t="s">
        <v>220</v>
      </c>
      <c r="C9" s="212"/>
    </row>
    <row r="10" spans="1:3" s="223" customFormat="1" ht="12" customHeight="1">
      <c r="A10" s="276" t="s">
        <v>96</v>
      </c>
      <c r="B10" s="7" t="s">
        <v>221</v>
      </c>
      <c r="C10" s="168">
        <v>5150</v>
      </c>
    </row>
    <row r="11" spans="1:3" s="223" customFormat="1" ht="12" customHeight="1">
      <c r="A11" s="276" t="s">
        <v>97</v>
      </c>
      <c r="B11" s="7" t="s">
        <v>222</v>
      </c>
      <c r="C11" s="168">
        <v>900</v>
      </c>
    </row>
    <row r="12" spans="1:3" s="223" customFormat="1" ht="12" customHeight="1">
      <c r="A12" s="276" t="s">
        <v>98</v>
      </c>
      <c r="B12" s="7" t="s">
        <v>223</v>
      </c>
      <c r="C12" s="168"/>
    </row>
    <row r="13" spans="1:3" s="223" customFormat="1" ht="12" customHeight="1">
      <c r="A13" s="276" t="s">
        <v>125</v>
      </c>
      <c r="B13" s="7" t="s">
        <v>224</v>
      </c>
      <c r="C13" s="168"/>
    </row>
    <row r="14" spans="1:3" s="223" customFormat="1" ht="12" customHeight="1">
      <c r="A14" s="276" t="s">
        <v>99</v>
      </c>
      <c r="B14" s="7" t="s">
        <v>345</v>
      </c>
      <c r="C14" s="168">
        <v>1634</v>
      </c>
    </row>
    <row r="15" spans="1:3" s="223" customFormat="1" ht="12" customHeight="1">
      <c r="A15" s="276" t="s">
        <v>100</v>
      </c>
      <c r="B15" s="6" t="s">
        <v>346</v>
      </c>
      <c r="C15" s="168"/>
    </row>
    <row r="16" spans="1:3" s="223" customFormat="1" ht="12" customHeight="1">
      <c r="A16" s="276" t="s">
        <v>110</v>
      </c>
      <c r="B16" s="7" t="s">
        <v>227</v>
      </c>
      <c r="C16" s="213">
        <v>1</v>
      </c>
    </row>
    <row r="17" spans="1:3" s="284" customFormat="1" ht="12" customHeight="1">
      <c r="A17" s="276" t="s">
        <v>111</v>
      </c>
      <c r="B17" s="7" t="s">
        <v>228</v>
      </c>
      <c r="C17" s="168"/>
    </row>
    <row r="18" spans="1:3" s="284" customFormat="1" ht="12" customHeight="1">
      <c r="A18" s="276" t="s">
        <v>112</v>
      </c>
      <c r="B18" s="7" t="s">
        <v>485</v>
      </c>
      <c r="C18" s="169"/>
    </row>
    <row r="19" spans="1:3" s="284" customFormat="1" ht="12" customHeight="1" thickBot="1">
      <c r="A19" s="276" t="s">
        <v>113</v>
      </c>
      <c r="B19" s="6" t="s">
        <v>229</v>
      </c>
      <c r="C19" s="169">
        <v>300</v>
      </c>
    </row>
    <row r="20" spans="1:3" s="223" customFormat="1" ht="12" customHeight="1" thickBot="1">
      <c r="A20" s="104" t="s">
        <v>18</v>
      </c>
      <c r="B20" s="124" t="s">
        <v>347</v>
      </c>
      <c r="C20" s="170">
        <f>SUM(C21:C23)</f>
        <v>0</v>
      </c>
    </row>
    <row r="21" spans="1:3" s="284" customFormat="1" ht="12" customHeight="1">
      <c r="A21" s="276" t="s">
        <v>101</v>
      </c>
      <c r="B21" s="8" t="s">
        <v>197</v>
      </c>
      <c r="C21" s="168"/>
    </row>
    <row r="22" spans="1:3" s="284" customFormat="1" ht="12" customHeight="1">
      <c r="A22" s="276" t="s">
        <v>102</v>
      </c>
      <c r="B22" s="7" t="s">
        <v>348</v>
      </c>
      <c r="C22" s="168"/>
    </row>
    <row r="23" spans="1:3" s="284" customFormat="1" ht="12" customHeight="1">
      <c r="A23" s="276" t="s">
        <v>103</v>
      </c>
      <c r="B23" s="7" t="s">
        <v>349</v>
      </c>
      <c r="C23" s="168"/>
    </row>
    <row r="24" spans="1:3" s="284" customFormat="1" ht="12" customHeight="1" thickBot="1">
      <c r="A24" s="276" t="s">
        <v>104</v>
      </c>
      <c r="B24" s="7" t="s">
        <v>559</v>
      </c>
      <c r="C24" s="168"/>
    </row>
    <row r="25" spans="1:3" s="284" customFormat="1" ht="12" customHeight="1" thickBot="1">
      <c r="A25" s="107" t="s">
        <v>19</v>
      </c>
      <c r="B25" s="91" t="s">
        <v>140</v>
      </c>
      <c r="C25" s="197"/>
    </row>
    <row r="26" spans="1:3" s="284" customFormat="1" ht="12" customHeight="1" thickBot="1">
      <c r="A26" s="107" t="s">
        <v>20</v>
      </c>
      <c r="B26" s="91" t="s">
        <v>560</v>
      </c>
      <c r="C26" s="170">
        <f>+C27+C28+C29</f>
        <v>0</v>
      </c>
    </row>
    <row r="27" spans="1:3" s="284" customFormat="1" ht="12" customHeight="1">
      <c r="A27" s="277" t="s">
        <v>207</v>
      </c>
      <c r="B27" s="278" t="s">
        <v>202</v>
      </c>
      <c r="C27" s="58"/>
    </row>
    <row r="28" spans="1:3" s="284" customFormat="1" ht="12" customHeight="1">
      <c r="A28" s="277" t="s">
        <v>210</v>
      </c>
      <c r="B28" s="278" t="s">
        <v>348</v>
      </c>
      <c r="C28" s="168"/>
    </row>
    <row r="29" spans="1:3" s="284" customFormat="1" ht="12" customHeight="1">
      <c r="A29" s="277" t="s">
        <v>211</v>
      </c>
      <c r="B29" s="279" t="s">
        <v>350</v>
      </c>
      <c r="C29" s="168"/>
    </row>
    <row r="30" spans="1:3" s="284" customFormat="1" ht="12" customHeight="1" thickBot="1">
      <c r="A30" s="276" t="s">
        <v>212</v>
      </c>
      <c r="B30" s="94" t="s">
        <v>561</v>
      </c>
      <c r="C30" s="61"/>
    </row>
    <row r="31" spans="1:3" s="284" customFormat="1" ht="12" customHeight="1" thickBot="1">
      <c r="A31" s="107" t="s">
        <v>21</v>
      </c>
      <c r="B31" s="91" t="s">
        <v>351</v>
      </c>
      <c r="C31" s="170">
        <f>+C32+C33+C34</f>
        <v>0</v>
      </c>
    </row>
    <row r="32" spans="1:3" s="284" customFormat="1" ht="12" customHeight="1">
      <c r="A32" s="277" t="s">
        <v>88</v>
      </c>
      <c r="B32" s="278" t="s">
        <v>234</v>
      </c>
      <c r="C32" s="58"/>
    </row>
    <row r="33" spans="1:3" s="284" customFormat="1" ht="12" customHeight="1">
      <c r="A33" s="277" t="s">
        <v>89</v>
      </c>
      <c r="B33" s="279" t="s">
        <v>235</v>
      </c>
      <c r="C33" s="171"/>
    </row>
    <row r="34" spans="1:3" s="284" customFormat="1" ht="12" customHeight="1" thickBot="1">
      <c r="A34" s="276" t="s">
        <v>90</v>
      </c>
      <c r="B34" s="94" t="s">
        <v>236</v>
      </c>
      <c r="C34" s="61"/>
    </row>
    <row r="35" spans="1:3" s="223" customFormat="1" ht="12" customHeight="1" thickBot="1">
      <c r="A35" s="107" t="s">
        <v>22</v>
      </c>
      <c r="B35" s="91" t="s">
        <v>322</v>
      </c>
      <c r="C35" s="197"/>
    </row>
    <row r="36" spans="1:3" s="223" customFormat="1" ht="12" customHeight="1" thickBot="1">
      <c r="A36" s="107" t="s">
        <v>23</v>
      </c>
      <c r="B36" s="91" t="s">
        <v>352</v>
      </c>
      <c r="C36" s="214"/>
    </row>
    <row r="37" spans="1:3" s="223" customFormat="1" ht="12" customHeight="1" thickBot="1">
      <c r="A37" s="104" t="s">
        <v>24</v>
      </c>
      <c r="B37" s="91" t="s">
        <v>353</v>
      </c>
      <c r="C37" s="215">
        <f>+C8+C20+C25+C26+C31+C35+C36</f>
        <v>7985</v>
      </c>
    </row>
    <row r="38" spans="1:3" s="223" customFormat="1" ht="12" customHeight="1" thickBot="1">
      <c r="A38" s="125" t="s">
        <v>25</v>
      </c>
      <c r="B38" s="91" t="s">
        <v>354</v>
      </c>
      <c r="C38" s="215">
        <f>+C39+C40+C41</f>
        <v>401</v>
      </c>
    </row>
    <row r="39" spans="1:4" s="223" customFormat="1" ht="12" customHeight="1">
      <c r="A39" s="277" t="s">
        <v>355</v>
      </c>
      <c r="B39" s="278" t="s">
        <v>179</v>
      </c>
      <c r="C39" s="615">
        <v>401</v>
      </c>
      <c r="D39" s="564"/>
    </row>
    <row r="40" spans="1:3" s="223" customFormat="1" ht="12" customHeight="1">
      <c r="A40" s="277" t="s">
        <v>356</v>
      </c>
      <c r="B40" s="279" t="s">
        <v>7</v>
      </c>
      <c r="C40" s="171"/>
    </row>
    <row r="41" spans="1:3" s="284" customFormat="1" ht="12" customHeight="1" thickBot="1">
      <c r="A41" s="276" t="s">
        <v>357</v>
      </c>
      <c r="B41" s="94" t="s">
        <v>358</v>
      </c>
      <c r="C41" s="61"/>
    </row>
    <row r="42" spans="1:3" s="284" customFormat="1" ht="15" customHeight="1" thickBot="1">
      <c r="A42" s="125" t="s">
        <v>26</v>
      </c>
      <c r="B42" s="126" t="s">
        <v>359</v>
      </c>
      <c r="C42" s="218">
        <f>+C37+C38</f>
        <v>8386</v>
      </c>
    </row>
    <row r="43" spans="1:3" s="284" customFormat="1" ht="15" customHeight="1">
      <c r="A43" s="127"/>
      <c r="B43" s="128"/>
      <c r="C43" s="216"/>
    </row>
    <row r="44" spans="1:3" ht="13.5" thickBot="1">
      <c r="A44" s="129"/>
      <c r="B44" s="130"/>
      <c r="C44" s="217"/>
    </row>
    <row r="45" spans="1:3" s="283" customFormat="1" ht="16.5" customHeight="1" thickBot="1">
      <c r="A45" s="131"/>
      <c r="B45" s="132" t="s">
        <v>57</v>
      </c>
      <c r="C45" s="218"/>
    </row>
    <row r="46" spans="1:3" s="285" customFormat="1" ht="12" customHeight="1" thickBot="1">
      <c r="A46" s="107" t="s">
        <v>17</v>
      </c>
      <c r="B46" s="91" t="s">
        <v>360</v>
      </c>
      <c r="C46" s="170">
        <f>SUM(C47:C51)</f>
        <v>184038</v>
      </c>
    </row>
    <row r="47" spans="1:3" ht="12" customHeight="1">
      <c r="A47" s="276" t="s">
        <v>95</v>
      </c>
      <c r="B47" s="8" t="s">
        <v>48</v>
      </c>
      <c r="C47" s="615">
        <v>106333</v>
      </c>
    </row>
    <row r="48" spans="1:3" ht="12" customHeight="1">
      <c r="A48" s="276" t="s">
        <v>96</v>
      </c>
      <c r="B48" s="7" t="s">
        <v>149</v>
      </c>
      <c r="C48" s="541">
        <v>30302</v>
      </c>
    </row>
    <row r="49" spans="1:3" ht="12" customHeight="1">
      <c r="A49" s="276" t="s">
        <v>97</v>
      </c>
      <c r="B49" s="7" t="s">
        <v>124</v>
      </c>
      <c r="C49" s="541">
        <v>47403</v>
      </c>
    </row>
    <row r="50" spans="1:3" ht="12" customHeight="1">
      <c r="A50" s="276" t="s">
        <v>98</v>
      </c>
      <c r="B50" s="7" t="s">
        <v>150</v>
      </c>
      <c r="C50" s="60"/>
    </row>
    <row r="51" spans="1:3" ht="12" customHeight="1" thickBot="1">
      <c r="A51" s="276" t="s">
        <v>125</v>
      </c>
      <c r="B51" s="7" t="s">
        <v>151</v>
      </c>
      <c r="C51" s="60"/>
    </row>
    <row r="52" spans="1:3" ht="12" customHeight="1" thickBot="1">
      <c r="A52" s="107" t="s">
        <v>18</v>
      </c>
      <c r="B52" s="91" t="s">
        <v>361</v>
      </c>
      <c r="C52" s="170">
        <f>SUM(C53:C55)</f>
        <v>5588</v>
      </c>
    </row>
    <row r="53" spans="1:3" s="285" customFormat="1" ht="12" customHeight="1">
      <c r="A53" s="276" t="s">
        <v>101</v>
      </c>
      <c r="B53" s="8" t="s">
        <v>169</v>
      </c>
      <c r="C53" s="559">
        <v>5588</v>
      </c>
    </row>
    <row r="54" spans="1:3" ht="12" customHeight="1">
      <c r="A54" s="276" t="s">
        <v>102</v>
      </c>
      <c r="B54" s="7" t="s">
        <v>153</v>
      </c>
      <c r="C54" s="60"/>
    </row>
    <row r="55" spans="1:3" ht="12" customHeight="1">
      <c r="A55" s="276" t="s">
        <v>103</v>
      </c>
      <c r="B55" s="7" t="s">
        <v>58</v>
      </c>
      <c r="C55" s="60"/>
    </row>
    <row r="56" spans="1:3" ht="12" customHeight="1" thickBot="1">
      <c r="A56" s="276" t="s">
        <v>104</v>
      </c>
      <c r="B56" s="7" t="s">
        <v>562</v>
      </c>
      <c r="C56" s="60"/>
    </row>
    <row r="57" spans="1:3" ht="15" customHeight="1" thickBot="1">
      <c r="A57" s="107" t="s">
        <v>19</v>
      </c>
      <c r="B57" s="91" t="s">
        <v>11</v>
      </c>
      <c r="C57" s="197"/>
    </row>
    <row r="58" spans="1:3" ht="13.5" thickBot="1">
      <c r="A58" s="107" t="s">
        <v>20</v>
      </c>
      <c r="B58" s="133" t="s">
        <v>563</v>
      </c>
      <c r="C58" s="219">
        <f>+C46+C52+C57</f>
        <v>189626</v>
      </c>
    </row>
    <row r="59" ht="15" customHeight="1" thickBot="1">
      <c r="C59" s="220"/>
    </row>
    <row r="60" spans="1:3" ht="14.25" customHeight="1" thickBot="1">
      <c r="A60" s="136" t="s">
        <v>555</v>
      </c>
      <c r="B60" s="137"/>
      <c r="C60" s="636">
        <v>43</v>
      </c>
    </row>
    <row r="61" spans="1:3" ht="13.5" thickBot="1">
      <c r="A61" s="136" t="s">
        <v>165</v>
      </c>
      <c r="B61" s="137"/>
      <c r="C61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 melléklet a 20/2016.(VIII.1.)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1">
      <selection activeCell="E51" sqref="E51"/>
    </sheetView>
  </sheetViews>
  <sheetFormatPr defaultColWidth="9.00390625" defaultRowHeight="12.75"/>
  <cols>
    <col min="1" max="1" width="13.875" style="134" customWidth="1"/>
    <col min="2" max="2" width="79.125" style="135" customWidth="1"/>
    <col min="3" max="3" width="25.00390625" style="135" customWidth="1"/>
    <col min="4" max="16384" width="9.375" style="135" customWidth="1"/>
  </cols>
  <sheetData>
    <row r="1" spans="1:3" s="114" customFormat="1" ht="21" customHeight="1" thickBot="1">
      <c r="A1" s="113"/>
      <c r="B1" s="115"/>
      <c r="C1" s="280" t="e">
        <f>+CONCATENATE("9.3. melléklet a ……/",LEFT(#REF!,4),". (….) önkormányzati rendelethez")</f>
        <v>#REF!</v>
      </c>
    </row>
    <row r="2" spans="1:3" s="281" customFormat="1" ht="33" customHeight="1">
      <c r="A2" s="236" t="s">
        <v>163</v>
      </c>
      <c r="B2" s="207" t="s">
        <v>708</v>
      </c>
      <c r="C2" s="221" t="s">
        <v>61</v>
      </c>
    </row>
    <row r="3" spans="1:3" s="281" customFormat="1" ht="24.75" thickBot="1">
      <c r="A3" s="274" t="s">
        <v>162</v>
      </c>
      <c r="B3" s="208" t="s">
        <v>344</v>
      </c>
      <c r="C3" s="222" t="s">
        <v>52</v>
      </c>
    </row>
    <row r="4" spans="1:3" s="282" customFormat="1" ht="15.75" customHeight="1" thickBot="1">
      <c r="A4" s="117"/>
      <c r="B4" s="117"/>
      <c r="C4" s="118" t="s">
        <v>53</v>
      </c>
    </row>
    <row r="5" spans="1:3" ht="13.5" thickBot="1">
      <c r="A5" s="237" t="s">
        <v>164</v>
      </c>
      <c r="B5" s="119" t="s">
        <v>54</v>
      </c>
      <c r="C5" s="120" t="s">
        <v>55</v>
      </c>
    </row>
    <row r="6" spans="1:3" s="283" customFormat="1" ht="12.75" customHeight="1" thickBot="1">
      <c r="A6" s="104" t="s">
        <v>476</v>
      </c>
      <c r="B6" s="105" t="s">
        <v>477</v>
      </c>
      <c r="C6" s="106" t="s">
        <v>478</v>
      </c>
    </row>
    <row r="7" spans="1:3" s="283" customFormat="1" ht="15.75" customHeight="1" thickBot="1">
      <c r="A7" s="121"/>
      <c r="B7" s="122" t="s">
        <v>56</v>
      </c>
      <c r="C7" s="123"/>
    </row>
    <row r="8" spans="1:3" s="223" customFormat="1" ht="12" customHeight="1" thickBot="1">
      <c r="A8" s="104" t="s">
        <v>17</v>
      </c>
      <c r="B8" s="124" t="s">
        <v>558</v>
      </c>
      <c r="C8" s="170">
        <f>SUM(C9:C19)</f>
        <v>10541</v>
      </c>
    </row>
    <row r="9" spans="1:3" s="223" customFormat="1" ht="12" customHeight="1">
      <c r="A9" s="275" t="s">
        <v>95</v>
      </c>
      <c r="B9" s="9" t="s">
        <v>220</v>
      </c>
      <c r="C9" s="212"/>
    </row>
    <row r="10" spans="1:3" s="223" customFormat="1" ht="12" customHeight="1">
      <c r="A10" s="276" t="s">
        <v>96</v>
      </c>
      <c r="B10" s="7" t="s">
        <v>221</v>
      </c>
      <c r="C10" s="168">
        <v>600</v>
      </c>
    </row>
    <row r="11" spans="1:3" s="223" customFormat="1" ht="12" customHeight="1">
      <c r="A11" s="276" t="s">
        <v>97</v>
      </c>
      <c r="B11" s="7" t="s">
        <v>222</v>
      </c>
      <c r="C11" s="168">
        <v>4000</v>
      </c>
    </row>
    <row r="12" spans="1:3" s="223" customFormat="1" ht="12" customHeight="1">
      <c r="A12" s="276" t="s">
        <v>98</v>
      </c>
      <c r="B12" s="7" t="s">
        <v>223</v>
      </c>
      <c r="C12" s="168"/>
    </row>
    <row r="13" spans="1:3" s="223" customFormat="1" ht="12" customHeight="1">
      <c r="A13" s="276" t="s">
        <v>125</v>
      </c>
      <c r="B13" s="7" t="s">
        <v>224</v>
      </c>
      <c r="C13" s="168">
        <v>1364</v>
      </c>
    </row>
    <row r="14" spans="1:3" s="223" customFormat="1" ht="12" customHeight="1">
      <c r="A14" s="276" t="s">
        <v>99</v>
      </c>
      <c r="B14" s="7" t="s">
        <v>345</v>
      </c>
      <c r="C14" s="168">
        <v>1610</v>
      </c>
    </row>
    <row r="15" spans="1:3" s="223" customFormat="1" ht="12" customHeight="1">
      <c r="A15" s="276" t="s">
        <v>100</v>
      </c>
      <c r="B15" s="6" t="s">
        <v>346</v>
      </c>
      <c r="C15" s="168">
        <v>2957</v>
      </c>
    </row>
    <row r="16" spans="1:3" s="223" customFormat="1" ht="12" customHeight="1">
      <c r="A16" s="276" t="s">
        <v>110</v>
      </c>
      <c r="B16" s="7" t="s">
        <v>227</v>
      </c>
      <c r="C16" s="213">
        <v>10</v>
      </c>
    </row>
    <row r="17" spans="1:3" s="284" customFormat="1" ht="12" customHeight="1">
      <c r="A17" s="276" t="s">
        <v>111</v>
      </c>
      <c r="B17" s="7" t="s">
        <v>228</v>
      </c>
      <c r="C17" s="168"/>
    </row>
    <row r="18" spans="1:3" s="284" customFormat="1" ht="12" customHeight="1">
      <c r="A18" s="276" t="s">
        <v>112</v>
      </c>
      <c r="B18" s="7" t="s">
        <v>485</v>
      </c>
      <c r="C18" s="169"/>
    </row>
    <row r="19" spans="1:3" s="284" customFormat="1" ht="12" customHeight="1" thickBot="1">
      <c r="A19" s="276" t="s">
        <v>113</v>
      </c>
      <c r="B19" s="6" t="s">
        <v>229</v>
      </c>
      <c r="C19" s="169"/>
    </row>
    <row r="20" spans="1:3" s="223" customFormat="1" ht="12" customHeight="1" thickBot="1">
      <c r="A20" s="104" t="s">
        <v>18</v>
      </c>
      <c r="B20" s="124" t="s">
        <v>347</v>
      </c>
      <c r="C20" s="170">
        <f>SUM(C21:C23)</f>
        <v>0</v>
      </c>
    </row>
    <row r="21" spans="1:3" s="284" customFormat="1" ht="12" customHeight="1">
      <c r="A21" s="276" t="s">
        <v>101</v>
      </c>
      <c r="B21" s="8" t="s">
        <v>197</v>
      </c>
      <c r="C21" s="168"/>
    </row>
    <row r="22" spans="1:3" s="284" customFormat="1" ht="12" customHeight="1">
      <c r="A22" s="276" t="s">
        <v>102</v>
      </c>
      <c r="B22" s="7" t="s">
        <v>348</v>
      </c>
      <c r="C22" s="168"/>
    </row>
    <row r="23" spans="1:3" s="284" customFormat="1" ht="12" customHeight="1">
      <c r="A23" s="276" t="s">
        <v>103</v>
      </c>
      <c r="B23" s="7" t="s">
        <v>349</v>
      </c>
      <c r="C23" s="168"/>
    </row>
    <row r="24" spans="1:3" s="284" customFormat="1" ht="12" customHeight="1" thickBot="1">
      <c r="A24" s="276" t="s">
        <v>104</v>
      </c>
      <c r="B24" s="7" t="s">
        <v>709</v>
      </c>
      <c r="C24" s="168"/>
    </row>
    <row r="25" spans="1:3" s="284" customFormat="1" ht="12" customHeight="1" thickBot="1">
      <c r="A25" s="107" t="s">
        <v>19</v>
      </c>
      <c r="B25" s="91" t="s">
        <v>140</v>
      </c>
      <c r="C25" s="197"/>
    </row>
    <row r="26" spans="1:3" s="284" customFormat="1" ht="12" customHeight="1" thickBot="1">
      <c r="A26" s="107" t="s">
        <v>20</v>
      </c>
      <c r="B26" s="91" t="s">
        <v>710</v>
      </c>
      <c r="C26" s="170">
        <f>+C27+C28</f>
        <v>0</v>
      </c>
    </row>
    <row r="27" spans="1:3" s="284" customFormat="1" ht="12" customHeight="1">
      <c r="A27" s="277" t="s">
        <v>207</v>
      </c>
      <c r="B27" s="278" t="s">
        <v>348</v>
      </c>
      <c r="C27" s="58"/>
    </row>
    <row r="28" spans="1:3" s="284" customFormat="1" ht="12" customHeight="1">
      <c r="A28" s="277" t="s">
        <v>210</v>
      </c>
      <c r="B28" s="279" t="s">
        <v>350</v>
      </c>
      <c r="C28" s="171"/>
    </row>
    <row r="29" spans="1:3" s="284" customFormat="1" ht="12" customHeight="1" thickBot="1">
      <c r="A29" s="276" t="s">
        <v>211</v>
      </c>
      <c r="B29" s="94" t="s">
        <v>711</v>
      </c>
      <c r="C29" s="61"/>
    </row>
    <row r="30" spans="1:3" s="284" customFormat="1" ht="12" customHeight="1" thickBot="1">
      <c r="A30" s="107" t="s">
        <v>21</v>
      </c>
      <c r="B30" s="91" t="s">
        <v>351</v>
      </c>
      <c r="C30" s="170">
        <f>+C31+C32+C33</f>
        <v>0</v>
      </c>
    </row>
    <row r="31" spans="1:3" s="284" customFormat="1" ht="12" customHeight="1">
      <c r="A31" s="277" t="s">
        <v>88</v>
      </c>
      <c r="B31" s="278" t="s">
        <v>234</v>
      </c>
      <c r="C31" s="58"/>
    </row>
    <row r="32" spans="1:3" s="284" customFormat="1" ht="12" customHeight="1">
      <c r="A32" s="277" t="s">
        <v>89</v>
      </c>
      <c r="B32" s="279" t="s">
        <v>235</v>
      </c>
      <c r="C32" s="171"/>
    </row>
    <row r="33" spans="1:3" s="284" customFormat="1" ht="12" customHeight="1" thickBot="1">
      <c r="A33" s="276" t="s">
        <v>90</v>
      </c>
      <c r="B33" s="94" t="s">
        <v>236</v>
      </c>
      <c r="C33" s="61"/>
    </row>
    <row r="34" spans="1:3" s="223" customFormat="1" ht="12" customHeight="1" thickBot="1">
      <c r="A34" s="107" t="s">
        <v>22</v>
      </c>
      <c r="B34" s="91" t="s">
        <v>322</v>
      </c>
      <c r="C34" s="197"/>
    </row>
    <row r="35" spans="1:3" s="223" customFormat="1" ht="12" customHeight="1" thickBot="1">
      <c r="A35" s="107" t="s">
        <v>23</v>
      </c>
      <c r="B35" s="91" t="s">
        <v>352</v>
      </c>
      <c r="C35" s="214"/>
    </row>
    <row r="36" spans="1:3" s="223" customFormat="1" ht="12" customHeight="1" thickBot="1">
      <c r="A36" s="104" t="s">
        <v>24</v>
      </c>
      <c r="B36" s="91" t="s">
        <v>712</v>
      </c>
      <c r="C36" s="215">
        <f>+C8+C20+C25+C26+C30+C34+C35</f>
        <v>10541</v>
      </c>
    </row>
    <row r="37" spans="1:3" s="223" customFormat="1" ht="12" customHeight="1" thickBot="1">
      <c r="A37" s="125" t="s">
        <v>25</v>
      </c>
      <c r="B37" s="91" t="s">
        <v>354</v>
      </c>
      <c r="C37" s="215">
        <f>+C38+C39+C40</f>
        <v>46</v>
      </c>
    </row>
    <row r="38" spans="1:3" s="223" customFormat="1" ht="12" customHeight="1">
      <c r="A38" s="277" t="s">
        <v>355</v>
      </c>
      <c r="B38" s="278" t="s">
        <v>179</v>
      </c>
      <c r="C38" s="58">
        <v>46</v>
      </c>
    </row>
    <row r="39" spans="1:3" s="223" customFormat="1" ht="12" customHeight="1">
      <c r="A39" s="277" t="s">
        <v>356</v>
      </c>
      <c r="B39" s="279" t="s">
        <v>7</v>
      </c>
      <c r="C39" s="171"/>
    </row>
    <row r="40" spans="1:3" s="284" customFormat="1" ht="12" customHeight="1" thickBot="1">
      <c r="A40" s="276" t="s">
        <v>357</v>
      </c>
      <c r="B40" s="94" t="s">
        <v>358</v>
      </c>
      <c r="C40" s="61"/>
    </row>
    <row r="41" spans="1:3" s="284" customFormat="1" ht="15" customHeight="1" thickBot="1">
      <c r="A41" s="125" t="s">
        <v>26</v>
      </c>
      <c r="B41" s="126" t="s">
        <v>359</v>
      </c>
      <c r="C41" s="218">
        <f>+C36+C37</f>
        <v>10587</v>
      </c>
    </row>
    <row r="42" spans="1:3" s="284" customFormat="1" ht="15" customHeight="1">
      <c r="A42" s="127"/>
      <c r="B42" s="128"/>
      <c r="C42" s="216"/>
    </row>
    <row r="43" spans="1:3" ht="13.5" thickBot="1">
      <c r="A43" s="129"/>
      <c r="B43" s="130"/>
      <c r="C43" s="217"/>
    </row>
    <row r="44" spans="1:3" s="283" customFormat="1" ht="16.5" customHeight="1" thickBot="1">
      <c r="A44" s="131"/>
      <c r="B44" s="132" t="s">
        <v>57</v>
      </c>
      <c r="C44" s="218"/>
    </row>
    <row r="45" spans="1:3" s="285" customFormat="1" ht="12" customHeight="1" thickBot="1">
      <c r="A45" s="107" t="s">
        <v>17</v>
      </c>
      <c r="B45" s="91" t="s">
        <v>360</v>
      </c>
      <c r="C45" s="170">
        <f>SUM(C46:C50)</f>
        <v>281983</v>
      </c>
    </row>
    <row r="46" spans="1:3" ht="12" customHeight="1">
      <c r="A46" s="276" t="s">
        <v>95</v>
      </c>
      <c r="B46" s="8" t="s">
        <v>48</v>
      </c>
      <c r="C46" s="58">
        <f>165105+242+1639+957+94+49</f>
        <v>168086</v>
      </c>
    </row>
    <row r="47" spans="1:3" ht="12" customHeight="1">
      <c r="A47" s="276" t="s">
        <v>96</v>
      </c>
      <c r="B47" s="7" t="s">
        <v>149</v>
      </c>
      <c r="C47" s="60">
        <f>47111+65+442+258+25+13</f>
        <v>47914</v>
      </c>
    </row>
    <row r="48" spans="1:3" ht="12" customHeight="1">
      <c r="A48" s="276" t="s">
        <v>97</v>
      </c>
      <c r="B48" s="7" t="s">
        <v>124</v>
      </c>
      <c r="C48" s="60">
        <f>65821+162</f>
        <v>65983</v>
      </c>
    </row>
    <row r="49" spans="1:3" ht="12" customHeight="1">
      <c r="A49" s="276" t="s">
        <v>98</v>
      </c>
      <c r="B49" s="7" t="s">
        <v>150</v>
      </c>
      <c r="C49" s="60"/>
    </row>
    <row r="50" spans="1:3" ht="12" customHeight="1" thickBot="1">
      <c r="A50" s="276" t="s">
        <v>125</v>
      </c>
      <c r="B50" s="7" t="s">
        <v>151</v>
      </c>
      <c r="C50" s="60"/>
    </row>
    <row r="51" spans="1:3" ht="12" customHeight="1" thickBot="1">
      <c r="A51" s="107" t="s">
        <v>18</v>
      </c>
      <c r="B51" s="91" t="s">
        <v>361</v>
      </c>
      <c r="C51" s="170">
        <f>SUM(C52:C54)</f>
        <v>2220</v>
      </c>
    </row>
    <row r="52" spans="1:3" s="285" customFormat="1" ht="12" customHeight="1">
      <c r="A52" s="276" t="s">
        <v>101</v>
      </c>
      <c r="B52" s="8" t="s">
        <v>169</v>
      </c>
      <c r="C52" s="646">
        <v>2220</v>
      </c>
    </row>
    <row r="53" spans="1:3" ht="12" customHeight="1">
      <c r="A53" s="276" t="s">
        <v>102</v>
      </c>
      <c r="B53" s="7" t="s">
        <v>153</v>
      </c>
      <c r="C53" s="60"/>
    </row>
    <row r="54" spans="1:3" ht="12" customHeight="1">
      <c r="A54" s="276" t="s">
        <v>103</v>
      </c>
      <c r="B54" s="7" t="s">
        <v>58</v>
      </c>
      <c r="C54" s="60"/>
    </row>
    <row r="55" spans="1:3" ht="12" customHeight="1" thickBot="1">
      <c r="A55" s="276" t="s">
        <v>104</v>
      </c>
      <c r="B55" s="7" t="s">
        <v>562</v>
      </c>
      <c r="C55" s="60"/>
    </row>
    <row r="56" spans="1:3" ht="15" customHeight="1" thickBot="1">
      <c r="A56" s="107" t="s">
        <v>19</v>
      </c>
      <c r="B56" s="91" t="s">
        <v>11</v>
      </c>
      <c r="C56" s="197"/>
    </row>
    <row r="57" spans="1:3" ht="13.5" thickBot="1">
      <c r="A57" s="107" t="s">
        <v>20</v>
      </c>
      <c r="B57" s="133" t="s">
        <v>563</v>
      </c>
      <c r="C57" s="219">
        <f>+C45+C51+C56</f>
        <v>284203</v>
      </c>
    </row>
    <row r="58" ht="15" customHeight="1" thickBot="1">
      <c r="C58" s="220"/>
    </row>
    <row r="59" spans="1:3" ht="14.25" customHeight="1" thickBot="1">
      <c r="A59" s="136" t="s">
        <v>555</v>
      </c>
      <c r="B59" s="137"/>
      <c r="C59" s="89">
        <v>58</v>
      </c>
    </row>
    <row r="60" spans="1:3" ht="13.5" thickBot="1">
      <c r="A60" s="136" t="s">
        <v>165</v>
      </c>
      <c r="B60" s="137"/>
      <c r="C60" s="8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20/2016.(VIII.1.) 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4">
      <selection activeCell="E49" sqref="E49"/>
    </sheetView>
  </sheetViews>
  <sheetFormatPr defaultColWidth="9.00390625" defaultRowHeight="12.75"/>
  <cols>
    <col min="1" max="1" width="13.875" style="134" customWidth="1"/>
    <col min="2" max="2" width="79.125" style="135" customWidth="1"/>
    <col min="3" max="3" width="25.00390625" style="135" customWidth="1"/>
    <col min="4" max="16384" width="9.375" style="135" customWidth="1"/>
  </cols>
  <sheetData>
    <row r="1" spans="1:3" s="114" customFormat="1" ht="21" customHeight="1" thickBot="1">
      <c r="A1" s="113"/>
      <c r="B1" s="115"/>
      <c r="C1" s="280" t="e">
        <f>+CONCATENATE("9.3.1. melléklet a ……/",LEFT(#REF!,4),". (….) önkormányzati rendelethez")</f>
        <v>#REF!</v>
      </c>
    </row>
    <row r="2" spans="1:3" s="281" customFormat="1" ht="33.75" customHeight="1">
      <c r="A2" s="236" t="s">
        <v>163</v>
      </c>
      <c r="B2" s="207" t="s">
        <v>708</v>
      </c>
      <c r="C2" s="221" t="s">
        <v>61</v>
      </c>
    </row>
    <row r="3" spans="1:3" s="281" customFormat="1" ht="24.75" thickBot="1">
      <c r="A3" s="274" t="s">
        <v>162</v>
      </c>
      <c r="B3" s="208" t="s">
        <v>713</v>
      </c>
      <c r="C3" s="222" t="s">
        <v>60</v>
      </c>
    </row>
    <row r="4" spans="1:3" s="282" customFormat="1" ht="15.75" customHeight="1" thickBot="1">
      <c r="A4" s="117"/>
      <c r="B4" s="117"/>
      <c r="C4" s="118" t="s">
        <v>53</v>
      </c>
    </row>
    <row r="5" spans="1:3" ht="13.5" thickBot="1">
      <c r="A5" s="237" t="s">
        <v>164</v>
      </c>
      <c r="B5" s="119" t="s">
        <v>54</v>
      </c>
      <c r="C5" s="120" t="s">
        <v>55</v>
      </c>
    </row>
    <row r="6" spans="1:3" s="283" customFormat="1" ht="12.75" customHeight="1" thickBot="1">
      <c r="A6" s="104" t="s">
        <v>476</v>
      </c>
      <c r="B6" s="105" t="s">
        <v>477</v>
      </c>
      <c r="C6" s="106" t="s">
        <v>478</v>
      </c>
    </row>
    <row r="7" spans="1:3" s="283" customFormat="1" ht="15.75" customHeight="1" thickBot="1">
      <c r="A7" s="121"/>
      <c r="B7" s="122" t="s">
        <v>56</v>
      </c>
      <c r="C7" s="123"/>
    </row>
    <row r="8" spans="1:3" s="223" customFormat="1" ht="12" customHeight="1" thickBot="1">
      <c r="A8" s="104" t="s">
        <v>17</v>
      </c>
      <c r="B8" s="124" t="s">
        <v>558</v>
      </c>
      <c r="C8" s="170">
        <f>SUM(C9:C19)</f>
        <v>10541</v>
      </c>
    </row>
    <row r="9" spans="1:3" s="223" customFormat="1" ht="12" customHeight="1">
      <c r="A9" s="275" t="s">
        <v>95</v>
      </c>
      <c r="B9" s="9" t="s">
        <v>220</v>
      </c>
      <c r="C9" s="212"/>
    </row>
    <row r="10" spans="1:3" s="223" customFormat="1" ht="12" customHeight="1">
      <c r="A10" s="276" t="s">
        <v>96</v>
      </c>
      <c r="B10" s="7" t="s">
        <v>221</v>
      </c>
      <c r="C10" s="168">
        <v>600</v>
      </c>
    </row>
    <row r="11" spans="1:3" s="223" customFormat="1" ht="12" customHeight="1">
      <c r="A11" s="276" t="s">
        <v>97</v>
      </c>
      <c r="B11" s="7" t="s">
        <v>222</v>
      </c>
      <c r="C11" s="168">
        <v>4000</v>
      </c>
    </row>
    <row r="12" spans="1:3" s="223" customFormat="1" ht="12" customHeight="1">
      <c r="A12" s="276" t="s">
        <v>98</v>
      </c>
      <c r="B12" s="7" t="s">
        <v>223</v>
      </c>
      <c r="C12" s="168"/>
    </row>
    <row r="13" spans="1:3" s="223" customFormat="1" ht="12" customHeight="1">
      <c r="A13" s="276" t="s">
        <v>125</v>
      </c>
      <c r="B13" s="7" t="s">
        <v>224</v>
      </c>
      <c r="C13" s="168">
        <v>1364</v>
      </c>
    </row>
    <row r="14" spans="1:3" s="223" customFormat="1" ht="12" customHeight="1">
      <c r="A14" s="276" t="s">
        <v>99</v>
      </c>
      <c r="B14" s="7" t="s">
        <v>345</v>
      </c>
      <c r="C14" s="168">
        <v>1610</v>
      </c>
    </row>
    <row r="15" spans="1:3" s="223" customFormat="1" ht="12" customHeight="1">
      <c r="A15" s="276" t="s">
        <v>100</v>
      </c>
      <c r="B15" s="6" t="s">
        <v>346</v>
      </c>
      <c r="C15" s="168">
        <v>2957</v>
      </c>
    </row>
    <row r="16" spans="1:3" s="223" customFormat="1" ht="12" customHeight="1">
      <c r="A16" s="276" t="s">
        <v>110</v>
      </c>
      <c r="B16" s="7" t="s">
        <v>227</v>
      </c>
      <c r="C16" s="213">
        <v>10</v>
      </c>
    </row>
    <row r="17" spans="1:3" s="284" customFormat="1" ht="12" customHeight="1">
      <c r="A17" s="276" t="s">
        <v>111</v>
      </c>
      <c r="B17" s="7" t="s">
        <v>228</v>
      </c>
      <c r="C17" s="168"/>
    </row>
    <row r="18" spans="1:3" s="284" customFormat="1" ht="12" customHeight="1">
      <c r="A18" s="276" t="s">
        <v>112</v>
      </c>
      <c r="B18" s="7" t="s">
        <v>485</v>
      </c>
      <c r="C18" s="169"/>
    </row>
    <row r="19" spans="1:3" s="284" customFormat="1" ht="12" customHeight="1" thickBot="1">
      <c r="A19" s="276" t="s">
        <v>113</v>
      </c>
      <c r="B19" s="6" t="s">
        <v>229</v>
      </c>
      <c r="C19" s="169"/>
    </row>
    <row r="20" spans="1:3" s="223" customFormat="1" ht="12" customHeight="1" thickBot="1">
      <c r="A20" s="104" t="s">
        <v>18</v>
      </c>
      <c r="B20" s="124" t="s">
        <v>347</v>
      </c>
      <c r="C20" s="170">
        <f>SUM(C21:C23)</f>
        <v>0</v>
      </c>
    </row>
    <row r="21" spans="1:3" s="284" customFormat="1" ht="12" customHeight="1">
      <c r="A21" s="276" t="s">
        <v>101</v>
      </c>
      <c r="B21" s="8" t="s">
        <v>197</v>
      </c>
      <c r="C21" s="168"/>
    </row>
    <row r="22" spans="1:3" s="284" customFormat="1" ht="12" customHeight="1">
      <c r="A22" s="276" t="s">
        <v>102</v>
      </c>
      <c r="B22" s="7" t="s">
        <v>348</v>
      </c>
      <c r="C22" s="168"/>
    </row>
    <row r="23" spans="1:3" s="284" customFormat="1" ht="12" customHeight="1">
      <c r="A23" s="276" t="s">
        <v>103</v>
      </c>
      <c r="B23" s="7" t="s">
        <v>349</v>
      </c>
      <c r="C23" s="168"/>
    </row>
    <row r="24" spans="1:3" s="284" customFormat="1" ht="12" customHeight="1" thickBot="1">
      <c r="A24" s="276" t="s">
        <v>104</v>
      </c>
      <c r="B24" s="7" t="s">
        <v>709</v>
      </c>
      <c r="C24" s="168"/>
    </row>
    <row r="25" spans="1:3" s="284" customFormat="1" ht="12" customHeight="1" thickBot="1">
      <c r="A25" s="107" t="s">
        <v>19</v>
      </c>
      <c r="B25" s="91" t="s">
        <v>140</v>
      </c>
      <c r="C25" s="197"/>
    </row>
    <row r="26" spans="1:3" s="284" customFormat="1" ht="12" customHeight="1" thickBot="1">
      <c r="A26" s="107" t="s">
        <v>20</v>
      </c>
      <c r="B26" s="91" t="s">
        <v>710</v>
      </c>
      <c r="C26" s="170">
        <f>+C27+C28</f>
        <v>0</v>
      </c>
    </row>
    <row r="27" spans="1:3" s="284" customFormat="1" ht="12" customHeight="1">
      <c r="A27" s="277" t="s">
        <v>207</v>
      </c>
      <c r="B27" s="278" t="s">
        <v>348</v>
      </c>
      <c r="C27" s="58"/>
    </row>
    <row r="28" spans="1:3" s="284" customFormat="1" ht="12" customHeight="1">
      <c r="A28" s="277" t="s">
        <v>210</v>
      </c>
      <c r="B28" s="279" t="s">
        <v>350</v>
      </c>
      <c r="C28" s="171"/>
    </row>
    <row r="29" spans="1:3" s="284" customFormat="1" ht="12" customHeight="1" thickBot="1">
      <c r="A29" s="276" t="s">
        <v>211</v>
      </c>
      <c r="B29" s="94" t="s">
        <v>711</v>
      </c>
      <c r="C29" s="61"/>
    </row>
    <row r="30" spans="1:3" s="284" customFormat="1" ht="12" customHeight="1" thickBot="1">
      <c r="A30" s="107" t="s">
        <v>21</v>
      </c>
      <c r="B30" s="91" t="s">
        <v>351</v>
      </c>
      <c r="C30" s="170">
        <f>+C31+C32+C33</f>
        <v>0</v>
      </c>
    </row>
    <row r="31" spans="1:3" s="284" customFormat="1" ht="12" customHeight="1">
      <c r="A31" s="277" t="s">
        <v>88</v>
      </c>
      <c r="B31" s="278" t="s">
        <v>234</v>
      </c>
      <c r="C31" s="58"/>
    </row>
    <row r="32" spans="1:3" s="284" customFormat="1" ht="12" customHeight="1">
      <c r="A32" s="277" t="s">
        <v>89</v>
      </c>
      <c r="B32" s="279" t="s">
        <v>235</v>
      </c>
      <c r="C32" s="171"/>
    </row>
    <row r="33" spans="1:3" s="284" customFormat="1" ht="12" customHeight="1" thickBot="1">
      <c r="A33" s="276" t="s">
        <v>90</v>
      </c>
      <c r="B33" s="94" t="s">
        <v>236</v>
      </c>
      <c r="C33" s="61"/>
    </row>
    <row r="34" spans="1:3" s="223" customFormat="1" ht="12" customHeight="1" thickBot="1">
      <c r="A34" s="107" t="s">
        <v>22</v>
      </c>
      <c r="B34" s="91" t="s">
        <v>322</v>
      </c>
      <c r="C34" s="197"/>
    </row>
    <row r="35" spans="1:3" s="223" customFormat="1" ht="12" customHeight="1" thickBot="1">
      <c r="A35" s="107" t="s">
        <v>23</v>
      </c>
      <c r="B35" s="91" t="s">
        <v>352</v>
      </c>
      <c r="C35" s="214"/>
    </row>
    <row r="36" spans="1:3" s="223" customFormat="1" ht="12" customHeight="1" thickBot="1">
      <c r="A36" s="104" t="s">
        <v>24</v>
      </c>
      <c r="B36" s="91" t="s">
        <v>712</v>
      </c>
      <c r="C36" s="215">
        <f>+C8+C20+C25+C26+C30+C34+C35</f>
        <v>10541</v>
      </c>
    </row>
    <row r="37" spans="1:3" s="223" customFormat="1" ht="12" customHeight="1" thickBot="1">
      <c r="A37" s="125" t="s">
        <v>25</v>
      </c>
      <c r="B37" s="91" t="s">
        <v>354</v>
      </c>
      <c r="C37" s="215">
        <f>+C38+C39+C40</f>
        <v>46</v>
      </c>
    </row>
    <row r="38" spans="1:3" s="223" customFormat="1" ht="12" customHeight="1">
      <c r="A38" s="277" t="s">
        <v>355</v>
      </c>
      <c r="B38" s="278" t="s">
        <v>179</v>
      </c>
      <c r="C38" s="58">
        <v>46</v>
      </c>
    </row>
    <row r="39" spans="1:3" s="223" customFormat="1" ht="12" customHeight="1">
      <c r="A39" s="277" t="s">
        <v>356</v>
      </c>
      <c r="B39" s="279" t="s">
        <v>7</v>
      </c>
      <c r="C39" s="171"/>
    </row>
    <row r="40" spans="1:3" s="284" customFormat="1" ht="12" customHeight="1" thickBot="1">
      <c r="A40" s="276" t="s">
        <v>357</v>
      </c>
      <c r="B40" s="94" t="s">
        <v>358</v>
      </c>
      <c r="C40" s="61"/>
    </row>
    <row r="41" spans="1:3" s="284" customFormat="1" ht="15" customHeight="1" thickBot="1">
      <c r="A41" s="125" t="s">
        <v>26</v>
      </c>
      <c r="B41" s="126" t="s">
        <v>359</v>
      </c>
      <c r="C41" s="218">
        <f>+C36+C37</f>
        <v>10587</v>
      </c>
    </row>
    <row r="42" spans="1:3" s="284" customFormat="1" ht="15" customHeight="1">
      <c r="A42" s="127"/>
      <c r="B42" s="128"/>
      <c r="C42" s="216"/>
    </row>
    <row r="43" spans="1:3" ht="13.5" thickBot="1">
      <c r="A43" s="129"/>
      <c r="B43" s="130"/>
      <c r="C43" s="217"/>
    </row>
    <row r="44" spans="1:3" s="283" customFormat="1" ht="16.5" customHeight="1" thickBot="1">
      <c r="A44" s="131"/>
      <c r="B44" s="132" t="s">
        <v>57</v>
      </c>
      <c r="C44" s="218"/>
    </row>
    <row r="45" spans="1:3" s="285" customFormat="1" ht="12" customHeight="1" thickBot="1">
      <c r="A45" s="107" t="s">
        <v>17</v>
      </c>
      <c r="B45" s="91" t="s">
        <v>360</v>
      </c>
      <c r="C45" s="170">
        <f>SUM(C46:C50)</f>
        <v>281983</v>
      </c>
    </row>
    <row r="46" spans="1:3" ht="12" customHeight="1">
      <c r="A46" s="276" t="s">
        <v>95</v>
      </c>
      <c r="B46" s="8" t="s">
        <v>48</v>
      </c>
      <c r="C46" s="58">
        <f>165105+242+1639+957+94+49</f>
        <v>168086</v>
      </c>
    </row>
    <row r="47" spans="1:3" ht="12" customHeight="1">
      <c r="A47" s="276" t="s">
        <v>96</v>
      </c>
      <c r="B47" s="7" t="s">
        <v>149</v>
      </c>
      <c r="C47" s="60">
        <f>47111+65+442+258+25+13</f>
        <v>47914</v>
      </c>
    </row>
    <row r="48" spans="1:3" ht="12" customHeight="1">
      <c r="A48" s="276" t="s">
        <v>97</v>
      </c>
      <c r="B48" s="7" t="s">
        <v>124</v>
      </c>
      <c r="C48" s="60">
        <v>65983</v>
      </c>
    </row>
    <row r="49" spans="1:3" ht="12" customHeight="1">
      <c r="A49" s="276" t="s">
        <v>98</v>
      </c>
      <c r="B49" s="7" t="s">
        <v>150</v>
      </c>
      <c r="C49" s="60"/>
    </row>
    <row r="50" spans="1:3" ht="12" customHeight="1" thickBot="1">
      <c r="A50" s="276" t="s">
        <v>125</v>
      </c>
      <c r="B50" s="7" t="s">
        <v>151</v>
      </c>
      <c r="C50" s="60"/>
    </row>
    <row r="51" spans="1:3" ht="12" customHeight="1" thickBot="1">
      <c r="A51" s="107" t="s">
        <v>18</v>
      </c>
      <c r="B51" s="91" t="s">
        <v>361</v>
      </c>
      <c r="C51" s="170">
        <f>SUM(C52:C54)</f>
        <v>2220</v>
      </c>
    </row>
    <row r="52" spans="1:3" s="285" customFormat="1" ht="12" customHeight="1">
      <c r="A52" s="276" t="s">
        <v>101</v>
      </c>
      <c r="B52" s="8" t="s">
        <v>169</v>
      </c>
      <c r="C52" s="58">
        <v>2220</v>
      </c>
    </row>
    <row r="53" spans="1:3" ht="12" customHeight="1">
      <c r="A53" s="276" t="s">
        <v>102</v>
      </c>
      <c r="B53" s="7" t="s">
        <v>153</v>
      </c>
      <c r="C53" s="60"/>
    </row>
    <row r="54" spans="1:3" ht="12" customHeight="1">
      <c r="A54" s="276" t="s">
        <v>103</v>
      </c>
      <c r="B54" s="7" t="s">
        <v>58</v>
      </c>
      <c r="C54" s="60"/>
    </row>
    <row r="55" spans="1:3" ht="12" customHeight="1" thickBot="1">
      <c r="A55" s="276" t="s">
        <v>104</v>
      </c>
      <c r="B55" s="7" t="s">
        <v>562</v>
      </c>
      <c r="C55" s="60"/>
    </row>
    <row r="56" spans="1:3" ht="15" customHeight="1" thickBot="1">
      <c r="A56" s="107" t="s">
        <v>19</v>
      </c>
      <c r="B56" s="91" t="s">
        <v>11</v>
      </c>
      <c r="C56" s="197"/>
    </row>
    <row r="57" spans="1:3" ht="13.5" thickBot="1">
      <c r="A57" s="107" t="s">
        <v>20</v>
      </c>
      <c r="B57" s="133" t="s">
        <v>563</v>
      </c>
      <c r="C57" s="219">
        <f>+C45+C51+C56</f>
        <v>284203</v>
      </c>
    </row>
    <row r="58" ht="15" customHeight="1" thickBot="1">
      <c r="C58" s="220"/>
    </row>
    <row r="59" spans="1:3" ht="14.25" customHeight="1" thickBot="1">
      <c r="A59" s="136" t="s">
        <v>555</v>
      </c>
      <c r="B59" s="137"/>
      <c r="C59" s="89">
        <v>58</v>
      </c>
    </row>
    <row r="60" spans="1:3" ht="13.5" thickBot="1">
      <c r="A60" s="136" t="s">
        <v>165</v>
      </c>
      <c r="B60" s="13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melléklet a 20/2016.(VIII.1.) 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7">
      <selection activeCell="C57" sqref="C57"/>
    </sheetView>
  </sheetViews>
  <sheetFormatPr defaultColWidth="9.00390625" defaultRowHeight="12.75"/>
  <cols>
    <col min="1" max="1" width="13.875" style="134" customWidth="1"/>
    <col min="2" max="2" width="79.125" style="135" customWidth="1"/>
    <col min="3" max="3" width="25.00390625" style="135" customWidth="1"/>
    <col min="4" max="16384" width="9.375" style="135" customWidth="1"/>
  </cols>
  <sheetData>
    <row r="1" spans="1:3" s="114" customFormat="1" ht="21" customHeight="1" thickBot="1">
      <c r="A1" s="113"/>
      <c r="B1" s="115"/>
      <c r="C1" s="280" t="e">
        <f>+CONCATENATE("9.3. melléklet a ……/",LEFT(#REF!,4),". (….) önkormányzati rendelethez")</f>
        <v>#REF!</v>
      </c>
    </row>
    <row r="2" spans="1:3" s="281" customFormat="1" ht="36" customHeight="1">
      <c r="A2" s="236" t="s">
        <v>163</v>
      </c>
      <c r="B2" s="207" t="s">
        <v>714</v>
      </c>
      <c r="C2" s="221" t="s">
        <v>61</v>
      </c>
    </row>
    <row r="3" spans="1:3" s="281" customFormat="1" ht="24.75" thickBot="1">
      <c r="A3" s="274" t="s">
        <v>162</v>
      </c>
      <c r="B3" s="208" t="s">
        <v>344</v>
      </c>
      <c r="C3" s="222" t="s">
        <v>52</v>
      </c>
    </row>
    <row r="4" spans="1:3" s="282" customFormat="1" ht="15.75" customHeight="1" thickBot="1">
      <c r="A4" s="117"/>
      <c r="B4" s="117"/>
      <c r="C4" s="118" t="s">
        <v>53</v>
      </c>
    </row>
    <row r="5" spans="1:3" ht="13.5" thickBot="1">
      <c r="A5" s="237" t="s">
        <v>164</v>
      </c>
      <c r="B5" s="119" t="s">
        <v>54</v>
      </c>
      <c r="C5" s="120" t="s">
        <v>55</v>
      </c>
    </row>
    <row r="6" spans="1:3" s="283" customFormat="1" ht="12.75" customHeight="1" thickBot="1">
      <c r="A6" s="104" t="s">
        <v>476</v>
      </c>
      <c r="B6" s="105" t="s">
        <v>477</v>
      </c>
      <c r="C6" s="106" t="s">
        <v>478</v>
      </c>
    </row>
    <row r="7" spans="1:3" s="283" customFormat="1" ht="15.75" customHeight="1" thickBot="1">
      <c r="A7" s="121"/>
      <c r="B7" s="122" t="s">
        <v>56</v>
      </c>
      <c r="C7" s="123"/>
    </row>
    <row r="8" spans="1:3" s="223" customFormat="1" ht="12" customHeight="1" thickBot="1">
      <c r="A8" s="104" t="s">
        <v>17</v>
      </c>
      <c r="B8" s="124" t="s">
        <v>558</v>
      </c>
      <c r="C8" s="170">
        <f>SUM(C9:C19)</f>
        <v>159252</v>
      </c>
    </row>
    <row r="9" spans="1:3" s="223" customFormat="1" ht="12" customHeight="1">
      <c r="A9" s="275" t="s">
        <v>95</v>
      </c>
      <c r="B9" s="9" t="s">
        <v>220</v>
      </c>
      <c r="C9" s="212"/>
    </row>
    <row r="10" spans="1:3" s="223" customFormat="1" ht="12" customHeight="1">
      <c r="A10" s="276" t="s">
        <v>96</v>
      </c>
      <c r="B10" s="7" t="s">
        <v>221</v>
      </c>
      <c r="C10" s="168">
        <v>28609</v>
      </c>
    </row>
    <row r="11" spans="1:3" s="223" customFormat="1" ht="12" customHeight="1">
      <c r="A11" s="276" t="s">
        <v>97</v>
      </c>
      <c r="B11" s="7" t="s">
        <v>222</v>
      </c>
      <c r="C11" s="168">
        <v>71073</v>
      </c>
    </row>
    <row r="12" spans="1:3" s="223" customFormat="1" ht="12" customHeight="1">
      <c r="A12" s="276" t="s">
        <v>98</v>
      </c>
      <c r="B12" s="7" t="s">
        <v>223</v>
      </c>
      <c r="C12" s="168"/>
    </row>
    <row r="13" spans="1:3" s="223" customFormat="1" ht="12" customHeight="1">
      <c r="A13" s="276" t="s">
        <v>125</v>
      </c>
      <c r="B13" s="7" t="s">
        <v>224</v>
      </c>
      <c r="C13" s="168">
        <v>20243</v>
      </c>
    </row>
    <row r="14" spans="1:3" s="223" customFormat="1" ht="12" customHeight="1">
      <c r="A14" s="276" t="s">
        <v>99</v>
      </c>
      <c r="B14" s="7" t="s">
        <v>345</v>
      </c>
      <c r="C14" s="168">
        <v>24656</v>
      </c>
    </row>
    <row r="15" spans="1:3" s="223" customFormat="1" ht="12" customHeight="1">
      <c r="A15" s="276" t="s">
        <v>100</v>
      </c>
      <c r="B15" s="6" t="s">
        <v>346</v>
      </c>
      <c r="C15" s="168">
        <v>14671</v>
      </c>
    </row>
    <row r="16" spans="1:3" s="223" customFormat="1" ht="12" customHeight="1">
      <c r="A16" s="276" t="s">
        <v>110</v>
      </c>
      <c r="B16" s="7" t="s">
        <v>227</v>
      </c>
      <c r="C16" s="213"/>
    </row>
    <row r="17" spans="1:3" s="284" customFormat="1" ht="12" customHeight="1">
      <c r="A17" s="276" t="s">
        <v>111</v>
      </c>
      <c r="B17" s="7" t="s">
        <v>228</v>
      </c>
      <c r="C17" s="168"/>
    </row>
    <row r="18" spans="1:3" s="284" customFormat="1" ht="12" customHeight="1">
      <c r="A18" s="276" t="s">
        <v>112</v>
      </c>
      <c r="B18" s="7" t="s">
        <v>485</v>
      </c>
      <c r="C18" s="169"/>
    </row>
    <row r="19" spans="1:3" s="284" customFormat="1" ht="12" customHeight="1" thickBot="1">
      <c r="A19" s="276" t="s">
        <v>113</v>
      </c>
      <c r="B19" s="6" t="s">
        <v>229</v>
      </c>
      <c r="C19" s="169"/>
    </row>
    <row r="20" spans="1:3" s="223" customFormat="1" ht="12" customHeight="1" thickBot="1">
      <c r="A20" s="104" t="s">
        <v>18</v>
      </c>
      <c r="B20" s="124" t="s">
        <v>347</v>
      </c>
      <c r="C20" s="170">
        <f>SUM(C21:C23)</f>
        <v>0</v>
      </c>
    </row>
    <row r="21" spans="1:3" s="284" customFormat="1" ht="12" customHeight="1">
      <c r="A21" s="276" t="s">
        <v>101</v>
      </c>
      <c r="B21" s="8" t="s">
        <v>197</v>
      </c>
      <c r="C21" s="168"/>
    </row>
    <row r="22" spans="1:3" s="284" customFormat="1" ht="12" customHeight="1">
      <c r="A22" s="276" t="s">
        <v>102</v>
      </c>
      <c r="B22" s="7" t="s">
        <v>348</v>
      </c>
      <c r="C22" s="168"/>
    </row>
    <row r="23" spans="1:3" s="284" customFormat="1" ht="12" customHeight="1">
      <c r="A23" s="276" t="s">
        <v>103</v>
      </c>
      <c r="B23" s="7" t="s">
        <v>349</v>
      </c>
      <c r="C23" s="168"/>
    </row>
    <row r="24" spans="1:3" s="284" customFormat="1" ht="12" customHeight="1" thickBot="1">
      <c r="A24" s="276" t="s">
        <v>104</v>
      </c>
      <c r="B24" s="7" t="s">
        <v>709</v>
      </c>
      <c r="C24" s="168"/>
    </row>
    <row r="25" spans="1:3" s="284" customFormat="1" ht="12" customHeight="1" thickBot="1">
      <c r="A25" s="107" t="s">
        <v>19</v>
      </c>
      <c r="B25" s="91" t="s">
        <v>140</v>
      </c>
      <c r="C25" s="197"/>
    </row>
    <row r="26" spans="1:3" s="284" customFormat="1" ht="12" customHeight="1" thickBot="1">
      <c r="A26" s="107" t="s">
        <v>20</v>
      </c>
      <c r="B26" s="91" t="s">
        <v>710</v>
      </c>
      <c r="C26" s="170">
        <f>+C27+C28</f>
        <v>0</v>
      </c>
    </row>
    <row r="27" spans="1:3" s="284" customFormat="1" ht="12" customHeight="1">
      <c r="A27" s="277" t="s">
        <v>207</v>
      </c>
      <c r="B27" s="278" t="s">
        <v>348</v>
      </c>
      <c r="C27" s="58"/>
    </row>
    <row r="28" spans="1:3" s="284" customFormat="1" ht="12" customHeight="1">
      <c r="A28" s="277" t="s">
        <v>210</v>
      </c>
      <c r="B28" s="279" t="s">
        <v>350</v>
      </c>
      <c r="C28" s="171"/>
    </row>
    <row r="29" spans="1:3" s="284" customFormat="1" ht="12" customHeight="1" thickBot="1">
      <c r="A29" s="276" t="s">
        <v>211</v>
      </c>
      <c r="B29" s="94" t="s">
        <v>711</v>
      </c>
      <c r="C29" s="61"/>
    </row>
    <row r="30" spans="1:3" s="284" customFormat="1" ht="12" customHeight="1" thickBot="1">
      <c r="A30" s="107" t="s">
        <v>21</v>
      </c>
      <c r="B30" s="91" t="s">
        <v>351</v>
      </c>
      <c r="C30" s="170">
        <f>+C31+C32+C33</f>
        <v>0</v>
      </c>
    </row>
    <row r="31" spans="1:3" s="284" customFormat="1" ht="12" customHeight="1">
      <c r="A31" s="277" t="s">
        <v>88</v>
      </c>
      <c r="B31" s="278" t="s">
        <v>234</v>
      </c>
      <c r="C31" s="58"/>
    </row>
    <row r="32" spans="1:3" s="284" customFormat="1" ht="12" customHeight="1">
      <c r="A32" s="277" t="s">
        <v>89</v>
      </c>
      <c r="B32" s="279" t="s">
        <v>235</v>
      </c>
      <c r="C32" s="171"/>
    </row>
    <row r="33" spans="1:3" s="284" customFormat="1" ht="12" customHeight="1" thickBot="1">
      <c r="A33" s="276" t="s">
        <v>90</v>
      </c>
      <c r="B33" s="94" t="s">
        <v>236</v>
      </c>
      <c r="C33" s="61"/>
    </row>
    <row r="34" spans="1:3" s="223" customFormat="1" ht="12" customHeight="1" thickBot="1">
      <c r="A34" s="107" t="s">
        <v>22</v>
      </c>
      <c r="B34" s="91" t="s">
        <v>322</v>
      </c>
      <c r="C34" s="197"/>
    </row>
    <row r="35" spans="1:3" s="223" customFormat="1" ht="12" customHeight="1" thickBot="1">
      <c r="A35" s="107" t="s">
        <v>23</v>
      </c>
      <c r="B35" s="91" t="s">
        <v>352</v>
      </c>
      <c r="C35" s="214"/>
    </row>
    <row r="36" spans="1:3" s="223" customFormat="1" ht="12" customHeight="1" thickBot="1">
      <c r="A36" s="104" t="s">
        <v>24</v>
      </c>
      <c r="B36" s="91" t="s">
        <v>712</v>
      </c>
      <c r="C36" s="215">
        <f>+C8+C20+C25+C26+C30+C34+C35</f>
        <v>159252</v>
      </c>
    </row>
    <row r="37" spans="1:3" s="223" customFormat="1" ht="12" customHeight="1" thickBot="1">
      <c r="A37" s="125" t="s">
        <v>25</v>
      </c>
      <c r="B37" s="91" t="s">
        <v>354</v>
      </c>
      <c r="C37" s="215">
        <f>+C38+C39+C40</f>
        <v>2794</v>
      </c>
    </row>
    <row r="38" spans="1:3" s="223" customFormat="1" ht="12" customHeight="1">
      <c r="A38" s="277" t="s">
        <v>355</v>
      </c>
      <c r="B38" s="278" t="s">
        <v>179</v>
      </c>
      <c r="C38" s="58">
        <v>2794</v>
      </c>
    </row>
    <row r="39" spans="1:3" s="223" customFormat="1" ht="12" customHeight="1">
      <c r="A39" s="277" t="s">
        <v>356</v>
      </c>
      <c r="B39" s="279" t="s">
        <v>7</v>
      </c>
      <c r="C39" s="171"/>
    </row>
    <row r="40" spans="1:3" s="284" customFormat="1" ht="12" customHeight="1" thickBot="1">
      <c r="A40" s="276" t="s">
        <v>357</v>
      </c>
      <c r="B40" s="94" t="s">
        <v>358</v>
      </c>
      <c r="C40" s="61"/>
    </row>
    <row r="41" spans="1:3" s="284" customFormat="1" ht="15" customHeight="1" thickBot="1">
      <c r="A41" s="125" t="s">
        <v>26</v>
      </c>
      <c r="B41" s="126" t="s">
        <v>359</v>
      </c>
      <c r="C41" s="218">
        <f>+C36+C37</f>
        <v>162046</v>
      </c>
    </row>
    <row r="42" spans="1:3" s="284" customFormat="1" ht="15" customHeight="1">
      <c r="A42" s="127"/>
      <c r="B42" s="128"/>
      <c r="C42" s="216"/>
    </row>
    <row r="43" spans="1:3" ht="13.5" thickBot="1">
      <c r="A43" s="129"/>
      <c r="B43" s="130"/>
      <c r="C43" s="217"/>
    </row>
    <row r="44" spans="1:3" s="283" customFormat="1" ht="16.5" customHeight="1" thickBot="1">
      <c r="A44" s="131"/>
      <c r="B44" s="132" t="s">
        <v>57</v>
      </c>
      <c r="C44" s="218"/>
    </row>
    <row r="45" spans="1:3" s="285" customFormat="1" ht="12" customHeight="1" thickBot="1">
      <c r="A45" s="107" t="s">
        <v>17</v>
      </c>
      <c r="B45" s="91" t="s">
        <v>360</v>
      </c>
      <c r="C45" s="170">
        <f>SUM(C46:C50)</f>
        <v>339826</v>
      </c>
    </row>
    <row r="46" spans="1:3" ht="12" customHeight="1">
      <c r="A46" s="276" t="s">
        <v>95</v>
      </c>
      <c r="B46" s="8" t="s">
        <v>48</v>
      </c>
      <c r="C46" s="58">
        <f>60404+129+403+93+93</f>
        <v>61122</v>
      </c>
    </row>
    <row r="47" spans="1:3" ht="12" customHeight="1">
      <c r="A47" s="276" t="s">
        <v>96</v>
      </c>
      <c r="B47" s="7" t="s">
        <v>149</v>
      </c>
      <c r="C47" s="60">
        <f>18259+103+25+25</f>
        <v>18412</v>
      </c>
    </row>
    <row r="48" spans="1:3" ht="12" customHeight="1">
      <c r="A48" s="276" t="s">
        <v>97</v>
      </c>
      <c r="B48" s="7" t="s">
        <v>124</v>
      </c>
      <c r="C48" s="60">
        <v>260292</v>
      </c>
    </row>
    <row r="49" spans="1:3" ht="12" customHeight="1">
      <c r="A49" s="276" t="s">
        <v>98</v>
      </c>
      <c r="B49" s="7" t="s">
        <v>150</v>
      </c>
      <c r="C49" s="60"/>
    </row>
    <row r="50" spans="1:3" ht="12" customHeight="1" thickBot="1">
      <c r="A50" s="276" t="s">
        <v>125</v>
      </c>
      <c r="B50" s="7" t="s">
        <v>151</v>
      </c>
      <c r="C50" s="60"/>
    </row>
    <row r="51" spans="1:3" ht="12" customHeight="1" thickBot="1">
      <c r="A51" s="107" t="s">
        <v>18</v>
      </c>
      <c r="B51" s="91" t="s">
        <v>361</v>
      </c>
      <c r="C51" s="170">
        <f>SUM(C52:C54)</f>
        <v>2575</v>
      </c>
    </row>
    <row r="52" spans="1:3" s="285" customFormat="1" ht="12" customHeight="1">
      <c r="A52" s="276" t="s">
        <v>101</v>
      </c>
      <c r="B52" s="8" t="s">
        <v>169</v>
      </c>
      <c r="C52" s="58">
        <f>1460+571+84+110</f>
        <v>2225</v>
      </c>
    </row>
    <row r="53" spans="1:3" ht="12" customHeight="1">
      <c r="A53" s="276" t="s">
        <v>102</v>
      </c>
      <c r="B53" s="7" t="s">
        <v>153</v>
      </c>
      <c r="C53" s="60">
        <v>350</v>
      </c>
    </row>
    <row r="54" spans="1:3" ht="12" customHeight="1">
      <c r="A54" s="276" t="s">
        <v>103</v>
      </c>
      <c r="B54" s="7" t="s">
        <v>58</v>
      </c>
      <c r="C54" s="60"/>
    </row>
    <row r="55" spans="1:3" ht="12" customHeight="1" thickBot="1">
      <c r="A55" s="276" t="s">
        <v>104</v>
      </c>
      <c r="B55" s="7" t="s">
        <v>562</v>
      </c>
      <c r="C55" s="60"/>
    </row>
    <row r="56" spans="1:3" ht="15" customHeight="1" thickBot="1">
      <c r="A56" s="107" t="s">
        <v>19</v>
      </c>
      <c r="B56" s="91" t="s">
        <v>11</v>
      </c>
      <c r="C56" s="197"/>
    </row>
    <row r="57" spans="1:3" ht="13.5" thickBot="1">
      <c r="A57" s="107" t="s">
        <v>20</v>
      </c>
      <c r="B57" s="133" t="s">
        <v>563</v>
      </c>
      <c r="C57" s="219">
        <f>+C45+C51+C56</f>
        <v>342401</v>
      </c>
    </row>
    <row r="58" ht="15" customHeight="1" thickBot="1">
      <c r="C58" s="220"/>
    </row>
    <row r="59" spans="1:3" ht="14.25" customHeight="1" thickBot="1">
      <c r="A59" s="136" t="s">
        <v>555</v>
      </c>
      <c r="B59" s="137"/>
      <c r="C59" s="89">
        <v>37</v>
      </c>
    </row>
    <row r="60" spans="1:3" ht="13.5" thickBot="1">
      <c r="A60" s="136" t="s">
        <v>165</v>
      </c>
      <c r="B60" s="13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 melléklet a 20/2016.(VIII.1.)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6">
      <selection activeCell="E52" sqref="E52"/>
    </sheetView>
  </sheetViews>
  <sheetFormatPr defaultColWidth="9.00390625" defaultRowHeight="12.75"/>
  <cols>
    <col min="1" max="1" width="13.875" style="134" customWidth="1"/>
    <col min="2" max="2" width="79.125" style="135" customWidth="1"/>
    <col min="3" max="3" width="25.00390625" style="135" customWidth="1"/>
    <col min="4" max="16384" width="9.375" style="135" customWidth="1"/>
  </cols>
  <sheetData>
    <row r="1" spans="1:3" s="114" customFormat="1" ht="21" customHeight="1" thickBot="1">
      <c r="A1" s="113"/>
      <c r="B1" s="115"/>
      <c r="C1" s="280" t="e">
        <f>+CONCATENATE("9.3.1. melléklet a ……/",LEFT(#REF!,4),". (….) önkormányzati rendelethez")</f>
        <v>#REF!</v>
      </c>
    </row>
    <row r="2" spans="1:3" s="281" customFormat="1" ht="34.5" customHeight="1">
      <c r="A2" s="236" t="s">
        <v>163</v>
      </c>
      <c r="B2" s="207" t="s">
        <v>714</v>
      </c>
      <c r="C2" s="221" t="s">
        <v>61</v>
      </c>
    </row>
    <row r="3" spans="1:3" s="281" customFormat="1" ht="24.75" thickBot="1">
      <c r="A3" s="274" t="s">
        <v>162</v>
      </c>
      <c r="B3" s="208" t="s">
        <v>713</v>
      </c>
      <c r="C3" s="222" t="s">
        <v>60</v>
      </c>
    </row>
    <row r="4" spans="1:3" s="282" customFormat="1" ht="15.75" customHeight="1" thickBot="1">
      <c r="A4" s="117"/>
      <c r="B4" s="117"/>
      <c r="C4" s="118" t="s">
        <v>53</v>
      </c>
    </row>
    <row r="5" spans="1:3" ht="13.5" thickBot="1">
      <c r="A5" s="237" t="s">
        <v>164</v>
      </c>
      <c r="B5" s="119" t="s">
        <v>54</v>
      </c>
      <c r="C5" s="120" t="s">
        <v>55</v>
      </c>
    </row>
    <row r="6" spans="1:3" s="283" customFormat="1" ht="12.75" customHeight="1" thickBot="1">
      <c r="A6" s="104" t="s">
        <v>476</v>
      </c>
      <c r="B6" s="105" t="s">
        <v>477</v>
      </c>
      <c r="C6" s="106" t="s">
        <v>478</v>
      </c>
    </row>
    <row r="7" spans="1:3" s="283" customFormat="1" ht="15.75" customHeight="1" thickBot="1">
      <c r="A7" s="121"/>
      <c r="B7" s="122" t="s">
        <v>56</v>
      </c>
      <c r="C7" s="123"/>
    </row>
    <row r="8" spans="1:3" s="223" customFormat="1" ht="12" customHeight="1" thickBot="1">
      <c r="A8" s="104" t="s">
        <v>17</v>
      </c>
      <c r="B8" s="124" t="s">
        <v>558</v>
      </c>
      <c r="C8" s="170">
        <f>SUM(C9:C19)</f>
        <v>144518</v>
      </c>
    </row>
    <row r="9" spans="1:3" s="223" customFormat="1" ht="12" customHeight="1">
      <c r="A9" s="275" t="s">
        <v>95</v>
      </c>
      <c r="B9" s="9" t="s">
        <v>220</v>
      </c>
      <c r="C9" s="212"/>
    </row>
    <row r="10" spans="1:3" s="223" customFormat="1" ht="12" customHeight="1">
      <c r="A10" s="276" t="s">
        <v>96</v>
      </c>
      <c r="B10" s="7" t="s">
        <v>221</v>
      </c>
      <c r="C10" s="168">
        <v>13900</v>
      </c>
    </row>
    <row r="11" spans="1:3" s="223" customFormat="1" ht="12" customHeight="1">
      <c r="A11" s="276" t="s">
        <v>97</v>
      </c>
      <c r="B11" s="7" t="s">
        <v>222</v>
      </c>
      <c r="C11" s="168">
        <v>71053</v>
      </c>
    </row>
    <row r="12" spans="1:3" s="223" customFormat="1" ht="12" customHeight="1">
      <c r="A12" s="276" t="s">
        <v>98</v>
      </c>
      <c r="B12" s="7" t="s">
        <v>223</v>
      </c>
      <c r="C12" s="168"/>
    </row>
    <row r="13" spans="1:3" s="223" customFormat="1" ht="12" customHeight="1">
      <c r="A13" s="276" t="s">
        <v>125</v>
      </c>
      <c r="B13" s="7" t="s">
        <v>224</v>
      </c>
      <c r="C13" s="168">
        <v>20243</v>
      </c>
    </row>
    <row r="14" spans="1:3" s="223" customFormat="1" ht="12" customHeight="1">
      <c r="A14" s="276" t="s">
        <v>99</v>
      </c>
      <c r="B14" s="7" t="s">
        <v>345</v>
      </c>
      <c r="C14" s="168">
        <v>24651</v>
      </c>
    </row>
    <row r="15" spans="1:3" s="223" customFormat="1" ht="12" customHeight="1">
      <c r="A15" s="276" t="s">
        <v>100</v>
      </c>
      <c r="B15" s="6" t="s">
        <v>346</v>
      </c>
      <c r="C15" s="168">
        <v>14671</v>
      </c>
    </row>
    <row r="16" spans="1:3" s="223" customFormat="1" ht="12" customHeight="1">
      <c r="A16" s="276" t="s">
        <v>110</v>
      </c>
      <c r="B16" s="7" t="s">
        <v>227</v>
      </c>
      <c r="C16" s="213"/>
    </row>
    <row r="17" spans="1:3" s="284" customFormat="1" ht="12" customHeight="1">
      <c r="A17" s="276" t="s">
        <v>111</v>
      </c>
      <c r="B17" s="7" t="s">
        <v>228</v>
      </c>
      <c r="C17" s="168"/>
    </row>
    <row r="18" spans="1:3" s="284" customFormat="1" ht="12" customHeight="1">
      <c r="A18" s="276" t="s">
        <v>112</v>
      </c>
      <c r="B18" s="7" t="s">
        <v>485</v>
      </c>
      <c r="C18" s="169"/>
    </row>
    <row r="19" spans="1:3" s="284" customFormat="1" ht="12" customHeight="1" thickBot="1">
      <c r="A19" s="276" t="s">
        <v>113</v>
      </c>
      <c r="B19" s="6" t="s">
        <v>229</v>
      </c>
      <c r="C19" s="169"/>
    </row>
    <row r="20" spans="1:3" s="223" customFormat="1" ht="12" customHeight="1" thickBot="1">
      <c r="A20" s="104" t="s">
        <v>18</v>
      </c>
      <c r="B20" s="124" t="s">
        <v>347</v>
      </c>
      <c r="C20" s="170">
        <f>SUM(C21:C23)</f>
        <v>0</v>
      </c>
    </row>
    <row r="21" spans="1:3" s="284" customFormat="1" ht="12" customHeight="1">
      <c r="A21" s="276" t="s">
        <v>101</v>
      </c>
      <c r="B21" s="8" t="s">
        <v>197</v>
      </c>
      <c r="C21" s="168"/>
    </row>
    <row r="22" spans="1:3" s="284" customFormat="1" ht="12" customHeight="1">
      <c r="A22" s="276" t="s">
        <v>102</v>
      </c>
      <c r="B22" s="7" t="s">
        <v>348</v>
      </c>
      <c r="C22" s="168"/>
    </row>
    <row r="23" spans="1:3" s="284" customFormat="1" ht="12" customHeight="1">
      <c r="A23" s="276" t="s">
        <v>103</v>
      </c>
      <c r="B23" s="7" t="s">
        <v>349</v>
      </c>
      <c r="C23" s="168"/>
    </row>
    <row r="24" spans="1:3" s="284" customFormat="1" ht="12" customHeight="1" thickBot="1">
      <c r="A24" s="276" t="s">
        <v>104</v>
      </c>
      <c r="B24" s="7" t="s">
        <v>709</v>
      </c>
      <c r="C24" s="168"/>
    </row>
    <row r="25" spans="1:3" s="284" customFormat="1" ht="12" customHeight="1" thickBot="1">
      <c r="A25" s="107" t="s">
        <v>19</v>
      </c>
      <c r="B25" s="91" t="s">
        <v>140</v>
      </c>
      <c r="C25" s="197"/>
    </row>
    <row r="26" spans="1:3" s="284" customFormat="1" ht="12" customHeight="1" thickBot="1">
      <c r="A26" s="107" t="s">
        <v>20</v>
      </c>
      <c r="B26" s="91" t="s">
        <v>710</v>
      </c>
      <c r="C26" s="170">
        <f>+C27+C28</f>
        <v>0</v>
      </c>
    </row>
    <row r="27" spans="1:3" s="284" customFormat="1" ht="12" customHeight="1">
      <c r="A27" s="277" t="s">
        <v>207</v>
      </c>
      <c r="B27" s="278" t="s">
        <v>348</v>
      </c>
      <c r="C27" s="58"/>
    </row>
    <row r="28" spans="1:3" s="284" customFormat="1" ht="12" customHeight="1">
      <c r="A28" s="277" t="s">
        <v>210</v>
      </c>
      <c r="B28" s="279" t="s">
        <v>350</v>
      </c>
      <c r="C28" s="171"/>
    </row>
    <row r="29" spans="1:3" s="284" customFormat="1" ht="12" customHeight="1" thickBot="1">
      <c r="A29" s="276" t="s">
        <v>211</v>
      </c>
      <c r="B29" s="94" t="s">
        <v>711</v>
      </c>
      <c r="C29" s="61"/>
    </row>
    <row r="30" spans="1:3" s="284" customFormat="1" ht="12" customHeight="1" thickBot="1">
      <c r="A30" s="107" t="s">
        <v>21</v>
      </c>
      <c r="B30" s="91" t="s">
        <v>351</v>
      </c>
      <c r="C30" s="170">
        <f>+C31+C32+C33</f>
        <v>0</v>
      </c>
    </row>
    <row r="31" spans="1:3" s="284" customFormat="1" ht="12" customHeight="1">
      <c r="A31" s="277" t="s">
        <v>88</v>
      </c>
      <c r="B31" s="278" t="s">
        <v>234</v>
      </c>
      <c r="C31" s="58"/>
    </row>
    <row r="32" spans="1:3" s="284" customFormat="1" ht="12" customHeight="1">
      <c r="A32" s="277" t="s">
        <v>89</v>
      </c>
      <c r="B32" s="279" t="s">
        <v>235</v>
      </c>
      <c r="C32" s="171"/>
    </row>
    <row r="33" spans="1:3" s="284" customFormat="1" ht="12" customHeight="1" thickBot="1">
      <c r="A33" s="276" t="s">
        <v>90</v>
      </c>
      <c r="B33" s="94" t="s">
        <v>236</v>
      </c>
      <c r="C33" s="61"/>
    </row>
    <row r="34" spans="1:3" s="223" customFormat="1" ht="12" customHeight="1" thickBot="1">
      <c r="A34" s="107" t="s">
        <v>22</v>
      </c>
      <c r="B34" s="91" t="s">
        <v>322</v>
      </c>
      <c r="C34" s="197"/>
    </row>
    <row r="35" spans="1:3" s="223" customFormat="1" ht="12" customHeight="1" thickBot="1">
      <c r="A35" s="107" t="s">
        <v>23</v>
      </c>
      <c r="B35" s="91" t="s">
        <v>352</v>
      </c>
      <c r="C35" s="214"/>
    </row>
    <row r="36" spans="1:3" s="223" customFormat="1" ht="12" customHeight="1" thickBot="1">
      <c r="A36" s="104" t="s">
        <v>24</v>
      </c>
      <c r="B36" s="91" t="s">
        <v>712</v>
      </c>
      <c r="C36" s="215">
        <f>+C8+C20+C25+C26+C30+C34+C35</f>
        <v>144518</v>
      </c>
    </row>
    <row r="37" spans="1:3" s="223" customFormat="1" ht="12" customHeight="1" thickBot="1">
      <c r="A37" s="125" t="s">
        <v>25</v>
      </c>
      <c r="B37" s="91" t="s">
        <v>354</v>
      </c>
      <c r="C37" s="215">
        <f>+C38+C39+C40</f>
        <v>2794</v>
      </c>
    </row>
    <row r="38" spans="1:3" s="223" customFormat="1" ht="12" customHeight="1">
      <c r="A38" s="277" t="s">
        <v>355</v>
      </c>
      <c r="B38" s="278" t="s">
        <v>179</v>
      </c>
      <c r="C38" s="58">
        <v>2794</v>
      </c>
    </row>
    <row r="39" spans="1:3" s="223" customFormat="1" ht="12" customHeight="1">
      <c r="A39" s="277" t="s">
        <v>356</v>
      </c>
      <c r="B39" s="279" t="s">
        <v>7</v>
      </c>
      <c r="C39" s="171"/>
    </row>
    <row r="40" spans="1:3" s="284" customFormat="1" ht="12" customHeight="1" thickBot="1">
      <c r="A40" s="276" t="s">
        <v>357</v>
      </c>
      <c r="B40" s="94" t="s">
        <v>358</v>
      </c>
      <c r="C40" s="61"/>
    </row>
    <row r="41" spans="1:3" s="284" customFormat="1" ht="15" customHeight="1" thickBot="1">
      <c r="A41" s="125" t="s">
        <v>26</v>
      </c>
      <c r="B41" s="126" t="s">
        <v>359</v>
      </c>
      <c r="C41" s="218">
        <f>+C36+C37</f>
        <v>147312</v>
      </c>
    </row>
    <row r="42" spans="1:3" s="284" customFormat="1" ht="15" customHeight="1">
      <c r="A42" s="127"/>
      <c r="B42" s="128"/>
      <c r="C42" s="216"/>
    </row>
    <row r="43" spans="1:3" ht="13.5" thickBot="1">
      <c r="A43" s="129"/>
      <c r="B43" s="130"/>
      <c r="C43" s="217"/>
    </row>
    <row r="44" spans="1:3" s="283" customFormat="1" ht="16.5" customHeight="1" thickBot="1">
      <c r="A44" s="131"/>
      <c r="B44" s="132" t="s">
        <v>57</v>
      </c>
      <c r="C44" s="218"/>
    </row>
    <row r="45" spans="1:3" s="285" customFormat="1" ht="12" customHeight="1" thickBot="1">
      <c r="A45" s="107" t="s">
        <v>17</v>
      </c>
      <c r="B45" s="91" t="s">
        <v>360</v>
      </c>
      <c r="C45" s="170">
        <f>SUM(C46:C50)</f>
        <v>315262</v>
      </c>
    </row>
    <row r="46" spans="1:3" ht="12" customHeight="1">
      <c r="A46" s="276" t="s">
        <v>95</v>
      </c>
      <c r="B46" s="8" t="s">
        <v>48</v>
      </c>
      <c r="C46" s="58">
        <v>54954</v>
      </c>
    </row>
    <row r="47" spans="1:3" ht="12" customHeight="1">
      <c r="A47" s="276" t="s">
        <v>96</v>
      </c>
      <c r="B47" s="7" t="s">
        <v>149</v>
      </c>
      <c r="C47" s="60">
        <v>16699</v>
      </c>
    </row>
    <row r="48" spans="1:3" ht="12" customHeight="1">
      <c r="A48" s="276" t="s">
        <v>97</v>
      </c>
      <c r="B48" s="7" t="s">
        <v>124</v>
      </c>
      <c r="C48" s="60">
        <v>243609</v>
      </c>
    </row>
    <row r="49" spans="1:3" ht="12" customHeight="1">
      <c r="A49" s="276" t="s">
        <v>98</v>
      </c>
      <c r="B49" s="7" t="s">
        <v>150</v>
      </c>
      <c r="C49" s="60"/>
    </row>
    <row r="50" spans="1:3" ht="12" customHeight="1" thickBot="1">
      <c r="A50" s="276" t="s">
        <v>125</v>
      </c>
      <c r="B50" s="7" t="s">
        <v>151</v>
      </c>
      <c r="C50" s="60"/>
    </row>
    <row r="51" spans="1:3" ht="12" customHeight="1" thickBot="1">
      <c r="A51" s="107" t="s">
        <v>18</v>
      </c>
      <c r="B51" s="91" t="s">
        <v>361</v>
      </c>
      <c r="C51" s="170">
        <f>SUM(C52:C54)</f>
        <v>2302</v>
      </c>
    </row>
    <row r="52" spans="1:3" s="285" customFormat="1" ht="12" customHeight="1">
      <c r="A52" s="276" t="s">
        <v>101</v>
      </c>
      <c r="B52" s="8" t="s">
        <v>169</v>
      </c>
      <c r="C52" s="58">
        <v>1952</v>
      </c>
    </row>
    <row r="53" spans="1:3" ht="12" customHeight="1">
      <c r="A53" s="276" t="s">
        <v>102</v>
      </c>
      <c r="B53" s="7" t="s">
        <v>153</v>
      </c>
      <c r="C53" s="60">
        <v>350</v>
      </c>
    </row>
    <row r="54" spans="1:3" ht="12" customHeight="1">
      <c r="A54" s="276" t="s">
        <v>103</v>
      </c>
      <c r="B54" s="7" t="s">
        <v>58</v>
      </c>
      <c r="C54" s="60"/>
    </row>
    <row r="55" spans="1:3" ht="12" customHeight="1" thickBot="1">
      <c r="A55" s="276" t="s">
        <v>104</v>
      </c>
      <c r="B55" s="7" t="s">
        <v>562</v>
      </c>
      <c r="C55" s="60"/>
    </row>
    <row r="56" spans="1:3" ht="15" customHeight="1" thickBot="1">
      <c r="A56" s="107" t="s">
        <v>19</v>
      </c>
      <c r="B56" s="91" t="s">
        <v>11</v>
      </c>
      <c r="C56" s="197"/>
    </row>
    <row r="57" spans="1:3" ht="13.5" thickBot="1">
      <c r="A57" s="107" t="s">
        <v>20</v>
      </c>
      <c r="B57" s="133" t="s">
        <v>563</v>
      </c>
      <c r="C57" s="219">
        <f>+C45+C51+C56</f>
        <v>317564</v>
      </c>
    </row>
    <row r="58" ht="15" customHeight="1" thickBot="1">
      <c r="C58" s="220"/>
    </row>
    <row r="59" spans="1:3" ht="14.25" customHeight="1" thickBot="1">
      <c r="A59" s="136" t="s">
        <v>555</v>
      </c>
      <c r="B59" s="137"/>
      <c r="C59" s="647">
        <v>32.5</v>
      </c>
    </row>
    <row r="60" spans="1:3" ht="13.5" thickBot="1">
      <c r="A60" s="136" t="s">
        <v>165</v>
      </c>
      <c r="B60" s="137"/>
      <c r="C60" s="8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 melléklet a 20/2016.(VIII.1.)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workbookViewId="0" topLeftCell="A34">
      <selection activeCell="C47" sqref="C47"/>
    </sheetView>
  </sheetViews>
  <sheetFormatPr defaultColWidth="9.00390625" defaultRowHeight="12.75"/>
  <cols>
    <col min="1" max="1" width="13.875" style="134" customWidth="1"/>
    <col min="2" max="2" width="79.125" style="135" customWidth="1"/>
    <col min="3" max="3" width="25.00390625" style="135" customWidth="1"/>
    <col min="4" max="16384" width="9.375" style="135" customWidth="1"/>
  </cols>
  <sheetData>
    <row r="1" spans="1:3" s="114" customFormat="1" ht="21" customHeight="1" thickBot="1">
      <c r="A1" s="113"/>
      <c r="B1" s="115"/>
      <c r="C1" s="280" t="e">
        <f>+CONCATENATE("9.3. melléklet a ……/",LEFT(#REF!,4),". (….) önkormányzati rendelethez")</f>
        <v>#REF!</v>
      </c>
    </row>
    <row r="2" spans="1:3" s="281" customFormat="1" ht="33.75" customHeight="1">
      <c r="A2" s="236" t="s">
        <v>163</v>
      </c>
      <c r="B2" s="207" t="s">
        <v>715</v>
      </c>
      <c r="C2" s="221" t="s">
        <v>61</v>
      </c>
    </row>
    <row r="3" spans="1:3" s="281" customFormat="1" ht="24.75" thickBot="1">
      <c r="A3" s="274" t="s">
        <v>162</v>
      </c>
      <c r="B3" s="208" t="s">
        <v>344</v>
      </c>
      <c r="C3" s="222" t="s">
        <v>52</v>
      </c>
    </row>
    <row r="4" spans="1:3" s="282" customFormat="1" ht="15.75" customHeight="1" thickBot="1">
      <c r="A4" s="117"/>
      <c r="B4" s="117"/>
      <c r="C4" s="118" t="s">
        <v>53</v>
      </c>
    </row>
    <row r="5" spans="1:3" ht="13.5" thickBot="1">
      <c r="A5" s="237" t="s">
        <v>164</v>
      </c>
      <c r="B5" s="119" t="s">
        <v>54</v>
      </c>
      <c r="C5" s="120" t="s">
        <v>55</v>
      </c>
    </row>
    <row r="6" spans="1:3" s="283" customFormat="1" ht="12.75" customHeight="1" thickBot="1">
      <c r="A6" s="104" t="s">
        <v>476</v>
      </c>
      <c r="B6" s="105" t="s">
        <v>477</v>
      </c>
      <c r="C6" s="106" t="s">
        <v>478</v>
      </c>
    </row>
    <row r="7" spans="1:3" s="283" customFormat="1" ht="15.75" customHeight="1" thickBot="1">
      <c r="A7" s="121"/>
      <c r="B7" s="122" t="s">
        <v>56</v>
      </c>
      <c r="C7" s="123"/>
    </row>
    <row r="8" spans="1:3" s="223" customFormat="1" ht="12" customHeight="1" thickBot="1">
      <c r="A8" s="104" t="s">
        <v>17</v>
      </c>
      <c r="B8" s="124" t="s">
        <v>558</v>
      </c>
      <c r="C8" s="170">
        <f>SUM(C9:C19)</f>
        <v>199361</v>
      </c>
    </row>
    <row r="9" spans="1:3" s="223" customFormat="1" ht="12" customHeight="1">
      <c r="A9" s="275" t="s">
        <v>95</v>
      </c>
      <c r="B9" s="9" t="s">
        <v>220</v>
      </c>
      <c r="C9" s="212"/>
    </row>
    <row r="10" spans="1:3" s="223" customFormat="1" ht="12" customHeight="1">
      <c r="A10" s="276" t="s">
        <v>96</v>
      </c>
      <c r="B10" s="7" t="s">
        <v>221</v>
      </c>
      <c r="C10" s="168">
        <v>24355</v>
      </c>
    </row>
    <row r="11" spans="1:3" s="223" customFormat="1" ht="12" customHeight="1">
      <c r="A11" s="276" t="s">
        <v>97</v>
      </c>
      <c r="B11" s="7" t="s">
        <v>222</v>
      </c>
      <c r="C11" s="168">
        <v>10560</v>
      </c>
    </row>
    <row r="12" spans="1:3" s="223" customFormat="1" ht="12" customHeight="1">
      <c r="A12" s="276" t="s">
        <v>98</v>
      </c>
      <c r="B12" s="7" t="s">
        <v>223</v>
      </c>
      <c r="C12" s="168"/>
    </row>
    <row r="13" spans="1:3" s="223" customFormat="1" ht="12" customHeight="1">
      <c r="A13" s="276" t="s">
        <v>125</v>
      </c>
      <c r="B13" s="7" t="s">
        <v>224</v>
      </c>
      <c r="C13" s="168">
        <f>151749+7000</f>
        <v>158749</v>
      </c>
    </row>
    <row r="14" spans="1:3" s="223" customFormat="1" ht="12" customHeight="1">
      <c r="A14" s="276" t="s">
        <v>99</v>
      </c>
      <c r="B14" s="7" t="s">
        <v>345</v>
      </c>
      <c r="C14" s="168">
        <v>5697</v>
      </c>
    </row>
    <row r="15" spans="1:3" s="223" customFormat="1" ht="12" customHeight="1">
      <c r="A15" s="276" t="s">
        <v>100</v>
      </c>
      <c r="B15" s="6" t="s">
        <v>346</v>
      </c>
      <c r="C15" s="168"/>
    </row>
    <row r="16" spans="1:3" s="223" customFormat="1" ht="12" customHeight="1">
      <c r="A16" s="276" t="s">
        <v>110</v>
      </c>
      <c r="B16" s="7" t="s">
        <v>227</v>
      </c>
      <c r="C16" s="213"/>
    </row>
    <row r="17" spans="1:3" s="284" customFormat="1" ht="12" customHeight="1">
      <c r="A17" s="276" t="s">
        <v>111</v>
      </c>
      <c r="B17" s="7" t="s">
        <v>228</v>
      </c>
      <c r="C17" s="168"/>
    </row>
    <row r="18" spans="1:3" s="284" customFormat="1" ht="12" customHeight="1">
      <c r="A18" s="276" t="s">
        <v>112</v>
      </c>
      <c r="B18" s="7" t="s">
        <v>485</v>
      </c>
      <c r="C18" s="169"/>
    </row>
    <row r="19" spans="1:3" s="284" customFormat="1" ht="12" customHeight="1" thickBot="1">
      <c r="A19" s="276" t="s">
        <v>113</v>
      </c>
      <c r="B19" s="6" t="s">
        <v>229</v>
      </c>
      <c r="C19" s="169"/>
    </row>
    <row r="20" spans="1:3" s="223" customFormat="1" ht="12" customHeight="1" thickBot="1">
      <c r="A20" s="104" t="s">
        <v>18</v>
      </c>
      <c r="B20" s="124" t="s">
        <v>347</v>
      </c>
      <c r="C20" s="170">
        <f>SUM(C21:C23)</f>
        <v>6996</v>
      </c>
    </row>
    <row r="21" spans="1:3" s="284" customFormat="1" ht="12" customHeight="1">
      <c r="A21" s="276" t="s">
        <v>101</v>
      </c>
      <c r="B21" s="8" t="s">
        <v>197</v>
      </c>
      <c r="C21" s="168"/>
    </row>
    <row r="22" spans="1:3" s="284" customFormat="1" ht="12" customHeight="1">
      <c r="A22" s="276" t="s">
        <v>102</v>
      </c>
      <c r="B22" s="7" t="s">
        <v>348</v>
      </c>
      <c r="C22" s="168"/>
    </row>
    <row r="23" spans="1:3" s="284" customFormat="1" ht="12" customHeight="1">
      <c r="A23" s="276" t="s">
        <v>103</v>
      </c>
      <c r="B23" s="7" t="s">
        <v>349</v>
      </c>
      <c r="C23" s="168">
        <v>6996</v>
      </c>
    </row>
    <row r="24" spans="1:3" s="284" customFormat="1" ht="12" customHeight="1" thickBot="1">
      <c r="A24" s="276" t="s">
        <v>104</v>
      </c>
      <c r="B24" s="7" t="s">
        <v>709</v>
      </c>
      <c r="C24" s="168"/>
    </row>
    <row r="25" spans="1:3" s="284" customFormat="1" ht="12" customHeight="1" thickBot="1">
      <c r="A25" s="107" t="s">
        <v>19</v>
      </c>
      <c r="B25" s="91" t="s">
        <v>140</v>
      </c>
      <c r="C25" s="197"/>
    </row>
    <row r="26" spans="1:3" s="284" customFormat="1" ht="12" customHeight="1" thickBot="1">
      <c r="A26" s="107" t="s">
        <v>20</v>
      </c>
      <c r="B26" s="91" t="s">
        <v>710</v>
      </c>
      <c r="C26" s="170">
        <f>+C27+C28</f>
        <v>0</v>
      </c>
    </row>
    <row r="27" spans="1:3" s="284" customFormat="1" ht="12" customHeight="1">
      <c r="A27" s="277" t="s">
        <v>207</v>
      </c>
      <c r="B27" s="278" t="s">
        <v>348</v>
      </c>
      <c r="C27" s="58"/>
    </row>
    <row r="28" spans="1:3" s="284" customFormat="1" ht="12" customHeight="1">
      <c r="A28" s="277" t="s">
        <v>210</v>
      </c>
      <c r="B28" s="279" t="s">
        <v>350</v>
      </c>
      <c r="C28" s="171"/>
    </row>
    <row r="29" spans="1:3" s="284" customFormat="1" ht="12" customHeight="1" thickBot="1">
      <c r="A29" s="276" t="s">
        <v>211</v>
      </c>
      <c r="B29" s="94" t="s">
        <v>711</v>
      </c>
      <c r="C29" s="61"/>
    </row>
    <row r="30" spans="1:3" s="284" customFormat="1" ht="12" customHeight="1" thickBot="1">
      <c r="A30" s="107" t="s">
        <v>21</v>
      </c>
      <c r="B30" s="91" t="s">
        <v>351</v>
      </c>
      <c r="C30" s="170">
        <f>+C31+C32+C33</f>
        <v>500</v>
      </c>
    </row>
    <row r="31" spans="1:3" s="284" customFormat="1" ht="12" customHeight="1">
      <c r="A31" s="277" t="s">
        <v>88</v>
      </c>
      <c r="B31" s="278" t="s">
        <v>234</v>
      </c>
      <c r="C31" s="58"/>
    </row>
    <row r="32" spans="1:3" s="284" customFormat="1" ht="12" customHeight="1">
      <c r="A32" s="277" t="s">
        <v>89</v>
      </c>
      <c r="B32" s="279" t="s">
        <v>235</v>
      </c>
      <c r="C32" s="171">
        <v>500</v>
      </c>
    </row>
    <row r="33" spans="1:3" s="284" customFormat="1" ht="12" customHeight="1" thickBot="1">
      <c r="A33" s="276" t="s">
        <v>90</v>
      </c>
      <c r="B33" s="94" t="s">
        <v>236</v>
      </c>
      <c r="C33" s="61"/>
    </row>
    <row r="34" spans="1:3" s="223" customFormat="1" ht="12" customHeight="1" thickBot="1">
      <c r="A34" s="107" t="s">
        <v>22</v>
      </c>
      <c r="B34" s="91" t="s">
        <v>322</v>
      </c>
      <c r="C34" s="197"/>
    </row>
    <row r="35" spans="1:3" s="223" customFormat="1" ht="12" customHeight="1" thickBot="1">
      <c r="A35" s="107" t="s">
        <v>23</v>
      </c>
      <c r="B35" s="91" t="s">
        <v>352</v>
      </c>
      <c r="C35" s="214"/>
    </row>
    <row r="36" spans="1:3" s="223" customFormat="1" ht="12" customHeight="1" thickBot="1">
      <c r="A36" s="104" t="s">
        <v>24</v>
      </c>
      <c r="B36" s="91" t="s">
        <v>712</v>
      </c>
      <c r="C36" s="215">
        <f>+C8+C20+C25+C26+C30+C34+C35</f>
        <v>206857</v>
      </c>
    </row>
    <row r="37" spans="1:3" s="223" customFormat="1" ht="12" customHeight="1" thickBot="1">
      <c r="A37" s="125" t="s">
        <v>25</v>
      </c>
      <c r="B37" s="91" t="s">
        <v>354</v>
      </c>
      <c r="C37" s="215">
        <f>+C38+C39+C40</f>
        <v>3938</v>
      </c>
    </row>
    <row r="38" spans="1:3" s="223" customFormat="1" ht="12" customHeight="1">
      <c r="A38" s="277" t="s">
        <v>355</v>
      </c>
      <c r="B38" s="278" t="s">
        <v>179</v>
      </c>
      <c r="C38" s="58">
        <v>3938</v>
      </c>
    </row>
    <row r="39" spans="1:3" s="223" customFormat="1" ht="12" customHeight="1">
      <c r="A39" s="277" t="s">
        <v>356</v>
      </c>
      <c r="B39" s="279" t="s">
        <v>7</v>
      </c>
      <c r="C39" s="171"/>
    </row>
    <row r="40" spans="1:3" s="284" customFormat="1" ht="12" customHeight="1" thickBot="1">
      <c r="A40" s="276" t="s">
        <v>357</v>
      </c>
      <c r="B40" s="94" t="s">
        <v>358</v>
      </c>
      <c r="C40" s="61"/>
    </row>
    <row r="41" spans="1:3" s="284" customFormat="1" ht="15" customHeight="1" thickBot="1">
      <c r="A41" s="125" t="s">
        <v>26</v>
      </c>
      <c r="B41" s="126" t="s">
        <v>359</v>
      </c>
      <c r="C41" s="218">
        <f>+C36+C37</f>
        <v>210795</v>
      </c>
    </row>
    <row r="42" spans="1:3" s="284" customFormat="1" ht="15" customHeight="1">
      <c r="A42" s="127"/>
      <c r="B42" s="128"/>
      <c r="C42" s="216"/>
    </row>
    <row r="43" spans="1:3" ht="13.5" thickBot="1">
      <c r="A43" s="129"/>
      <c r="B43" s="130"/>
      <c r="C43" s="217"/>
    </row>
    <row r="44" spans="1:3" s="283" customFormat="1" ht="16.5" customHeight="1" thickBot="1">
      <c r="A44" s="131"/>
      <c r="B44" s="132" t="s">
        <v>57</v>
      </c>
      <c r="C44" s="218"/>
    </row>
    <row r="45" spans="1:3" s="285" customFormat="1" ht="12" customHeight="1" thickBot="1">
      <c r="A45" s="107" t="s">
        <v>17</v>
      </c>
      <c r="B45" s="91" t="s">
        <v>360</v>
      </c>
      <c r="C45" s="170">
        <f>SUM(C46:C50)</f>
        <v>558540</v>
      </c>
    </row>
    <row r="46" spans="1:3" ht="12" customHeight="1">
      <c r="A46" s="276" t="s">
        <v>95</v>
      </c>
      <c r="B46" s="8" t="s">
        <v>48</v>
      </c>
      <c r="C46" s="58">
        <f>265923+7609+993+722+2942+300+523+210+357+1556+3544</f>
        <v>284679</v>
      </c>
    </row>
    <row r="47" spans="1:3" ht="12" customHeight="1">
      <c r="A47" s="276" t="s">
        <v>96</v>
      </c>
      <c r="B47" s="7" t="s">
        <v>149</v>
      </c>
      <c r="C47" s="60">
        <f>74383+2054+268+195+794+81+141+57+96+420+957</f>
        <v>79446</v>
      </c>
    </row>
    <row r="48" spans="1:3" ht="12" customHeight="1">
      <c r="A48" s="276" t="s">
        <v>97</v>
      </c>
      <c r="B48" s="7" t="s">
        <v>124</v>
      </c>
      <c r="C48" s="60">
        <f>186341+500+7000+574</f>
        <v>194415</v>
      </c>
    </row>
    <row r="49" spans="1:3" ht="12" customHeight="1">
      <c r="A49" s="276" t="s">
        <v>98</v>
      </c>
      <c r="B49" s="7" t="s">
        <v>150</v>
      </c>
      <c r="C49" s="60"/>
    </row>
    <row r="50" spans="1:3" ht="12" customHeight="1" thickBot="1">
      <c r="A50" s="276" t="s">
        <v>125</v>
      </c>
      <c r="B50" s="7" t="s">
        <v>151</v>
      </c>
      <c r="C50" s="60"/>
    </row>
    <row r="51" spans="1:3" ht="12" customHeight="1" thickBot="1">
      <c r="A51" s="107" t="s">
        <v>18</v>
      </c>
      <c r="B51" s="91" t="s">
        <v>361</v>
      </c>
      <c r="C51" s="170">
        <f>SUM(C52:C54)</f>
        <v>9303</v>
      </c>
    </row>
    <row r="52" spans="1:3" s="285" customFormat="1" ht="12" customHeight="1">
      <c r="A52" s="276" t="s">
        <v>101</v>
      </c>
      <c r="B52" s="8" t="s">
        <v>169</v>
      </c>
      <c r="C52" s="58">
        <f>9143+160</f>
        <v>9303</v>
      </c>
    </row>
    <row r="53" spans="1:3" ht="12" customHeight="1">
      <c r="A53" s="276" t="s">
        <v>102</v>
      </c>
      <c r="B53" s="7" t="s">
        <v>153</v>
      </c>
      <c r="C53" s="60"/>
    </row>
    <row r="54" spans="1:3" ht="12" customHeight="1">
      <c r="A54" s="276" t="s">
        <v>103</v>
      </c>
      <c r="B54" s="7" t="s">
        <v>58</v>
      </c>
      <c r="C54" s="60"/>
    </row>
    <row r="55" spans="1:3" ht="12" customHeight="1" thickBot="1">
      <c r="A55" s="276" t="s">
        <v>104</v>
      </c>
      <c r="B55" s="7" t="s">
        <v>562</v>
      </c>
      <c r="C55" s="60"/>
    </row>
    <row r="56" spans="1:3" ht="15" customHeight="1" thickBot="1">
      <c r="A56" s="107" t="s">
        <v>19</v>
      </c>
      <c r="B56" s="91" t="s">
        <v>11</v>
      </c>
      <c r="C56" s="197"/>
    </row>
    <row r="57" spans="1:3" ht="13.5" thickBot="1">
      <c r="A57" s="107" t="s">
        <v>20</v>
      </c>
      <c r="B57" s="133" t="s">
        <v>563</v>
      </c>
      <c r="C57" s="219">
        <f>+C45+C51+C56</f>
        <v>567843</v>
      </c>
    </row>
    <row r="58" ht="15" customHeight="1" thickBot="1">
      <c r="C58" s="220"/>
    </row>
    <row r="59" spans="1:3" ht="14.25" customHeight="1" thickBot="1">
      <c r="A59" s="136" t="s">
        <v>555</v>
      </c>
      <c r="B59" s="137"/>
      <c r="C59" s="647">
        <v>145.8</v>
      </c>
    </row>
    <row r="60" spans="1:3" ht="13.5" thickBot="1">
      <c r="A60" s="136" t="s">
        <v>716</v>
      </c>
      <c r="B60" s="137"/>
      <c r="C60" s="89">
        <v>4</v>
      </c>
    </row>
    <row r="61" spans="1:3" ht="13.5" thickBot="1">
      <c r="A61" s="136" t="s">
        <v>717</v>
      </c>
      <c r="B61" s="137"/>
      <c r="C61" s="89">
        <v>32</v>
      </c>
    </row>
    <row r="62" spans="1:3" ht="13.5" thickBot="1">
      <c r="A62" s="716" t="s">
        <v>718</v>
      </c>
      <c r="B62" s="717"/>
      <c r="C62" s="89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  melléklet a 20/2016.(VIII.1.)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1">
      <selection activeCell="C47" sqref="C47"/>
    </sheetView>
  </sheetViews>
  <sheetFormatPr defaultColWidth="9.00390625" defaultRowHeight="12.75"/>
  <cols>
    <col min="1" max="1" width="13.875" style="134" customWidth="1"/>
    <col min="2" max="2" width="79.125" style="135" customWidth="1"/>
    <col min="3" max="3" width="25.00390625" style="135" customWidth="1"/>
    <col min="4" max="16384" width="9.375" style="135" customWidth="1"/>
  </cols>
  <sheetData>
    <row r="1" spans="1:3" s="114" customFormat="1" ht="21" customHeight="1" thickBot="1">
      <c r="A1" s="113"/>
      <c r="B1" s="115"/>
      <c r="C1" s="280" t="e">
        <f>+CONCATENATE("9.3.1. melléklet a ……/",LEFT(#REF!,4),". (….) önkormányzati rendelethez")</f>
        <v>#REF!</v>
      </c>
    </row>
    <row r="2" spans="1:3" s="281" customFormat="1" ht="35.25" customHeight="1">
      <c r="A2" s="236" t="s">
        <v>163</v>
      </c>
      <c r="B2" s="207" t="s">
        <v>715</v>
      </c>
      <c r="C2" s="221" t="s">
        <v>61</v>
      </c>
    </row>
    <row r="3" spans="1:3" s="281" customFormat="1" ht="24.75" thickBot="1">
      <c r="A3" s="274" t="s">
        <v>162</v>
      </c>
      <c r="B3" s="208" t="s">
        <v>713</v>
      </c>
      <c r="C3" s="222" t="s">
        <v>60</v>
      </c>
    </row>
    <row r="4" spans="1:3" s="282" customFormat="1" ht="15.75" customHeight="1" thickBot="1">
      <c r="A4" s="117"/>
      <c r="B4" s="117"/>
      <c r="C4" s="118" t="s">
        <v>53</v>
      </c>
    </row>
    <row r="5" spans="1:3" ht="13.5" thickBot="1">
      <c r="A5" s="237" t="s">
        <v>164</v>
      </c>
      <c r="B5" s="119" t="s">
        <v>54</v>
      </c>
      <c r="C5" s="120" t="s">
        <v>55</v>
      </c>
    </row>
    <row r="6" spans="1:3" s="283" customFormat="1" ht="12.75" customHeight="1" thickBot="1">
      <c r="A6" s="104" t="s">
        <v>476</v>
      </c>
      <c r="B6" s="105" t="s">
        <v>477</v>
      </c>
      <c r="C6" s="106" t="s">
        <v>478</v>
      </c>
    </row>
    <row r="7" spans="1:3" s="283" customFormat="1" ht="15.75" customHeight="1" thickBot="1">
      <c r="A7" s="121"/>
      <c r="B7" s="122" t="s">
        <v>56</v>
      </c>
      <c r="C7" s="123"/>
    </row>
    <row r="8" spans="1:3" s="223" customFormat="1" ht="12" customHeight="1" thickBot="1">
      <c r="A8" s="104" t="s">
        <v>17</v>
      </c>
      <c r="B8" s="124" t="s">
        <v>558</v>
      </c>
      <c r="C8" s="170">
        <f>SUM(C9:C19)</f>
        <v>3458</v>
      </c>
    </row>
    <row r="9" spans="1:3" s="223" customFormat="1" ht="12" customHeight="1">
      <c r="A9" s="275" t="s">
        <v>95</v>
      </c>
      <c r="B9" s="9" t="s">
        <v>220</v>
      </c>
      <c r="C9" s="212"/>
    </row>
    <row r="10" spans="1:3" s="223" customFormat="1" ht="12" customHeight="1">
      <c r="A10" s="276" t="s">
        <v>96</v>
      </c>
      <c r="B10" s="7" t="s">
        <v>221</v>
      </c>
      <c r="C10" s="168">
        <v>1750</v>
      </c>
    </row>
    <row r="11" spans="1:3" s="223" customFormat="1" ht="12" customHeight="1">
      <c r="A11" s="276" t="s">
        <v>97</v>
      </c>
      <c r="B11" s="7" t="s">
        <v>222</v>
      </c>
      <c r="C11" s="168"/>
    </row>
    <row r="12" spans="1:3" s="223" customFormat="1" ht="12" customHeight="1">
      <c r="A12" s="276" t="s">
        <v>98</v>
      </c>
      <c r="B12" s="7" t="s">
        <v>223</v>
      </c>
      <c r="C12" s="168"/>
    </row>
    <row r="13" spans="1:3" s="223" customFormat="1" ht="12" customHeight="1">
      <c r="A13" s="276" t="s">
        <v>125</v>
      </c>
      <c r="B13" s="7" t="s">
        <v>224</v>
      </c>
      <c r="C13" s="168">
        <v>1235</v>
      </c>
    </row>
    <row r="14" spans="1:3" s="223" customFormat="1" ht="12" customHeight="1">
      <c r="A14" s="276" t="s">
        <v>99</v>
      </c>
      <c r="B14" s="7" t="s">
        <v>345</v>
      </c>
      <c r="C14" s="168">
        <v>473</v>
      </c>
    </row>
    <row r="15" spans="1:3" s="223" customFormat="1" ht="12" customHeight="1">
      <c r="A15" s="276" t="s">
        <v>100</v>
      </c>
      <c r="B15" s="6" t="s">
        <v>346</v>
      </c>
      <c r="C15" s="168"/>
    </row>
    <row r="16" spans="1:3" s="223" customFormat="1" ht="12" customHeight="1">
      <c r="A16" s="276" t="s">
        <v>110</v>
      </c>
      <c r="B16" s="7" t="s">
        <v>227</v>
      </c>
      <c r="C16" s="213"/>
    </row>
    <row r="17" spans="1:3" s="284" customFormat="1" ht="12" customHeight="1">
      <c r="A17" s="276" t="s">
        <v>111</v>
      </c>
      <c r="B17" s="7" t="s">
        <v>228</v>
      </c>
      <c r="C17" s="168"/>
    </row>
    <row r="18" spans="1:3" s="284" customFormat="1" ht="12" customHeight="1">
      <c r="A18" s="276" t="s">
        <v>112</v>
      </c>
      <c r="B18" s="7" t="s">
        <v>485</v>
      </c>
      <c r="C18" s="169"/>
    </row>
    <row r="19" spans="1:3" s="284" customFormat="1" ht="12" customHeight="1" thickBot="1">
      <c r="A19" s="276" t="s">
        <v>113</v>
      </c>
      <c r="B19" s="6" t="s">
        <v>229</v>
      </c>
      <c r="C19" s="169"/>
    </row>
    <row r="20" spans="1:3" s="223" customFormat="1" ht="12" customHeight="1" thickBot="1">
      <c r="A20" s="104" t="s">
        <v>18</v>
      </c>
      <c r="B20" s="124" t="s">
        <v>347</v>
      </c>
      <c r="C20" s="170">
        <f>SUM(C21:C23)</f>
        <v>0</v>
      </c>
    </row>
    <row r="21" spans="1:3" s="284" customFormat="1" ht="12" customHeight="1">
      <c r="A21" s="276" t="s">
        <v>101</v>
      </c>
      <c r="B21" s="8" t="s">
        <v>197</v>
      </c>
      <c r="C21" s="168"/>
    </row>
    <row r="22" spans="1:3" s="284" customFormat="1" ht="12" customHeight="1">
      <c r="A22" s="276" t="s">
        <v>102</v>
      </c>
      <c r="B22" s="7" t="s">
        <v>348</v>
      </c>
      <c r="C22" s="168"/>
    </row>
    <row r="23" spans="1:3" s="284" customFormat="1" ht="12" customHeight="1">
      <c r="A23" s="276" t="s">
        <v>103</v>
      </c>
      <c r="B23" s="7" t="s">
        <v>349</v>
      </c>
      <c r="C23" s="168"/>
    </row>
    <row r="24" spans="1:3" s="284" customFormat="1" ht="12" customHeight="1" thickBot="1">
      <c r="A24" s="276" t="s">
        <v>104</v>
      </c>
      <c r="B24" s="7" t="s">
        <v>709</v>
      </c>
      <c r="C24" s="168"/>
    </row>
    <row r="25" spans="1:3" s="284" customFormat="1" ht="12" customHeight="1" thickBot="1">
      <c r="A25" s="107" t="s">
        <v>19</v>
      </c>
      <c r="B25" s="91" t="s">
        <v>140</v>
      </c>
      <c r="C25" s="197"/>
    </row>
    <row r="26" spans="1:3" s="284" customFormat="1" ht="12" customHeight="1" thickBot="1">
      <c r="A26" s="107" t="s">
        <v>20</v>
      </c>
      <c r="B26" s="91" t="s">
        <v>710</v>
      </c>
      <c r="C26" s="170">
        <f>+C27+C28</f>
        <v>0</v>
      </c>
    </row>
    <row r="27" spans="1:3" s="284" customFormat="1" ht="12" customHeight="1">
      <c r="A27" s="277" t="s">
        <v>207</v>
      </c>
      <c r="B27" s="278" t="s">
        <v>348</v>
      </c>
      <c r="C27" s="58"/>
    </row>
    <row r="28" spans="1:3" s="284" customFormat="1" ht="12" customHeight="1">
      <c r="A28" s="277" t="s">
        <v>210</v>
      </c>
      <c r="B28" s="279" t="s">
        <v>350</v>
      </c>
      <c r="C28" s="171"/>
    </row>
    <row r="29" spans="1:3" s="284" customFormat="1" ht="12" customHeight="1" thickBot="1">
      <c r="A29" s="276" t="s">
        <v>211</v>
      </c>
      <c r="B29" s="94" t="s">
        <v>711</v>
      </c>
      <c r="C29" s="61"/>
    </row>
    <row r="30" spans="1:3" s="284" customFormat="1" ht="12" customHeight="1" thickBot="1">
      <c r="A30" s="107" t="s">
        <v>21</v>
      </c>
      <c r="B30" s="91" t="s">
        <v>351</v>
      </c>
      <c r="C30" s="170">
        <f>+C31+C32+C33</f>
        <v>0</v>
      </c>
    </row>
    <row r="31" spans="1:3" s="284" customFormat="1" ht="12" customHeight="1">
      <c r="A31" s="277" t="s">
        <v>88</v>
      </c>
      <c r="B31" s="278" t="s">
        <v>234</v>
      </c>
      <c r="C31" s="58"/>
    </row>
    <row r="32" spans="1:3" s="284" customFormat="1" ht="12" customHeight="1">
      <c r="A32" s="277" t="s">
        <v>89</v>
      </c>
      <c r="B32" s="279" t="s">
        <v>235</v>
      </c>
      <c r="C32" s="171"/>
    </row>
    <row r="33" spans="1:3" s="284" customFormat="1" ht="12" customHeight="1" thickBot="1">
      <c r="A33" s="276" t="s">
        <v>90</v>
      </c>
      <c r="B33" s="94" t="s">
        <v>236</v>
      </c>
      <c r="C33" s="61"/>
    </row>
    <row r="34" spans="1:3" s="223" customFormat="1" ht="12" customHeight="1" thickBot="1">
      <c r="A34" s="107" t="s">
        <v>22</v>
      </c>
      <c r="B34" s="91" t="s">
        <v>322</v>
      </c>
      <c r="C34" s="197"/>
    </row>
    <row r="35" spans="1:3" s="223" customFormat="1" ht="12" customHeight="1" thickBot="1">
      <c r="A35" s="107" t="s">
        <v>23</v>
      </c>
      <c r="B35" s="91" t="s">
        <v>352</v>
      </c>
      <c r="C35" s="214"/>
    </row>
    <row r="36" spans="1:3" s="223" customFormat="1" ht="12" customHeight="1" thickBot="1">
      <c r="A36" s="104" t="s">
        <v>24</v>
      </c>
      <c r="B36" s="91" t="s">
        <v>712</v>
      </c>
      <c r="C36" s="215">
        <f>+C8+C20+C25+C26+C30+C34+C35</f>
        <v>3458</v>
      </c>
    </row>
    <row r="37" spans="1:3" s="223" customFormat="1" ht="12" customHeight="1" thickBot="1">
      <c r="A37" s="125" t="s">
        <v>25</v>
      </c>
      <c r="B37" s="91" t="s">
        <v>354</v>
      </c>
      <c r="C37" s="215">
        <f>+C38+C39+C40</f>
        <v>3938</v>
      </c>
    </row>
    <row r="38" spans="1:3" s="223" customFormat="1" ht="12" customHeight="1">
      <c r="A38" s="277" t="s">
        <v>355</v>
      </c>
      <c r="B38" s="278" t="s">
        <v>179</v>
      </c>
      <c r="C38" s="58">
        <v>3938</v>
      </c>
    </row>
    <row r="39" spans="1:3" s="223" customFormat="1" ht="12" customHeight="1">
      <c r="A39" s="277" t="s">
        <v>356</v>
      </c>
      <c r="B39" s="279" t="s">
        <v>7</v>
      </c>
      <c r="C39" s="171"/>
    </row>
    <row r="40" spans="1:3" s="284" customFormat="1" ht="12" customHeight="1" thickBot="1">
      <c r="A40" s="276" t="s">
        <v>357</v>
      </c>
      <c r="B40" s="94" t="s">
        <v>358</v>
      </c>
      <c r="C40" s="61"/>
    </row>
    <row r="41" spans="1:3" s="284" customFormat="1" ht="15" customHeight="1" thickBot="1">
      <c r="A41" s="125" t="s">
        <v>26</v>
      </c>
      <c r="B41" s="126" t="s">
        <v>359</v>
      </c>
      <c r="C41" s="218">
        <f>+C36+C37</f>
        <v>7396</v>
      </c>
    </row>
    <row r="42" spans="1:3" s="284" customFormat="1" ht="15" customHeight="1">
      <c r="A42" s="127"/>
      <c r="B42" s="128"/>
      <c r="C42" s="216"/>
    </row>
    <row r="43" spans="1:3" ht="13.5" thickBot="1">
      <c r="A43" s="129"/>
      <c r="B43" s="130"/>
      <c r="C43" s="217"/>
    </row>
    <row r="44" spans="1:3" s="283" customFormat="1" ht="16.5" customHeight="1" thickBot="1">
      <c r="A44" s="131"/>
      <c r="B44" s="132" t="s">
        <v>57</v>
      </c>
      <c r="C44" s="218"/>
    </row>
    <row r="45" spans="1:3" s="285" customFormat="1" ht="12" customHeight="1" thickBot="1">
      <c r="A45" s="107" t="s">
        <v>17</v>
      </c>
      <c r="B45" s="91" t="s">
        <v>360</v>
      </c>
      <c r="C45" s="170">
        <f>SUM(C46:C50)</f>
        <v>90848</v>
      </c>
    </row>
    <row r="46" spans="1:3" ht="12" customHeight="1">
      <c r="A46" s="276" t="s">
        <v>95</v>
      </c>
      <c r="B46" s="8" t="s">
        <v>48</v>
      </c>
      <c r="C46" s="58">
        <f>55122+643+1047+286+249+807+300+177+452+725</f>
        <v>59808</v>
      </c>
    </row>
    <row r="47" spans="1:3" ht="12" customHeight="1">
      <c r="A47" s="276" t="s">
        <v>96</v>
      </c>
      <c r="B47" s="7" t="s">
        <v>149</v>
      </c>
      <c r="C47" s="60">
        <f>14839+174+283+77+67+218+81+47+124+195</f>
        <v>16105</v>
      </c>
    </row>
    <row r="48" spans="1:3" ht="12" customHeight="1">
      <c r="A48" s="276" t="s">
        <v>97</v>
      </c>
      <c r="B48" s="7" t="s">
        <v>124</v>
      </c>
      <c r="C48" s="60">
        <v>14935</v>
      </c>
    </row>
    <row r="49" spans="1:3" ht="12" customHeight="1">
      <c r="A49" s="276" t="s">
        <v>98</v>
      </c>
      <c r="B49" s="7" t="s">
        <v>150</v>
      </c>
      <c r="C49" s="60"/>
    </row>
    <row r="50" spans="1:3" ht="12" customHeight="1" thickBot="1">
      <c r="A50" s="276" t="s">
        <v>125</v>
      </c>
      <c r="B50" s="7" t="s">
        <v>151</v>
      </c>
      <c r="C50" s="60"/>
    </row>
    <row r="51" spans="1:3" ht="12" customHeight="1" thickBot="1">
      <c r="A51" s="107" t="s">
        <v>18</v>
      </c>
      <c r="B51" s="91" t="s">
        <v>361</v>
      </c>
      <c r="C51" s="170">
        <f>SUM(C52:C54)</f>
        <v>2596</v>
      </c>
    </row>
    <row r="52" spans="1:3" s="285" customFormat="1" ht="12" customHeight="1">
      <c r="A52" s="276" t="s">
        <v>101</v>
      </c>
      <c r="B52" s="8" t="s">
        <v>169</v>
      </c>
      <c r="C52" s="58">
        <v>2596</v>
      </c>
    </row>
    <row r="53" spans="1:3" ht="12" customHeight="1">
      <c r="A53" s="276" t="s">
        <v>102</v>
      </c>
      <c r="B53" s="7" t="s">
        <v>153</v>
      </c>
      <c r="C53" s="60"/>
    </row>
    <row r="54" spans="1:3" ht="12" customHeight="1">
      <c r="A54" s="276" t="s">
        <v>103</v>
      </c>
      <c r="B54" s="7" t="s">
        <v>58</v>
      </c>
      <c r="C54" s="60"/>
    </row>
    <row r="55" spans="1:3" ht="12" customHeight="1" thickBot="1">
      <c r="A55" s="276" t="s">
        <v>104</v>
      </c>
      <c r="B55" s="7" t="s">
        <v>562</v>
      </c>
      <c r="C55" s="60"/>
    </row>
    <row r="56" spans="1:3" ht="15" customHeight="1" thickBot="1">
      <c r="A56" s="107" t="s">
        <v>19</v>
      </c>
      <c r="B56" s="91" t="s">
        <v>11</v>
      </c>
      <c r="C56" s="197"/>
    </row>
    <row r="57" spans="1:3" ht="13.5" thickBot="1">
      <c r="A57" s="107" t="s">
        <v>20</v>
      </c>
      <c r="B57" s="133" t="s">
        <v>563</v>
      </c>
      <c r="C57" s="219">
        <f>+C45+C51+C56</f>
        <v>93444</v>
      </c>
    </row>
    <row r="58" ht="15" customHeight="1" thickBot="1">
      <c r="C58" s="220"/>
    </row>
    <row r="59" spans="1:3" ht="14.25" customHeight="1" thickBot="1">
      <c r="A59" s="136" t="s">
        <v>555</v>
      </c>
      <c r="B59" s="137"/>
      <c r="C59" s="647">
        <v>33.5</v>
      </c>
    </row>
    <row r="60" spans="1:3" ht="13.5" thickBot="1">
      <c r="A60" s="136" t="s">
        <v>165</v>
      </c>
      <c r="B60" s="13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 melléklet a 20/2016.(VIII.1.)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15">
    <tabColor rgb="FF92D050"/>
  </sheetPr>
  <dimension ref="A1:I159"/>
  <sheetViews>
    <sheetView zoomScaleSheetLayoutView="100" workbookViewId="0" topLeftCell="A142">
      <selection activeCell="D120" sqref="D120"/>
    </sheetView>
  </sheetViews>
  <sheetFormatPr defaultColWidth="9.00390625" defaultRowHeight="12.75"/>
  <cols>
    <col min="1" max="1" width="9.50390625" style="230" customWidth="1"/>
    <col min="2" max="2" width="91.625" style="230" customWidth="1"/>
    <col min="3" max="3" width="21.625" style="231" customWidth="1"/>
    <col min="4" max="4" width="9.00390625" style="243" customWidth="1"/>
    <col min="5" max="16384" width="9.375" style="243" customWidth="1"/>
  </cols>
  <sheetData>
    <row r="1" spans="1:3" ht="15.75" customHeight="1">
      <c r="A1" s="705" t="s">
        <v>14</v>
      </c>
      <c r="B1" s="705"/>
      <c r="C1" s="705"/>
    </row>
    <row r="2" spans="1:3" ht="15.75" customHeight="1" thickBot="1">
      <c r="A2" s="704" t="s">
        <v>128</v>
      </c>
      <c r="B2" s="704"/>
      <c r="C2" s="162" t="s">
        <v>170</v>
      </c>
    </row>
    <row r="3" spans="1:3" ht="37.5" customHeight="1" thickBot="1">
      <c r="A3" s="22" t="s">
        <v>70</v>
      </c>
      <c r="B3" s="23" t="s">
        <v>16</v>
      </c>
      <c r="C3" s="36" t="s">
        <v>614</v>
      </c>
    </row>
    <row r="4" spans="1:3" s="244" customFormat="1" ht="12" customHeight="1" thickBot="1">
      <c r="A4" s="238" t="s">
        <v>476</v>
      </c>
      <c r="B4" s="239" t="s">
        <v>477</v>
      </c>
      <c r="C4" s="240" t="s">
        <v>478</v>
      </c>
    </row>
    <row r="5" spans="1:3" s="245" customFormat="1" ht="12" customHeight="1" thickBot="1">
      <c r="A5" s="19" t="s">
        <v>17</v>
      </c>
      <c r="B5" s="20" t="s">
        <v>191</v>
      </c>
      <c r="C5" s="153">
        <f>+C6+C7+C8+C9+C10+C11</f>
        <v>1121066</v>
      </c>
    </row>
    <row r="6" spans="1:3" s="245" customFormat="1" ht="12" customHeight="1">
      <c r="A6" s="14" t="s">
        <v>95</v>
      </c>
      <c r="B6" s="246" t="s">
        <v>192</v>
      </c>
      <c r="C6" s="286">
        <v>231988</v>
      </c>
    </row>
    <row r="7" spans="1:3" s="245" customFormat="1" ht="12" customHeight="1">
      <c r="A7" s="13" t="s">
        <v>96</v>
      </c>
      <c r="B7" s="247" t="s">
        <v>193</v>
      </c>
      <c r="C7" s="157">
        <v>217885</v>
      </c>
    </row>
    <row r="8" spans="1:3" s="245" customFormat="1" ht="12" customHeight="1">
      <c r="A8" s="13" t="s">
        <v>97</v>
      </c>
      <c r="B8" s="247" t="s">
        <v>628</v>
      </c>
      <c r="C8" s="612">
        <v>536016</v>
      </c>
    </row>
    <row r="9" spans="1:3" s="245" customFormat="1" ht="12" customHeight="1">
      <c r="A9" s="13" t="s">
        <v>98</v>
      </c>
      <c r="B9" s="247" t="s">
        <v>195</v>
      </c>
      <c r="C9" s="157">
        <v>26943</v>
      </c>
    </row>
    <row r="10" spans="1:3" s="245" customFormat="1" ht="12" customHeight="1">
      <c r="A10" s="13" t="s">
        <v>125</v>
      </c>
      <c r="B10" s="149" t="s">
        <v>479</v>
      </c>
      <c r="C10" s="612">
        <v>106495</v>
      </c>
    </row>
    <row r="11" spans="1:3" s="245" customFormat="1" ht="12" customHeight="1" thickBot="1">
      <c r="A11" s="15" t="s">
        <v>99</v>
      </c>
      <c r="B11" s="150" t="s">
        <v>480</v>
      </c>
      <c r="C11" s="612">
        <v>1739</v>
      </c>
    </row>
    <row r="12" spans="1:3" s="245" customFormat="1" ht="12" customHeight="1" thickBot="1">
      <c r="A12" s="19" t="s">
        <v>18</v>
      </c>
      <c r="B12" s="148" t="s">
        <v>196</v>
      </c>
      <c r="C12" s="153">
        <f>+C13+C14+C15+C16+C17</f>
        <v>571823</v>
      </c>
    </row>
    <row r="13" spans="1:3" s="245" customFormat="1" ht="12" customHeight="1">
      <c r="A13" s="14" t="s">
        <v>101</v>
      </c>
      <c r="B13" s="246" t="s">
        <v>197</v>
      </c>
      <c r="C13" s="155"/>
    </row>
    <row r="14" spans="1:3" s="245" customFormat="1" ht="12" customHeight="1">
      <c r="A14" s="13" t="s">
        <v>102</v>
      </c>
      <c r="B14" s="247" t="s">
        <v>198</v>
      </c>
      <c r="C14" s="154"/>
    </row>
    <row r="15" spans="1:3" s="245" customFormat="1" ht="12" customHeight="1">
      <c r="A15" s="13" t="s">
        <v>103</v>
      </c>
      <c r="B15" s="247" t="s">
        <v>365</v>
      </c>
      <c r="C15" s="154"/>
    </row>
    <row r="16" spans="1:3" s="245" customFormat="1" ht="12" customHeight="1">
      <c r="A16" s="13" t="s">
        <v>104</v>
      </c>
      <c r="B16" s="247" t="s">
        <v>366</v>
      </c>
      <c r="C16" s="154"/>
    </row>
    <row r="17" spans="1:3" s="245" customFormat="1" ht="12" customHeight="1">
      <c r="A17" s="13" t="s">
        <v>105</v>
      </c>
      <c r="B17" s="247" t="s">
        <v>199</v>
      </c>
      <c r="C17" s="612">
        <v>571823</v>
      </c>
    </row>
    <row r="18" spans="1:3" s="245" customFormat="1" ht="12" customHeight="1" thickBot="1">
      <c r="A18" s="15" t="s">
        <v>114</v>
      </c>
      <c r="B18" s="150" t="s">
        <v>200</v>
      </c>
      <c r="C18" s="235"/>
    </row>
    <row r="19" spans="1:3" s="245" customFormat="1" ht="12" customHeight="1" thickBot="1">
      <c r="A19" s="19" t="s">
        <v>19</v>
      </c>
      <c r="B19" s="20" t="s">
        <v>201</v>
      </c>
      <c r="C19" s="153">
        <f>+C20+C21+C22+C23+C24</f>
        <v>16508</v>
      </c>
    </row>
    <row r="20" spans="1:3" s="245" customFormat="1" ht="12" customHeight="1">
      <c r="A20" s="14" t="s">
        <v>84</v>
      </c>
      <c r="B20" s="246" t="s">
        <v>202</v>
      </c>
      <c r="C20" s="286">
        <v>750</v>
      </c>
    </row>
    <row r="21" spans="1:3" s="245" customFormat="1" ht="12" customHeight="1">
      <c r="A21" s="13" t="s">
        <v>85</v>
      </c>
      <c r="B21" s="247" t="s">
        <v>203</v>
      </c>
      <c r="C21" s="157"/>
    </row>
    <row r="22" spans="1:3" s="245" customFormat="1" ht="12" customHeight="1">
      <c r="A22" s="13" t="s">
        <v>86</v>
      </c>
      <c r="B22" s="247" t="s">
        <v>367</v>
      </c>
      <c r="C22" s="157"/>
    </row>
    <row r="23" spans="1:3" s="245" customFormat="1" ht="12" customHeight="1">
      <c r="A23" s="13" t="s">
        <v>87</v>
      </c>
      <c r="B23" s="247" t="s">
        <v>368</v>
      </c>
      <c r="C23" s="157"/>
    </row>
    <row r="24" spans="1:3" s="245" customFormat="1" ht="12" customHeight="1">
      <c r="A24" s="13" t="s">
        <v>137</v>
      </c>
      <c r="B24" s="247" t="s">
        <v>204</v>
      </c>
      <c r="C24" s="157">
        <v>15758</v>
      </c>
    </row>
    <row r="25" spans="1:3" s="245" customFormat="1" ht="12" customHeight="1" thickBot="1">
      <c r="A25" s="15" t="s">
        <v>138</v>
      </c>
      <c r="B25" s="248" t="s">
        <v>205</v>
      </c>
      <c r="C25" s="156"/>
    </row>
    <row r="26" spans="1:3" s="245" customFormat="1" ht="12" customHeight="1" thickBot="1">
      <c r="A26" s="19" t="s">
        <v>139</v>
      </c>
      <c r="B26" s="20" t="s">
        <v>206</v>
      </c>
      <c r="C26" s="158">
        <f>+C27+C31+C32+C33</f>
        <v>303760</v>
      </c>
    </row>
    <row r="27" spans="1:3" s="245" customFormat="1" ht="12" customHeight="1">
      <c r="A27" s="14" t="s">
        <v>207</v>
      </c>
      <c r="B27" s="246" t="s">
        <v>481</v>
      </c>
      <c r="C27" s="241">
        <f>SUM(C28:C30)</f>
        <v>263940</v>
      </c>
    </row>
    <row r="28" spans="1:3" s="245" customFormat="1" ht="12" customHeight="1">
      <c r="A28" s="13" t="s">
        <v>208</v>
      </c>
      <c r="B28" s="247" t="s">
        <v>213</v>
      </c>
      <c r="C28" s="154">
        <v>72800</v>
      </c>
    </row>
    <row r="29" spans="1:3" s="245" customFormat="1" ht="12" customHeight="1">
      <c r="A29" s="13" t="s">
        <v>209</v>
      </c>
      <c r="B29" s="247" t="s">
        <v>578</v>
      </c>
      <c r="C29" s="154">
        <v>191000</v>
      </c>
    </row>
    <row r="30" spans="1:3" s="245" customFormat="1" ht="12" customHeight="1">
      <c r="A30" s="13" t="s">
        <v>482</v>
      </c>
      <c r="B30" s="247" t="s">
        <v>575</v>
      </c>
      <c r="C30" s="157">
        <v>140</v>
      </c>
    </row>
    <row r="31" spans="1:3" s="245" customFormat="1" ht="12" customHeight="1">
      <c r="A31" s="13" t="s">
        <v>210</v>
      </c>
      <c r="B31" s="247" t="s">
        <v>215</v>
      </c>
      <c r="C31" s="157">
        <v>26200</v>
      </c>
    </row>
    <row r="32" spans="1:3" s="245" customFormat="1" ht="12" customHeight="1">
      <c r="A32" s="13" t="s">
        <v>211</v>
      </c>
      <c r="B32" s="247" t="s">
        <v>216</v>
      </c>
      <c r="C32" s="157">
        <v>5620</v>
      </c>
    </row>
    <row r="33" spans="1:3" s="245" customFormat="1" ht="12" customHeight="1" thickBot="1">
      <c r="A33" s="15" t="s">
        <v>212</v>
      </c>
      <c r="B33" s="248" t="s">
        <v>217</v>
      </c>
      <c r="C33" s="235">
        <v>8000</v>
      </c>
    </row>
    <row r="34" spans="1:3" s="245" customFormat="1" ht="12" customHeight="1" thickBot="1">
      <c r="A34" s="19" t="s">
        <v>21</v>
      </c>
      <c r="B34" s="20" t="s">
        <v>484</v>
      </c>
      <c r="C34" s="153">
        <f>SUM(C35:C45)</f>
        <v>219068</v>
      </c>
    </row>
    <row r="35" spans="1:3" s="245" customFormat="1" ht="12" customHeight="1">
      <c r="A35" s="14" t="s">
        <v>88</v>
      </c>
      <c r="B35" s="246" t="s">
        <v>220</v>
      </c>
      <c r="C35" s="286">
        <v>4050</v>
      </c>
    </row>
    <row r="36" spans="1:3" s="245" customFormat="1" ht="12" customHeight="1">
      <c r="A36" s="13" t="s">
        <v>89</v>
      </c>
      <c r="B36" s="247" t="s">
        <v>221</v>
      </c>
      <c r="C36" s="157">
        <v>48120</v>
      </c>
    </row>
    <row r="37" spans="1:3" s="245" customFormat="1" ht="12" customHeight="1">
      <c r="A37" s="13" t="s">
        <v>90</v>
      </c>
      <c r="B37" s="247" t="s">
        <v>222</v>
      </c>
      <c r="C37" s="157">
        <v>84230</v>
      </c>
    </row>
    <row r="38" spans="1:3" s="245" customFormat="1" ht="12" customHeight="1">
      <c r="A38" s="13" t="s">
        <v>141</v>
      </c>
      <c r="B38" s="247" t="s">
        <v>223</v>
      </c>
      <c r="C38" s="157">
        <v>376</v>
      </c>
    </row>
    <row r="39" spans="1:3" s="245" customFormat="1" ht="12" customHeight="1">
      <c r="A39" s="13" t="s">
        <v>142</v>
      </c>
      <c r="B39" s="247" t="s">
        <v>224</v>
      </c>
      <c r="C39" s="157">
        <v>24761</v>
      </c>
    </row>
    <row r="40" spans="1:3" s="245" customFormat="1" ht="12" customHeight="1">
      <c r="A40" s="13" t="s">
        <v>143</v>
      </c>
      <c r="B40" s="247" t="s">
        <v>225</v>
      </c>
      <c r="C40" s="157">
        <v>34297</v>
      </c>
    </row>
    <row r="41" spans="1:3" s="245" customFormat="1" ht="12" customHeight="1">
      <c r="A41" s="13" t="s">
        <v>144</v>
      </c>
      <c r="B41" s="247" t="s">
        <v>226</v>
      </c>
      <c r="C41" s="157">
        <v>22424</v>
      </c>
    </row>
    <row r="42" spans="1:3" s="245" customFormat="1" ht="12" customHeight="1">
      <c r="A42" s="13" t="s">
        <v>145</v>
      </c>
      <c r="B42" s="247" t="s">
        <v>629</v>
      </c>
      <c r="C42" s="157">
        <v>10</v>
      </c>
    </row>
    <row r="43" spans="1:3" s="245" customFormat="1" ht="12" customHeight="1">
      <c r="A43" s="13" t="s">
        <v>218</v>
      </c>
      <c r="B43" s="247" t="s">
        <v>228</v>
      </c>
      <c r="C43" s="157"/>
    </row>
    <row r="44" spans="1:3" s="245" customFormat="1" ht="12" customHeight="1">
      <c r="A44" s="15" t="s">
        <v>219</v>
      </c>
      <c r="B44" s="248" t="s">
        <v>485</v>
      </c>
      <c r="C44" s="235"/>
    </row>
    <row r="45" spans="1:3" s="245" customFormat="1" ht="12" customHeight="1" thickBot="1">
      <c r="A45" s="15" t="s">
        <v>486</v>
      </c>
      <c r="B45" s="150" t="s">
        <v>229</v>
      </c>
      <c r="C45" s="580">
        <v>800</v>
      </c>
    </row>
    <row r="46" spans="1:3" s="245" customFormat="1" ht="12" customHeight="1" thickBot="1">
      <c r="A46" s="19" t="s">
        <v>22</v>
      </c>
      <c r="B46" s="20" t="s">
        <v>230</v>
      </c>
      <c r="C46" s="153">
        <f>SUM(C47:C51)</f>
        <v>3274</v>
      </c>
    </row>
    <row r="47" spans="1:3" s="245" customFormat="1" ht="12" customHeight="1">
      <c r="A47" s="14" t="s">
        <v>91</v>
      </c>
      <c r="B47" s="246" t="s">
        <v>234</v>
      </c>
      <c r="C47" s="286"/>
    </row>
    <row r="48" spans="1:3" s="245" customFormat="1" ht="12" customHeight="1">
      <c r="A48" s="13" t="s">
        <v>92</v>
      </c>
      <c r="B48" s="247" t="s">
        <v>235</v>
      </c>
      <c r="C48" s="157">
        <v>3274</v>
      </c>
    </row>
    <row r="49" spans="1:3" s="245" customFormat="1" ht="12" customHeight="1">
      <c r="A49" s="13" t="s">
        <v>231</v>
      </c>
      <c r="B49" s="247" t="s">
        <v>236</v>
      </c>
      <c r="C49" s="157"/>
    </row>
    <row r="50" spans="1:3" s="245" customFormat="1" ht="12" customHeight="1">
      <c r="A50" s="13" t="s">
        <v>232</v>
      </c>
      <c r="B50" s="247" t="s">
        <v>237</v>
      </c>
      <c r="C50" s="157"/>
    </row>
    <row r="51" spans="1:3" s="245" customFormat="1" ht="12" customHeight="1" thickBot="1">
      <c r="A51" s="15" t="s">
        <v>233</v>
      </c>
      <c r="B51" s="150" t="s">
        <v>238</v>
      </c>
      <c r="C51" s="235"/>
    </row>
    <row r="52" spans="1:3" s="245" customFormat="1" ht="12" customHeight="1" thickBot="1">
      <c r="A52" s="19" t="s">
        <v>146</v>
      </c>
      <c r="B52" s="20" t="s">
        <v>239</v>
      </c>
      <c r="C52" s="153">
        <f>SUM(C53:C55)</f>
        <v>14687</v>
      </c>
    </row>
    <row r="53" spans="1:3" s="245" customFormat="1" ht="12" customHeight="1">
      <c r="A53" s="14" t="s">
        <v>93</v>
      </c>
      <c r="B53" s="246" t="s">
        <v>240</v>
      </c>
      <c r="C53" s="155"/>
    </row>
    <row r="54" spans="1:3" s="245" customFormat="1" ht="12" customHeight="1">
      <c r="A54" s="13" t="s">
        <v>94</v>
      </c>
      <c r="B54" s="247" t="s">
        <v>369</v>
      </c>
      <c r="C54" s="157">
        <v>1000</v>
      </c>
    </row>
    <row r="55" spans="1:3" s="245" customFormat="1" ht="12" customHeight="1">
      <c r="A55" s="13" t="s">
        <v>243</v>
      </c>
      <c r="B55" s="247" t="s">
        <v>241</v>
      </c>
      <c r="C55" s="157">
        <v>13687</v>
      </c>
    </row>
    <row r="56" spans="1:3" s="245" customFormat="1" ht="12" customHeight="1" thickBot="1">
      <c r="A56" s="15" t="s">
        <v>244</v>
      </c>
      <c r="B56" s="150" t="s">
        <v>242</v>
      </c>
      <c r="C56" s="156"/>
    </row>
    <row r="57" spans="1:3" s="245" customFormat="1" ht="12" customHeight="1" thickBot="1">
      <c r="A57" s="19" t="s">
        <v>24</v>
      </c>
      <c r="B57" s="148" t="s">
        <v>245</v>
      </c>
      <c r="C57" s="153">
        <f>SUM(C58:C60)</f>
        <v>250</v>
      </c>
    </row>
    <row r="58" spans="1:3" s="245" customFormat="1" ht="12" customHeight="1">
      <c r="A58" s="14" t="s">
        <v>147</v>
      </c>
      <c r="B58" s="246" t="s">
        <v>247</v>
      </c>
      <c r="C58" s="157"/>
    </row>
    <row r="59" spans="1:3" s="245" customFormat="1" ht="12" customHeight="1">
      <c r="A59" s="13" t="s">
        <v>148</v>
      </c>
      <c r="B59" s="247" t="s">
        <v>370</v>
      </c>
      <c r="C59" s="157"/>
    </row>
    <row r="60" spans="1:3" s="245" customFormat="1" ht="12" customHeight="1">
      <c r="A60" s="13" t="s">
        <v>171</v>
      </c>
      <c r="B60" s="247" t="s">
        <v>248</v>
      </c>
      <c r="C60" s="157">
        <v>250</v>
      </c>
    </row>
    <row r="61" spans="1:3" s="245" customFormat="1" ht="12" customHeight="1" thickBot="1">
      <c r="A61" s="15" t="s">
        <v>246</v>
      </c>
      <c r="B61" s="150" t="s">
        <v>249</v>
      </c>
      <c r="C61" s="157"/>
    </row>
    <row r="62" spans="1:3" s="245" customFormat="1" ht="12" customHeight="1" thickBot="1">
      <c r="A62" s="518" t="s">
        <v>487</v>
      </c>
      <c r="B62" s="20" t="s">
        <v>250</v>
      </c>
      <c r="C62" s="158">
        <f>+C5+C12+C19+C26+C34+C46+C52+C57</f>
        <v>2250436</v>
      </c>
    </row>
    <row r="63" spans="1:3" s="245" customFormat="1" ht="12" customHeight="1" thickBot="1">
      <c r="A63" s="519" t="s">
        <v>251</v>
      </c>
      <c r="B63" s="148" t="s">
        <v>252</v>
      </c>
      <c r="C63" s="153">
        <f>SUM(C64:C66)</f>
        <v>0</v>
      </c>
    </row>
    <row r="64" spans="1:3" s="245" customFormat="1" ht="12" customHeight="1">
      <c r="A64" s="14" t="s">
        <v>283</v>
      </c>
      <c r="B64" s="246" t="s">
        <v>253</v>
      </c>
      <c r="C64" s="157"/>
    </row>
    <row r="65" spans="1:3" s="245" customFormat="1" ht="12" customHeight="1">
      <c r="A65" s="13" t="s">
        <v>292</v>
      </c>
      <c r="B65" s="247" t="s">
        <v>254</v>
      </c>
      <c r="C65" s="157"/>
    </row>
    <row r="66" spans="1:3" s="245" customFormat="1" ht="12" customHeight="1" thickBot="1">
      <c r="A66" s="15" t="s">
        <v>293</v>
      </c>
      <c r="B66" s="520" t="s">
        <v>488</v>
      </c>
      <c r="C66" s="157"/>
    </row>
    <row r="67" spans="1:3" s="245" customFormat="1" ht="12" customHeight="1" thickBot="1">
      <c r="A67" s="519" t="s">
        <v>256</v>
      </c>
      <c r="B67" s="148" t="s">
        <v>257</v>
      </c>
      <c r="C67" s="153">
        <f>SUM(C68:C71)</f>
        <v>0</v>
      </c>
    </row>
    <row r="68" spans="1:3" s="245" customFormat="1" ht="12" customHeight="1">
      <c r="A68" s="14" t="s">
        <v>126</v>
      </c>
      <c r="B68" s="246" t="s">
        <v>258</v>
      </c>
      <c r="C68" s="157"/>
    </row>
    <row r="69" spans="1:3" s="245" customFormat="1" ht="12" customHeight="1">
      <c r="A69" s="13" t="s">
        <v>127</v>
      </c>
      <c r="B69" s="247" t="s">
        <v>259</v>
      </c>
      <c r="C69" s="157"/>
    </row>
    <row r="70" spans="1:3" s="245" customFormat="1" ht="12" customHeight="1">
      <c r="A70" s="13" t="s">
        <v>284</v>
      </c>
      <c r="B70" s="247" t="s">
        <v>260</v>
      </c>
      <c r="C70" s="157"/>
    </row>
    <row r="71" spans="1:3" s="245" customFormat="1" ht="12" customHeight="1" thickBot="1">
      <c r="A71" s="15" t="s">
        <v>285</v>
      </c>
      <c r="B71" s="150" t="s">
        <v>261</v>
      </c>
      <c r="C71" s="157"/>
    </row>
    <row r="72" spans="1:3" s="245" customFormat="1" ht="12" customHeight="1" thickBot="1">
      <c r="A72" s="519" t="s">
        <v>262</v>
      </c>
      <c r="B72" s="148" t="s">
        <v>263</v>
      </c>
      <c r="C72" s="153">
        <f>SUM(C73:C74)</f>
        <v>264547</v>
      </c>
    </row>
    <row r="73" spans="1:3" s="245" customFormat="1" ht="12" customHeight="1">
      <c r="A73" s="14" t="s">
        <v>286</v>
      </c>
      <c r="B73" s="246" t="s">
        <v>264</v>
      </c>
      <c r="C73" s="157">
        <v>264547</v>
      </c>
    </row>
    <row r="74" spans="1:3" s="245" customFormat="1" ht="12" customHeight="1" thickBot="1">
      <c r="A74" s="15" t="s">
        <v>287</v>
      </c>
      <c r="B74" s="150" t="s">
        <v>265</v>
      </c>
      <c r="C74" s="157"/>
    </row>
    <row r="75" spans="1:3" s="245" customFormat="1" ht="12" customHeight="1" thickBot="1">
      <c r="A75" s="519" t="s">
        <v>266</v>
      </c>
      <c r="B75" s="148" t="s">
        <v>267</v>
      </c>
      <c r="C75" s="153">
        <f>SUM(C76:C78)</f>
        <v>0</v>
      </c>
    </row>
    <row r="76" spans="1:3" s="245" customFormat="1" ht="12" customHeight="1">
      <c r="A76" s="14" t="s">
        <v>288</v>
      </c>
      <c r="B76" s="246" t="s">
        <v>268</v>
      </c>
      <c r="C76" s="157"/>
    </row>
    <row r="77" spans="1:3" s="245" customFormat="1" ht="12" customHeight="1">
      <c r="A77" s="13" t="s">
        <v>289</v>
      </c>
      <c r="B77" s="247" t="s">
        <v>269</v>
      </c>
      <c r="C77" s="157"/>
    </row>
    <row r="78" spans="1:3" s="245" customFormat="1" ht="12" customHeight="1" thickBot="1">
      <c r="A78" s="15" t="s">
        <v>290</v>
      </c>
      <c r="B78" s="150" t="s">
        <v>270</v>
      </c>
      <c r="C78" s="157"/>
    </row>
    <row r="79" spans="1:3" s="245" customFormat="1" ht="12" customHeight="1" thickBot="1">
      <c r="A79" s="519" t="s">
        <v>271</v>
      </c>
      <c r="B79" s="148" t="s">
        <v>291</v>
      </c>
      <c r="C79" s="153">
        <f>SUM(C80:C83)</f>
        <v>0</v>
      </c>
    </row>
    <row r="80" spans="1:3" s="245" customFormat="1" ht="12" customHeight="1">
      <c r="A80" s="250" t="s">
        <v>272</v>
      </c>
      <c r="B80" s="246" t="s">
        <v>273</v>
      </c>
      <c r="C80" s="157"/>
    </row>
    <row r="81" spans="1:3" s="245" customFormat="1" ht="12" customHeight="1">
      <c r="A81" s="251" t="s">
        <v>274</v>
      </c>
      <c r="B81" s="247" t="s">
        <v>275</v>
      </c>
      <c r="C81" s="157"/>
    </row>
    <row r="82" spans="1:3" s="245" customFormat="1" ht="12" customHeight="1">
      <c r="A82" s="251" t="s">
        <v>276</v>
      </c>
      <c r="B82" s="247" t="s">
        <v>277</v>
      </c>
      <c r="C82" s="157"/>
    </row>
    <row r="83" spans="1:3" s="245" customFormat="1" ht="12" customHeight="1" thickBot="1">
      <c r="A83" s="252" t="s">
        <v>278</v>
      </c>
      <c r="B83" s="150" t="s">
        <v>279</v>
      </c>
      <c r="C83" s="157"/>
    </row>
    <row r="84" spans="1:3" s="245" customFormat="1" ht="12" customHeight="1" thickBot="1">
      <c r="A84" s="519" t="s">
        <v>280</v>
      </c>
      <c r="B84" s="148" t="s">
        <v>489</v>
      </c>
      <c r="C84" s="287"/>
    </row>
    <row r="85" spans="1:3" s="245" customFormat="1" ht="13.5" customHeight="1" thickBot="1">
      <c r="A85" s="519" t="s">
        <v>282</v>
      </c>
      <c r="B85" s="148" t="s">
        <v>281</v>
      </c>
      <c r="C85" s="287"/>
    </row>
    <row r="86" spans="1:3" s="245" customFormat="1" ht="15.75" customHeight="1" thickBot="1">
      <c r="A86" s="519" t="s">
        <v>294</v>
      </c>
      <c r="B86" s="253" t="s">
        <v>490</v>
      </c>
      <c r="C86" s="158">
        <f>+C63+C67+C72+C75+C79+C85+C84</f>
        <v>264547</v>
      </c>
    </row>
    <row r="87" spans="1:3" s="245" customFormat="1" ht="16.5" customHeight="1" thickBot="1">
      <c r="A87" s="521" t="s">
        <v>491</v>
      </c>
      <c r="B87" s="254" t="s">
        <v>492</v>
      </c>
      <c r="C87" s="158">
        <f>+C62+C86</f>
        <v>2514983</v>
      </c>
    </row>
    <row r="88" spans="1:3" s="245" customFormat="1" ht="83.25" customHeight="1">
      <c r="A88" s="4"/>
      <c r="B88" s="5"/>
      <c r="C88" s="159"/>
    </row>
    <row r="89" spans="1:3" ht="16.5" customHeight="1">
      <c r="A89" s="705" t="s">
        <v>46</v>
      </c>
      <c r="B89" s="705"/>
      <c r="C89" s="705"/>
    </row>
    <row r="90" spans="1:3" s="255" customFormat="1" ht="16.5" customHeight="1" thickBot="1">
      <c r="A90" s="706" t="s">
        <v>129</v>
      </c>
      <c r="B90" s="706"/>
      <c r="C90" s="93" t="s">
        <v>170</v>
      </c>
    </row>
    <row r="91" spans="1:3" ht="37.5" customHeight="1" thickBot="1">
      <c r="A91" s="22" t="s">
        <v>70</v>
      </c>
      <c r="B91" s="23" t="s">
        <v>47</v>
      </c>
      <c r="C91" s="36" t="str">
        <f>+C3</f>
        <v>2016. évi előirányzat</v>
      </c>
    </row>
    <row r="92" spans="1:3" s="244" customFormat="1" ht="12" customHeight="1" thickBot="1">
      <c r="A92" s="32" t="s">
        <v>476</v>
      </c>
      <c r="B92" s="33" t="s">
        <v>477</v>
      </c>
      <c r="C92" s="34" t="s">
        <v>478</v>
      </c>
    </row>
    <row r="93" spans="1:3" ht="12" customHeight="1" thickBot="1">
      <c r="A93" s="21" t="s">
        <v>17</v>
      </c>
      <c r="B93" s="26" t="s">
        <v>530</v>
      </c>
      <c r="C93" s="152">
        <f>C94+C95+C96+C97+C98+C111</f>
        <v>2038240</v>
      </c>
    </row>
    <row r="94" spans="1:3" ht="12" customHeight="1">
      <c r="A94" s="16" t="s">
        <v>95</v>
      </c>
      <c r="B94" s="9" t="s">
        <v>48</v>
      </c>
      <c r="C94" s="613">
        <v>937315</v>
      </c>
    </row>
    <row r="95" spans="1:3" ht="12" customHeight="1">
      <c r="A95" s="13" t="s">
        <v>96</v>
      </c>
      <c r="B95" s="7" t="s">
        <v>149</v>
      </c>
      <c r="C95" s="612">
        <v>182106</v>
      </c>
    </row>
    <row r="96" spans="1:3" ht="12" customHeight="1">
      <c r="A96" s="13" t="s">
        <v>97</v>
      </c>
      <c r="B96" s="7" t="s">
        <v>124</v>
      </c>
      <c r="C96" s="539">
        <v>597210</v>
      </c>
    </row>
    <row r="97" spans="1:3" ht="12" customHeight="1">
      <c r="A97" s="13" t="s">
        <v>98</v>
      </c>
      <c r="B97" s="10" t="s">
        <v>150</v>
      </c>
      <c r="C97" s="235">
        <v>76140</v>
      </c>
    </row>
    <row r="98" spans="1:3" ht="12" customHeight="1">
      <c r="A98" s="13" t="s">
        <v>109</v>
      </c>
      <c r="B98" s="18" t="s">
        <v>151</v>
      </c>
      <c r="C98" s="539">
        <v>158586</v>
      </c>
    </row>
    <row r="99" spans="1:3" ht="12" customHeight="1">
      <c r="A99" s="13" t="s">
        <v>99</v>
      </c>
      <c r="B99" s="7" t="s">
        <v>493</v>
      </c>
      <c r="C99" s="235">
        <v>6599</v>
      </c>
    </row>
    <row r="100" spans="1:3" ht="12" customHeight="1">
      <c r="A100" s="13" t="s">
        <v>100</v>
      </c>
      <c r="B100" s="97" t="s">
        <v>494</v>
      </c>
      <c r="C100" s="235"/>
    </row>
    <row r="101" spans="1:3" ht="12" customHeight="1">
      <c r="A101" s="13" t="s">
        <v>110</v>
      </c>
      <c r="B101" s="97" t="s">
        <v>495</v>
      </c>
      <c r="C101" s="235"/>
    </row>
    <row r="102" spans="1:3" ht="12" customHeight="1">
      <c r="A102" s="13" t="s">
        <v>111</v>
      </c>
      <c r="B102" s="95" t="s">
        <v>297</v>
      </c>
      <c r="C102" s="235"/>
    </row>
    <row r="103" spans="1:3" ht="12" customHeight="1">
      <c r="A103" s="13" t="s">
        <v>112</v>
      </c>
      <c r="B103" s="96" t="s">
        <v>298</v>
      </c>
      <c r="C103" s="235"/>
    </row>
    <row r="104" spans="1:3" ht="12" customHeight="1">
      <c r="A104" s="13" t="s">
        <v>113</v>
      </c>
      <c r="B104" s="96" t="s">
        <v>299</v>
      </c>
      <c r="C104" s="235"/>
    </row>
    <row r="105" spans="1:3" ht="12" customHeight="1">
      <c r="A105" s="13" t="s">
        <v>115</v>
      </c>
      <c r="B105" s="95" t="s">
        <v>300</v>
      </c>
      <c r="C105" s="235">
        <v>104040</v>
      </c>
    </row>
    <row r="106" spans="1:3" ht="12" customHeight="1">
      <c r="A106" s="13" t="s">
        <v>152</v>
      </c>
      <c r="B106" s="95" t="s">
        <v>301</v>
      </c>
      <c r="C106" s="235"/>
    </row>
    <row r="107" spans="1:3" ht="12" customHeight="1">
      <c r="A107" s="13" t="s">
        <v>295</v>
      </c>
      <c r="B107" s="96" t="s">
        <v>302</v>
      </c>
      <c r="C107" s="235"/>
    </row>
    <row r="108" spans="1:3" ht="12" customHeight="1">
      <c r="A108" s="12" t="s">
        <v>296</v>
      </c>
      <c r="B108" s="97" t="s">
        <v>303</v>
      </c>
      <c r="C108" s="235"/>
    </row>
    <row r="109" spans="1:3" ht="12" customHeight="1">
      <c r="A109" s="13" t="s">
        <v>496</v>
      </c>
      <c r="B109" s="97" t="s">
        <v>304</v>
      </c>
      <c r="C109" s="235"/>
    </row>
    <row r="110" spans="1:3" ht="12" customHeight="1">
      <c r="A110" s="15" t="s">
        <v>497</v>
      </c>
      <c r="B110" s="97" t="s">
        <v>305</v>
      </c>
      <c r="C110" s="539">
        <v>47947</v>
      </c>
    </row>
    <row r="111" spans="1:3" ht="12" customHeight="1">
      <c r="A111" s="13" t="s">
        <v>498</v>
      </c>
      <c r="B111" s="10" t="s">
        <v>49</v>
      </c>
      <c r="C111" s="157">
        <f>SUM(C112:C113)</f>
        <v>86883</v>
      </c>
    </row>
    <row r="112" spans="1:3" ht="12" customHeight="1">
      <c r="A112" s="13" t="s">
        <v>499</v>
      </c>
      <c r="B112" s="7" t="s">
        <v>500</v>
      </c>
      <c r="C112" s="612">
        <v>2199</v>
      </c>
    </row>
    <row r="113" spans="1:3" ht="12" customHeight="1" thickBot="1">
      <c r="A113" s="17" t="s">
        <v>501</v>
      </c>
      <c r="B113" s="522" t="s">
        <v>502</v>
      </c>
      <c r="C113" s="614">
        <v>84684</v>
      </c>
    </row>
    <row r="114" spans="1:3" ht="12" customHeight="1" thickBot="1">
      <c r="A114" s="523" t="s">
        <v>18</v>
      </c>
      <c r="B114" s="524" t="s">
        <v>306</v>
      </c>
      <c r="C114" s="525">
        <f>+C115+C117+C119</f>
        <v>104603</v>
      </c>
    </row>
    <row r="115" spans="1:3" ht="12" customHeight="1">
      <c r="A115" s="14" t="s">
        <v>101</v>
      </c>
      <c r="B115" s="7" t="s">
        <v>169</v>
      </c>
      <c r="C115" s="540">
        <v>58883</v>
      </c>
    </row>
    <row r="116" spans="1:3" ht="12" customHeight="1">
      <c r="A116" s="14" t="s">
        <v>102</v>
      </c>
      <c r="B116" s="11" t="s">
        <v>310</v>
      </c>
      <c r="C116" s="286"/>
    </row>
    <row r="117" spans="1:3" ht="12" customHeight="1">
      <c r="A117" s="14" t="s">
        <v>103</v>
      </c>
      <c r="B117" s="11" t="s">
        <v>153</v>
      </c>
      <c r="C117" s="612">
        <v>35375</v>
      </c>
    </row>
    <row r="118" spans="1:3" ht="12" customHeight="1">
      <c r="A118" s="14" t="s">
        <v>104</v>
      </c>
      <c r="B118" s="11" t="s">
        <v>311</v>
      </c>
      <c r="C118" s="543"/>
    </row>
    <row r="119" spans="1:3" ht="12" customHeight="1">
      <c r="A119" s="14" t="s">
        <v>105</v>
      </c>
      <c r="B119" s="150" t="s">
        <v>172</v>
      </c>
      <c r="C119" s="543">
        <v>10345</v>
      </c>
    </row>
    <row r="120" spans="1:3" ht="12" customHeight="1">
      <c r="A120" s="14" t="s">
        <v>114</v>
      </c>
      <c r="B120" s="149" t="s">
        <v>371</v>
      </c>
      <c r="C120" s="543"/>
    </row>
    <row r="121" spans="1:3" ht="12" customHeight="1">
      <c r="A121" s="14" t="s">
        <v>116</v>
      </c>
      <c r="B121" s="242" t="s">
        <v>316</v>
      </c>
      <c r="C121" s="543"/>
    </row>
    <row r="122" spans="1:3" ht="15.75">
      <c r="A122" s="14" t="s">
        <v>154</v>
      </c>
      <c r="B122" s="96" t="s">
        <v>299</v>
      </c>
      <c r="C122" s="543"/>
    </row>
    <row r="123" spans="1:3" ht="12" customHeight="1">
      <c r="A123" s="14" t="s">
        <v>155</v>
      </c>
      <c r="B123" s="96" t="s">
        <v>315</v>
      </c>
      <c r="C123" s="543"/>
    </row>
    <row r="124" spans="1:3" ht="12" customHeight="1">
      <c r="A124" s="14" t="s">
        <v>156</v>
      </c>
      <c r="B124" s="96" t="s">
        <v>314</v>
      </c>
      <c r="C124" s="543"/>
    </row>
    <row r="125" spans="1:3" ht="12" customHeight="1">
      <c r="A125" s="14" t="s">
        <v>307</v>
      </c>
      <c r="B125" s="96" t="s">
        <v>302</v>
      </c>
      <c r="C125" s="543"/>
    </row>
    <row r="126" spans="1:3" ht="12" customHeight="1">
      <c r="A126" s="14" t="s">
        <v>308</v>
      </c>
      <c r="B126" s="96" t="s">
        <v>313</v>
      </c>
      <c r="C126" s="543"/>
    </row>
    <row r="127" spans="1:3" ht="16.5" thickBot="1">
      <c r="A127" s="12" t="s">
        <v>309</v>
      </c>
      <c r="B127" s="96" t="s">
        <v>312</v>
      </c>
      <c r="C127" s="556">
        <v>10345</v>
      </c>
    </row>
    <row r="128" spans="1:3" ht="12" customHeight="1" thickBot="1">
      <c r="A128" s="19" t="s">
        <v>19</v>
      </c>
      <c r="B128" s="91" t="s">
        <v>503</v>
      </c>
      <c r="C128" s="153">
        <f>+C93+C114</f>
        <v>2142843</v>
      </c>
    </row>
    <row r="129" spans="1:3" ht="12" customHeight="1" thickBot="1">
      <c r="A129" s="19" t="s">
        <v>20</v>
      </c>
      <c r="B129" s="91" t="s">
        <v>504</v>
      </c>
      <c r="C129" s="153">
        <f>+C130+C131+C132</f>
        <v>0</v>
      </c>
    </row>
    <row r="130" spans="1:3" ht="12" customHeight="1">
      <c r="A130" s="14" t="s">
        <v>207</v>
      </c>
      <c r="B130" s="11" t="s">
        <v>505</v>
      </c>
      <c r="C130" s="543"/>
    </row>
    <row r="131" spans="1:3" ht="12" customHeight="1">
      <c r="A131" s="14" t="s">
        <v>210</v>
      </c>
      <c r="B131" s="11" t="s">
        <v>506</v>
      </c>
      <c r="C131" s="140"/>
    </row>
    <row r="132" spans="1:3" ht="12" customHeight="1" thickBot="1">
      <c r="A132" s="12" t="s">
        <v>211</v>
      </c>
      <c r="B132" s="11" t="s">
        <v>507</v>
      </c>
      <c r="C132" s="140"/>
    </row>
    <row r="133" spans="1:3" ht="12" customHeight="1" thickBot="1">
      <c r="A133" s="19" t="s">
        <v>21</v>
      </c>
      <c r="B133" s="91" t="s">
        <v>508</v>
      </c>
      <c r="C133" s="153">
        <f>SUM(C134:C139)</f>
        <v>0</v>
      </c>
    </row>
    <row r="134" spans="1:3" ht="12" customHeight="1">
      <c r="A134" s="14" t="s">
        <v>88</v>
      </c>
      <c r="B134" s="8" t="s">
        <v>509</v>
      </c>
      <c r="C134" s="140"/>
    </row>
    <row r="135" spans="1:3" ht="12" customHeight="1">
      <c r="A135" s="14" t="s">
        <v>89</v>
      </c>
      <c r="B135" s="8" t="s">
        <v>510</v>
      </c>
      <c r="C135" s="140"/>
    </row>
    <row r="136" spans="1:3" ht="12" customHeight="1">
      <c r="A136" s="14" t="s">
        <v>90</v>
      </c>
      <c r="B136" s="8" t="s">
        <v>511</v>
      </c>
      <c r="C136" s="140"/>
    </row>
    <row r="137" spans="1:3" ht="12" customHeight="1">
      <c r="A137" s="14" t="s">
        <v>141</v>
      </c>
      <c r="B137" s="8" t="s">
        <v>512</v>
      </c>
      <c r="C137" s="140"/>
    </row>
    <row r="138" spans="1:3" ht="12" customHeight="1">
      <c r="A138" s="14" t="s">
        <v>142</v>
      </c>
      <c r="B138" s="8" t="s">
        <v>513</v>
      </c>
      <c r="C138" s="140"/>
    </row>
    <row r="139" spans="1:3" ht="12" customHeight="1" thickBot="1">
      <c r="A139" s="12" t="s">
        <v>143</v>
      </c>
      <c r="B139" s="8" t="s">
        <v>514</v>
      </c>
      <c r="C139" s="140"/>
    </row>
    <row r="140" spans="1:3" ht="12" customHeight="1" thickBot="1">
      <c r="A140" s="19" t="s">
        <v>22</v>
      </c>
      <c r="B140" s="91" t="s">
        <v>515</v>
      </c>
      <c r="C140" s="158">
        <f>+C141+C142+C143+C144</f>
        <v>33302</v>
      </c>
    </row>
    <row r="141" spans="1:3" ht="12" customHeight="1">
      <c r="A141" s="14" t="s">
        <v>91</v>
      </c>
      <c r="B141" s="8" t="s">
        <v>317</v>
      </c>
      <c r="C141" s="140"/>
    </row>
    <row r="142" spans="1:3" ht="12" customHeight="1">
      <c r="A142" s="14" t="s">
        <v>92</v>
      </c>
      <c r="B142" s="8" t="s">
        <v>318</v>
      </c>
      <c r="C142" s="140">
        <v>33302</v>
      </c>
    </row>
    <row r="143" spans="1:3" ht="12" customHeight="1">
      <c r="A143" s="14" t="s">
        <v>231</v>
      </c>
      <c r="B143" s="8" t="s">
        <v>516</v>
      </c>
      <c r="C143" s="140"/>
    </row>
    <row r="144" spans="1:3" ht="12" customHeight="1" thickBot="1">
      <c r="A144" s="12" t="s">
        <v>232</v>
      </c>
      <c r="B144" s="6" t="s">
        <v>336</v>
      </c>
      <c r="C144" s="140"/>
    </row>
    <row r="145" spans="1:3" ht="12" customHeight="1" thickBot="1">
      <c r="A145" s="19" t="s">
        <v>23</v>
      </c>
      <c r="B145" s="91" t="s">
        <v>517</v>
      </c>
      <c r="C145" s="161">
        <f>SUM(C146:C150)</f>
        <v>0</v>
      </c>
    </row>
    <row r="146" spans="1:3" ht="12" customHeight="1">
      <c r="A146" s="14" t="s">
        <v>93</v>
      </c>
      <c r="B146" s="8" t="s">
        <v>518</v>
      </c>
      <c r="C146" s="140"/>
    </row>
    <row r="147" spans="1:3" ht="12" customHeight="1">
      <c r="A147" s="14" t="s">
        <v>94</v>
      </c>
      <c r="B147" s="8" t="s">
        <v>519</v>
      </c>
      <c r="C147" s="140"/>
    </row>
    <row r="148" spans="1:3" ht="12" customHeight="1">
      <c r="A148" s="14" t="s">
        <v>243</v>
      </c>
      <c r="B148" s="8" t="s">
        <v>520</v>
      </c>
      <c r="C148" s="140"/>
    </row>
    <row r="149" spans="1:3" ht="12" customHeight="1">
      <c r="A149" s="14" t="s">
        <v>244</v>
      </c>
      <c r="B149" s="8" t="s">
        <v>521</v>
      </c>
      <c r="C149" s="140"/>
    </row>
    <row r="150" spans="1:3" ht="12" customHeight="1" thickBot="1">
      <c r="A150" s="14" t="s">
        <v>522</v>
      </c>
      <c r="B150" s="8" t="s">
        <v>523</v>
      </c>
      <c r="C150" s="140"/>
    </row>
    <row r="151" spans="1:3" ht="12" customHeight="1" thickBot="1">
      <c r="A151" s="19" t="s">
        <v>24</v>
      </c>
      <c r="B151" s="91" t="s">
        <v>524</v>
      </c>
      <c r="C151" s="526"/>
    </row>
    <row r="152" spans="1:3" ht="12" customHeight="1" thickBot="1">
      <c r="A152" s="19" t="s">
        <v>25</v>
      </c>
      <c r="B152" s="91" t="s">
        <v>525</v>
      </c>
      <c r="C152" s="526"/>
    </row>
    <row r="153" spans="1:9" ht="15" customHeight="1" thickBot="1">
      <c r="A153" s="19" t="s">
        <v>26</v>
      </c>
      <c r="B153" s="91" t="s">
        <v>526</v>
      </c>
      <c r="C153" s="256">
        <f>+C129+C133+C140+C145+C151+C152</f>
        <v>33302</v>
      </c>
      <c r="F153" s="257"/>
      <c r="G153" s="258"/>
      <c r="H153" s="258"/>
      <c r="I153" s="258"/>
    </row>
    <row r="154" spans="1:3" s="245" customFormat="1" ht="12.75" customHeight="1" thickBot="1">
      <c r="A154" s="151" t="s">
        <v>27</v>
      </c>
      <c r="B154" s="229" t="s">
        <v>527</v>
      </c>
      <c r="C154" s="256">
        <f>+C128+C153</f>
        <v>2176145</v>
      </c>
    </row>
    <row r="155" ht="7.5" customHeight="1"/>
    <row r="156" spans="1:3" ht="15.75">
      <c r="A156" s="707" t="s">
        <v>319</v>
      </c>
      <c r="B156" s="707"/>
      <c r="C156" s="707"/>
    </row>
    <row r="157" spans="1:3" ht="15" customHeight="1" thickBot="1">
      <c r="A157" s="704" t="s">
        <v>130</v>
      </c>
      <c r="B157" s="704"/>
      <c r="C157" s="162" t="s">
        <v>170</v>
      </c>
    </row>
    <row r="158" spans="1:4" ht="13.5" customHeight="1" thickBot="1">
      <c r="A158" s="19">
        <v>1</v>
      </c>
      <c r="B158" s="25" t="s">
        <v>528</v>
      </c>
      <c r="C158" s="153">
        <f>+C62-C128</f>
        <v>107593</v>
      </c>
      <c r="D158" s="259"/>
    </row>
    <row r="159" spans="1:3" ht="27.75" customHeight="1" thickBot="1">
      <c r="A159" s="19" t="s">
        <v>18</v>
      </c>
      <c r="B159" s="25" t="s">
        <v>529</v>
      </c>
      <c r="C159" s="153">
        <f>+C86-C153</f>
        <v>231245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KÖTELEZŐ FELADATAINAK MÉRLEGE &amp;R&amp;"Times New Roman CE,Félkövér dőlt"&amp;11 2. melléklet a 20/2016.(VIII.1.)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workbookViewId="0" topLeftCell="A37">
      <selection activeCell="F21" sqref="F21"/>
    </sheetView>
  </sheetViews>
  <sheetFormatPr defaultColWidth="9.00390625" defaultRowHeight="12.75"/>
  <cols>
    <col min="1" max="1" width="13.875" style="134" customWidth="1"/>
    <col min="2" max="2" width="79.125" style="135" customWidth="1"/>
    <col min="3" max="3" width="25.00390625" style="135" customWidth="1"/>
    <col min="4" max="16384" width="9.375" style="135" customWidth="1"/>
  </cols>
  <sheetData>
    <row r="1" spans="1:3" s="114" customFormat="1" ht="21" customHeight="1" thickBot="1">
      <c r="A1" s="113"/>
      <c r="B1" s="115"/>
      <c r="C1" s="280" t="e">
        <f>+CONCATENATE("9.3.2. melléklet a ……/",LEFT(#REF!,4),". (….) önkormányzati rendelethez")</f>
        <v>#REF!</v>
      </c>
    </row>
    <row r="2" spans="1:3" s="281" customFormat="1" ht="34.5" customHeight="1">
      <c r="A2" s="236" t="s">
        <v>163</v>
      </c>
      <c r="B2" s="207" t="s">
        <v>715</v>
      </c>
      <c r="C2" s="221" t="s">
        <v>61</v>
      </c>
    </row>
    <row r="3" spans="1:3" s="281" customFormat="1" ht="24.75" thickBot="1">
      <c r="A3" s="274" t="s">
        <v>162</v>
      </c>
      <c r="B3" s="208" t="s">
        <v>719</v>
      </c>
      <c r="C3" s="222" t="s">
        <v>61</v>
      </c>
    </row>
    <row r="4" spans="1:3" s="282" customFormat="1" ht="15.75" customHeight="1" thickBot="1">
      <c r="A4" s="117"/>
      <c r="B4" s="117"/>
      <c r="C4" s="118" t="s">
        <v>53</v>
      </c>
    </row>
    <row r="5" spans="1:3" ht="13.5" thickBot="1">
      <c r="A5" s="237" t="s">
        <v>164</v>
      </c>
      <c r="B5" s="119" t="s">
        <v>54</v>
      </c>
      <c r="C5" s="120" t="s">
        <v>55</v>
      </c>
    </row>
    <row r="6" spans="1:3" s="283" customFormat="1" ht="12.75" customHeight="1" thickBot="1">
      <c r="A6" s="104" t="s">
        <v>476</v>
      </c>
      <c r="B6" s="105" t="s">
        <v>477</v>
      </c>
      <c r="C6" s="106" t="s">
        <v>478</v>
      </c>
    </row>
    <row r="7" spans="1:3" s="283" customFormat="1" ht="15.75" customHeight="1" thickBot="1">
      <c r="A7" s="121"/>
      <c r="B7" s="122" t="s">
        <v>56</v>
      </c>
      <c r="C7" s="123"/>
    </row>
    <row r="8" spans="1:3" s="223" customFormat="1" ht="12" customHeight="1" thickBot="1">
      <c r="A8" s="104" t="s">
        <v>17</v>
      </c>
      <c r="B8" s="124" t="s">
        <v>558</v>
      </c>
      <c r="C8" s="170">
        <f>SUM(C9:C19)</f>
        <v>195903</v>
      </c>
    </row>
    <row r="9" spans="1:3" s="223" customFormat="1" ht="12" customHeight="1">
      <c r="A9" s="275" t="s">
        <v>95</v>
      </c>
      <c r="B9" s="9" t="s">
        <v>220</v>
      </c>
      <c r="C9" s="212"/>
    </row>
    <row r="10" spans="1:3" s="223" customFormat="1" ht="12" customHeight="1">
      <c r="A10" s="276" t="s">
        <v>96</v>
      </c>
      <c r="B10" s="7" t="s">
        <v>221</v>
      </c>
      <c r="C10" s="168">
        <v>22605</v>
      </c>
    </row>
    <row r="11" spans="1:3" s="223" customFormat="1" ht="12" customHeight="1">
      <c r="A11" s="276" t="s">
        <v>97</v>
      </c>
      <c r="B11" s="7" t="s">
        <v>222</v>
      </c>
      <c r="C11" s="168">
        <v>10560</v>
      </c>
    </row>
    <row r="12" spans="1:3" s="223" customFormat="1" ht="12" customHeight="1">
      <c r="A12" s="276" t="s">
        <v>98</v>
      </c>
      <c r="B12" s="7" t="s">
        <v>223</v>
      </c>
      <c r="C12" s="168"/>
    </row>
    <row r="13" spans="1:3" s="223" customFormat="1" ht="12" customHeight="1">
      <c r="A13" s="276" t="s">
        <v>125</v>
      </c>
      <c r="B13" s="7" t="s">
        <v>224</v>
      </c>
      <c r="C13" s="168">
        <v>157514</v>
      </c>
    </row>
    <row r="14" spans="1:3" s="223" customFormat="1" ht="12" customHeight="1">
      <c r="A14" s="276" t="s">
        <v>99</v>
      </c>
      <c r="B14" s="7" t="s">
        <v>345</v>
      </c>
      <c r="C14" s="168">
        <v>5224</v>
      </c>
    </row>
    <row r="15" spans="1:3" s="223" customFormat="1" ht="12" customHeight="1">
      <c r="A15" s="276" t="s">
        <v>100</v>
      </c>
      <c r="B15" s="6" t="s">
        <v>346</v>
      </c>
      <c r="C15" s="168"/>
    </row>
    <row r="16" spans="1:3" s="223" customFormat="1" ht="12" customHeight="1">
      <c r="A16" s="276" t="s">
        <v>110</v>
      </c>
      <c r="B16" s="7" t="s">
        <v>227</v>
      </c>
      <c r="C16" s="213"/>
    </row>
    <row r="17" spans="1:3" s="284" customFormat="1" ht="12" customHeight="1">
      <c r="A17" s="276" t="s">
        <v>111</v>
      </c>
      <c r="B17" s="7" t="s">
        <v>228</v>
      </c>
      <c r="C17" s="168"/>
    </row>
    <row r="18" spans="1:3" s="284" customFormat="1" ht="12" customHeight="1">
      <c r="A18" s="276" t="s">
        <v>112</v>
      </c>
      <c r="B18" s="7" t="s">
        <v>485</v>
      </c>
      <c r="C18" s="169"/>
    </row>
    <row r="19" spans="1:3" s="284" customFormat="1" ht="12" customHeight="1" thickBot="1">
      <c r="A19" s="276" t="s">
        <v>113</v>
      </c>
      <c r="B19" s="6" t="s">
        <v>229</v>
      </c>
      <c r="C19" s="169"/>
    </row>
    <row r="20" spans="1:3" s="223" customFormat="1" ht="12" customHeight="1" thickBot="1">
      <c r="A20" s="104" t="s">
        <v>18</v>
      </c>
      <c r="B20" s="124" t="s">
        <v>347</v>
      </c>
      <c r="C20" s="170">
        <f>SUM(C21:C23)</f>
        <v>6996</v>
      </c>
    </row>
    <row r="21" spans="1:3" s="284" customFormat="1" ht="12" customHeight="1">
      <c r="A21" s="276" t="s">
        <v>101</v>
      </c>
      <c r="B21" s="8" t="s">
        <v>197</v>
      </c>
      <c r="C21" s="168"/>
    </row>
    <row r="22" spans="1:3" s="284" customFormat="1" ht="12" customHeight="1">
      <c r="A22" s="276" t="s">
        <v>102</v>
      </c>
      <c r="B22" s="7" t="s">
        <v>348</v>
      </c>
      <c r="C22" s="168"/>
    </row>
    <row r="23" spans="1:3" s="284" customFormat="1" ht="12" customHeight="1">
      <c r="A23" s="276" t="s">
        <v>103</v>
      </c>
      <c r="B23" s="7" t="s">
        <v>349</v>
      </c>
      <c r="C23" s="168">
        <v>6996</v>
      </c>
    </row>
    <row r="24" spans="1:3" s="284" customFormat="1" ht="12" customHeight="1" thickBot="1">
      <c r="A24" s="276" t="s">
        <v>104</v>
      </c>
      <c r="B24" s="7" t="s">
        <v>709</v>
      </c>
      <c r="C24" s="168"/>
    </row>
    <row r="25" spans="1:3" s="284" customFormat="1" ht="12" customHeight="1" thickBot="1">
      <c r="A25" s="107" t="s">
        <v>19</v>
      </c>
      <c r="B25" s="91" t="s">
        <v>140</v>
      </c>
      <c r="C25" s="197"/>
    </row>
    <row r="26" spans="1:3" s="284" customFormat="1" ht="12" customHeight="1" thickBot="1">
      <c r="A26" s="107" t="s">
        <v>20</v>
      </c>
      <c r="B26" s="91" t="s">
        <v>710</v>
      </c>
      <c r="C26" s="170">
        <f>+C27+C28</f>
        <v>0</v>
      </c>
    </row>
    <row r="27" spans="1:3" s="284" customFormat="1" ht="12" customHeight="1">
      <c r="A27" s="277" t="s">
        <v>207</v>
      </c>
      <c r="B27" s="278" t="s">
        <v>348</v>
      </c>
      <c r="C27" s="58"/>
    </row>
    <row r="28" spans="1:3" s="284" customFormat="1" ht="12" customHeight="1">
      <c r="A28" s="277" t="s">
        <v>210</v>
      </c>
      <c r="B28" s="279" t="s">
        <v>350</v>
      </c>
      <c r="C28" s="171"/>
    </row>
    <row r="29" spans="1:3" s="284" customFormat="1" ht="12" customHeight="1" thickBot="1">
      <c r="A29" s="276" t="s">
        <v>211</v>
      </c>
      <c r="B29" s="94" t="s">
        <v>711</v>
      </c>
      <c r="C29" s="61"/>
    </row>
    <row r="30" spans="1:3" s="284" customFormat="1" ht="12" customHeight="1" thickBot="1">
      <c r="A30" s="107" t="s">
        <v>21</v>
      </c>
      <c r="B30" s="91" t="s">
        <v>351</v>
      </c>
      <c r="C30" s="170">
        <f>+C31+C32+C33</f>
        <v>500</v>
      </c>
    </row>
    <row r="31" spans="1:3" s="284" customFormat="1" ht="12" customHeight="1">
      <c r="A31" s="277" t="s">
        <v>88</v>
      </c>
      <c r="B31" s="278" t="s">
        <v>234</v>
      </c>
      <c r="C31" s="58"/>
    </row>
    <row r="32" spans="1:3" s="284" customFormat="1" ht="12" customHeight="1">
      <c r="A32" s="277" t="s">
        <v>89</v>
      </c>
      <c r="B32" s="279" t="s">
        <v>235</v>
      </c>
      <c r="C32" s="171">
        <v>500</v>
      </c>
    </row>
    <row r="33" spans="1:3" s="284" customFormat="1" ht="12" customHeight="1" thickBot="1">
      <c r="A33" s="276" t="s">
        <v>90</v>
      </c>
      <c r="B33" s="94" t="s">
        <v>236</v>
      </c>
      <c r="C33" s="61"/>
    </row>
    <row r="34" spans="1:3" s="223" customFormat="1" ht="12" customHeight="1" thickBot="1">
      <c r="A34" s="107" t="s">
        <v>22</v>
      </c>
      <c r="B34" s="91" t="s">
        <v>322</v>
      </c>
      <c r="C34" s="197"/>
    </row>
    <row r="35" spans="1:3" s="223" customFormat="1" ht="12" customHeight="1" thickBot="1">
      <c r="A35" s="107" t="s">
        <v>23</v>
      </c>
      <c r="B35" s="91" t="s">
        <v>352</v>
      </c>
      <c r="C35" s="214"/>
    </row>
    <row r="36" spans="1:3" s="223" customFormat="1" ht="12" customHeight="1" thickBot="1">
      <c r="A36" s="104" t="s">
        <v>24</v>
      </c>
      <c r="B36" s="91" t="s">
        <v>712</v>
      </c>
      <c r="C36" s="215">
        <f>+C8+C20+C25+C26+C30+C34+C35</f>
        <v>203399</v>
      </c>
    </row>
    <row r="37" spans="1:3" s="223" customFormat="1" ht="12" customHeight="1" thickBot="1">
      <c r="A37" s="125" t="s">
        <v>25</v>
      </c>
      <c r="B37" s="91" t="s">
        <v>354</v>
      </c>
      <c r="C37" s="215">
        <f>+C38+C39+C40</f>
        <v>0</v>
      </c>
    </row>
    <row r="38" spans="1:3" s="223" customFormat="1" ht="12" customHeight="1">
      <c r="A38" s="277" t="s">
        <v>355</v>
      </c>
      <c r="B38" s="278" t="s">
        <v>179</v>
      </c>
      <c r="C38" s="58"/>
    </row>
    <row r="39" spans="1:3" s="223" customFormat="1" ht="12" customHeight="1">
      <c r="A39" s="277" t="s">
        <v>356</v>
      </c>
      <c r="B39" s="279" t="s">
        <v>7</v>
      </c>
      <c r="C39" s="171"/>
    </row>
    <row r="40" spans="1:3" s="284" customFormat="1" ht="12" customHeight="1" thickBot="1">
      <c r="A40" s="276" t="s">
        <v>357</v>
      </c>
      <c r="B40" s="94" t="s">
        <v>358</v>
      </c>
      <c r="C40" s="61"/>
    </row>
    <row r="41" spans="1:3" s="284" customFormat="1" ht="15" customHeight="1" thickBot="1">
      <c r="A41" s="125" t="s">
        <v>26</v>
      </c>
      <c r="B41" s="126" t="s">
        <v>359</v>
      </c>
      <c r="C41" s="218">
        <f>+C36+C37</f>
        <v>203399</v>
      </c>
    </row>
    <row r="42" spans="1:3" s="284" customFormat="1" ht="15" customHeight="1">
      <c r="A42" s="127"/>
      <c r="B42" s="128"/>
      <c r="C42" s="216"/>
    </row>
    <row r="43" spans="1:3" ht="13.5" thickBot="1">
      <c r="A43" s="129"/>
      <c r="B43" s="130"/>
      <c r="C43" s="217"/>
    </row>
    <row r="44" spans="1:3" s="283" customFormat="1" ht="16.5" customHeight="1" thickBot="1">
      <c r="A44" s="131"/>
      <c r="B44" s="132" t="s">
        <v>57</v>
      </c>
      <c r="C44" s="218"/>
    </row>
    <row r="45" spans="1:3" s="285" customFormat="1" ht="12" customHeight="1" thickBot="1">
      <c r="A45" s="107" t="s">
        <v>17</v>
      </c>
      <c r="B45" s="91" t="s">
        <v>360</v>
      </c>
      <c r="C45" s="170">
        <f>SUM(C46:C50)</f>
        <v>467692</v>
      </c>
    </row>
    <row r="46" spans="1:3" ht="12" customHeight="1">
      <c r="A46" s="276" t="s">
        <v>95</v>
      </c>
      <c r="B46" s="8" t="s">
        <v>48</v>
      </c>
      <c r="C46" s="58">
        <f>210801+2928+2991+707+473+2135+523+210+180+1104+2819</f>
        <v>224871</v>
      </c>
    </row>
    <row r="47" spans="1:3" ht="12" customHeight="1">
      <c r="A47" s="276" t="s">
        <v>96</v>
      </c>
      <c r="B47" s="7" t="s">
        <v>149</v>
      </c>
      <c r="C47" s="60">
        <f>59544+790+807+191+128+576+141+57+49+296+762</f>
        <v>63341</v>
      </c>
    </row>
    <row r="48" spans="1:3" ht="12" customHeight="1">
      <c r="A48" s="276" t="s">
        <v>97</v>
      </c>
      <c r="B48" s="7" t="s">
        <v>124</v>
      </c>
      <c r="C48" s="60">
        <f>171406+500+7000+574</f>
        <v>179480</v>
      </c>
    </row>
    <row r="49" spans="1:3" ht="12" customHeight="1">
      <c r="A49" s="276" t="s">
        <v>98</v>
      </c>
      <c r="B49" s="7" t="s">
        <v>150</v>
      </c>
      <c r="C49" s="60"/>
    </row>
    <row r="50" spans="1:3" ht="12" customHeight="1" thickBot="1">
      <c r="A50" s="276" t="s">
        <v>125</v>
      </c>
      <c r="B50" s="7" t="s">
        <v>151</v>
      </c>
      <c r="C50" s="60"/>
    </row>
    <row r="51" spans="1:3" ht="12" customHeight="1" thickBot="1">
      <c r="A51" s="107" t="s">
        <v>18</v>
      </c>
      <c r="B51" s="91" t="s">
        <v>361</v>
      </c>
      <c r="C51" s="170">
        <f>SUM(C52:C54)</f>
        <v>6707</v>
      </c>
    </row>
    <row r="52" spans="1:3" s="285" customFormat="1" ht="12" customHeight="1">
      <c r="A52" s="276" t="s">
        <v>101</v>
      </c>
      <c r="B52" s="8" t="s">
        <v>169</v>
      </c>
      <c r="C52" s="58">
        <f>6547+160</f>
        <v>6707</v>
      </c>
    </row>
    <row r="53" spans="1:3" ht="12" customHeight="1">
      <c r="A53" s="276" t="s">
        <v>102</v>
      </c>
      <c r="B53" s="7" t="s">
        <v>153</v>
      </c>
      <c r="C53" s="60"/>
    </row>
    <row r="54" spans="1:3" ht="12" customHeight="1">
      <c r="A54" s="276" t="s">
        <v>103</v>
      </c>
      <c r="B54" s="7" t="s">
        <v>58</v>
      </c>
      <c r="C54" s="60"/>
    </row>
    <row r="55" spans="1:3" ht="12" customHeight="1" thickBot="1">
      <c r="A55" s="276" t="s">
        <v>104</v>
      </c>
      <c r="B55" s="7" t="s">
        <v>562</v>
      </c>
      <c r="C55" s="60"/>
    </row>
    <row r="56" spans="1:3" ht="15" customHeight="1" thickBot="1">
      <c r="A56" s="107" t="s">
        <v>19</v>
      </c>
      <c r="B56" s="91" t="s">
        <v>11</v>
      </c>
      <c r="C56" s="197"/>
    </row>
    <row r="57" spans="1:3" ht="13.5" thickBot="1">
      <c r="A57" s="107" t="s">
        <v>20</v>
      </c>
      <c r="B57" s="133" t="s">
        <v>563</v>
      </c>
      <c r="C57" s="219">
        <f>+C45+C51+C56</f>
        <v>474399</v>
      </c>
    </row>
    <row r="58" ht="15" customHeight="1" thickBot="1">
      <c r="C58" s="220"/>
    </row>
    <row r="59" spans="1:3" ht="14.25" customHeight="1" thickBot="1">
      <c r="A59" s="136" t="s">
        <v>555</v>
      </c>
      <c r="B59" s="137"/>
      <c r="C59" s="647">
        <v>112.3</v>
      </c>
    </row>
    <row r="60" spans="1:3" ht="13.5" thickBot="1">
      <c r="A60" s="136" t="s">
        <v>716</v>
      </c>
      <c r="B60" s="137"/>
      <c r="C60" s="89">
        <v>4</v>
      </c>
    </row>
    <row r="61" spans="1:3" ht="13.5" thickBot="1">
      <c r="A61" s="136" t="s">
        <v>717</v>
      </c>
      <c r="B61" s="137"/>
      <c r="C61" s="89">
        <v>32</v>
      </c>
    </row>
    <row r="62" spans="1:3" ht="13.5" thickBot="1">
      <c r="A62" s="716" t="s">
        <v>718</v>
      </c>
      <c r="B62" s="717"/>
      <c r="C62" s="89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 melléklet a 20/2016.(VIII.1.)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1">
      <selection activeCell="G55" sqref="G55"/>
    </sheetView>
  </sheetViews>
  <sheetFormatPr defaultColWidth="9.00390625" defaultRowHeight="12.75"/>
  <cols>
    <col min="1" max="1" width="13.875" style="134" customWidth="1"/>
    <col min="2" max="2" width="79.125" style="135" customWidth="1"/>
    <col min="3" max="3" width="25.00390625" style="135" customWidth="1"/>
    <col min="4" max="16384" width="9.375" style="135" customWidth="1"/>
  </cols>
  <sheetData>
    <row r="1" spans="1:3" s="114" customFormat="1" ht="21" customHeight="1" thickBot="1">
      <c r="A1" s="113"/>
      <c r="B1" s="115"/>
      <c r="C1" s="280" t="e">
        <f>+CONCATENATE("9.3. melléklet a ……/",LEFT(#REF!,4),". (….) önkormányzati rendelethez")</f>
        <v>#REF!</v>
      </c>
    </row>
    <row r="2" spans="1:3" s="281" customFormat="1" ht="36" customHeight="1">
      <c r="A2" s="236" t="s">
        <v>163</v>
      </c>
      <c r="B2" s="207" t="s">
        <v>720</v>
      </c>
      <c r="C2" s="221" t="s">
        <v>61</v>
      </c>
    </row>
    <row r="3" spans="1:3" s="281" customFormat="1" ht="24.75" thickBot="1">
      <c r="A3" s="274" t="s">
        <v>162</v>
      </c>
      <c r="B3" s="208" t="s">
        <v>344</v>
      </c>
      <c r="C3" s="222" t="s">
        <v>52</v>
      </c>
    </row>
    <row r="4" spans="1:3" s="282" customFormat="1" ht="15.75" customHeight="1" thickBot="1">
      <c r="A4" s="117"/>
      <c r="B4" s="117"/>
      <c r="C4" s="118" t="s">
        <v>53</v>
      </c>
    </row>
    <row r="5" spans="1:3" ht="13.5" thickBot="1">
      <c r="A5" s="237" t="s">
        <v>164</v>
      </c>
      <c r="B5" s="119" t="s">
        <v>54</v>
      </c>
      <c r="C5" s="120" t="s">
        <v>55</v>
      </c>
    </row>
    <row r="6" spans="1:3" s="283" customFormat="1" ht="12.75" customHeight="1" thickBot="1">
      <c r="A6" s="104" t="s">
        <v>476</v>
      </c>
      <c r="B6" s="105" t="s">
        <v>477</v>
      </c>
      <c r="C6" s="106" t="s">
        <v>478</v>
      </c>
    </row>
    <row r="7" spans="1:3" s="283" customFormat="1" ht="15.75" customHeight="1" thickBot="1">
      <c r="A7" s="121"/>
      <c r="B7" s="122" t="s">
        <v>56</v>
      </c>
      <c r="C7" s="123"/>
    </row>
    <row r="8" spans="1:3" s="223" customFormat="1" ht="12" customHeight="1" thickBot="1">
      <c r="A8" s="104" t="s">
        <v>17</v>
      </c>
      <c r="B8" s="124" t="s">
        <v>558</v>
      </c>
      <c r="C8" s="170">
        <f>SUM(C9:C19)</f>
        <v>4533</v>
      </c>
    </row>
    <row r="9" spans="1:3" s="223" customFormat="1" ht="12" customHeight="1">
      <c r="A9" s="275" t="s">
        <v>95</v>
      </c>
      <c r="B9" s="9" t="s">
        <v>220</v>
      </c>
      <c r="C9" s="212"/>
    </row>
    <row r="10" spans="1:3" s="223" customFormat="1" ht="12" customHeight="1">
      <c r="A10" s="276" t="s">
        <v>96</v>
      </c>
      <c r="B10" s="7" t="s">
        <v>221</v>
      </c>
      <c r="C10" s="168">
        <v>1720</v>
      </c>
    </row>
    <row r="11" spans="1:3" s="223" customFormat="1" ht="12" customHeight="1">
      <c r="A11" s="276" t="s">
        <v>97</v>
      </c>
      <c r="B11" s="7" t="s">
        <v>222</v>
      </c>
      <c r="C11" s="168"/>
    </row>
    <row r="12" spans="1:3" s="223" customFormat="1" ht="12" customHeight="1">
      <c r="A12" s="276" t="s">
        <v>98</v>
      </c>
      <c r="B12" s="7" t="s">
        <v>223</v>
      </c>
      <c r="C12" s="168"/>
    </row>
    <row r="13" spans="1:3" s="223" customFormat="1" ht="12" customHeight="1">
      <c r="A13" s="276" t="s">
        <v>125</v>
      </c>
      <c r="B13" s="7" t="s">
        <v>224</v>
      </c>
      <c r="C13" s="168">
        <v>1919</v>
      </c>
    </row>
    <row r="14" spans="1:3" s="223" customFormat="1" ht="12" customHeight="1">
      <c r="A14" s="276" t="s">
        <v>99</v>
      </c>
      <c r="B14" s="7" t="s">
        <v>345</v>
      </c>
      <c r="C14" s="168">
        <v>894</v>
      </c>
    </row>
    <row r="15" spans="1:3" s="223" customFormat="1" ht="12" customHeight="1">
      <c r="A15" s="276" t="s">
        <v>100</v>
      </c>
      <c r="B15" s="6" t="s">
        <v>346</v>
      </c>
      <c r="C15" s="168"/>
    </row>
    <row r="16" spans="1:3" s="223" customFormat="1" ht="12" customHeight="1">
      <c r="A16" s="276" t="s">
        <v>110</v>
      </c>
      <c r="B16" s="7" t="s">
        <v>227</v>
      </c>
      <c r="C16" s="213"/>
    </row>
    <row r="17" spans="1:3" s="284" customFormat="1" ht="12" customHeight="1">
      <c r="A17" s="276" t="s">
        <v>111</v>
      </c>
      <c r="B17" s="7" t="s">
        <v>228</v>
      </c>
      <c r="C17" s="168"/>
    </row>
    <row r="18" spans="1:3" s="284" customFormat="1" ht="12" customHeight="1">
      <c r="A18" s="276" t="s">
        <v>112</v>
      </c>
      <c r="B18" s="7" t="s">
        <v>485</v>
      </c>
      <c r="C18" s="169"/>
    </row>
    <row r="19" spans="1:3" s="284" customFormat="1" ht="12" customHeight="1" thickBot="1">
      <c r="A19" s="276" t="s">
        <v>113</v>
      </c>
      <c r="B19" s="6" t="s">
        <v>229</v>
      </c>
      <c r="C19" s="169"/>
    </row>
    <row r="20" spans="1:3" s="223" customFormat="1" ht="12" customHeight="1" thickBot="1">
      <c r="A20" s="104" t="s">
        <v>18</v>
      </c>
      <c r="B20" s="124" t="s">
        <v>347</v>
      </c>
      <c r="C20" s="170">
        <f>SUM(C21:C23)</f>
        <v>0</v>
      </c>
    </row>
    <row r="21" spans="1:3" s="284" customFormat="1" ht="12" customHeight="1">
      <c r="A21" s="276" t="s">
        <v>101</v>
      </c>
      <c r="B21" s="8" t="s">
        <v>197</v>
      </c>
      <c r="C21" s="168"/>
    </row>
    <row r="22" spans="1:3" s="284" customFormat="1" ht="12" customHeight="1">
      <c r="A22" s="276" t="s">
        <v>102</v>
      </c>
      <c r="B22" s="7" t="s">
        <v>348</v>
      </c>
      <c r="C22" s="168"/>
    </row>
    <row r="23" spans="1:3" s="284" customFormat="1" ht="12" customHeight="1">
      <c r="A23" s="276" t="s">
        <v>103</v>
      </c>
      <c r="B23" s="7" t="s">
        <v>349</v>
      </c>
      <c r="C23" s="168"/>
    </row>
    <row r="24" spans="1:3" s="284" customFormat="1" ht="12" customHeight="1" thickBot="1">
      <c r="A24" s="276" t="s">
        <v>104</v>
      </c>
      <c r="B24" s="7" t="s">
        <v>709</v>
      </c>
      <c r="C24" s="168"/>
    </row>
    <row r="25" spans="1:3" s="284" customFormat="1" ht="12" customHeight="1" thickBot="1">
      <c r="A25" s="107" t="s">
        <v>19</v>
      </c>
      <c r="B25" s="91" t="s">
        <v>140</v>
      </c>
      <c r="C25" s="197"/>
    </row>
    <row r="26" spans="1:3" s="284" customFormat="1" ht="12" customHeight="1" thickBot="1">
      <c r="A26" s="107" t="s">
        <v>20</v>
      </c>
      <c r="B26" s="91" t="s">
        <v>710</v>
      </c>
      <c r="C26" s="170">
        <f>+C27+C28</f>
        <v>0</v>
      </c>
    </row>
    <row r="27" spans="1:3" s="284" customFormat="1" ht="12" customHeight="1">
      <c r="A27" s="277" t="s">
        <v>207</v>
      </c>
      <c r="B27" s="278" t="s">
        <v>348</v>
      </c>
      <c r="C27" s="58"/>
    </row>
    <row r="28" spans="1:3" s="284" customFormat="1" ht="12" customHeight="1">
      <c r="A28" s="277" t="s">
        <v>210</v>
      </c>
      <c r="B28" s="279" t="s">
        <v>350</v>
      </c>
      <c r="C28" s="171"/>
    </row>
    <row r="29" spans="1:3" s="284" customFormat="1" ht="12" customHeight="1" thickBot="1">
      <c r="A29" s="276" t="s">
        <v>211</v>
      </c>
      <c r="B29" s="94" t="s">
        <v>711</v>
      </c>
      <c r="C29" s="61"/>
    </row>
    <row r="30" spans="1:3" s="284" customFormat="1" ht="12" customHeight="1" thickBot="1">
      <c r="A30" s="107" t="s">
        <v>21</v>
      </c>
      <c r="B30" s="91" t="s">
        <v>351</v>
      </c>
      <c r="C30" s="170">
        <f>+C31+C32+C33</f>
        <v>0</v>
      </c>
    </row>
    <row r="31" spans="1:3" s="284" customFormat="1" ht="12" customHeight="1">
      <c r="A31" s="277" t="s">
        <v>88</v>
      </c>
      <c r="B31" s="278" t="s">
        <v>234</v>
      </c>
      <c r="C31" s="58"/>
    </row>
    <row r="32" spans="1:3" s="284" customFormat="1" ht="12" customHeight="1">
      <c r="A32" s="277" t="s">
        <v>89</v>
      </c>
      <c r="B32" s="279" t="s">
        <v>235</v>
      </c>
      <c r="C32" s="171"/>
    </row>
    <row r="33" spans="1:3" s="284" customFormat="1" ht="12" customHeight="1" thickBot="1">
      <c r="A33" s="276" t="s">
        <v>90</v>
      </c>
      <c r="B33" s="94" t="s">
        <v>236</v>
      </c>
      <c r="C33" s="61"/>
    </row>
    <row r="34" spans="1:3" s="223" customFormat="1" ht="12" customHeight="1" thickBot="1">
      <c r="A34" s="107" t="s">
        <v>22</v>
      </c>
      <c r="B34" s="91" t="s">
        <v>322</v>
      </c>
      <c r="C34" s="197"/>
    </row>
    <row r="35" spans="1:3" s="223" customFormat="1" ht="12" customHeight="1" thickBot="1">
      <c r="A35" s="107" t="s">
        <v>23</v>
      </c>
      <c r="B35" s="91" t="s">
        <v>352</v>
      </c>
      <c r="C35" s="214"/>
    </row>
    <row r="36" spans="1:3" s="223" customFormat="1" ht="12" customHeight="1" thickBot="1">
      <c r="A36" s="104" t="s">
        <v>24</v>
      </c>
      <c r="B36" s="91" t="s">
        <v>712</v>
      </c>
      <c r="C36" s="215">
        <f>+C8+C20+C25+C26+C30+C34+C35</f>
        <v>4533</v>
      </c>
    </row>
    <row r="37" spans="1:3" s="223" customFormat="1" ht="12" customHeight="1" thickBot="1">
      <c r="A37" s="125" t="s">
        <v>25</v>
      </c>
      <c r="B37" s="91" t="s">
        <v>354</v>
      </c>
      <c r="C37" s="215">
        <f>+C38+C39+C40</f>
        <v>312</v>
      </c>
    </row>
    <row r="38" spans="1:3" s="223" customFormat="1" ht="12" customHeight="1">
      <c r="A38" s="277" t="s">
        <v>355</v>
      </c>
      <c r="B38" s="278" t="s">
        <v>179</v>
      </c>
      <c r="C38" s="58">
        <v>312</v>
      </c>
    </row>
    <row r="39" spans="1:3" s="223" customFormat="1" ht="12" customHeight="1">
      <c r="A39" s="277" t="s">
        <v>356</v>
      </c>
      <c r="B39" s="279" t="s">
        <v>7</v>
      </c>
      <c r="C39" s="171"/>
    </row>
    <row r="40" spans="1:3" s="284" customFormat="1" ht="12" customHeight="1" thickBot="1">
      <c r="A40" s="276" t="s">
        <v>357</v>
      </c>
      <c r="B40" s="94" t="s">
        <v>358</v>
      </c>
      <c r="C40" s="61"/>
    </row>
    <row r="41" spans="1:3" s="284" customFormat="1" ht="15" customHeight="1" thickBot="1">
      <c r="A41" s="125" t="s">
        <v>26</v>
      </c>
      <c r="B41" s="126" t="s">
        <v>359</v>
      </c>
      <c r="C41" s="218">
        <f>+C36+C37</f>
        <v>4845</v>
      </c>
    </row>
    <row r="42" spans="1:3" s="284" customFormat="1" ht="15" customHeight="1">
      <c r="A42" s="127"/>
      <c r="B42" s="128"/>
      <c r="C42" s="216"/>
    </row>
    <row r="43" spans="1:3" ht="13.5" thickBot="1">
      <c r="A43" s="129"/>
      <c r="B43" s="130"/>
      <c r="C43" s="217"/>
    </row>
    <row r="44" spans="1:3" s="283" customFormat="1" ht="16.5" customHeight="1" thickBot="1">
      <c r="A44" s="131"/>
      <c r="B44" s="132" t="s">
        <v>57</v>
      </c>
      <c r="C44" s="218"/>
    </row>
    <row r="45" spans="1:3" s="285" customFormat="1" ht="12" customHeight="1" thickBot="1">
      <c r="A45" s="107" t="s">
        <v>17</v>
      </c>
      <c r="B45" s="91" t="s">
        <v>360</v>
      </c>
      <c r="C45" s="170">
        <f>SUM(C46:C50)</f>
        <v>61641</v>
      </c>
    </row>
    <row r="46" spans="1:3" ht="12" customHeight="1">
      <c r="A46" s="276" t="s">
        <v>95</v>
      </c>
      <c r="B46" s="8" t="s">
        <v>48</v>
      </c>
      <c r="C46" s="58">
        <f>32245+2361+1299+548+132+474+834</f>
        <v>37893</v>
      </c>
    </row>
    <row r="47" spans="1:3" ht="12" customHeight="1">
      <c r="A47" s="276" t="s">
        <v>96</v>
      </c>
      <c r="B47" s="7" t="s">
        <v>149</v>
      </c>
      <c r="C47" s="60">
        <f>8582+637+350+148+36+128+226</f>
        <v>10107</v>
      </c>
    </row>
    <row r="48" spans="1:3" ht="12" customHeight="1">
      <c r="A48" s="276" t="s">
        <v>97</v>
      </c>
      <c r="B48" s="7" t="s">
        <v>124</v>
      </c>
      <c r="C48" s="60">
        <f>13143+498</f>
        <v>13641</v>
      </c>
    </row>
    <row r="49" spans="1:3" ht="12" customHeight="1">
      <c r="A49" s="276" t="s">
        <v>98</v>
      </c>
      <c r="B49" s="7" t="s">
        <v>150</v>
      </c>
      <c r="C49" s="60"/>
    </row>
    <row r="50" spans="1:3" ht="12" customHeight="1" thickBot="1">
      <c r="A50" s="276" t="s">
        <v>125</v>
      </c>
      <c r="B50" s="7" t="s">
        <v>151</v>
      </c>
      <c r="C50" s="60"/>
    </row>
    <row r="51" spans="1:3" ht="12" customHeight="1" thickBot="1">
      <c r="A51" s="107" t="s">
        <v>18</v>
      </c>
      <c r="B51" s="91" t="s">
        <v>361</v>
      </c>
      <c r="C51" s="170">
        <f>SUM(C52:C54)</f>
        <v>77</v>
      </c>
    </row>
    <row r="52" spans="1:3" s="285" customFormat="1" ht="12" customHeight="1">
      <c r="A52" s="276" t="s">
        <v>101</v>
      </c>
      <c r="B52" s="8" t="s">
        <v>169</v>
      </c>
      <c r="C52" s="58">
        <v>77</v>
      </c>
    </row>
    <row r="53" spans="1:3" ht="12" customHeight="1">
      <c r="A53" s="276" t="s">
        <v>102</v>
      </c>
      <c r="B53" s="7" t="s">
        <v>153</v>
      </c>
      <c r="C53" s="60"/>
    </row>
    <row r="54" spans="1:3" ht="12" customHeight="1">
      <c r="A54" s="276" t="s">
        <v>103</v>
      </c>
      <c r="B54" s="7" t="s">
        <v>58</v>
      </c>
      <c r="C54" s="60"/>
    </row>
    <row r="55" spans="1:3" ht="12" customHeight="1" thickBot="1">
      <c r="A55" s="276" t="s">
        <v>104</v>
      </c>
      <c r="B55" s="7" t="s">
        <v>562</v>
      </c>
      <c r="C55" s="60"/>
    </row>
    <row r="56" spans="1:3" ht="15" customHeight="1" thickBot="1">
      <c r="A56" s="107" t="s">
        <v>19</v>
      </c>
      <c r="B56" s="91" t="s">
        <v>11</v>
      </c>
      <c r="C56" s="197"/>
    </row>
    <row r="57" spans="1:3" ht="13.5" thickBot="1">
      <c r="A57" s="107" t="s">
        <v>20</v>
      </c>
      <c r="B57" s="133" t="s">
        <v>563</v>
      </c>
      <c r="C57" s="219">
        <f>+C45+C51+C56</f>
        <v>61718</v>
      </c>
    </row>
    <row r="58" ht="15" customHeight="1" thickBot="1">
      <c r="C58" s="220"/>
    </row>
    <row r="59" spans="1:3" ht="14.25" customHeight="1" thickBot="1">
      <c r="A59" s="136" t="s">
        <v>555</v>
      </c>
      <c r="B59" s="137"/>
      <c r="C59" s="89">
        <v>19</v>
      </c>
    </row>
    <row r="60" spans="1:3" ht="13.5" thickBot="1">
      <c r="A60" s="136" t="s">
        <v>165</v>
      </c>
      <c r="B60" s="137"/>
      <c r="C60" s="8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melléklet a 20/2016.(VIII.1.)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1">
      <selection activeCell="F53" sqref="F53"/>
    </sheetView>
  </sheetViews>
  <sheetFormatPr defaultColWidth="9.00390625" defaultRowHeight="12.75"/>
  <cols>
    <col min="1" max="1" width="13.875" style="134" customWidth="1"/>
    <col min="2" max="2" width="79.125" style="135" customWidth="1"/>
    <col min="3" max="3" width="25.00390625" style="135" customWidth="1"/>
    <col min="4" max="16384" width="9.375" style="135" customWidth="1"/>
  </cols>
  <sheetData>
    <row r="1" spans="1:3" s="114" customFormat="1" ht="21" customHeight="1" thickBot="1">
      <c r="A1" s="113"/>
      <c r="B1" s="115"/>
      <c r="C1" s="280" t="e">
        <f>+CONCATENATE("9.3.1. melléklet a ……/",LEFT(#REF!,4),". (….) önkormányzati rendelethez")</f>
        <v>#REF!</v>
      </c>
    </row>
    <row r="2" spans="1:3" s="281" customFormat="1" ht="36" customHeight="1">
      <c r="A2" s="236" t="s">
        <v>163</v>
      </c>
      <c r="B2" s="207" t="s">
        <v>720</v>
      </c>
      <c r="C2" s="221" t="s">
        <v>61</v>
      </c>
    </row>
    <row r="3" spans="1:3" s="281" customFormat="1" ht="24.75" thickBot="1">
      <c r="A3" s="274" t="s">
        <v>162</v>
      </c>
      <c r="B3" s="208" t="s">
        <v>713</v>
      </c>
      <c r="C3" s="222" t="s">
        <v>60</v>
      </c>
    </row>
    <row r="4" spans="1:3" s="282" customFormat="1" ht="15.75" customHeight="1" thickBot="1">
      <c r="A4" s="117"/>
      <c r="B4" s="117"/>
      <c r="C4" s="118" t="s">
        <v>53</v>
      </c>
    </row>
    <row r="5" spans="1:3" ht="13.5" thickBot="1">
      <c r="A5" s="237" t="s">
        <v>164</v>
      </c>
      <c r="B5" s="119" t="s">
        <v>54</v>
      </c>
      <c r="C5" s="120" t="s">
        <v>55</v>
      </c>
    </row>
    <row r="6" spans="1:3" s="283" customFormat="1" ht="12.75" customHeight="1" thickBot="1">
      <c r="A6" s="104" t="s">
        <v>476</v>
      </c>
      <c r="B6" s="105" t="s">
        <v>477</v>
      </c>
      <c r="C6" s="106" t="s">
        <v>478</v>
      </c>
    </row>
    <row r="7" spans="1:3" s="283" customFormat="1" ht="15.75" customHeight="1" thickBot="1">
      <c r="A7" s="121"/>
      <c r="B7" s="122" t="s">
        <v>56</v>
      </c>
      <c r="C7" s="123"/>
    </row>
    <row r="8" spans="1:3" s="223" customFormat="1" ht="12" customHeight="1" thickBot="1">
      <c r="A8" s="104" t="s">
        <v>17</v>
      </c>
      <c r="B8" s="124" t="s">
        <v>558</v>
      </c>
      <c r="C8" s="170">
        <f>SUM(C9:C19)</f>
        <v>4533</v>
      </c>
    </row>
    <row r="9" spans="1:3" s="223" customFormat="1" ht="12" customHeight="1">
      <c r="A9" s="275" t="s">
        <v>95</v>
      </c>
      <c r="B9" s="9" t="s">
        <v>220</v>
      </c>
      <c r="C9" s="212"/>
    </row>
    <row r="10" spans="1:3" s="223" customFormat="1" ht="12" customHeight="1">
      <c r="A10" s="276" t="s">
        <v>96</v>
      </c>
      <c r="B10" s="7" t="s">
        <v>221</v>
      </c>
      <c r="C10" s="168">
        <v>1720</v>
      </c>
    </row>
    <row r="11" spans="1:3" s="223" customFormat="1" ht="12" customHeight="1">
      <c r="A11" s="276" t="s">
        <v>97</v>
      </c>
      <c r="B11" s="7" t="s">
        <v>222</v>
      </c>
      <c r="C11" s="168"/>
    </row>
    <row r="12" spans="1:3" s="223" customFormat="1" ht="12" customHeight="1">
      <c r="A12" s="276" t="s">
        <v>98</v>
      </c>
      <c r="B12" s="7" t="s">
        <v>223</v>
      </c>
      <c r="C12" s="168"/>
    </row>
    <row r="13" spans="1:3" s="223" customFormat="1" ht="12" customHeight="1">
      <c r="A13" s="276" t="s">
        <v>125</v>
      </c>
      <c r="B13" s="7" t="s">
        <v>224</v>
      </c>
      <c r="C13" s="168">
        <v>1919</v>
      </c>
    </row>
    <row r="14" spans="1:3" s="223" customFormat="1" ht="12" customHeight="1">
      <c r="A14" s="276" t="s">
        <v>99</v>
      </c>
      <c r="B14" s="7" t="s">
        <v>345</v>
      </c>
      <c r="C14" s="168">
        <v>894</v>
      </c>
    </row>
    <row r="15" spans="1:3" s="223" customFormat="1" ht="12" customHeight="1">
      <c r="A15" s="276" t="s">
        <v>100</v>
      </c>
      <c r="B15" s="6" t="s">
        <v>346</v>
      </c>
      <c r="C15" s="168"/>
    </row>
    <row r="16" spans="1:3" s="223" customFormat="1" ht="12" customHeight="1">
      <c r="A16" s="276" t="s">
        <v>110</v>
      </c>
      <c r="B16" s="7" t="s">
        <v>227</v>
      </c>
      <c r="C16" s="213"/>
    </row>
    <row r="17" spans="1:3" s="284" customFormat="1" ht="12" customHeight="1">
      <c r="A17" s="276" t="s">
        <v>111</v>
      </c>
      <c r="B17" s="7" t="s">
        <v>228</v>
      </c>
      <c r="C17" s="168"/>
    </row>
    <row r="18" spans="1:3" s="284" customFormat="1" ht="12" customHeight="1">
      <c r="A18" s="276" t="s">
        <v>112</v>
      </c>
      <c r="B18" s="7" t="s">
        <v>485</v>
      </c>
      <c r="C18" s="169"/>
    </row>
    <row r="19" spans="1:3" s="284" customFormat="1" ht="12" customHeight="1" thickBot="1">
      <c r="A19" s="276" t="s">
        <v>113</v>
      </c>
      <c r="B19" s="6" t="s">
        <v>229</v>
      </c>
      <c r="C19" s="169"/>
    </row>
    <row r="20" spans="1:3" s="223" customFormat="1" ht="12" customHeight="1" thickBot="1">
      <c r="A20" s="104" t="s">
        <v>18</v>
      </c>
      <c r="B20" s="124" t="s">
        <v>347</v>
      </c>
      <c r="C20" s="170">
        <f>SUM(C21:C23)</f>
        <v>0</v>
      </c>
    </row>
    <row r="21" spans="1:3" s="284" customFormat="1" ht="12" customHeight="1">
      <c r="A21" s="276" t="s">
        <v>101</v>
      </c>
      <c r="B21" s="8" t="s">
        <v>197</v>
      </c>
      <c r="C21" s="168"/>
    </row>
    <row r="22" spans="1:3" s="284" customFormat="1" ht="12" customHeight="1">
      <c r="A22" s="276" t="s">
        <v>102</v>
      </c>
      <c r="B22" s="7" t="s">
        <v>348</v>
      </c>
      <c r="C22" s="168"/>
    </row>
    <row r="23" spans="1:3" s="284" customFormat="1" ht="12" customHeight="1">
      <c r="A23" s="276" t="s">
        <v>103</v>
      </c>
      <c r="B23" s="7" t="s">
        <v>349</v>
      </c>
      <c r="C23" s="168"/>
    </row>
    <row r="24" spans="1:3" s="284" customFormat="1" ht="12" customHeight="1" thickBot="1">
      <c r="A24" s="276" t="s">
        <v>104</v>
      </c>
      <c r="B24" s="7" t="s">
        <v>709</v>
      </c>
      <c r="C24" s="168"/>
    </row>
    <row r="25" spans="1:3" s="284" customFormat="1" ht="12" customHeight="1" thickBot="1">
      <c r="A25" s="107" t="s">
        <v>19</v>
      </c>
      <c r="B25" s="91" t="s">
        <v>140</v>
      </c>
      <c r="C25" s="197"/>
    </row>
    <row r="26" spans="1:3" s="284" customFormat="1" ht="12" customHeight="1" thickBot="1">
      <c r="A26" s="107" t="s">
        <v>20</v>
      </c>
      <c r="B26" s="91" t="s">
        <v>710</v>
      </c>
      <c r="C26" s="170">
        <f>+C27+C28</f>
        <v>0</v>
      </c>
    </row>
    <row r="27" spans="1:3" s="284" customFormat="1" ht="12" customHeight="1">
      <c r="A27" s="277" t="s">
        <v>207</v>
      </c>
      <c r="B27" s="278" t="s">
        <v>348</v>
      </c>
      <c r="C27" s="58"/>
    </row>
    <row r="28" spans="1:3" s="284" customFormat="1" ht="12" customHeight="1">
      <c r="A28" s="277" t="s">
        <v>210</v>
      </c>
      <c r="B28" s="279" t="s">
        <v>350</v>
      </c>
      <c r="C28" s="171"/>
    </row>
    <row r="29" spans="1:3" s="284" customFormat="1" ht="12" customHeight="1" thickBot="1">
      <c r="A29" s="276" t="s">
        <v>211</v>
      </c>
      <c r="B29" s="94" t="s">
        <v>711</v>
      </c>
      <c r="C29" s="61"/>
    </row>
    <row r="30" spans="1:3" s="284" customFormat="1" ht="12" customHeight="1" thickBot="1">
      <c r="A30" s="107" t="s">
        <v>21</v>
      </c>
      <c r="B30" s="91" t="s">
        <v>351</v>
      </c>
      <c r="C30" s="170">
        <f>+C31+C32+C33</f>
        <v>0</v>
      </c>
    </row>
    <row r="31" spans="1:3" s="284" customFormat="1" ht="12" customHeight="1">
      <c r="A31" s="277" t="s">
        <v>88</v>
      </c>
      <c r="B31" s="278" t="s">
        <v>234</v>
      </c>
      <c r="C31" s="58"/>
    </row>
    <row r="32" spans="1:3" s="284" customFormat="1" ht="12" customHeight="1">
      <c r="A32" s="277" t="s">
        <v>89</v>
      </c>
      <c r="B32" s="279" t="s">
        <v>235</v>
      </c>
      <c r="C32" s="171"/>
    </row>
    <row r="33" spans="1:3" s="284" customFormat="1" ht="12" customHeight="1" thickBot="1">
      <c r="A33" s="276" t="s">
        <v>90</v>
      </c>
      <c r="B33" s="94" t="s">
        <v>236</v>
      </c>
      <c r="C33" s="61"/>
    </row>
    <row r="34" spans="1:3" s="223" customFormat="1" ht="12" customHeight="1" thickBot="1">
      <c r="A34" s="107" t="s">
        <v>22</v>
      </c>
      <c r="B34" s="91" t="s">
        <v>322</v>
      </c>
      <c r="C34" s="197"/>
    </row>
    <row r="35" spans="1:3" s="223" customFormat="1" ht="12" customHeight="1" thickBot="1">
      <c r="A35" s="107" t="s">
        <v>23</v>
      </c>
      <c r="B35" s="91" t="s">
        <v>352</v>
      </c>
      <c r="C35" s="214"/>
    </row>
    <row r="36" spans="1:3" s="223" customFormat="1" ht="12" customHeight="1" thickBot="1">
      <c r="A36" s="104" t="s">
        <v>24</v>
      </c>
      <c r="B36" s="91" t="s">
        <v>712</v>
      </c>
      <c r="C36" s="215">
        <f>+C8+C20+C25+C26+C30+C34+C35</f>
        <v>4533</v>
      </c>
    </row>
    <row r="37" spans="1:3" s="223" customFormat="1" ht="12" customHeight="1" thickBot="1">
      <c r="A37" s="125" t="s">
        <v>25</v>
      </c>
      <c r="B37" s="91" t="s">
        <v>354</v>
      </c>
      <c r="C37" s="215">
        <f>+C38+C39+C40</f>
        <v>312</v>
      </c>
    </row>
    <row r="38" spans="1:3" s="223" customFormat="1" ht="12" customHeight="1">
      <c r="A38" s="277" t="s">
        <v>355</v>
      </c>
      <c r="B38" s="278" t="s">
        <v>179</v>
      </c>
      <c r="C38" s="58">
        <v>312</v>
      </c>
    </row>
    <row r="39" spans="1:3" s="223" customFormat="1" ht="12" customHeight="1">
      <c r="A39" s="277" t="s">
        <v>356</v>
      </c>
      <c r="B39" s="279" t="s">
        <v>7</v>
      </c>
      <c r="C39" s="171"/>
    </row>
    <row r="40" spans="1:3" s="284" customFormat="1" ht="12" customHeight="1" thickBot="1">
      <c r="A40" s="276" t="s">
        <v>357</v>
      </c>
      <c r="B40" s="94" t="s">
        <v>358</v>
      </c>
      <c r="C40" s="61"/>
    </row>
    <row r="41" spans="1:3" s="284" customFormat="1" ht="15" customHeight="1" thickBot="1">
      <c r="A41" s="125" t="s">
        <v>26</v>
      </c>
      <c r="B41" s="126" t="s">
        <v>359</v>
      </c>
      <c r="C41" s="218">
        <f>+C36+C37</f>
        <v>4845</v>
      </c>
    </row>
    <row r="42" spans="1:3" s="284" customFormat="1" ht="15" customHeight="1">
      <c r="A42" s="127"/>
      <c r="B42" s="128"/>
      <c r="C42" s="216"/>
    </row>
    <row r="43" spans="1:3" ht="13.5" thickBot="1">
      <c r="A43" s="129"/>
      <c r="B43" s="130"/>
      <c r="C43" s="217"/>
    </row>
    <row r="44" spans="1:3" s="283" customFormat="1" ht="16.5" customHeight="1" thickBot="1">
      <c r="A44" s="131"/>
      <c r="B44" s="132" t="s">
        <v>57</v>
      </c>
      <c r="C44" s="218"/>
    </row>
    <row r="45" spans="1:3" s="285" customFormat="1" ht="12" customHeight="1" thickBot="1">
      <c r="A45" s="107" t="s">
        <v>17</v>
      </c>
      <c r="B45" s="91" t="s">
        <v>360</v>
      </c>
      <c r="C45" s="170">
        <f>SUM(C46:C50)</f>
        <v>61641</v>
      </c>
    </row>
    <row r="46" spans="1:3" ht="12" customHeight="1">
      <c r="A46" s="276" t="s">
        <v>95</v>
      </c>
      <c r="B46" s="8" t="s">
        <v>48</v>
      </c>
      <c r="C46" s="58">
        <f>32245+2361+1299+548+132+474+834</f>
        <v>37893</v>
      </c>
    </row>
    <row r="47" spans="1:3" ht="12" customHeight="1">
      <c r="A47" s="276" t="s">
        <v>96</v>
      </c>
      <c r="B47" s="7" t="s">
        <v>149</v>
      </c>
      <c r="C47" s="60">
        <f>8582+637+350+148+36+128+226</f>
        <v>10107</v>
      </c>
    </row>
    <row r="48" spans="1:3" ht="12" customHeight="1">
      <c r="A48" s="276" t="s">
        <v>97</v>
      </c>
      <c r="B48" s="7" t="s">
        <v>124</v>
      </c>
      <c r="C48" s="60">
        <f>13143+498</f>
        <v>13641</v>
      </c>
    </row>
    <row r="49" spans="1:3" ht="12" customHeight="1">
      <c r="A49" s="276" t="s">
        <v>98</v>
      </c>
      <c r="B49" s="7" t="s">
        <v>150</v>
      </c>
      <c r="C49" s="60"/>
    </row>
    <row r="50" spans="1:3" ht="12" customHeight="1" thickBot="1">
      <c r="A50" s="276" t="s">
        <v>125</v>
      </c>
      <c r="B50" s="7" t="s">
        <v>151</v>
      </c>
      <c r="C50" s="60"/>
    </row>
    <row r="51" spans="1:3" ht="12" customHeight="1" thickBot="1">
      <c r="A51" s="107" t="s">
        <v>18</v>
      </c>
      <c r="B51" s="91" t="s">
        <v>361</v>
      </c>
      <c r="C51" s="170">
        <f>SUM(C52:C54)</f>
        <v>77</v>
      </c>
    </row>
    <row r="52" spans="1:3" s="285" customFormat="1" ht="12" customHeight="1">
      <c r="A52" s="276" t="s">
        <v>101</v>
      </c>
      <c r="B52" s="8" t="s">
        <v>169</v>
      </c>
      <c r="C52" s="58">
        <v>77</v>
      </c>
    </row>
    <row r="53" spans="1:3" ht="12" customHeight="1">
      <c r="A53" s="276" t="s">
        <v>102</v>
      </c>
      <c r="B53" s="7" t="s">
        <v>153</v>
      </c>
      <c r="C53" s="60"/>
    </row>
    <row r="54" spans="1:3" ht="12" customHeight="1">
      <c r="A54" s="276" t="s">
        <v>103</v>
      </c>
      <c r="B54" s="7" t="s">
        <v>58</v>
      </c>
      <c r="C54" s="60"/>
    </row>
    <row r="55" spans="1:3" ht="12" customHeight="1" thickBot="1">
      <c r="A55" s="276" t="s">
        <v>104</v>
      </c>
      <c r="B55" s="7" t="s">
        <v>562</v>
      </c>
      <c r="C55" s="60"/>
    </row>
    <row r="56" spans="1:3" ht="15" customHeight="1" thickBot="1">
      <c r="A56" s="107" t="s">
        <v>19</v>
      </c>
      <c r="B56" s="91" t="s">
        <v>11</v>
      </c>
      <c r="C56" s="197"/>
    </row>
    <row r="57" spans="1:3" ht="13.5" thickBot="1">
      <c r="A57" s="107" t="s">
        <v>20</v>
      </c>
      <c r="B57" s="133" t="s">
        <v>563</v>
      </c>
      <c r="C57" s="219">
        <f>+C45+C51+C56</f>
        <v>61718</v>
      </c>
    </row>
    <row r="58" ht="15" customHeight="1" thickBot="1">
      <c r="C58" s="220"/>
    </row>
    <row r="59" spans="1:3" ht="14.25" customHeight="1" thickBot="1">
      <c r="A59" s="136" t="s">
        <v>555</v>
      </c>
      <c r="B59" s="137"/>
      <c r="C59" s="89">
        <v>19</v>
      </c>
    </row>
    <row r="60" spans="1:3" ht="13.5" thickBot="1">
      <c r="A60" s="136" t="s">
        <v>165</v>
      </c>
      <c r="B60" s="13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  melléklet a 20/2016.(VIII.1.)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0"/>
  <sheetViews>
    <sheetView workbookViewId="0" topLeftCell="A34">
      <selection activeCell="C48" sqref="C48"/>
    </sheetView>
  </sheetViews>
  <sheetFormatPr defaultColWidth="9.00390625" defaultRowHeight="12.75"/>
  <cols>
    <col min="1" max="1" width="13.875" style="134" customWidth="1"/>
    <col min="2" max="2" width="79.375" style="0" customWidth="1"/>
    <col min="3" max="3" width="25.00390625" style="0" customWidth="1"/>
  </cols>
  <sheetData>
    <row r="1" spans="1:3" ht="16.5" customHeight="1" thickBot="1">
      <c r="A1" s="113"/>
      <c r="B1" s="115"/>
      <c r="C1" s="280" t="e">
        <f>+CONCATENATE("9.3.1. melléklet a ……/",LEFT(#REF!,4),". (….) önkormányzati rendelethez")</f>
        <v>#REF!</v>
      </c>
    </row>
    <row r="2" spans="1:3" ht="36" customHeight="1">
      <c r="A2" s="236" t="s">
        <v>163</v>
      </c>
      <c r="B2" s="207" t="s">
        <v>721</v>
      </c>
      <c r="C2" s="221" t="s">
        <v>61</v>
      </c>
    </row>
    <row r="3" spans="1:3" ht="24" customHeight="1" thickBot="1">
      <c r="A3" s="274" t="s">
        <v>162</v>
      </c>
      <c r="B3" s="208" t="s">
        <v>722</v>
      </c>
      <c r="C3" s="222" t="s">
        <v>52</v>
      </c>
    </row>
    <row r="4" spans="1:3" ht="14.25" thickBot="1">
      <c r="A4" s="117"/>
      <c r="B4" s="117"/>
      <c r="C4" s="118" t="s">
        <v>53</v>
      </c>
    </row>
    <row r="5" spans="1:3" ht="13.5" thickBot="1">
      <c r="A5" s="237" t="s">
        <v>164</v>
      </c>
      <c r="B5" s="119" t="s">
        <v>54</v>
      </c>
      <c r="C5" s="120" t="s">
        <v>55</v>
      </c>
    </row>
    <row r="6" spans="1:3" ht="13.5" thickBot="1">
      <c r="A6" s="104" t="s">
        <v>476</v>
      </c>
      <c r="B6" s="105" t="s">
        <v>477</v>
      </c>
      <c r="C6" s="106" t="s">
        <v>478</v>
      </c>
    </row>
    <row r="7" spans="1:3" ht="13.5" thickBot="1">
      <c r="A7" s="121"/>
      <c r="B7" s="122" t="s">
        <v>56</v>
      </c>
      <c r="C7" s="123"/>
    </row>
    <row r="8" spans="1:3" ht="13.5" thickBot="1">
      <c r="A8" s="104" t="s">
        <v>17</v>
      </c>
      <c r="B8" s="124" t="s">
        <v>558</v>
      </c>
      <c r="C8" s="170">
        <f>SUM(C9:C19)</f>
        <v>11262</v>
      </c>
    </row>
    <row r="9" spans="1:3" ht="12.75">
      <c r="A9" s="275" t="s">
        <v>95</v>
      </c>
      <c r="B9" s="9" t="s">
        <v>220</v>
      </c>
      <c r="C9" s="212">
        <v>30</v>
      </c>
    </row>
    <row r="10" spans="1:3" ht="12.75">
      <c r="A10" s="276" t="s">
        <v>96</v>
      </c>
      <c r="B10" s="7" t="s">
        <v>221</v>
      </c>
      <c r="C10" s="168">
        <f>6450+487-873</f>
        <v>6064</v>
      </c>
    </row>
    <row r="11" spans="1:3" ht="12.75">
      <c r="A11" s="276" t="s">
        <v>97</v>
      </c>
      <c r="B11" s="7" t="s">
        <v>222</v>
      </c>
      <c r="C11" s="168">
        <f>690+13-74</f>
        <v>629</v>
      </c>
    </row>
    <row r="12" spans="1:3" ht="12.75">
      <c r="A12" s="276" t="s">
        <v>98</v>
      </c>
      <c r="B12" s="7" t="s">
        <v>223</v>
      </c>
      <c r="C12" s="168"/>
    </row>
    <row r="13" spans="1:3" ht="12.75">
      <c r="A13" s="276" t="s">
        <v>125</v>
      </c>
      <c r="B13" s="7" t="s">
        <v>224</v>
      </c>
      <c r="C13" s="168"/>
    </row>
    <row r="14" spans="1:3" ht="12.75">
      <c r="A14" s="276" t="s">
        <v>99</v>
      </c>
      <c r="B14" s="7" t="s">
        <v>345</v>
      </c>
      <c r="C14" s="168">
        <f>284+151-2</f>
        <v>433</v>
      </c>
    </row>
    <row r="15" spans="1:3" ht="12.75">
      <c r="A15" s="276" t="s">
        <v>100</v>
      </c>
      <c r="B15" s="6" t="s">
        <v>346</v>
      </c>
      <c r="C15" s="168">
        <f>2707+1399</f>
        <v>4106</v>
      </c>
    </row>
    <row r="16" spans="1:3" ht="12.75">
      <c r="A16" s="276" t="s">
        <v>110</v>
      </c>
      <c r="B16" s="7" t="s">
        <v>227</v>
      </c>
      <c r="C16" s="213"/>
    </row>
    <row r="17" spans="1:3" ht="12.75">
      <c r="A17" s="276" t="s">
        <v>111</v>
      </c>
      <c r="B17" s="7" t="s">
        <v>228</v>
      </c>
      <c r="C17" s="168"/>
    </row>
    <row r="18" spans="1:3" ht="12.75">
      <c r="A18" s="276" t="s">
        <v>112</v>
      </c>
      <c r="B18" s="7" t="s">
        <v>485</v>
      </c>
      <c r="C18" s="169"/>
    </row>
    <row r="19" spans="1:3" ht="13.5" thickBot="1">
      <c r="A19" s="276" t="s">
        <v>113</v>
      </c>
      <c r="B19" s="6" t="s">
        <v>229</v>
      </c>
      <c r="C19" s="169"/>
    </row>
    <row r="20" spans="1:3" ht="13.5" thickBot="1">
      <c r="A20" s="104" t="s">
        <v>18</v>
      </c>
      <c r="B20" s="124" t="s">
        <v>347</v>
      </c>
      <c r="C20" s="170">
        <f>SUM(C21:C23)</f>
        <v>0</v>
      </c>
    </row>
    <row r="21" spans="1:3" ht="12.75">
      <c r="A21" s="276" t="s">
        <v>101</v>
      </c>
      <c r="B21" s="8" t="s">
        <v>197</v>
      </c>
      <c r="C21" s="168"/>
    </row>
    <row r="22" spans="1:3" ht="12.75">
      <c r="A22" s="276" t="s">
        <v>102</v>
      </c>
      <c r="B22" s="7" t="s">
        <v>348</v>
      </c>
      <c r="C22" s="168"/>
    </row>
    <row r="23" spans="1:3" ht="12.75">
      <c r="A23" s="276" t="s">
        <v>103</v>
      </c>
      <c r="B23" s="7" t="s">
        <v>349</v>
      </c>
      <c r="C23" s="168"/>
    </row>
    <row r="24" spans="1:3" ht="13.5" thickBot="1">
      <c r="A24" s="276" t="s">
        <v>104</v>
      </c>
      <c r="B24" s="7" t="s">
        <v>709</v>
      </c>
      <c r="C24" s="168"/>
    </row>
    <row r="25" spans="1:3" ht="13.5" thickBot="1">
      <c r="A25" s="107" t="s">
        <v>19</v>
      </c>
      <c r="B25" s="91" t="s">
        <v>140</v>
      </c>
      <c r="C25" s="197"/>
    </row>
    <row r="26" spans="1:3" ht="13.5" thickBot="1">
      <c r="A26" s="107" t="s">
        <v>20</v>
      </c>
      <c r="B26" s="91" t="s">
        <v>710</v>
      </c>
      <c r="C26" s="170">
        <f>+C27+C28</f>
        <v>0</v>
      </c>
    </row>
    <row r="27" spans="1:3" ht="12.75">
      <c r="A27" s="277" t="s">
        <v>207</v>
      </c>
      <c r="B27" s="278" t="s">
        <v>348</v>
      </c>
      <c r="C27" s="58"/>
    </row>
    <row r="28" spans="1:3" ht="12.75">
      <c r="A28" s="277" t="s">
        <v>210</v>
      </c>
      <c r="B28" s="279" t="s">
        <v>350</v>
      </c>
      <c r="C28" s="171"/>
    </row>
    <row r="29" spans="1:3" ht="13.5" thickBot="1">
      <c r="A29" s="276" t="s">
        <v>211</v>
      </c>
      <c r="B29" s="94" t="s">
        <v>711</v>
      </c>
      <c r="C29" s="61"/>
    </row>
    <row r="30" spans="1:3" ht="13.5" thickBot="1">
      <c r="A30" s="107" t="s">
        <v>21</v>
      </c>
      <c r="B30" s="91" t="s">
        <v>351</v>
      </c>
      <c r="C30" s="170">
        <f>+C31+C32+C33</f>
        <v>0</v>
      </c>
    </row>
    <row r="31" spans="1:3" ht="12.75">
      <c r="A31" s="277" t="s">
        <v>88</v>
      </c>
      <c r="B31" s="278" t="s">
        <v>234</v>
      </c>
      <c r="C31" s="58"/>
    </row>
    <row r="32" spans="1:3" ht="12.75">
      <c r="A32" s="277" t="s">
        <v>89</v>
      </c>
      <c r="B32" s="279" t="s">
        <v>235</v>
      </c>
      <c r="C32" s="171"/>
    </row>
    <row r="33" spans="1:3" ht="13.5" thickBot="1">
      <c r="A33" s="276" t="s">
        <v>90</v>
      </c>
      <c r="B33" s="94" t="s">
        <v>236</v>
      </c>
      <c r="C33" s="61"/>
    </row>
    <row r="34" spans="1:3" ht="13.5" thickBot="1">
      <c r="A34" s="107" t="s">
        <v>22</v>
      </c>
      <c r="B34" s="91" t="s">
        <v>322</v>
      </c>
      <c r="C34" s="197"/>
    </row>
    <row r="35" spans="1:3" ht="13.5" thickBot="1">
      <c r="A35" s="107" t="s">
        <v>23</v>
      </c>
      <c r="B35" s="91" t="s">
        <v>352</v>
      </c>
      <c r="C35" s="214"/>
    </row>
    <row r="36" spans="1:3" ht="13.5" thickBot="1">
      <c r="A36" s="104" t="s">
        <v>24</v>
      </c>
      <c r="B36" s="91" t="s">
        <v>712</v>
      </c>
      <c r="C36" s="215">
        <f>+C8+C20+C25+C26+C30+C34+C35</f>
        <v>11262</v>
      </c>
    </row>
    <row r="37" spans="1:3" ht="13.5" thickBot="1">
      <c r="A37" s="125" t="s">
        <v>25</v>
      </c>
      <c r="B37" s="91" t="s">
        <v>354</v>
      </c>
      <c r="C37" s="215">
        <f>+C38+C39+C40</f>
        <v>0</v>
      </c>
    </row>
    <row r="38" spans="1:3" ht="12.75">
      <c r="A38" s="277" t="s">
        <v>355</v>
      </c>
      <c r="B38" s="278" t="s">
        <v>179</v>
      </c>
      <c r="C38" s="58"/>
    </row>
    <row r="39" spans="1:3" ht="12.75">
      <c r="A39" s="277" t="s">
        <v>356</v>
      </c>
      <c r="B39" s="279" t="s">
        <v>7</v>
      </c>
      <c r="C39" s="171"/>
    </row>
    <row r="40" spans="1:3" ht="13.5" thickBot="1">
      <c r="A40" s="276" t="s">
        <v>357</v>
      </c>
      <c r="B40" s="94" t="s">
        <v>358</v>
      </c>
      <c r="C40" s="61"/>
    </row>
    <row r="41" spans="1:3" ht="13.5" thickBot="1">
      <c r="A41" s="125" t="s">
        <v>26</v>
      </c>
      <c r="B41" s="126" t="s">
        <v>359</v>
      </c>
      <c r="C41" s="218">
        <f>+C36+C37</f>
        <v>11262</v>
      </c>
    </row>
    <row r="42" spans="1:3" ht="12.75">
      <c r="A42" s="127"/>
      <c r="B42" s="128"/>
      <c r="C42" s="216"/>
    </row>
    <row r="43" spans="1:3" ht="13.5" thickBot="1">
      <c r="A43" s="129"/>
      <c r="B43" s="130"/>
      <c r="C43" s="217"/>
    </row>
    <row r="44" spans="1:3" ht="13.5" thickBot="1">
      <c r="A44" s="131"/>
      <c r="B44" s="132" t="s">
        <v>57</v>
      </c>
      <c r="C44" s="218"/>
    </row>
    <row r="45" spans="1:3" ht="13.5" thickBot="1">
      <c r="A45" s="107" t="s">
        <v>17</v>
      </c>
      <c r="B45" s="91" t="s">
        <v>360</v>
      </c>
      <c r="C45" s="170">
        <f>SUM(C46:C50)</f>
        <v>70408</v>
      </c>
    </row>
    <row r="46" spans="1:3" ht="12.75">
      <c r="A46" s="276" t="s">
        <v>95</v>
      </c>
      <c r="B46" s="8" t="s">
        <v>48</v>
      </c>
      <c r="C46" s="58">
        <f>27794+64-3+67+93+56</f>
        <v>28071</v>
      </c>
    </row>
    <row r="47" spans="1:3" ht="12.75">
      <c r="A47" s="276" t="s">
        <v>96</v>
      </c>
      <c r="B47" s="7" t="s">
        <v>149</v>
      </c>
      <c r="C47" s="60">
        <f>7509+17-36+18+23+15</f>
        <v>7546</v>
      </c>
    </row>
    <row r="48" spans="1:3" ht="12.75">
      <c r="A48" s="276" t="s">
        <v>97</v>
      </c>
      <c r="B48" s="7" t="s">
        <v>124</v>
      </c>
      <c r="C48" s="60">
        <f>27270+325+7169-116-29+87+85</f>
        <v>34791</v>
      </c>
    </row>
    <row r="49" spans="1:3" ht="12.75">
      <c r="A49" s="276" t="s">
        <v>98</v>
      </c>
      <c r="B49" s="7" t="s">
        <v>150</v>
      </c>
      <c r="C49" s="60"/>
    </row>
    <row r="50" spans="1:3" ht="13.5" thickBot="1">
      <c r="A50" s="276" t="s">
        <v>125</v>
      </c>
      <c r="B50" s="7" t="s">
        <v>151</v>
      </c>
      <c r="C50" s="60"/>
    </row>
    <row r="51" spans="1:3" ht="13.5" thickBot="1">
      <c r="A51" s="107" t="s">
        <v>18</v>
      </c>
      <c r="B51" s="91" t="s">
        <v>361</v>
      </c>
      <c r="C51" s="170">
        <f>SUM(C52:C54)</f>
        <v>7964</v>
      </c>
    </row>
    <row r="52" spans="1:3" ht="12.75">
      <c r="A52" s="276" t="s">
        <v>101</v>
      </c>
      <c r="B52" s="8" t="s">
        <v>169</v>
      </c>
      <c r="C52" s="58">
        <f>4737+154+3044-1905+29</f>
        <v>6059</v>
      </c>
    </row>
    <row r="53" spans="1:3" ht="12.75">
      <c r="A53" s="276" t="s">
        <v>102</v>
      </c>
      <c r="B53" s="7" t="s">
        <v>153</v>
      </c>
      <c r="C53" s="60">
        <v>1905</v>
      </c>
    </row>
    <row r="54" spans="1:3" ht="12.75">
      <c r="A54" s="276" t="s">
        <v>103</v>
      </c>
      <c r="B54" s="7" t="s">
        <v>58</v>
      </c>
      <c r="C54" s="60"/>
    </row>
    <row r="55" spans="1:3" ht="13.5" thickBot="1">
      <c r="A55" s="276" t="s">
        <v>104</v>
      </c>
      <c r="B55" s="7" t="s">
        <v>562</v>
      </c>
      <c r="C55" s="60"/>
    </row>
    <row r="56" spans="1:3" ht="13.5" thickBot="1">
      <c r="A56" s="107" t="s">
        <v>19</v>
      </c>
      <c r="B56" s="91" t="s">
        <v>11</v>
      </c>
      <c r="C56" s="197"/>
    </row>
    <row r="57" spans="1:3" ht="13.5" thickBot="1">
      <c r="A57" s="107" t="s">
        <v>20</v>
      </c>
      <c r="B57" s="133" t="s">
        <v>563</v>
      </c>
      <c r="C57" s="219">
        <f>+C45+C51+C56</f>
        <v>78372</v>
      </c>
    </row>
    <row r="58" spans="2:3" ht="13.5" thickBot="1">
      <c r="B58" s="135"/>
      <c r="C58" s="220"/>
    </row>
    <row r="59" spans="1:3" ht="13.5" thickBot="1">
      <c r="A59" s="136" t="s">
        <v>555</v>
      </c>
      <c r="B59" s="137"/>
      <c r="C59" s="648">
        <v>17.75</v>
      </c>
    </row>
    <row r="60" spans="1:3" ht="13.5" thickBot="1">
      <c r="A60" s="136" t="s">
        <v>165</v>
      </c>
      <c r="B60" s="137"/>
      <c r="C60" s="89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  <headerFooter alignWithMargins="0">
    <oddHeader>&amp;R23. melléklet a 20/2016.(VIII.1.) önkormányzati 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workbookViewId="0" topLeftCell="A37">
      <selection activeCell="C49" sqref="C49"/>
    </sheetView>
  </sheetViews>
  <sheetFormatPr defaultColWidth="9.00390625" defaultRowHeight="12.75"/>
  <cols>
    <col min="1" max="1" width="13.875" style="0" customWidth="1"/>
    <col min="2" max="2" width="79.50390625" style="0" customWidth="1"/>
    <col min="3" max="3" width="25.00390625" style="0" customWidth="1"/>
  </cols>
  <sheetData>
    <row r="1" spans="1:3" ht="16.5" thickBot="1">
      <c r="A1" s="113"/>
      <c r="B1" s="115"/>
      <c r="C1" s="280" t="e">
        <f>+CONCATENATE("9.3.1. melléklet a ……/",LEFT(#REF!,4),". (….) önkormányzati rendelethez")</f>
        <v>#REF!</v>
      </c>
    </row>
    <row r="2" spans="1:3" ht="36">
      <c r="A2" s="236" t="s">
        <v>163</v>
      </c>
      <c r="B2" s="207" t="s">
        <v>721</v>
      </c>
      <c r="C2" s="221" t="s">
        <v>61</v>
      </c>
    </row>
    <row r="3" spans="1:3" ht="24.75" thickBot="1">
      <c r="A3" s="274" t="s">
        <v>162</v>
      </c>
      <c r="B3" s="208" t="s">
        <v>713</v>
      </c>
      <c r="C3" s="222" t="s">
        <v>60</v>
      </c>
    </row>
    <row r="4" spans="1:3" ht="14.25" thickBot="1">
      <c r="A4" s="117"/>
      <c r="B4" s="117"/>
      <c r="C4" s="118" t="s">
        <v>53</v>
      </c>
    </row>
    <row r="5" spans="1:3" ht="13.5" thickBot="1">
      <c r="A5" s="237" t="s">
        <v>164</v>
      </c>
      <c r="B5" s="119" t="s">
        <v>54</v>
      </c>
      <c r="C5" s="120" t="s">
        <v>55</v>
      </c>
    </row>
    <row r="6" spans="1:3" ht="13.5" thickBot="1">
      <c r="A6" s="104" t="s">
        <v>476</v>
      </c>
      <c r="B6" s="105" t="s">
        <v>477</v>
      </c>
      <c r="C6" s="106" t="s">
        <v>478</v>
      </c>
    </row>
    <row r="7" spans="1:3" ht="13.5" thickBot="1">
      <c r="A7" s="121"/>
      <c r="B7" s="122" t="s">
        <v>56</v>
      </c>
      <c r="C7" s="123"/>
    </row>
    <row r="8" spans="1:3" ht="13.5" thickBot="1">
      <c r="A8" s="104" t="s">
        <v>17</v>
      </c>
      <c r="B8" s="124" t="s">
        <v>558</v>
      </c>
      <c r="C8" s="170">
        <f>SUM(C9:C19)</f>
        <v>11262</v>
      </c>
    </row>
    <row r="9" spans="1:3" ht="12.75">
      <c r="A9" s="275" t="s">
        <v>95</v>
      </c>
      <c r="B9" s="9" t="s">
        <v>220</v>
      </c>
      <c r="C9" s="212">
        <v>30</v>
      </c>
    </row>
    <row r="10" spans="1:3" ht="12.75">
      <c r="A10" s="276" t="s">
        <v>96</v>
      </c>
      <c r="B10" s="7" t="s">
        <v>221</v>
      </c>
      <c r="C10" s="168">
        <f>6450+487-873</f>
        <v>6064</v>
      </c>
    </row>
    <row r="11" spans="1:3" ht="12.75">
      <c r="A11" s="276" t="s">
        <v>97</v>
      </c>
      <c r="B11" s="7" t="s">
        <v>222</v>
      </c>
      <c r="C11" s="168">
        <f>690+13-74</f>
        <v>629</v>
      </c>
    </row>
    <row r="12" spans="1:3" ht="12.75">
      <c r="A12" s="276" t="s">
        <v>98</v>
      </c>
      <c r="B12" s="7" t="s">
        <v>223</v>
      </c>
      <c r="C12" s="168"/>
    </row>
    <row r="13" spans="1:3" ht="12.75">
      <c r="A13" s="276" t="s">
        <v>125</v>
      </c>
      <c r="B13" s="7" t="s">
        <v>224</v>
      </c>
      <c r="C13" s="168"/>
    </row>
    <row r="14" spans="1:3" ht="12.75">
      <c r="A14" s="276" t="s">
        <v>99</v>
      </c>
      <c r="B14" s="7" t="s">
        <v>345</v>
      </c>
      <c r="C14" s="168">
        <f>284+151-2</f>
        <v>433</v>
      </c>
    </row>
    <row r="15" spans="1:3" ht="12.75">
      <c r="A15" s="276" t="s">
        <v>100</v>
      </c>
      <c r="B15" s="6" t="s">
        <v>346</v>
      </c>
      <c r="C15" s="168">
        <f>2707+1399</f>
        <v>4106</v>
      </c>
    </row>
    <row r="16" spans="1:3" ht="12.75">
      <c r="A16" s="276" t="s">
        <v>110</v>
      </c>
      <c r="B16" s="7" t="s">
        <v>227</v>
      </c>
      <c r="C16" s="213"/>
    </row>
    <row r="17" spans="1:3" ht="12.75">
      <c r="A17" s="276" t="s">
        <v>111</v>
      </c>
      <c r="B17" s="7" t="s">
        <v>228</v>
      </c>
      <c r="C17" s="168"/>
    </row>
    <row r="18" spans="1:3" ht="12.75">
      <c r="A18" s="276" t="s">
        <v>112</v>
      </c>
      <c r="B18" s="7" t="s">
        <v>485</v>
      </c>
      <c r="C18" s="169"/>
    </row>
    <row r="19" spans="1:3" ht="13.5" thickBot="1">
      <c r="A19" s="276" t="s">
        <v>113</v>
      </c>
      <c r="B19" s="6" t="s">
        <v>229</v>
      </c>
      <c r="C19" s="169"/>
    </row>
    <row r="20" spans="1:3" ht="13.5" thickBot="1">
      <c r="A20" s="104" t="s">
        <v>18</v>
      </c>
      <c r="B20" s="124" t="s">
        <v>347</v>
      </c>
      <c r="C20" s="170">
        <f>SUM(C21:C23)</f>
        <v>0</v>
      </c>
    </row>
    <row r="21" spans="1:3" ht="12.75">
      <c r="A21" s="276" t="s">
        <v>101</v>
      </c>
      <c r="B21" s="8" t="s">
        <v>197</v>
      </c>
      <c r="C21" s="168"/>
    </row>
    <row r="22" spans="1:3" ht="12.75">
      <c r="A22" s="276" t="s">
        <v>102</v>
      </c>
      <c r="B22" s="7" t="s">
        <v>348</v>
      </c>
      <c r="C22" s="168"/>
    </row>
    <row r="23" spans="1:3" ht="12.75">
      <c r="A23" s="276" t="s">
        <v>103</v>
      </c>
      <c r="B23" s="7" t="s">
        <v>349</v>
      </c>
      <c r="C23" s="168"/>
    </row>
    <row r="24" spans="1:3" ht="13.5" thickBot="1">
      <c r="A24" s="276" t="s">
        <v>104</v>
      </c>
      <c r="B24" s="7" t="s">
        <v>709</v>
      </c>
      <c r="C24" s="168"/>
    </row>
    <row r="25" spans="1:3" ht="13.5" thickBot="1">
      <c r="A25" s="107" t="s">
        <v>19</v>
      </c>
      <c r="B25" s="91" t="s">
        <v>140</v>
      </c>
      <c r="C25" s="197"/>
    </row>
    <row r="26" spans="1:3" ht="13.5" thickBot="1">
      <c r="A26" s="107" t="s">
        <v>20</v>
      </c>
      <c r="B26" s="91" t="s">
        <v>710</v>
      </c>
      <c r="C26" s="170">
        <f>+C27+C28</f>
        <v>0</v>
      </c>
    </row>
    <row r="27" spans="1:3" ht="12.75">
      <c r="A27" s="277" t="s">
        <v>207</v>
      </c>
      <c r="B27" s="278" t="s">
        <v>348</v>
      </c>
      <c r="C27" s="58"/>
    </row>
    <row r="28" spans="1:3" ht="12.75">
      <c r="A28" s="277" t="s">
        <v>210</v>
      </c>
      <c r="B28" s="279" t="s">
        <v>350</v>
      </c>
      <c r="C28" s="171"/>
    </row>
    <row r="29" spans="1:3" ht="13.5" thickBot="1">
      <c r="A29" s="276" t="s">
        <v>211</v>
      </c>
      <c r="B29" s="94" t="s">
        <v>711</v>
      </c>
      <c r="C29" s="61"/>
    </row>
    <row r="30" spans="1:3" ht="13.5" thickBot="1">
      <c r="A30" s="107" t="s">
        <v>21</v>
      </c>
      <c r="B30" s="91" t="s">
        <v>351</v>
      </c>
      <c r="C30" s="170">
        <f>+C31+C32+C33</f>
        <v>0</v>
      </c>
    </row>
    <row r="31" spans="1:3" ht="12.75">
      <c r="A31" s="277" t="s">
        <v>88</v>
      </c>
      <c r="B31" s="278" t="s">
        <v>234</v>
      </c>
      <c r="C31" s="58"/>
    </row>
    <row r="32" spans="1:3" ht="12.75">
      <c r="A32" s="277" t="s">
        <v>89</v>
      </c>
      <c r="B32" s="279" t="s">
        <v>235</v>
      </c>
      <c r="C32" s="171"/>
    </row>
    <row r="33" spans="1:3" ht="13.5" thickBot="1">
      <c r="A33" s="276" t="s">
        <v>90</v>
      </c>
      <c r="B33" s="94" t="s">
        <v>236</v>
      </c>
      <c r="C33" s="61"/>
    </row>
    <row r="34" spans="1:3" ht="13.5" thickBot="1">
      <c r="A34" s="107" t="s">
        <v>22</v>
      </c>
      <c r="B34" s="91" t="s">
        <v>322</v>
      </c>
      <c r="C34" s="197"/>
    </row>
    <row r="35" spans="1:3" ht="13.5" thickBot="1">
      <c r="A35" s="107" t="s">
        <v>23</v>
      </c>
      <c r="B35" s="91" t="s">
        <v>352</v>
      </c>
      <c r="C35" s="214"/>
    </row>
    <row r="36" spans="1:3" ht="13.5" thickBot="1">
      <c r="A36" s="104" t="s">
        <v>24</v>
      </c>
      <c r="B36" s="91" t="s">
        <v>712</v>
      </c>
      <c r="C36" s="215">
        <f>+C8+C20+C25+C26+C30+C34+C35</f>
        <v>11262</v>
      </c>
    </row>
    <row r="37" spans="1:3" ht="13.5" thickBot="1">
      <c r="A37" s="125" t="s">
        <v>25</v>
      </c>
      <c r="B37" s="91" t="s">
        <v>354</v>
      </c>
      <c r="C37" s="215">
        <f>+C38+C39+C40</f>
        <v>0</v>
      </c>
    </row>
    <row r="38" spans="1:3" ht="12.75">
      <c r="A38" s="277" t="s">
        <v>355</v>
      </c>
      <c r="B38" s="278" t="s">
        <v>179</v>
      </c>
      <c r="C38" s="58"/>
    </row>
    <row r="39" spans="1:3" ht="12.75">
      <c r="A39" s="277" t="s">
        <v>356</v>
      </c>
      <c r="B39" s="279" t="s">
        <v>7</v>
      </c>
      <c r="C39" s="171"/>
    </row>
    <row r="40" spans="1:3" ht="13.5" thickBot="1">
      <c r="A40" s="276" t="s">
        <v>357</v>
      </c>
      <c r="B40" s="94" t="s">
        <v>358</v>
      </c>
      <c r="C40" s="61"/>
    </row>
    <row r="41" spans="1:3" ht="13.5" thickBot="1">
      <c r="A41" s="125" t="s">
        <v>26</v>
      </c>
      <c r="B41" s="126" t="s">
        <v>359</v>
      </c>
      <c r="C41" s="218">
        <f>+C36+C37</f>
        <v>11262</v>
      </c>
    </row>
    <row r="42" spans="1:3" ht="12.75">
      <c r="A42" s="127"/>
      <c r="B42" s="128"/>
      <c r="C42" s="216"/>
    </row>
    <row r="43" spans="1:3" ht="13.5" thickBot="1">
      <c r="A43" s="129"/>
      <c r="B43" s="130"/>
      <c r="C43" s="217"/>
    </row>
    <row r="44" spans="1:3" ht="13.5" thickBot="1">
      <c r="A44" s="131"/>
      <c r="B44" s="132" t="s">
        <v>57</v>
      </c>
      <c r="C44" s="218"/>
    </row>
    <row r="45" spans="1:3" ht="13.5" thickBot="1">
      <c r="A45" s="107" t="s">
        <v>17</v>
      </c>
      <c r="B45" s="91" t="s">
        <v>360</v>
      </c>
      <c r="C45" s="170">
        <f>SUM(C46:C50)</f>
        <v>70408</v>
      </c>
    </row>
    <row r="46" spans="1:3" ht="12.75">
      <c r="A46" s="276" t="s">
        <v>95</v>
      </c>
      <c r="B46" s="8" t="s">
        <v>48</v>
      </c>
      <c r="C46" s="58">
        <f>27794+64-3+67+93+56</f>
        <v>28071</v>
      </c>
    </row>
    <row r="47" spans="1:3" ht="12.75">
      <c r="A47" s="276" t="s">
        <v>96</v>
      </c>
      <c r="B47" s="7" t="s">
        <v>149</v>
      </c>
      <c r="C47" s="60">
        <f>7509+17-36+18+23+15</f>
        <v>7546</v>
      </c>
    </row>
    <row r="48" spans="1:3" ht="12.75">
      <c r="A48" s="276" t="s">
        <v>97</v>
      </c>
      <c r="B48" s="7" t="s">
        <v>124</v>
      </c>
      <c r="C48" s="60">
        <f>27270+325+7169-116-29+87+85</f>
        <v>34791</v>
      </c>
    </row>
    <row r="49" spans="1:3" ht="12.75">
      <c r="A49" s="276" t="s">
        <v>98</v>
      </c>
      <c r="B49" s="7" t="s">
        <v>150</v>
      </c>
      <c r="C49" s="60"/>
    </row>
    <row r="50" spans="1:3" ht="13.5" thickBot="1">
      <c r="A50" s="276" t="s">
        <v>125</v>
      </c>
      <c r="B50" s="7" t="s">
        <v>151</v>
      </c>
      <c r="C50" s="60"/>
    </row>
    <row r="51" spans="1:3" ht="13.5" thickBot="1">
      <c r="A51" s="107" t="s">
        <v>18</v>
      </c>
      <c r="B51" s="91" t="s">
        <v>361</v>
      </c>
      <c r="C51" s="170">
        <f>SUM(C52:C54)</f>
        <v>7964</v>
      </c>
    </row>
    <row r="52" spans="1:3" ht="12.75">
      <c r="A52" s="276" t="s">
        <v>101</v>
      </c>
      <c r="B52" s="8" t="s">
        <v>169</v>
      </c>
      <c r="C52" s="58">
        <f>4737+154+3044-1905+29</f>
        <v>6059</v>
      </c>
    </row>
    <row r="53" spans="1:3" ht="12.75">
      <c r="A53" s="276" t="s">
        <v>102</v>
      </c>
      <c r="B53" s="7" t="s">
        <v>153</v>
      </c>
      <c r="C53" s="60">
        <v>1905</v>
      </c>
    </row>
    <row r="54" spans="1:3" ht="12.75">
      <c r="A54" s="276" t="s">
        <v>103</v>
      </c>
      <c r="B54" s="7" t="s">
        <v>58</v>
      </c>
      <c r="C54" s="60"/>
    </row>
    <row r="55" spans="1:3" ht="13.5" thickBot="1">
      <c r="A55" s="276" t="s">
        <v>104</v>
      </c>
      <c r="B55" s="7" t="s">
        <v>562</v>
      </c>
      <c r="C55" s="60"/>
    </row>
    <row r="56" spans="1:3" ht="13.5" thickBot="1">
      <c r="A56" s="107" t="s">
        <v>19</v>
      </c>
      <c r="B56" s="91" t="s">
        <v>11</v>
      </c>
      <c r="C56" s="197"/>
    </row>
    <row r="57" spans="1:3" ht="13.5" thickBot="1">
      <c r="A57" s="107" t="s">
        <v>20</v>
      </c>
      <c r="B57" s="133" t="s">
        <v>563</v>
      </c>
      <c r="C57" s="219">
        <f>+C45+C51+C56</f>
        <v>78372</v>
      </c>
    </row>
    <row r="58" spans="1:3" ht="13.5" thickBot="1">
      <c r="A58" s="134"/>
      <c r="B58" s="135"/>
      <c r="C58" s="220"/>
    </row>
    <row r="59" spans="1:3" ht="13.5" thickBot="1">
      <c r="A59" s="136" t="s">
        <v>555</v>
      </c>
      <c r="B59" s="137"/>
      <c r="C59" s="648">
        <v>17.75</v>
      </c>
    </row>
    <row r="60" spans="1:3" ht="13.5" thickBot="1">
      <c r="A60" s="136" t="s">
        <v>165</v>
      </c>
      <c r="B60" s="137"/>
      <c r="C60" s="89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  <headerFooter alignWithMargins="0">
    <oddHeader>&amp;R24. melléklet a 20/2016.(VIII.1.)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L18" sqref="L18"/>
    </sheetView>
  </sheetViews>
  <sheetFormatPr defaultColWidth="10.625" defaultRowHeight="12.75"/>
  <cols>
    <col min="1" max="1" width="27.625" style="341" bestFit="1" customWidth="1"/>
    <col min="2" max="2" width="9.625" style="341" customWidth="1"/>
    <col min="3" max="3" width="10.625" style="341" customWidth="1"/>
    <col min="4" max="4" width="10.875" style="341" customWidth="1"/>
    <col min="5" max="5" width="10.375" style="341" customWidth="1"/>
    <col min="6" max="6" width="9.625" style="341" customWidth="1"/>
    <col min="7" max="7" width="8.625" style="341" bestFit="1" customWidth="1"/>
    <col min="8" max="8" width="11.00390625" style="341" customWidth="1"/>
    <col min="9" max="9" width="8.875" style="341" customWidth="1"/>
    <col min="10" max="10" width="10.375" style="341" bestFit="1" customWidth="1"/>
    <col min="11" max="16384" width="10.625" style="341" customWidth="1"/>
  </cols>
  <sheetData>
    <row r="1" spans="1:10" ht="12.75">
      <c r="A1" s="339"/>
      <c r="B1" s="339"/>
      <c r="C1" s="339"/>
      <c r="D1" s="339"/>
      <c r="E1" s="339"/>
      <c r="F1" s="339"/>
      <c r="H1" s="342"/>
      <c r="I1" s="342"/>
      <c r="J1" s="340"/>
    </row>
    <row r="2" spans="1:10" ht="12.75">
      <c r="A2" s="339"/>
      <c r="B2" s="339"/>
      <c r="C2" s="339"/>
      <c r="D2" s="339"/>
      <c r="E2" s="339"/>
      <c r="F2" s="339"/>
      <c r="G2" s="343"/>
      <c r="H2" s="343"/>
      <c r="I2" s="343"/>
      <c r="J2" s="344"/>
    </row>
    <row r="3" spans="1:10" ht="12.75">
      <c r="A3" s="339"/>
      <c r="B3" s="339"/>
      <c r="C3" s="339"/>
      <c r="D3" s="339"/>
      <c r="E3" s="339"/>
      <c r="F3" s="339"/>
      <c r="G3" s="343"/>
      <c r="H3" s="343"/>
      <c r="I3" s="343"/>
      <c r="J3" s="343"/>
    </row>
    <row r="4" spans="1:10" ht="19.5">
      <c r="A4" s="348" t="s">
        <v>723</v>
      </c>
      <c r="B4" s="348"/>
      <c r="C4" s="348"/>
      <c r="D4" s="348"/>
      <c r="E4" s="348"/>
      <c r="F4" s="348"/>
      <c r="G4" s="348"/>
      <c r="H4" s="348"/>
      <c r="I4" s="348"/>
      <c r="J4" s="348"/>
    </row>
    <row r="5" spans="1:10" ht="19.5">
      <c r="A5" s="348" t="s">
        <v>724</v>
      </c>
      <c r="B5" s="348"/>
      <c r="C5" s="348"/>
      <c r="D5" s="348"/>
      <c r="E5" s="348"/>
      <c r="F5" s="348"/>
      <c r="G5" s="348"/>
      <c r="H5" s="348"/>
      <c r="I5" s="348"/>
      <c r="J5" s="348"/>
    </row>
    <row r="6" spans="1:10" ht="13.5" thickBot="1">
      <c r="A6" s="339"/>
      <c r="B6" s="339"/>
      <c r="C6" s="339"/>
      <c r="D6" s="339"/>
      <c r="E6" s="339"/>
      <c r="F6" s="339"/>
      <c r="G6" s="339"/>
      <c r="H6" s="339"/>
      <c r="I6" s="339"/>
      <c r="J6" s="339"/>
    </row>
    <row r="7" spans="1:10" ht="15.75" customHeight="1" thickBot="1">
      <c r="A7" s="649"/>
      <c r="B7" s="718" t="s">
        <v>725</v>
      </c>
      <c r="C7" s="719"/>
      <c r="D7" s="720"/>
      <c r="E7" s="718" t="s">
        <v>726</v>
      </c>
      <c r="F7" s="719"/>
      <c r="G7" s="719"/>
      <c r="H7" s="719"/>
      <c r="I7" s="719"/>
      <c r="J7" s="720"/>
    </row>
    <row r="8" spans="1:10" ht="15.75" customHeight="1">
      <c r="A8" s="650" t="s">
        <v>383</v>
      </c>
      <c r="B8" s="651" t="s">
        <v>727</v>
      </c>
      <c r="C8" s="652" t="s">
        <v>728</v>
      </c>
      <c r="D8" s="653" t="s">
        <v>729</v>
      </c>
      <c r="E8" s="651" t="s">
        <v>730</v>
      </c>
      <c r="F8" s="652" t="s">
        <v>731</v>
      </c>
      <c r="G8" s="652" t="s">
        <v>732</v>
      </c>
      <c r="H8" s="654" t="s">
        <v>733</v>
      </c>
      <c r="I8" s="654" t="s">
        <v>393</v>
      </c>
      <c r="J8" s="655" t="s">
        <v>729</v>
      </c>
    </row>
    <row r="9" spans="1:10" ht="15.75" customHeight="1" thickBot="1">
      <c r="A9" s="656" t="s">
        <v>384</v>
      </c>
      <c r="B9" s="657" t="s">
        <v>734</v>
      </c>
      <c r="C9" s="658" t="s">
        <v>394</v>
      </c>
      <c r="D9" s="659" t="s">
        <v>735</v>
      </c>
      <c r="E9" s="657" t="s">
        <v>736</v>
      </c>
      <c r="F9" s="658" t="s">
        <v>737</v>
      </c>
      <c r="G9" s="658" t="s">
        <v>395</v>
      </c>
      <c r="H9" s="660" t="s">
        <v>738</v>
      </c>
      <c r="I9" s="660" t="s">
        <v>395</v>
      </c>
      <c r="J9" s="661" t="s">
        <v>739</v>
      </c>
    </row>
    <row r="10" spans="1:11" ht="15.75" customHeight="1">
      <c r="A10" s="662" t="s">
        <v>740</v>
      </c>
      <c r="B10" s="663">
        <v>162046</v>
      </c>
      <c r="C10" s="664">
        <f aca="true" t="shared" si="0" ref="C10:C17">J10-B10</f>
        <v>180355</v>
      </c>
      <c r="D10" s="665">
        <f aca="true" t="shared" si="1" ref="D10:D17">SUM(B10:C10)</f>
        <v>342401</v>
      </c>
      <c r="E10" s="666">
        <f>60533+403+93+93</f>
        <v>61122</v>
      </c>
      <c r="F10" s="667">
        <f>18259+103+25+25</f>
        <v>18412</v>
      </c>
      <c r="G10" s="667">
        <v>260292</v>
      </c>
      <c r="H10" s="667"/>
      <c r="I10" s="668">
        <f>1810+571+84+110</f>
        <v>2575</v>
      </c>
      <c r="J10" s="669">
        <f aca="true" t="shared" si="2" ref="J10:J17">SUM(E10:I10)</f>
        <v>342401</v>
      </c>
      <c r="K10" s="362"/>
    </row>
    <row r="11" spans="1:10" ht="15.75" customHeight="1">
      <c r="A11" s="670" t="s">
        <v>708</v>
      </c>
      <c r="B11" s="671">
        <v>10587</v>
      </c>
      <c r="C11" s="672">
        <f t="shared" si="0"/>
        <v>273616</v>
      </c>
      <c r="D11" s="673">
        <f t="shared" si="1"/>
        <v>284203</v>
      </c>
      <c r="E11" s="674">
        <f>166986+1051+49</f>
        <v>168086</v>
      </c>
      <c r="F11" s="675">
        <f>47618+283+13</f>
        <v>47914</v>
      </c>
      <c r="G11" s="675">
        <f>65821+162</f>
        <v>65983</v>
      </c>
      <c r="H11" s="675"/>
      <c r="I11" s="676">
        <v>2220</v>
      </c>
      <c r="J11" s="677">
        <f t="shared" si="2"/>
        <v>284203</v>
      </c>
    </row>
    <row r="12" spans="1:10" ht="15.75" customHeight="1">
      <c r="A12" s="670" t="s">
        <v>741</v>
      </c>
      <c r="B12" s="671">
        <f>10343-6090+949</f>
        <v>5202</v>
      </c>
      <c r="C12" s="672">
        <f t="shared" si="0"/>
        <v>12325</v>
      </c>
      <c r="D12" s="673">
        <f t="shared" si="1"/>
        <v>17527</v>
      </c>
      <c r="E12" s="674">
        <v>6528</v>
      </c>
      <c r="F12" s="675">
        <v>1801</v>
      </c>
      <c r="G12" s="675">
        <f>28190-17213-2422</f>
        <v>8555</v>
      </c>
      <c r="H12" s="675"/>
      <c r="I12" s="676">
        <f>1694-1057+6</f>
        <v>643</v>
      </c>
      <c r="J12" s="677">
        <f t="shared" si="2"/>
        <v>17527</v>
      </c>
    </row>
    <row r="13" spans="1:10" ht="15.75" customHeight="1">
      <c r="A13" s="670" t="s">
        <v>742</v>
      </c>
      <c r="B13" s="671">
        <f>7020+1334-4071-2050</f>
        <v>2233</v>
      </c>
      <c r="C13" s="672">
        <f t="shared" si="0"/>
        <v>6536</v>
      </c>
      <c r="D13" s="673">
        <f t="shared" si="1"/>
        <v>8769</v>
      </c>
      <c r="E13" s="674">
        <f>12144-9052+110</f>
        <v>3202</v>
      </c>
      <c r="F13" s="675">
        <f>3312-2472+52</f>
        <v>892</v>
      </c>
      <c r="G13" s="675">
        <f>17258+1334-10057-4747</f>
        <v>3788</v>
      </c>
      <c r="H13" s="675"/>
      <c r="I13" s="676">
        <f>6198-3680-1631</f>
        <v>887</v>
      </c>
      <c r="J13" s="677">
        <f t="shared" si="2"/>
        <v>8769</v>
      </c>
    </row>
    <row r="14" spans="1:10" s="362" customFormat="1" ht="18" customHeight="1">
      <c r="A14" s="678" t="s">
        <v>743</v>
      </c>
      <c r="B14" s="679">
        <f>203295+500+7000</f>
        <v>210795</v>
      </c>
      <c r="C14" s="672">
        <f t="shared" si="0"/>
        <v>357048</v>
      </c>
      <c r="D14" s="673">
        <f t="shared" si="1"/>
        <v>567843</v>
      </c>
      <c r="E14" s="680">
        <f>273532+993+722+2942+6490</f>
        <v>284679</v>
      </c>
      <c r="F14" s="681">
        <f>76437+268+195+794+1752</f>
        <v>79446</v>
      </c>
      <c r="G14" s="681">
        <f>186341+500+7000+574</f>
        <v>194415</v>
      </c>
      <c r="H14" s="681"/>
      <c r="I14" s="682">
        <f>9143+160</f>
        <v>9303</v>
      </c>
      <c r="J14" s="683">
        <f t="shared" si="2"/>
        <v>567843</v>
      </c>
    </row>
    <row r="15" spans="1:10" s="362" customFormat="1" ht="18" customHeight="1">
      <c r="A15" s="678" t="s">
        <v>720</v>
      </c>
      <c r="B15" s="679">
        <v>4845</v>
      </c>
      <c r="C15" s="672">
        <f t="shared" si="0"/>
        <v>56873</v>
      </c>
      <c r="D15" s="673">
        <f t="shared" si="1"/>
        <v>61718</v>
      </c>
      <c r="E15" s="680">
        <f>35905+548+132+474+834</f>
        <v>37893</v>
      </c>
      <c r="F15" s="681">
        <f>9569+148+36+128+226</f>
        <v>10107</v>
      </c>
      <c r="G15" s="681">
        <f>13641</f>
        <v>13641</v>
      </c>
      <c r="H15" s="681"/>
      <c r="I15" s="682">
        <v>77</v>
      </c>
      <c r="J15" s="683">
        <f t="shared" si="2"/>
        <v>61718</v>
      </c>
    </row>
    <row r="16" spans="1:10" s="362" customFormat="1" ht="18" customHeight="1">
      <c r="A16" s="684" t="s">
        <v>744</v>
      </c>
      <c r="B16" s="685">
        <f>10161+1101</f>
        <v>11262</v>
      </c>
      <c r="C16" s="672">
        <f t="shared" si="0"/>
        <v>67110</v>
      </c>
      <c r="D16" s="673">
        <f t="shared" si="1"/>
        <v>78372</v>
      </c>
      <c r="E16" s="680">
        <f>27858-3+67+93+56</f>
        <v>28071</v>
      </c>
      <c r="F16" s="681">
        <f>7526-36+18+23+15</f>
        <v>7546</v>
      </c>
      <c r="G16" s="681">
        <v>34791</v>
      </c>
      <c r="H16" s="681"/>
      <c r="I16" s="682">
        <f>4891+3044+29</f>
        <v>7964</v>
      </c>
      <c r="J16" s="683">
        <f t="shared" si="2"/>
        <v>78372</v>
      </c>
    </row>
    <row r="17" spans="1:10" s="362" customFormat="1" ht="18" customHeight="1" thickBot="1">
      <c r="A17" s="684" t="s">
        <v>659</v>
      </c>
      <c r="B17" s="686">
        <v>11981</v>
      </c>
      <c r="C17" s="687">
        <f t="shared" si="0"/>
        <v>206786</v>
      </c>
      <c r="D17" s="688">
        <f t="shared" si="1"/>
        <v>218767</v>
      </c>
      <c r="E17" s="689">
        <v>106683</v>
      </c>
      <c r="F17" s="690">
        <v>30404</v>
      </c>
      <c r="G17" s="690">
        <v>52317</v>
      </c>
      <c r="H17" s="690">
        <v>23775</v>
      </c>
      <c r="I17" s="691">
        <v>5588</v>
      </c>
      <c r="J17" s="692">
        <f t="shared" si="2"/>
        <v>218767</v>
      </c>
    </row>
    <row r="18" spans="1:10" s="362" customFormat="1" ht="18" customHeight="1" thickBot="1">
      <c r="A18" s="693" t="s">
        <v>745</v>
      </c>
      <c r="B18" s="694">
        <f aca="true" t="shared" si="3" ref="B18:J18">SUM(B10:B17)</f>
        <v>418951</v>
      </c>
      <c r="C18" s="694">
        <f t="shared" si="3"/>
        <v>1160649</v>
      </c>
      <c r="D18" s="694">
        <f t="shared" si="3"/>
        <v>1579600</v>
      </c>
      <c r="E18" s="694">
        <f t="shared" si="3"/>
        <v>696264</v>
      </c>
      <c r="F18" s="694">
        <f t="shared" si="3"/>
        <v>196522</v>
      </c>
      <c r="G18" s="694">
        <f t="shared" si="3"/>
        <v>633782</v>
      </c>
      <c r="H18" s="694">
        <f t="shared" si="3"/>
        <v>23775</v>
      </c>
      <c r="I18" s="695">
        <f t="shared" si="3"/>
        <v>29257</v>
      </c>
      <c r="J18" s="696">
        <f t="shared" si="3"/>
        <v>1579600</v>
      </c>
    </row>
    <row r="27" ht="12.75">
      <c r="J27" s="697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&amp;R25. melléklet a 20/2016.(VIII.1.)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Munka46"/>
  <dimension ref="D1:Q28"/>
  <sheetViews>
    <sheetView workbookViewId="0" topLeftCell="D7">
      <selection activeCell="H14" sqref="H14"/>
    </sheetView>
  </sheetViews>
  <sheetFormatPr defaultColWidth="10.625" defaultRowHeight="12.75"/>
  <cols>
    <col min="1" max="2" width="9.375" style="341" hidden="1" customWidth="1"/>
    <col min="3" max="3" width="58.125" style="341" hidden="1" customWidth="1"/>
    <col min="4" max="4" width="55.00390625" style="341" customWidth="1"/>
    <col min="5" max="5" width="14.375" style="341" customWidth="1"/>
    <col min="6" max="6" width="9.625" style="341" customWidth="1"/>
    <col min="7" max="7" width="10.625" style="341" customWidth="1"/>
    <col min="8" max="8" width="10.875" style="341" customWidth="1"/>
    <col min="9" max="9" width="10.375" style="341" customWidth="1"/>
    <col min="10" max="10" width="9.625" style="341" customWidth="1"/>
    <col min="11" max="11" width="8.625" style="341" bestFit="1" customWidth="1"/>
    <col min="12" max="12" width="11.00390625" style="341" customWidth="1"/>
    <col min="13" max="13" width="8.875" style="341" customWidth="1"/>
    <col min="14" max="16" width="10.375" style="341" bestFit="1" customWidth="1"/>
    <col min="17" max="17" width="11.125" style="341" customWidth="1"/>
    <col min="18" max="16384" width="10.625" style="341" customWidth="1"/>
  </cols>
  <sheetData>
    <row r="1" spans="4:17" ht="12.75">
      <c r="D1" s="339"/>
      <c r="E1" s="340"/>
      <c r="F1" s="339"/>
      <c r="G1" s="339"/>
      <c r="H1" s="339"/>
      <c r="I1" s="339"/>
      <c r="J1" s="339"/>
      <c r="L1" s="342"/>
      <c r="M1" s="342"/>
      <c r="N1" s="340"/>
      <c r="O1" s="340"/>
      <c r="P1" s="340"/>
      <c r="Q1" s="340"/>
    </row>
    <row r="2" spans="4:17" ht="12.75">
      <c r="D2" s="339"/>
      <c r="E2" s="723"/>
      <c r="F2" s="723"/>
      <c r="G2" s="339"/>
      <c r="H2" s="339"/>
      <c r="I2" s="339"/>
      <c r="J2" s="339"/>
      <c r="K2" s="343"/>
      <c r="L2" s="343"/>
      <c r="M2" s="343"/>
      <c r="N2" s="344"/>
      <c r="O2" s="345"/>
      <c r="P2" s="345"/>
      <c r="Q2" s="345"/>
    </row>
    <row r="3" spans="4:17" ht="12.75">
      <c r="D3" s="339"/>
      <c r="E3" s="339"/>
      <c r="F3" s="339"/>
      <c r="G3" s="339"/>
      <c r="H3" s="339"/>
      <c r="I3" s="339"/>
      <c r="J3" s="339"/>
      <c r="K3" s="343"/>
      <c r="L3" s="343"/>
      <c r="M3" s="343"/>
      <c r="N3" s="343"/>
      <c r="O3" s="343"/>
      <c r="P3" s="343"/>
      <c r="Q3" s="346"/>
    </row>
    <row r="4" spans="4:17" ht="19.5">
      <c r="D4" s="347" t="s">
        <v>381</v>
      </c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</row>
    <row r="5" spans="4:17" ht="19.5"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</row>
    <row r="6" spans="4:17" ht="13.5" thickBot="1">
      <c r="D6" s="339"/>
      <c r="E6" s="34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50"/>
    </row>
    <row r="7" spans="4:17" ht="15.75" customHeight="1">
      <c r="D7" s="351"/>
      <c r="E7" s="721" t="s">
        <v>382</v>
      </c>
      <c r="F7" s="352"/>
      <c r="G7" s="353"/>
      <c r="H7" s="353"/>
      <c r="I7" s="352"/>
      <c r="J7" s="353"/>
      <c r="K7" s="353"/>
      <c r="L7" s="353"/>
      <c r="M7" s="353"/>
      <c r="N7" s="353"/>
      <c r="O7" s="354"/>
      <c r="P7" s="355"/>
      <c r="Q7" s="355"/>
    </row>
    <row r="8" spans="4:17" ht="15.75" customHeight="1">
      <c r="D8" s="356" t="s">
        <v>383</v>
      </c>
      <c r="E8" s="722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</row>
    <row r="9" spans="4:17" ht="15.75" customHeight="1" thickBot="1">
      <c r="D9" s="357" t="s">
        <v>384</v>
      </c>
      <c r="E9" s="483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</row>
    <row r="10" spans="4:17" s="362" customFormat="1" ht="18" customHeight="1">
      <c r="D10" s="358" t="s">
        <v>385</v>
      </c>
      <c r="E10" s="396">
        <v>37</v>
      </c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60"/>
      <c r="Q10" s="361"/>
    </row>
    <row r="11" spans="4:17" s="362" customFormat="1" ht="18" customHeight="1">
      <c r="D11" s="358" t="s">
        <v>428</v>
      </c>
      <c r="E11" s="396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60"/>
      <c r="Q11" s="361"/>
    </row>
    <row r="12" spans="4:17" s="362" customFormat="1" ht="18" customHeight="1">
      <c r="D12" s="363" t="s">
        <v>386</v>
      </c>
      <c r="E12" s="700">
        <v>57</v>
      </c>
      <c r="F12" s="364"/>
      <c r="G12" s="359"/>
      <c r="H12" s="360"/>
      <c r="I12" s="365"/>
      <c r="J12" s="365"/>
      <c r="K12" s="365"/>
      <c r="L12" s="365"/>
      <c r="M12" s="365"/>
      <c r="N12" s="359"/>
      <c r="O12" s="359"/>
      <c r="P12" s="366"/>
      <c r="Q12" s="367"/>
    </row>
    <row r="13" spans="4:17" s="362" customFormat="1" ht="18" customHeight="1">
      <c r="D13" s="368" t="s">
        <v>387</v>
      </c>
      <c r="E13" s="375">
        <v>0</v>
      </c>
      <c r="F13" s="359"/>
      <c r="G13" s="359"/>
      <c r="H13" s="359"/>
      <c r="I13" s="365"/>
      <c r="J13" s="365"/>
      <c r="K13" s="365"/>
      <c r="L13" s="365"/>
      <c r="M13" s="365"/>
      <c r="N13" s="359"/>
      <c r="O13" s="359"/>
      <c r="P13" s="365"/>
      <c r="Q13" s="367"/>
    </row>
    <row r="14" spans="4:17" s="362" customFormat="1" ht="18" customHeight="1">
      <c r="D14" s="363" t="s">
        <v>388</v>
      </c>
      <c r="E14" s="375">
        <v>0</v>
      </c>
      <c r="F14" s="364"/>
      <c r="G14" s="359"/>
      <c r="H14" s="359"/>
      <c r="I14" s="365"/>
      <c r="J14" s="365"/>
      <c r="K14" s="365"/>
      <c r="L14" s="365"/>
      <c r="M14" s="365"/>
      <c r="N14" s="359"/>
      <c r="O14" s="359"/>
      <c r="P14" s="366"/>
      <c r="Q14" s="367"/>
    </row>
    <row r="15" spans="4:17" s="362" customFormat="1" ht="18" customHeight="1">
      <c r="D15" s="363" t="s">
        <v>666</v>
      </c>
      <c r="E15" s="621">
        <v>17.75</v>
      </c>
      <c r="F15" s="364"/>
      <c r="G15" s="359"/>
      <c r="H15" s="359"/>
      <c r="I15" s="365"/>
      <c r="J15" s="365"/>
      <c r="K15" s="365"/>
      <c r="L15" s="365"/>
      <c r="M15" s="365"/>
      <c r="N15" s="359"/>
      <c r="O15" s="359"/>
      <c r="P15" s="366"/>
      <c r="Q15" s="367"/>
    </row>
    <row r="16" spans="4:17" s="362" customFormat="1" ht="18" customHeight="1">
      <c r="D16" s="369" t="s">
        <v>389</v>
      </c>
      <c r="E16" s="395">
        <v>19</v>
      </c>
      <c r="F16" s="364"/>
      <c r="G16" s="359"/>
      <c r="H16" s="359"/>
      <c r="I16" s="365"/>
      <c r="J16" s="365"/>
      <c r="K16" s="365"/>
      <c r="L16" s="365"/>
      <c r="M16" s="365"/>
      <c r="N16" s="359"/>
      <c r="O16" s="359"/>
      <c r="P16" s="366"/>
      <c r="Q16" s="367"/>
    </row>
    <row r="17" spans="4:17" s="362" customFormat="1" ht="18" customHeight="1">
      <c r="D17" s="369" t="s">
        <v>427</v>
      </c>
      <c r="E17" s="395"/>
      <c r="F17" s="364"/>
      <c r="G17" s="359"/>
      <c r="H17" s="359"/>
      <c r="I17" s="365"/>
      <c r="J17" s="365"/>
      <c r="K17" s="365"/>
      <c r="L17" s="365"/>
      <c r="M17" s="365"/>
      <c r="N17" s="359"/>
      <c r="O17" s="359"/>
      <c r="P17" s="366"/>
      <c r="Q17" s="367"/>
    </row>
    <row r="18" spans="4:17" s="362" customFormat="1" ht="18" customHeight="1">
      <c r="D18" s="369" t="s">
        <v>631</v>
      </c>
      <c r="E18" s="395">
        <v>145.8</v>
      </c>
      <c r="F18" s="364"/>
      <c r="G18" s="359"/>
      <c r="H18" s="359"/>
      <c r="I18" s="365"/>
      <c r="J18" s="365"/>
      <c r="K18" s="365"/>
      <c r="L18" s="365"/>
      <c r="M18" s="365"/>
      <c r="N18" s="359"/>
      <c r="O18" s="359"/>
      <c r="P18" s="366"/>
      <c r="Q18" s="367"/>
    </row>
    <row r="19" spans="4:17" s="362" customFormat="1" ht="18" customHeight="1">
      <c r="D19" s="369" t="s">
        <v>632</v>
      </c>
      <c r="E19" s="395">
        <v>4</v>
      </c>
      <c r="F19" s="364"/>
      <c r="G19" s="359"/>
      <c r="H19" s="359"/>
      <c r="I19" s="365"/>
      <c r="J19" s="365"/>
      <c r="K19" s="365"/>
      <c r="L19" s="365"/>
      <c r="M19" s="365"/>
      <c r="N19" s="359"/>
      <c r="O19" s="359"/>
      <c r="P19" s="366"/>
      <c r="Q19" s="367"/>
    </row>
    <row r="20" spans="4:17" s="362" customFormat="1" ht="18" customHeight="1">
      <c r="D20" s="565" t="s">
        <v>634</v>
      </c>
      <c r="E20" s="395">
        <v>32</v>
      </c>
      <c r="F20" s="364"/>
      <c r="G20" s="359"/>
      <c r="H20" s="359"/>
      <c r="I20" s="365"/>
      <c r="J20" s="365"/>
      <c r="K20" s="365"/>
      <c r="L20" s="365"/>
      <c r="M20" s="365"/>
      <c r="N20" s="359"/>
      <c r="O20" s="359"/>
      <c r="P20" s="366"/>
      <c r="Q20" s="367"/>
    </row>
    <row r="21" spans="4:17" s="362" customFormat="1" ht="18" customHeight="1">
      <c r="D21" s="565" t="s">
        <v>633</v>
      </c>
      <c r="E21" s="395">
        <v>5</v>
      </c>
      <c r="F21" s="364"/>
      <c r="G21" s="359"/>
      <c r="H21" s="359"/>
      <c r="I21" s="365"/>
      <c r="J21" s="365"/>
      <c r="K21" s="365"/>
      <c r="L21" s="365"/>
      <c r="M21" s="365"/>
      <c r="N21" s="359"/>
      <c r="O21" s="359"/>
      <c r="P21" s="366"/>
      <c r="Q21" s="367"/>
    </row>
    <row r="22" spans="4:17" s="339" customFormat="1" ht="13.5" thickBot="1">
      <c r="D22" s="610" t="s">
        <v>659</v>
      </c>
      <c r="E22" s="698">
        <v>43</v>
      </c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</row>
    <row r="23" spans="4:17" s="339" customFormat="1" ht="13.5" thickBot="1">
      <c r="D23" s="371" t="s">
        <v>390</v>
      </c>
      <c r="E23" s="512">
        <f>SUM(E10:E22)</f>
        <v>360.55</v>
      </c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</row>
    <row r="24" spans="4:17" s="339" customFormat="1" ht="13.5" thickBot="1">
      <c r="D24" s="479" t="s">
        <v>579</v>
      </c>
      <c r="E24" s="512">
        <f>E10+E12+E13+E14+E16+E18+E22+E15</f>
        <v>319.55</v>
      </c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</row>
    <row r="25" spans="4:17" s="339" customFormat="1" ht="15.75">
      <c r="D25" s="480" t="s">
        <v>166</v>
      </c>
      <c r="E25" s="699">
        <v>3</v>
      </c>
      <c r="F25" s="372"/>
      <c r="G25" s="372"/>
      <c r="H25" s="372"/>
      <c r="I25" s="372"/>
      <c r="J25" s="372"/>
      <c r="K25" s="372"/>
      <c r="L25" s="372"/>
      <c r="M25" s="372"/>
      <c r="N25" s="372"/>
      <c r="O25" s="373"/>
      <c r="P25" s="372"/>
      <c r="Q25" s="372"/>
    </row>
    <row r="26" spans="4:17" s="339" customFormat="1" ht="12.75">
      <c r="D26" s="481" t="s">
        <v>391</v>
      </c>
      <c r="E26" s="538">
        <v>500</v>
      </c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</row>
    <row r="27" spans="4:17" s="339" customFormat="1" ht="13.5" thickBot="1">
      <c r="D27" s="374" t="s">
        <v>392</v>
      </c>
      <c r="E27" s="513">
        <f>SUM(E24:E26)</f>
        <v>822.55</v>
      </c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</row>
    <row r="28" spans="4:5" ht="13.5" thickBot="1">
      <c r="D28" s="482" t="s">
        <v>470</v>
      </c>
      <c r="E28" s="515">
        <f>E24+E25</f>
        <v>322.55</v>
      </c>
    </row>
  </sheetData>
  <sheetProtection/>
  <mergeCells count="2">
    <mergeCell ref="E7:E8"/>
    <mergeCell ref="E2:F2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&amp;R26. melléklet a 20/2016.(VIII.1.)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Munka149">
    <pageSetUpPr fitToPage="1"/>
  </sheetPr>
  <dimension ref="A1:F29"/>
  <sheetViews>
    <sheetView workbookViewId="0" topLeftCell="A13">
      <selection activeCell="G20" sqref="G20"/>
    </sheetView>
  </sheetViews>
  <sheetFormatPr defaultColWidth="10.625" defaultRowHeight="12.75"/>
  <cols>
    <col min="1" max="1" width="10.00390625" style="298" customWidth="1"/>
    <col min="2" max="2" width="37.375" style="298" customWidth="1"/>
    <col min="3" max="3" width="24.875" style="298" customWidth="1"/>
    <col min="4" max="4" width="22.625" style="298" customWidth="1"/>
    <col min="5" max="16384" width="10.625" style="298" customWidth="1"/>
  </cols>
  <sheetData>
    <row r="1" spans="1:4" ht="15.75">
      <c r="A1" s="296"/>
      <c r="B1" s="296"/>
      <c r="C1" s="296"/>
      <c r="D1" s="297"/>
    </row>
    <row r="2" spans="1:4" ht="15.75">
      <c r="A2" s="296"/>
      <c r="B2" s="296"/>
      <c r="C2" s="296"/>
      <c r="D2" s="299"/>
    </row>
    <row r="3" spans="1:4" ht="15.75">
      <c r="A3" s="296"/>
      <c r="B3" s="296"/>
      <c r="C3" s="296"/>
      <c r="D3" s="297"/>
    </row>
    <row r="4" spans="1:4" ht="15.75">
      <c r="A4" s="296"/>
      <c r="B4" s="296"/>
      <c r="C4" s="296"/>
      <c r="D4" s="300"/>
    </row>
    <row r="5" spans="1:4" ht="15.75">
      <c r="A5" s="296"/>
      <c r="B5" s="296"/>
      <c r="C5" s="296"/>
      <c r="D5" s="300"/>
    </row>
    <row r="6" spans="1:4" ht="15.75">
      <c r="A6" s="296"/>
      <c r="B6" s="296"/>
      <c r="C6" s="296"/>
      <c r="D6" s="301"/>
    </row>
    <row r="7" spans="1:4" ht="19.5">
      <c r="A7" s="302" t="s">
        <v>375</v>
      </c>
      <c r="B7" s="302"/>
      <c r="C7" s="302"/>
      <c r="D7" s="303"/>
    </row>
    <row r="8" spans="1:4" ht="19.5">
      <c r="A8" s="302" t="s">
        <v>672</v>
      </c>
      <c r="B8" s="302"/>
      <c r="C8" s="302"/>
      <c r="D8" s="303"/>
    </row>
    <row r="9" spans="1:4" ht="19.5">
      <c r="A9" s="302"/>
      <c r="B9" s="302"/>
      <c r="C9" s="302"/>
      <c r="D9" s="303"/>
    </row>
    <row r="10" spans="1:4" ht="19.5">
      <c r="A10" s="302"/>
      <c r="B10" s="302"/>
      <c r="C10" s="302"/>
      <c r="D10" s="303"/>
    </row>
    <row r="11" spans="1:4" ht="19.5">
      <c r="A11" s="302"/>
      <c r="B11" s="302"/>
      <c r="C11" s="302"/>
      <c r="D11" s="303"/>
    </row>
    <row r="12" spans="1:4" ht="19.5">
      <c r="A12" s="302"/>
      <c r="B12" s="302"/>
      <c r="C12" s="302"/>
      <c r="D12" s="303"/>
    </row>
    <row r="13" spans="1:4" ht="16.5" thickBot="1">
      <c r="A13" s="296"/>
      <c r="B13" s="296"/>
      <c r="C13" s="296"/>
      <c r="D13" s="304" t="s">
        <v>376</v>
      </c>
    </row>
    <row r="14" spans="1:4" s="309" customFormat="1" ht="33" customHeight="1" thickBot="1">
      <c r="A14" s="305" t="s">
        <v>63</v>
      </c>
      <c r="B14" s="306"/>
      <c r="C14" s="307"/>
      <c r="D14" s="308" t="s">
        <v>55</v>
      </c>
    </row>
    <row r="15" spans="1:6" ht="15.75">
      <c r="A15" s="310" t="s">
        <v>59</v>
      </c>
      <c r="B15" s="311"/>
      <c r="C15" s="312"/>
      <c r="D15" s="627">
        <v>2199</v>
      </c>
      <c r="E15" s="313"/>
      <c r="F15" s="314"/>
    </row>
    <row r="16" spans="1:6" ht="15.75">
      <c r="A16" s="315" t="s">
        <v>377</v>
      </c>
      <c r="B16" s="316"/>
      <c r="C16" s="317"/>
      <c r="D16" s="318"/>
      <c r="E16" s="314"/>
      <c r="F16" s="314"/>
    </row>
    <row r="17" spans="1:6" ht="12.75">
      <c r="A17" s="319" t="s">
        <v>701</v>
      </c>
      <c r="B17" s="320"/>
      <c r="C17" s="321"/>
      <c r="D17" s="322">
        <v>40000</v>
      </c>
      <c r="E17" s="323"/>
      <c r="F17" s="324"/>
    </row>
    <row r="18" spans="1:6" ht="12.75">
      <c r="A18" s="319" t="s">
        <v>378</v>
      </c>
      <c r="B18" s="320"/>
      <c r="C18" s="321"/>
      <c r="D18" s="322">
        <v>769</v>
      </c>
      <c r="E18" s="325"/>
      <c r="F18" s="324"/>
    </row>
    <row r="19" spans="1:6" ht="12.75">
      <c r="A19" s="319" t="s">
        <v>615</v>
      </c>
      <c r="B19" s="320"/>
      <c r="C19" s="321"/>
      <c r="D19" s="322">
        <v>200</v>
      </c>
      <c r="E19" s="325"/>
      <c r="F19" s="324"/>
    </row>
    <row r="20" spans="1:6" ht="12.75">
      <c r="A20" s="326" t="s">
        <v>702</v>
      </c>
      <c r="B20" s="320"/>
      <c r="C20" s="321"/>
      <c r="D20" s="495">
        <v>0</v>
      </c>
      <c r="E20" s="325"/>
      <c r="F20" s="327"/>
    </row>
    <row r="21" spans="1:6" ht="12.75">
      <c r="A21" s="319" t="s">
        <v>568</v>
      </c>
      <c r="B21" s="320"/>
      <c r="C21" s="321"/>
      <c r="D21" s="495">
        <v>482</v>
      </c>
      <c r="E21" s="325"/>
      <c r="F21" s="327"/>
    </row>
    <row r="22" spans="1:6" ht="12.75">
      <c r="A22" s="319" t="s">
        <v>616</v>
      </c>
      <c r="B22" s="320"/>
      <c r="C22" s="321"/>
      <c r="D22" s="322">
        <v>9150</v>
      </c>
      <c r="E22" s="325"/>
      <c r="F22" s="327"/>
    </row>
    <row r="23" spans="1:6" ht="12.75">
      <c r="A23" s="328" t="s">
        <v>396</v>
      </c>
      <c r="B23" s="329"/>
      <c r="C23" s="321"/>
      <c r="D23" s="322">
        <v>29850</v>
      </c>
      <c r="E23" s="325"/>
      <c r="F23" s="324"/>
    </row>
    <row r="24" spans="1:6" ht="12.75">
      <c r="A24" s="328" t="s">
        <v>565</v>
      </c>
      <c r="B24" s="330"/>
      <c r="C24" s="331"/>
      <c r="D24" s="495">
        <v>0</v>
      </c>
      <c r="E24" s="325"/>
      <c r="F24" s="324"/>
    </row>
    <row r="25" spans="1:6" ht="12.75">
      <c r="A25" s="724" t="s">
        <v>746</v>
      </c>
      <c r="B25" s="725"/>
      <c r="C25" s="321"/>
      <c r="D25" s="495">
        <v>496</v>
      </c>
      <c r="E25" s="325"/>
      <c r="F25" s="324"/>
    </row>
    <row r="26" spans="1:6" ht="12.75">
      <c r="A26" s="726" t="s">
        <v>681</v>
      </c>
      <c r="B26" s="727"/>
      <c r="C26" s="728"/>
      <c r="D26" s="322">
        <v>3737</v>
      </c>
      <c r="E26" s="325"/>
      <c r="F26" s="324"/>
    </row>
    <row r="27" spans="1:4" ht="15.75">
      <c r="A27" s="315" t="s">
        <v>379</v>
      </c>
      <c r="B27" s="332"/>
      <c r="C27" s="333"/>
      <c r="D27" s="334">
        <f>SUM(D17:D26)</f>
        <v>84684</v>
      </c>
    </row>
    <row r="28" spans="1:4" ht="15.75">
      <c r="A28" s="315"/>
      <c r="B28" s="332"/>
      <c r="C28" s="333"/>
      <c r="D28" s="333"/>
    </row>
    <row r="29" spans="1:4" ht="16.5" thickBot="1">
      <c r="A29" s="335" t="s">
        <v>380</v>
      </c>
      <c r="B29" s="336"/>
      <c r="C29" s="337"/>
      <c r="D29" s="338">
        <f>SUM(D15,D27)</f>
        <v>86883</v>
      </c>
    </row>
  </sheetData>
  <sheetProtection/>
  <mergeCells count="2">
    <mergeCell ref="A25:B25"/>
    <mergeCell ref="A26:C26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&amp;R27. melléklet a 20/2016.(VIII.1.)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Munka150">
    <tabColor rgb="FF92D050"/>
  </sheetPr>
  <dimension ref="A1:P82"/>
  <sheetViews>
    <sheetView workbookViewId="0" topLeftCell="A7">
      <selection activeCell="J23" sqref="J23"/>
    </sheetView>
  </sheetViews>
  <sheetFormatPr defaultColWidth="9.00390625" defaultRowHeight="12.75"/>
  <cols>
    <col min="1" max="1" width="4.875" style="71" customWidth="1"/>
    <col min="2" max="2" width="31.125" style="84" customWidth="1"/>
    <col min="3" max="4" width="9.00390625" style="84" customWidth="1"/>
    <col min="5" max="5" width="9.50390625" style="84" customWidth="1"/>
    <col min="6" max="6" width="8.875" style="84" customWidth="1"/>
    <col min="7" max="7" width="8.625" style="84" customWidth="1"/>
    <col min="8" max="8" width="8.875" style="84" customWidth="1"/>
    <col min="9" max="9" width="8.125" style="84" customWidth="1"/>
    <col min="10" max="14" width="9.50390625" style="84" customWidth="1"/>
    <col min="15" max="15" width="12.625" style="71" customWidth="1"/>
    <col min="16" max="16384" width="9.375" style="84" customWidth="1"/>
  </cols>
  <sheetData>
    <row r="1" spans="1:15" ht="31.5" customHeight="1">
      <c r="A1" s="732" t="s">
        <v>583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</row>
    <row r="2" ht="16.5" thickBot="1">
      <c r="O2" s="3" t="s">
        <v>53</v>
      </c>
    </row>
    <row r="3" spans="1:15" s="71" customFormat="1" ht="25.5" customHeight="1" thickBot="1">
      <c r="A3" s="68" t="s">
        <v>15</v>
      </c>
      <c r="B3" s="69" t="s">
        <v>63</v>
      </c>
      <c r="C3" s="69" t="s">
        <v>71</v>
      </c>
      <c r="D3" s="69" t="s">
        <v>72</v>
      </c>
      <c r="E3" s="69" t="s">
        <v>73</v>
      </c>
      <c r="F3" s="69" t="s">
        <v>74</v>
      </c>
      <c r="G3" s="69" t="s">
        <v>75</v>
      </c>
      <c r="H3" s="69" t="s">
        <v>76</v>
      </c>
      <c r="I3" s="69" t="s">
        <v>77</v>
      </c>
      <c r="J3" s="69" t="s">
        <v>78</v>
      </c>
      <c r="K3" s="69" t="s">
        <v>79</v>
      </c>
      <c r="L3" s="69" t="s">
        <v>80</v>
      </c>
      <c r="M3" s="69" t="s">
        <v>81</v>
      </c>
      <c r="N3" s="69" t="s">
        <v>82</v>
      </c>
      <c r="O3" s="70" t="s">
        <v>51</v>
      </c>
    </row>
    <row r="4" spans="1:15" s="73" customFormat="1" ht="15" customHeight="1" thickBot="1">
      <c r="A4" s="72" t="s">
        <v>17</v>
      </c>
      <c r="B4" s="729" t="s">
        <v>56</v>
      </c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1"/>
    </row>
    <row r="5" spans="1:15" s="73" customFormat="1" ht="22.5">
      <c r="A5" s="74" t="s">
        <v>18</v>
      </c>
      <c r="B5" s="290" t="s">
        <v>320</v>
      </c>
      <c r="C5" s="552">
        <v>80000</v>
      </c>
      <c r="D5" s="552">
        <v>78000</v>
      </c>
      <c r="E5" s="552">
        <v>91000</v>
      </c>
      <c r="F5" s="552">
        <v>72876</v>
      </c>
      <c r="G5" s="552">
        <v>96525</v>
      </c>
      <c r="H5" s="552">
        <v>133722</v>
      </c>
      <c r="I5" s="552">
        <v>105000</v>
      </c>
      <c r="J5" s="552">
        <v>100000</v>
      </c>
      <c r="K5" s="552">
        <v>85000</v>
      </c>
      <c r="L5" s="552">
        <v>120943</v>
      </c>
      <c r="M5" s="552">
        <v>78000</v>
      </c>
      <c r="N5" s="552">
        <v>80000</v>
      </c>
      <c r="O5" s="553">
        <f aca="true" t="shared" si="0" ref="O5:O14">SUM(C5:N5)</f>
        <v>1121066</v>
      </c>
    </row>
    <row r="6" spans="1:15" s="77" customFormat="1" ht="22.5">
      <c r="A6" s="75" t="s">
        <v>19</v>
      </c>
      <c r="B6" s="144" t="s">
        <v>362</v>
      </c>
      <c r="C6" s="501">
        <v>40000</v>
      </c>
      <c r="D6" s="501">
        <v>60000</v>
      </c>
      <c r="E6" s="501">
        <v>40000</v>
      </c>
      <c r="F6" s="501">
        <v>40000</v>
      </c>
      <c r="G6" s="501">
        <v>32996</v>
      </c>
      <c r="H6" s="501">
        <v>81000</v>
      </c>
      <c r="I6" s="501">
        <v>59836</v>
      </c>
      <c r="J6" s="501">
        <v>60000</v>
      </c>
      <c r="K6" s="501">
        <v>97500</v>
      </c>
      <c r="L6" s="501">
        <v>50000</v>
      </c>
      <c r="M6" s="501">
        <v>50407</v>
      </c>
      <c r="N6" s="501">
        <v>92845</v>
      </c>
      <c r="O6" s="554">
        <f t="shared" si="0"/>
        <v>704584</v>
      </c>
    </row>
    <row r="7" spans="1:15" s="77" customFormat="1" ht="22.5">
      <c r="A7" s="75" t="s">
        <v>20</v>
      </c>
      <c r="B7" s="143" t="s">
        <v>363</v>
      </c>
      <c r="C7" s="502"/>
      <c r="D7" s="502"/>
      <c r="E7" s="502"/>
      <c r="F7" s="502">
        <v>4750</v>
      </c>
      <c r="G7" s="502">
        <v>3000</v>
      </c>
      <c r="H7" s="502">
        <v>3273</v>
      </c>
      <c r="I7" s="502">
        <v>3000</v>
      </c>
      <c r="J7" s="502">
        <v>1000</v>
      </c>
      <c r="K7" s="502">
        <v>1000</v>
      </c>
      <c r="L7" s="502">
        <v>485</v>
      </c>
      <c r="M7" s="502"/>
      <c r="N7" s="502"/>
      <c r="O7" s="554">
        <f t="shared" si="0"/>
        <v>16508</v>
      </c>
    </row>
    <row r="8" spans="1:15" s="77" customFormat="1" ht="13.5" customHeight="1">
      <c r="A8" s="75" t="s">
        <v>21</v>
      </c>
      <c r="B8" s="142" t="s">
        <v>140</v>
      </c>
      <c r="C8" s="501">
        <v>5000</v>
      </c>
      <c r="D8" s="501">
        <v>10000</v>
      </c>
      <c r="E8" s="501">
        <v>120000</v>
      </c>
      <c r="F8" s="501">
        <v>10000</v>
      </c>
      <c r="G8" s="501">
        <v>2000</v>
      </c>
      <c r="H8" s="501">
        <v>1000</v>
      </c>
      <c r="I8" s="501">
        <v>1000</v>
      </c>
      <c r="J8" s="501">
        <v>3760</v>
      </c>
      <c r="K8" s="501">
        <v>120000</v>
      </c>
      <c r="L8" s="501">
        <v>6000</v>
      </c>
      <c r="M8" s="501">
        <v>5000</v>
      </c>
      <c r="N8" s="501">
        <v>20000</v>
      </c>
      <c r="O8" s="554">
        <f t="shared" si="0"/>
        <v>303760</v>
      </c>
    </row>
    <row r="9" spans="1:15" s="77" customFormat="1" ht="13.5" customHeight="1">
      <c r="A9" s="75" t="s">
        <v>22</v>
      </c>
      <c r="B9" s="142" t="s">
        <v>364</v>
      </c>
      <c r="C9" s="501">
        <v>36000</v>
      </c>
      <c r="D9" s="501">
        <v>37000</v>
      </c>
      <c r="E9" s="501">
        <v>37284</v>
      </c>
      <c r="F9" s="501">
        <v>36937</v>
      </c>
      <c r="G9" s="501">
        <v>36780</v>
      </c>
      <c r="H9" s="501">
        <v>38040</v>
      </c>
      <c r="I9" s="501">
        <v>35780</v>
      </c>
      <c r="J9" s="501">
        <v>35770</v>
      </c>
      <c r="K9" s="501">
        <v>38300</v>
      </c>
      <c r="L9" s="501">
        <v>38770</v>
      </c>
      <c r="M9" s="501">
        <v>40300</v>
      </c>
      <c r="N9" s="501">
        <v>37661</v>
      </c>
      <c r="O9" s="554">
        <f t="shared" si="0"/>
        <v>448622</v>
      </c>
    </row>
    <row r="10" spans="1:15" s="77" customFormat="1" ht="13.5" customHeight="1">
      <c r="A10" s="75" t="s">
        <v>23</v>
      </c>
      <c r="B10" s="142" t="s">
        <v>8</v>
      </c>
      <c r="C10" s="501"/>
      <c r="D10" s="501"/>
      <c r="E10" s="501">
        <v>1500</v>
      </c>
      <c r="F10" s="501">
        <v>1274</v>
      </c>
      <c r="G10" s="501">
        <v>500</v>
      </c>
      <c r="H10" s="501"/>
      <c r="I10" s="501"/>
      <c r="J10" s="501"/>
      <c r="K10" s="501"/>
      <c r="L10" s="501"/>
      <c r="M10" s="501"/>
      <c r="N10" s="501"/>
      <c r="O10" s="554">
        <f t="shared" si="0"/>
        <v>3274</v>
      </c>
    </row>
    <row r="11" spans="1:15" s="77" customFormat="1" ht="13.5" customHeight="1">
      <c r="A11" s="75" t="s">
        <v>24</v>
      </c>
      <c r="B11" s="142" t="s">
        <v>322</v>
      </c>
      <c r="C11" s="501">
        <v>2512</v>
      </c>
      <c r="D11" s="501">
        <v>1400</v>
      </c>
      <c r="E11" s="501">
        <v>1350</v>
      </c>
      <c r="F11" s="501">
        <v>4137</v>
      </c>
      <c r="G11" s="501">
        <v>400</v>
      </c>
      <c r="H11" s="501">
        <v>500</v>
      </c>
      <c r="I11" s="501">
        <v>600</v>
      </c>
      <c r="J11" s="501">
        <v>500</v>
      </c>
      <c r="K11" s="501">
        <v>754</v>
      </c>
      <c r="L11" s="501">
        <v>1600</v>
      </c>
      <c r="M11" s="501">
        <v>1500</v>
      </c>
      <c r="N11" s="501">
        <v>1800</v>
      </c>
      <c r="O11" s="554">
        <f t="shared" si="0"/>
        <v>17053</v>
      </c>
    </row>
    <row r="12" spans="1:15" s="77" customFormat="1" ht="22.5">
      <c r="A12" s="75" t="s">
        <v>25</v>
      </c>
      <c r="B12" s="144" t="s">
        <v>352</v>
      </c>
      <c r="C12" s="501"/>
      <c r="D12" s="501"/>
      <c r="E12" s="501">
        <v>250</v>
      </c>
      <c r="F12" s="501"/>
      <c r="G12" s="501"/>
      <c r="H12" s="501"/>
      <c r="I12" s="501"/>
      <c r="J12" s="501"/>
      <c r="K12" s="501"/>
      <c r="L12" s="501"/>
      <c r="M12" s="501"/>
      <c r="N12" s="501"/>
      <c r="O12" s="554">
        <f t="shared" si="0"/>
        <v>250</v>
      </c>
    </row>
    <row r="13" spans="1:15" s="77" customFormat="1" ht="13.5" customHeight="1" thickBot="1">
      <c r="A13" s="75" t="s">
        <v>26</v>
      </c>
      <c r="B13" s="142" t="s">
        <v>9</v>
      </c>
      <c r="C13" s="76">
        <v>262679</v>
      </c>
      <c r="D13" s="76"/>
      <c r="E13" s="76"/>
      <c r="F13" s="76">
        <v>10000</v>
      </c>
      <c r="G13" s="76">
        <v>20000</v>
      </c>
      <c r="H13" s="76">
        <v>22269</v>
      </c>
      <c r="I13" s="76">
        <v>30000</v>
      </c>
      <c r="J13" s="76">
        <v>20000</v>
      </c>
      <c r="K13" s="76"/>
      <c r="L13" s="76">
        <v>40000</v>
      </c>
      <c r="M13" s="76">
        <v>10000</v>
      </c>
      <c r="N13" s="501"/>
      <c r="O13" s="554">
        <f t="shared" si="0"/>
        <v>414948</v>
      </c>
    </row>
    <row r="14" spans="1:15" s="73" customFormat="1" ht="15.75" customHeight="1" thickBot="1">
      <c r="A14" s="72" t="s">
        <v>27</v>
      </c>
      <c r="B14" s="35" t="s">
        <v>106</v>
      </c>
      <c r="C14" s="78">
        <f aca="true" t="shared" si="1" ref="C14:N14">SUM(C5:C13)</f>
        <v>426191</v>
      </c>
      <c r="D14" s="78">
        <f t="shared" si="1"/>
        <v>186400</v>
      </c>
      <c r="E14" s="78">
        <f t="shared" si="1"/>
        <v>291384</v>
      </c>
      <c r="F14" s="78">
        <f t="shared" si="1"/>
        <v>179974</v>
      </c>
      <c r="G14" s="78">
        <f t="shared" si="1"/>
        <v>192201</v>
      </c>
      <c r="H14" s="78">
        <f t="shared" si="1"/>
        <v>279804</v>
      </c>
      <c r="I14" s="78">
        <f t="shared" si="1"/>
        <v>235216</v>
      </c>
      <c r="J14" s="78">
        <f t="shared" si="1"/>
        <v>221030</v>
      </c>
      <c r="K14" s="78">
        <f t="shared" si="1"/>
        <v>342554</v>
      </c>
      <c r="L14" s="78">
        <f t="shared" si="1"/>
        <v>257798</v>
      </c>
      <c r="M14" s="78">
        <f t="shared" si="1"/>
        <v>185207</v>
      </c>
      <c r="N14" s="78">
        <f t="shared" si="1"/>
        <v>232306</v>
      </c>
      <c r="O14" s="79">
        <f t="shared" si="0"/>
        <v>3030065</v>
      </c>
    </row>
    <row r="15" spans="1:15" s="73" customFormat="1" ht="15" customHeight="1" thickBot="1">
      <c r="A15" s="72" t="s">
        <v>28</v>
      </c>
      <c r="B15" s="729" t="s">
        <v>57</v>
      </c>
      <c r="C15" s="730"/>
      <c r="D15" s="730"/>
      <c r="E15" s="730"/>
      <c r="F15" s="730"/>
      <c r="G15" s="730"/>
      <c r="H15" s="730"/>
      <c r="I15" s="730"/>
      <c r="J15" s="730"/>
      <c r="K15" s="730"/>
      <c r="L15" s="730"/>
      <c r="M15" s="730"/>
      <c r="N15" s="730"/>
      <c r="O15" s="731"/>
    </row>
    <row r="16" spans="1:15" s="77" customFormat="1" ht="13.5" customHeight="1">
      <c r="A16" s="80" t="s">
        <v>29</v>
      </c>
      <c r="B16" s="145" t="s">
        <v>64</v>
      </c>
      <c r="C16" s="502">
        <v>72000</v>
      </c>
      <c r="D16" s="502">
        <v>74275</v>
      </c>
      <c r="E16" s="502">
        <v>74226</v>
      </c>
      <c r="F16" s="502">
        <v>104300</v>
      </c>
      <c r="G16" s="502">
        <v>105200</v>
      </c>
      <c r="H16" s="502">
        <v>108926</v>
      </c>
      <c r="I16" s="502">
        <v>110021</v>
      </c>
      <c r="J16" s="502">
        <v>129879</v>
      </c>
      <c r="K16" s="502">
        <v>131879</v>
      </c>
      <c r="L16" s="502">
        <v>127956</v>
      </c>
      <c r="M16" s="502">
        <v>128500</v>
      </c>
      <c r="N16" s="502">
        <v>112659</v>
      </c>
      <c r="O16" s="555">
        <f aca="true" t="shared" si="2" ref="O16:O26">SUM(C16:N16)</f>
        <v>1279821</v>
      </c>
    </row>
    <row r="17" spans="1:15" s="77" customFormat="1" ht="27" customHeight="1">
      <c r="A17" s="75" t="s">
        <v>30</v>
      </c>
      <c r="B17" s="144" t="s">
        <v>149</v>
      </c>
      <c r="C17" s="501">
        <v>18000</v>
      </c>
      <c r="D17" s="501">
        <v>18570</v>
      </c>
      <c r="E17" s="501">
        <v>18565</v>
      </c>
      <c r="F17" s="501">
        <v>22695</v>
      </c>
      <c r="G17" s="501">
        <v>22935</v>
      </c>
      <c r="H17" s="501">
        <v>23204</v>
      </c>
      <c r="I17" s="501">
        <v>25341</v>
      </c>
      <c r="J17" s="501">
        <v>23435</v>
      </c>
      <c r="K17" s="501">
        <v>28385</v>
      </c>
      <c r="L17" s="501">
        <v>26933</v>
      </c>
      <c r="M17" s="501">
        <v>26285</v>
      </c>
      <c r="N17" s="501">
        <v>25401</v>
      </c>
      <c r="O17" s="554">
        <f t="shared" si="2"/>
        <v>279749</v>
      </c>
    </row>
    <row r="18" spans="1:15" s="77" customFormat="1" ht="13.5" customHeight="1">
      <c r="A18" s="75" t="s">
        <v>31</v>
      </c>
      <c r="B18" s="142" t="s">
        <v>124</v>
      </c>
      <c r="C18" s="501">
        <v>80000</v>
      </c>
      <c r="D18" s="501">
        <v>80000</v>
      </c>
      <c r="E18" s="501">
        <v>78334</v>
      </c>
      <c r="F18" s="501">
        <v>77764</v>
      </c>
      <c r="G18" s="501">
        <v>78470</v>
      </c>
      <c r="H18" s="501">
        <v>54100</v>
      </c>
      <c r="I18" s="501">
        <v>56000</v>
      </c>
      <c r="J18" s="501">
        <v>55917</v>
      </c>
      <c r="K18" s="501">
        <v>75670</v>
      </c>
      <c r="L18" s="501">
        <v>73569</v>
      </c>
      <c r="M18" s="501">
        <v>78500</v>
      </c>
      <c r="N18" s="501">
        <v>82100</v>
      </c>
      <c r="O18" s="554">
        <f t="shared" si="2"/>
        <v>870424</v>
      </c>
    </row>
    <row r="19" spans="1:15" s="77" customFormat="1" ht="13.5" customHeight="1">
      <c r="A19" s="75" t="s">
        <v>32</v>
      </c>
      <c r="B19" s="142" t="s">
        <v>150</v>
      </c>
      <c r="C19" s="501">
        <v>4000</v>
      </c>
      <c r="D19" s="501">
        <v>3800</v>
      </c>
      <c r="E19" s="501">
        <v>4200</v>
      </c>
      <c r="F19" s="501">
        <v>3800</v>
      </c>
      <c r="G19" s="501">
        <v>4000</v>
      </c>
      <c r="H19" s="501">
        <v>4100</v>
      </c>
      <c r="I19" s="501">
        <v>4200</v>
      </c>
      <c r="J19" s="501">
        <v>12000</v>
      </c>
      <c r="K19" s="501">
        <v>4100</v>
      </c>
      <c r="L19" s="501">
        <v>3940</v>
      </c>
      <c r="M19" s="501">
        <v>12000</v>
      </c>
      <c r="N19" s="501">
        <v>16000</v>
      </c>
      <c r="O19" s="554">
        <f t="shared" si="2"/>
        <v>76140</v>
      </c>
    </row>
    <row r="20" spans="1:15" s="77" customFormat="1" ht="13.5" customHeight="1">
      <c r="A20" s="75" t="s">
        <v>33</v>
      </c>
      <c r="B20" s="142" t="s">
        <v>10</v>
      </c>
      <c r="C20" s="501">
        <v>8670</v>
      </c>
      <c r="D20" s="501">
        <v>10670</v>
      </c>
      <c r="E20" s="501">
        <v>12204</v>
      </c>
      <c r="F20" s="501">
        <v>25070</v>
      </c>
      <c r="G20" s="501">
        <v>12997</v>
      </c>
      <c r="H20" s="501">
        <v>18212</v>
      </c>
      <c r="I20" s="501">
        <v>12750</v>
      </c>
      <c r="J20" s="501">
        <v>14260</v>
      </c>
      <c r="K20" s="501">
        <v>26916</v>
      </c>
      <c r="L20" s="501">
        <v>12766</v>
      </c>
      <c r="M20" s="501">
        <v>12670</v>
      </c>
      <c r="N20" s="501">
        <v>15170</v>
      </c>
      <c r="O20" s="554">
        <f t="shared" si="2"/>
        <v>182355</v>
      </c>
    </row>
    <row r="21" spans="1:16" s="77" customFormat="1" ht="13.5" customHeight="1">
      <c r="A21" s="75" t="s">
        <v>34</v>
      </c>
      <c r="B21" s="142" t="s">
        <v>169</v>
      </c>
      <c r="C21" s="501">
        <v>2026</v>
      </c>
      <c r="D21" s="501">
        <v>6657</v>
      </c>
      <c r="E21" s="501">
        <v>3881</v>
      </c>
      <c r="F21" s="501">
        <v>2500</v>
      </c>
      <c r="G21" s="501">
        <v>9000</v>
      </c>
      <c r="H21" s="501">
        <v>5544</v>
      </c>
      <c r="I21" s="501">
        <v>5700</v>
      </c>
      <c r="J21" s="501">
        <v>5500</v>
      </c>
      <c r="K21" s="501">
        <v>13282</v>
      </c>
      <c r="L21" s="501">
        <v>7682</v>
      </c>
      <c r="M21" s="501">
        <v>4500</v>
      </c>
      <c r="N21" s="501">
        <v>5854</v>
      </c>
      <c r="O21" s="554">
        <f t="shared" si="2"/>
        <v>72126</v>
      </c>
      <c r="P21" s="550"/>
    </row>
    <row r="22" spans="1:15" s="77" customFormat="1" ht="15.75">
      <c r="A22" s="75" t="s">
        <v>35</v>
      </c>
      <c r="B22" s="144" t="s">
        <v>153</v>
      </c>
      <c r="C22" s="501"/>
      <c r="D22" s="501"/>
      <c r="E22" s="501">
        <v>350</v>
      </c>
      <c r="F22" s="501"/>
      <c r="G22" s="501">
        <v>10000</v>
      </c>
      <c r="H22" s="501">
        <v>2428</v>
      </c>
      <c r="I22" s="501">
        <v>1270</v>
      </c>
      <c r="J22" s="501">
        <v>1270</v>
      </c>
      <c r="K22" s="501">
        <v>20057</v>
      </c>
      <c r="L22" s="501"/>
      <c r="M22" s="501"/>
      <c r="N22" s="501"/>
      <c r="O22" s="554">
        <f t="shared" si="2"/>
        <v>35375</v>
      </c>
    </row>
    <row r="23" spans="1:15" s="77" customFormat="1" ht="13.5" customHeight="1">
      <c r="A23" s="75" t="s">
        <v>36</v>
      </c>
      <c r="B23" s="142" t="s">
        <v>172</v>
      </c>
      <c r="C23" s="501"/>
      <c r="D23" s="501"/>
      <c r="E23" s="501"/>
      <c r="F23" s="501">
        <v>5743</v>
      </c>
      <c r="G23" s="501">
        <v>167</v>
      </c>
      <c r="H23" s="501"/>
      <c r="I23" s="501"/>
      <c r="J23" s="501"/>
      <c r="K23" s="501">
        <v>4435</v>
      </c>
      <c r="L23" s="501"/>
      <c r="M23" s="501"/>
      <c r="N23" s="501"/>
      <c r="O23" s="554">
        <f t="shared" si="2"/>
        <v>10345</v>
      </c>
    </row>
    <row r="24" spans="1:15" s="77" customFormat="1" ht="13.5" customHeight="1">
      <c r="A24" s="75" t="s">
        <v>37</v>
      </c>
      <c r="B24" s="142" t="s">
        <v>49</v>
      </c>
      <c r="C24" s="501"/>
      <c r="D24" s="501"/>
      <c r="E24" s="501">
        <v>1600</v>
      </c>
      <c r="F24" s="501">
        <v>1962</v>
      </c>
      <c r="G24" s="501">
        <v>2500</v>
      </c>
      <c r="H24" s="501">
        <v>44968</v>
      </c>
      <c r="I24" s="501">
        <v>3325</v>
      </c>
      <c r="J24" s="501">
        <v>5483</v>
      </c>
      <c r="K24" s="501">
        <v>5500</v>
      </c>
      <c r="L24" s="501">
        <v>5600</v>
      </c>
      <c r="M24" s="501">
        <v>6365</v>
      </c>
      <c r="N24" s="501">
        <v>9580</v>
      </c>
      <c r="O24" s="554">
        <f t="shared" si="2"/>
        <v>86883</v>
      </c>
    </row>
    <row r="25" spans="1:15" s="77" customFormat="1" ht="13.5" customHeight="1" thickBot="1">
      <c r="A25" s="75" t="s">
        <v>38</v>
      </c>
      <c r="B25" s="142" t="s">
        <v>11</v>
      </c>
      <c r="C25" s="76">
        <v>34789</v>
      </c>
      <c r="D25" s="76"/>
      <c r="E25" s="76">
        <v>365</v>
      </c>
      <c r="F25" s="501"/>
      <c r="G25" s="76"/>
      <c r="H25" s="76">
        <v>365</v>
      </c>
      <c r="I25" s="76"/>
      <c r="J25" s="76"/>
      <c r="K25" s="76">
        <v>70665</v>
      </c>
      <c r="L25" s="76"/>
      <c r="M25" s="76"/>
      <c r="N25" s="76">
        <v>30663</v>
      </c>
      <c r="O25" s="554">
        <f t="shared" si="2"/>
        <v>136847</v>
      </c>
    </row>
    <row r="26" spans="1:15" s="73" customFormat="1" ht="15.75" customHeight="1" thickBot="1">
      <c r="A26" s="81" t="s">
        <v>39</v>
      </c>
      <c r="B26" s="35" t="s">
        <v>107</v>
      </c>
      <c r="C26" s="78">
        <f aca="true" t="shared" si="3" ref="C26:N26">SUM(C16:C25)</f>
        <v>219485</v>
      </c>
      <c r="D26" s="78">
        <f t="shared" si="3"/>
        <v>193972</v>
      </c>
      <c r="E26" s="78">
        <f t="shared" si="3"/>
        <v>193725</v>
      </c>
      <c r="F26" s="78">
        <f t="shared" si="3"/>
        <v>243834</v>
      </c>
      <c r="G26" s="78">
        <f t="shared" si="3"/>
        <v>245269</v>
      </c>
      <c r="H26" s="78">
        <f t="shared" si="3"/>
        <v>261847</v>
      </c>
      <c r="I26" s="78">
        <f t="shared" si="3"/>
        <v>218607</v>
      </c>
      <c r="J26" s="78">
        <f t="shared" si="3"/>
        <v>247744</v>
      </c>
      <c r="K26" s="78">
        <f t="shared" si="3"/>
        <v>380889</v>
      </c>
      <c r="L26" s="78">
        <f t="shared" si="3"/>
        <v>258446</v>
      </c>
      <c r="M26" s="78">
        <f t="shared" si="3"/>
        <v>268820</v>
      </c>
      <c r="N26" s="78">
        <f t="shared" si="3"/>
        <v>297427</v>
      </c>
      <c r="O26" s="79">
        <f t="shared" si="2"/>
        <v>3030065</v>
      </c>
    </row>
    <row r="27" spans="1:15" ht="16.5" thickBot="1">
      <c r="A27" s="81" t="s">
        <v>40</v>
      </c>
      <c r="B27" s="146" t="s">
        <v>108</v>
      </c>
      <c r="C27" s="82">
        <f aca="true" t="shared" si="4" ref="C27:O27">C14-C26</f>
        <v>206706</v>
      </c>
      <c r="D27" s="82">
        <f t="shared" si="4"/>
        <v>-7572</v>
      </c>
      <c r="E27" s="82">
        <f t="shared" si="4"/>
        <v>97659</v>
      </c>
      <c r="F27" s="82">
        <f t="shared" si="4"/>
        <v>-63860</v>
      </c>
      <c r="G27" s="82">
        <f t="shared" si="4"/>
        <v>-53068</v>
      </c>
      <c r="H27" s="82">
        <f t="shared" si="4"/>
        <v>17957</v>
      </c>
      <c r="I27" s="82">
        <f t="shared" si="4"/>
        <v>16609</v>
      </c>
      <c r="J27" s="82">
        <f t="shared" si="4"/>
        <v>-26714</v>
      </c>
      <c r="K27" s="82">
        <f t="shared" si="4"/>
        <v>-38335</v>
      </c>
      <c r="L27" s="82">
        <f t="shared" si="4"/>
        <v>-648</v>
      </c>
      <c r="M27" s="82">
        <f t="shared" si="4"/>
        <v>-83613</v>
      </c>
      <c r="N27" s="82">
        <f t="shared" si="4"/>
        <v>-65121</v>
      </c>
      <c r="O27" s="83">
        <f t="shared" si="4"/>
        <v>0</v>
      </c>
    </row>
    <row r="28" ht="15.75">
      <c r="A28" s="85"/>
    </row>
    <row r="29" spans="2:15" ht="15.75">
      <c r="B29" s="86"/>
      <c r="C29" s="87"/>
      <c r="D29" s="87"/>
      <c r="O29" s="84"/>
    </row>
    <row r="30" ht="15.75">
      <c r="O30" s="84"/>
    </row>
    <row r="31" ht="15.75">
      <c r="O31" s="84"/>
    </row>
    <row r="32" ht="15.75">
      <c r="O32" s="84"/>
    </row>
    <row r="33" ht="15.75">
      <c r="O33" s="84"/>
    </row>
    <row r="34" ht="15.75">
      <c r="O34" s="84"/>
    </row>
    <row r="35" ht="15.75">
      <c r="O35" s="84"/>
    </row>
    <row r="36" ht="15.75">
      <c r="O36" s="84"/>
    </row>
    <row r="37" ht="15.75">
      <c r="O37" s="84"/>
    </row>
    <row r="38" ht="15.75">
      <c r="O38" s="84"/>
    </row>
    <row r="39" ht="15.75">
      <c r="O39" s="84"/>
    </row>
    <row r="40" ht="15.75">
      <c r="O40" s="84"/>
    </row>
    <row r="41" ht="15.75">
      <c r="O41" s="84"/>
    </row>
    <row r="42" ht="15.75">
      <c r="O42" s="84"/>
    </row>
    <row r="43" ht="15.75">
      <c r="O43" s="84"/>
    </row>
    <row r="44" ht="15.75">
      <c r="O44" s="84"/>
    </row>
    <row r="45" ht="15.75">
      <c r="O45" s="84"/>
    </row>
    <row r="46" ht="15.75">
      <c r="O46" s="84"/>
    </row>
    <row r="47" ht="15.75">
      <c r="O47" s="84"/>
    </row>
    <row r="48" ht="15.75">
      <c r="O48" s="84"/>
    </row>
    <row r="49" ht="15.75">
      <c r="O49" s="84"/>
    </row>
    <row r="50" ht="15.75">
      <c r="O50" s="84"/>
    </row>
    <row r="51" ht="15.75">
      <c r="O51" s="84"/>
    </row>
    <row r="52" ht="15.75">
      <c r="O52" s="84"/>
    </row>
    <row r="53" ht="15.75">
      <c r="O53" s="84"/>
    </row>
    <row r="54" ht="15.75">
      <c r="O54" s="84"/>
    </row>
    <row r="55" ht="15.75">
      <c r="O55" s="84"/>
    </row>
    <row r="56" ht="15.75">
      <c r="O56" s="84"/>
    </row>
    <row r="57" ht="15.75">
      <c r="O57" s="84"/>
    </row>
    <row r="58" ht="15.75">
      <c r="O58" s="84"/>
    </row>
    <row r="59" ht="15.75">
      <c r="O59" s="84"/>
    </row>
    <row r="60" ht="15.75">
      <c r="O60" s="84"/>
    </row>
    <row r="61" ht="15.75">
      <c r="O61" s="84"/>
    </row>
    <row r="62" ht="15.75">
      <c r="O62" s="84"/>
    </row>
    <row r="63" ht="15.75">
      <c r="O63" s="84"/>
    </row>
    <row r="64" ht="15.75">
      <c r="O64" s="84"/>
    </row>
    <row r="65" ht="15.75">
      <c r="O65" s="84"/>
    </row>
    <row r="66" ht="15.75">
      <c r="O66" s="84"/>
    </row>
    <row r="67" ht="15.75">
      <c r="O67" s="84"/>
    </row>
    <row r="68" ht="15.75">
      <c r="O68" s="84"/>
    </row>
    <row r="69" ht="15.75">
      <c r="O69" s="84"/>
    </row>
    <row r="70" ht="15.75">
      <c r="O70" s="84"/>
    </row>
    <row r="71" ht="15.75">
      <c r="O71" s="84"/>
    </row>
    <row r="72" ht="15.75">
      <c r="O72" s="84"/>
    </row>
    <row r="73" ht="15.75">
      <c r="O73" s="84"/>
    </row>
    <row r="74" ht="15.75">
      <c r="O74" s="84"/>
    </row>
    <row r="75" ht="15.75">
      <c r="O75" s="84"/>
    </row>
    <row r="76" ht="15.75">
      <c r="O76" s="84"/>
    </row>
    <row r="77" ht="15.75">
      <c r="O77" s="84"/>
    </row>
    <row r="78" ht="15.75">
      <c r="O78" s="84"/>
    </row>
    <row r="79" ht="15.75">
      <c r="O79" s="84"/>
    </row>
    <row r="80" ht="15.75">
      <c r="O80" s="84"/>
    </row>
    <row r="81" ht="15.75">
      <c r="O81" s="84"/>
    </row>
    <row r="82" ht="15.75">
      <c r="O82" s="84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CE,Dőlt"&amp;11 28.  melléklet a 20/2016.(VIII.1.) önkormányzati rendelethez TÁJÉKOZTATÓ TÁBLA   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Munka29">
    <pageSetUpPr fitToPage="1"/>
  </sheetPr>
  <dimension ref="A1:C42"/>
  <sheetViews>
    <sheetView workbookViewId="0" topLeftCell="A1">
      <selection activeCell="D13" sqref="D13"/>
    </sheetView>
  </sheetViews>
  <sheetFormatPr defaultColWidth="9.00390625" defaultRowHeight="12.75"/>
  <cols>
    <col min="1" max="1" width="60.125" style="376" customWidth="1"/>
    <col min="2" max="2" width="48.875" style="380" customWidth="1"/>
    <col min="3" max="3" width="16.50390625" style="376" bestFit="1" customWidth="1"/>
    <col min="4" max="16384" width="10.625" style="376" customWidth="1"/>
  </cols>
  <sheetData>
    <row r="1" spans="1:2" ht="12.75">
      <c r="A1" s="734" t="s">
        <v>749</v>
      </c>
      <c r="B1" s="734"/>
    </row>
    <row r="2" spans="1:2" ht="17.25" customHeight="1">
      <c r="A2" s="377"/>
      <c r="B2" s="532"/>
    </row>
    <row r="3" spans="1:2" ht="42" customHeight="1">
      <c r="A3" s="738" t="s">
        <v>584</v>
      </c>
      <c r="B3" s="738"/>
    </row>
    <row r="4" spans="1:2" ht="33" customHeight="1" thickBot="1">
      <c r="A4" s="378"/>
      <c r="B4" s="225" t="s">
        <v>12</v>
      </c>
    </row>
    <row r="5" spans="1:2" ht="12.75">
      <c r="A5" s="735" t="s">
        <v>63</v>
      </c>
      <c r="B5" s="735" t="s">
        <v>585</v>
      </c>
    </row>
    <row r="6" spans="1:2" ht="12.75">
      <c r="A6" s="736"/>
      <c r="B6" s="736"/>
    </row>
    <row r="7" spans="1:2" ht="13.5" thickBot="1">
      <c r="A7" s="736"/>
      <c r="B7" s="737"/>
    </row>
    <row r="8" spans="1:2" ht="23.25" customHeight="1" thickBot="1">
      <c r="A8" s="147" t="s">
        <v>50</v>
      </c>
      <c r="B8" s="379"/>
    </row>
    <row r="9" spans="1:2" ht="24" customHeight="1">
      <c r="A9" s="381"/>
      <c r="B9" s="390"/>
    </row>
    <row r="10" spans="1:2" ht="18" customHeight="1">
      <c r="A10" s="382" t="s">
        <v>397</v>
      </c>
      <c r="B10" s="570">
        <v>150040800</v>
      </c>
    </row>
    <row r="11" spans="1:2" ht="39" customHeight="1">
      <c r="A11" s="383" t="s">
        <v>398</v>
      </c>
      <c r="B11" s="571">
        <v>73336490</v>
      </c>
    </row>
    <row r="12" spans="1:2" ht="39" customHeight="1">
      <c r="A12" s="383" t="s">
        <v>399</v>
      </c>
      <c r="B12" s="572">
        <v>17077340</v>
      </c>
    </row>
    <row r="13" spans="1:2" ht="39" customHeight="1">
      <c r="A13" s="383" t="s">
        <v>400</v>
      </c>
      <c r="B13" s="572">
        <v>35400000</v>
      </c>
    </row>
    <row r="14" spans="1:2" ht="39" customHeight="1">
      <c r="A14" s="383" t="s">
        <v>401</v>
      </c>
      <c r="B14" s="572">
        <v>100000</v>
      </c>
    </row>
    <row r="15" spans="1:2" ht="39" customHeight="1">
      <c r="A15" s="383" t="s">
        <v>402</v>
      </c>
      <c r="B15" s="572">
        <v>20759150</v>
      </c>
    </row>
    <row r="16" spans="1:2" ht="39" customHeight="1">
      <c r="A16" s="383" t="s">
        <v>403</v>
      </c>
      <c r="B16" s="572">
        <v>7297912</v>
      </c>
    </row>
    <row r="17" spans="1:2" ht="39" customHeight="1">
      <c r="A17" s="383" t="s">
        <v>413</v>
      </c>
      <c r="B17" s="572">
        <v>135150</v>
      </c>
    </row>
    <row r="18" spans="1:2" ht="39" customHeight="1">
      <c r="A18" s="384" t="s">
        <v>566</v>
      </c>
      <c r="B18" s="533">
        <f>SUM(B10+B11+B16+B17)</f>
        <v>230810352</v>
      </c>
    </row>
    <row r="19" spans="1:2" ht="39" customHeight="1">
      <c r="A19" s="383" t="s">
        <v>589</v>
      </c>
      <c r="B19" s="577">
        <v>1177260</v>
      </c>
    </row>
    <row r="20" spans="1:2" ht="39" customHeight="1">
      <c r="A20" s="384" t="s">
        <v>590</v>
      </c>
      <c r="B20" s="533">
        <f>SUM(B18:B19)</f>
        <v>231987612</v>
      </c>
    </row>
    <row r="21" spans="1:2" ht="36" customHeight="1">
      <c r="A21" s="385" t="s">
        <v>404</v>
      </c>
      <c r="B21" s="572">
        <v>172713600</v>
      </c>
    </row>
    <row r="22" spans="1:2" ht="30.75" customHeight="1">
      <c r="A22" s="386" t="s">
        <v>405</v>
      </c>
      <c r="B22" s="572">
        <v>28426667</v>
      </c>
    </row>
    <row r="23" spans="1:2" ht="30.75" customHeight="1">
      <c r="A23" s="385" t="s">
        <v>588</v>
      </c>
      <c r="B23" s="572">
        <v>8807500</v>
      </c>
    </row>
    <row r="24" spans="1:2" ht="30.75" customHeight="1">
      <c r="A24" s="385" t="s">
        <v>591</v>
      </c>
      <c r="B24" s="572">
        <v>7936910</v>
      </c>
    </row>
    <row r="25" spans="1:2" ht="31.5" customHeight="1">
      <c r="A25" s="387" t="s">
        <v>406</v>
      </c>
      <c r="B25" s="533">
        <f>SUM(B21:B24)</f>
        <v>217884677</v>
      </c>
    </row>
    <row r="26" spans="1:2" ht="31.5" customHeight="1">
      <c r="A26" s="534" t="s">
        <v>567</v>
      </c>
      <c r="B26" s="572">
        <v>106867641</v>
      </c>
    </row>
    <row r="27" spans="1:2" ht="28.5" customHeight="1">
      <c r="A27" s="388" t="s">
        <v>407</v>
      </c>
      <c r="B27" s="572">
        <v>63866750</v>
      </c>
    </row>
    <row r="28" spans="1:3" ht="60" customHeight="1">
      <c r="A28" s="573" t="s">
        <v>586</v>
      </c>
      <c r="B28" s="572">
        <v>132728440</v>
      </c>
      <c r="C28" s="380"/>
    </row>
    <row r="29" spans="1:2" ht="23.25" customHeight="1">
      <c r="A29" s="386" t="s">
        <v>408</v>
      </c>
      <c r="B29" s="572">
        <v>46136640</v>
      </c>
    </row>
    <row r="30" spans="1:2" ht="20.25" customHeight="1">
      <c r="A30" s="388" t="s">
        <v>409</v>
      </c>
      <c r="B30" s="572">
        <v>77502292</v>
      </c>
    </row>
    <row r="31" spans="1:2" ht="26.25" customHeight="1">
      <c r="A31" s="389" t="s">
        <v>1</v>
      </c>
      <c r="B31" s="572">
        <v>43662570</v>
      </c>
    </row>
    <row r="32" spans="1:2" ht="26.25" customHeight="1">
      <c r="A32" s="389" t="s">
        <v>2</v>
      </c>
      <c r="B32" s="572">
        <v>3017520</v>
      </c>
    </row>
    <row r="33" spans="1:3" ht="34.5" customHeight="1">
      <c r="A33" s="387" t="s">
        <v>410</v>
      </c>
      <c r="B33" s="391">
        <f>SUM(B26+B27+B28+B29+B30+B31+B32)</f>
        <v>473781853</v>
      </c>
      <c r="C33" s="535"/>
    </row>
    <row r="34" spans="1:3" ht="24.75" customHeight="1">
      <c r="A34" s="574" t="s">
        <v>587</v>
      </c>
      <c r="B34" s="545">
        <v>15562200</v>
      </c>
      <c r="C34" s="535"/>
    </row>
    <row r="35" spans="1:2" ht="27.75" customHeight="1">
      <c r="A35" s="575" t="s">
        <v>411</v>
      </c>
      <c r="B35" s="637">
        <v>26942276</v>
      </c>
    </row>
    <row r="36" spans="1:2" ht="30" customHeight="1">
      <c r="A36" s="611" t="s">
        <v>412</v>
      </c>
      <c r="B36" s="536">
        <v>10629000</v>
      </c>
    </row>
    <row r="37" spans="1:2" ht="31.5" customHeight="1">
      <c r="A37" s="576" t="s">
        <v>3</v>
      </c>
      <c r="B37" s="638">
        <v>16313276</v>
      </c>
    </row>
    <row r="38" spans="1:2" ht="31.5" customHeight="1">
      <c r="A38" s="385" t="s">
        <v>682</v>
      </c>
      <c r="B38" s="628">
        <v>5193218</v>
      </c>
    </row>
    <row r="39" spans="1:2" ht="31.5" customHeight="1">
      <c r="A39" s="385" t="s">
        <v>683</v>
      </c>
      <c r="B39" s="628">
        <v>15537212</v>
      </c>
    </row>
    <row r="40" spans="1:2" ht="31.5" customHeight="1">
      <c r="A40" s="385" t="s">
        <v>684</v>
      </c>
      <c r="B40" s="628">
        <v>12738099</v>
      </c>
    </row>
    <row r="41" spans="1:2" ht="31.5" customHeight="1">
      <c r="A41" s="701" t="s">
        <v>747</v>
      </c>
      <c r="B41" s="628">
        <v>1738907</v>
      </c>
    </row>
    <row r="42" spans="1:2" ht="19.5" thickBot="1">
      <c r="A42" s="546" t="s">
        <v>51</v>
      </c>
      <c r="B42" s="547">
        <f>SUM(B20+B25+B33+B34+B35+B38+B39+B40+B41)</f>
        <v>1001366054</v>
      </c>
    </row>
  </sheetData>
  <sheetProtection/>
  <mergeCells count="4">
    <mergeCell ref="A1:B1"/>
    <mergeCell ref="A5:A7"/>
    <mergeCell ref="B5:B7"/>
    <mergeCell ref="A3:B3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22">
    <tabColor rgb="FF92D050"/>
  </sheetPr>
  <dimension ref="A1:I159"/>
  <sheetViews>
    <sheetView zoomScaleSheetLayoutView="100" workbookViewId="0" topLeftCell="A145">
      <selection activeCell="E107" sqref="E107"/>
    </sheetView>
  </sheetViews>
  <sheetFormatPr defaultColWidth="9.00390625" defaultRowHeight="12.75"/>
  <cols>
    <col min="1" max="1" width="9.50390625" style="230" customWidth="1"/>
    <col min="2" max="2" width="91.625" style="230" customWidth="1"/>
    <col min="3" max="3" width="21.625" style="231" customWidth="1"/>
    <col min="4" max="4" width="9.00390625" style="243" customWidth="1"/>
    <col min="5" max="16384" width="9.375" style="243" customWidth="1"/>
  </cols>
  <sheetData>
    <row r="1" spans="1:3" ht="15.75" customHeight="1">
      <c r="A1" s="705" t="s">
        <v>14</v>
      </c>
      <c r="B1" s="705"/>
      <c r="C1" s="705"/>
    </row>
    <row r="2" spans="1:3" ht="15.75" customHeight="1" thickBot="1">
      <c r="A2" s="708"/>
      <c r="B2" s="708"/>
      <c r="C2" s="162" t="s">
        <v>170</v>
      </c>
    </row>
    <row r="3" spans="1:3" ht="37.5" customHeight="1" thickBot="1">
      <c r="A3" s="22" t="s">
        <v>70</v>
      </c>
      <c r="B3" s="23" t="s">
        <v>16</v>
      </c>
      <c r="C3" s="36" t="s">
        <v>614</v>
      </c>
    </row>
    <row r="4" spans="1:3" s="244" customFormat="1" ht="12" customHeight="1" thickBot="1">
      <c r="A4" s="238" t="s">
        <v>476</v>
      </c>
      <c r="B4" s="239" t="s">
        <v>477</v>
      </c>
      <c r="C4" s="240" t="s">
        <v>478</v>
      </c>
    </row>
    <row r="5" spans="1:3" s="245" customFormat="1" ht="12" customHeight="1" thickBot="1">
      <c r="A5" s="19" t="s">
        <v>17</v>
      </c>
      <c r="B5" s="20" t="s">
        <v>191</v>
      </c>
      <c r="C5" s="153">
        <f>+C6+C7+C8+C9+C10+C11</f>
        <v>0</v>
      </c>
    </row>
    <row r="6" spans="1:3" s="245" customFormat="1" ht="12" customHeight="1">
      <c r="A6" s="14" t="s">
        <v>95</v>
      </c>
      <c r="B6" s="246" t="s">
        <v>192</v>
      </c>
      <c r="C6" s="155"/>
    </row>
    <row r="7" spans="1:3" s="245" customFormat="1" ht="12" customHeight="1">
      <c r="A7" s="13" t="s">
        <v>96</v>
      </c>
      <c r="B7" s="247" t="s">
        <v>193</v>
      </c>
      <c r="C7" s="154"/>
    </row>
    <row r="8" spans="1:3" s="245" customFormat="1" ht="12" customHeight="1">
      <c r="A8" s="13" t="s">
        <v>97</v>
      </c>
      <c r="B8" s="247" t="s">
        <v>630</v>
      </c>
      <c r="C8" s="154"/>
    </row>
    <row r="9" spans="1:3" s="245" customFormat="1" ht="12" customHeight="1">
      <c r="A9" s="13" t="s">
        <v>98</v>
      </c>
      <c r="B9" s="247" t="s">
        <v>195</v>
      </c>
      <c r="C9" s="154"/>
    </row>
    <row r="10" spans="1:3" s="245" customFormat="1" ht="12" customHeight="1">
      <c r="A10" s="13" t="s">
        <v>125</v>
      </c>
      <c r="B10" s="149" t="s">
        <v>479</v>
      </c>
      <c r="C10" s="157"/>
    </row>
    <row r="11" spans="1:3" s="245" customFormat="1" ht="12" customHeight="1" thickBot="1">
      <c r="A11" s="15" t="s">
        <v>99</v>
      </c>
      <c r="B11" s="150" t="s">
        <v>480</v>
      </c>
      <c r="C11" s="154"/>
    </row>
    <row r="12" spans="1:3" s="245" customFormat="1" ht="12" customHeight="1" thickBot="1">
      <c r="A12" s="19" t="s">
        <v>18</v>
      </c>
      <c r="B12" s="148" t="s">
        <v>196</v>
      </c>
      <c r="C12" s="153">
        <f>+C13+C14+C15+C16+C17</f>
        <v>132761</v>
      </c>
    </row>
    <row r="13" spans="1:3" s="245" customFormat="1" ht="12" customHeight="1">
      <c r="A13" s="14" t="s">
        <v>101</v>
      </c>
      <c r="B13" s="246" t="s">
        <v>197</v>
      </c>
      <c r="C13" s="155"/>
    </row>
    <row r="14" spans="1:3" s="245" customFormat="1" ht="12" customHeight="1">
      <c r="A14" s="13" t="s">
        <v>102</v>
      </c>
      <c r="B14" s="247" t="s">
        <v>198</v>
      </c>
      <c r="C14" s="154"/>
    </row>
    <row r="15" spans="1:3" s="245" customFormat="1" ht="12" customHeight="1">
      <c r="A15" s="13" t="s">
        <v>103</v>
      </c>
      <c r="B15" s="247" t="s">
        <v>365</v>
      </c>
      <c r="C15" s="154"/>
    </row>
    <row r="16" spans="1:3" s="245" customFormat="1" ht="12" customHeight="1">
      <c r="A16" s="13" t="s">
        <v>104</v>
      </c>
      <c r="B16" s="247" t="s">
        <v>366</v>
      </c>
      <c r="C16" s="154"/>
    </row>
    <row r="17" spans="1:3" s="245" customFormat="1" ht="12" customHeight="1">
      <c r="A17" s="13" t="s">
        <v>105</v>
      </c>
      <c r="B17" s="247" t="s">
        <v>199</v>
      </c>
      <c r="C17" s="612">
        <v>132761</v>
      </c>
    </row>
    <row r="18" spans="1:3" s="245" customFormat="1" ht="12" customHeight="1" thickBot="1">
      <c r="A18" s="15" t="s">
        <v>114</v>
      </c>
      <c r="B18" s="150" t="s">
        <v>200</v>
      </c>
      <c r="C18" s="235"/>
    </row>
    <row r="19" spans="1:3" s="245" customFormat="1" ht="12" customHeight="1" thickBot="1">
      <c r="A19" s="19" t="s">
        <v>19</v>
      </c>
      <c r="B19" s="20" t="s">
        <v>201</v>
      </c>
      <c r="C19" s="153">
        <f>+C20+C21+C22+C23+C24</f>
        <v>0</v>
      </c>
    </row>
    <row r="20" spans="1:3" s="245" customFormat="1" ht="12" customHeight="1">
      <c r="A20" s="14" t="s">
        <v>84</v>
      </c>
      <c r="B20" s="246" t="s">
        <v>202</v>
      </c>
      <c r="C20" s="155"/>
    </row>
    <row r="21" spans="1:3" s="245" customFormat="1" ht="12" customHeight="1">
      <c r="A21" s="13" t="s">
        <v>85</v>
      </c>
      <c r="B21" s="247" t="s">
        <v>203</v>
      </c>
      <c r="C21" s="154"/>
    </row>
    <row r="22" spans="1:3" s="245" customFormat="1" ht="12" customHeight="1">
      <c r="A22" s="13" t="s">
        <v>86</v>
      </c>
      <c r="B22" s="247" t="s">
        <v>367</v>
      </c>
      <c r="C22" s="154"/>
    </row>
    <row r="23" spans="1:3" s="245" customFormat="1" ht="12" customHeight="1">
      <c r="A23" s="13" t="s">
        <v>87</v>
      </c>
      <c r="B23" s="247" t="s">
        <v>368</v>
      </c>
      <c r="C23" s="154"/>
    </row>
    <row r="24" spans="1:3" s="245" customFormat="1" ht="12" customHeight="1">
      <c r="A24" s="13" t="s">
        <v>137</v>
      </c>
      <c r="B24" s="247" t="s">
        <v>204</v>
      </c>
      <c r="C24" s="157"/>
    </row>
    <row r="25" spans="1:3" s="245" customFormat="1" ht="12" customHeight="1" thickBot="1">
      <c r="A25" s="15" t="s">
        <v>138</v>
      </c>
      <c r="B25" s="248" t="s">
        <v>205</v>
      </c>
      <c r="C25" s="235"/>
    </row>
    <row r="26" spans="1:3" s="245" customFormat="1" ht="12" customHeight="1" thickBot="1">
      <c r="A26" s="19" t="s">
        <v>139</v>
      </c>
      <c r="B26" s="20" t="s">
        <v>206</v>
      </c>
      <c r="C26" s="158">
        <f>+C27+C31+C32+C33</f>
        <v>0</v>
      </c>
    </row>
    <row r="27" spans="1:3" s="245" customFormat="1" ht="12" customHeight="1">
      <c r="A27" s="14" t="s">
        <v>207</v>
      </c>
      <c r="B27" s="246" t="s">
        <v>481</v>
      </c>
      <c r="C27" s="241">
        <f>+C28+C29+C30</f>
        <v>0</v>
      </c>
    </row>
    <row r="28" spans="1:3" s="245" customFormat="1" ht="12" customHeight="1">
      <c r="A28" s="13" t="s">
        <v>208</v>
      </c>
      <c r="B28" s="247" t="s">
        <v>213</v>
      </c>
      <c r="C28" s="154"/>
    </row>
    <row r="29" spans="1:3" s="245" customFormat="1" ht="12" customHeight="1">
      <c r="A29" s="13" t="s">
        <v>209</v>
      </c>
      <c r="B29" s="247" t="s">
        <v>214</v>
      </c>
      <c r="C29" s="154"/>
    </row>
    <row r="30" spans="1:3" s="245" customFormat="1" ht="12" customHeight="1">
      <c r="A30" s="13" t="s">
        <v>482</v>
      </c>
      <c r="B30" s="517" t="s">
        <v>483</v>
      </c>
      <c r="C30" s="154"/>
    </row>
    <row r="31" spans="1:3" s="245" customFormat="1" ht="12" customHeight="1">
      <c r="A31" s="13" t="s">
        <v>210</v>
      </c>
      <c r="B31" s="247" t="s">
        <v>215</v>
      </c>
      <c r="C31" s="154"/>
    </row>
    <row r="32" spans="1:3" s="245" customFormat="1" ht="12" customHeight="1">
      <c r="A32" s="13" t="s">
        <v>211</v>
      </c>
      <c r="B32" s="247" t="s">
        <v>216</v>
      </c>
      <c r="C32" s="154"/>
    </row>
    <row r="33" spans="1:3" s="245" customFormat="1" ht="12" customHeight="1" thickBot="1">
      <c r="A33" s="15" t="s">
        <v>212</v>
      </c>
      <c r="B33" s="248" t="s">
        <v>217</v>
      </c>
      <c r="C33" s="156"/>
    </row>
    <row r="34" spans="1:3" s="245" customFormat="1" ht="12" customHeight="1" thickBot="1">
      <c r="A34" s="19" t="s">
        <v>21</v>
      </c>
      <c r="B34" s="20" t="s">
        <v>484</v>
      </c>
      <c r="C34" s="153">
        <f>SUM(C35:C45)</f>
        <v>221569</v>
      </c>
    </row>
    <row r="35" spans="1:3" s="245" customFormat="1" ht="12" customHeight="1">
      <c r="A35" s="14" t="s">
        <v>88</v>
      </c>
      <c r="B35" s="246" t="s">
        <v>220</v>
      </c>
      <c r="C35" s="155">
        <v>8000</v>
      </c>
    </row>
    <row r="36" spans="1:3" s="245" customFormat="1" ht="12" customHeight="1">
      <c r="A36" s="13" t="s">
        <v>89</v>
      </c>
      <c r="B36" s="247" t="s">
        <v>221</v>
      </c>
      <c r="C36" s="157">
        <v>37914</v>
      </c>
    </row>
    <row r="37" spans="1:3" s="245" customFormat="1" ht="12" customHeight="1">
      <c r="A37" s="13" t="s">
        <v>90</v>
      </c>
      <c r="B37" s="247" t="s">
        <v>222</v>
      </c>
      <c r="C37" s="157">
        <v>10580</v>
      </c>
    </row>
    <row r="38" spans="1:3" s="245" customFormat="1" ht="12" customHeight="1">
      <c r="A38" s="13" t="s">
        <v>141</v>
      </c>
      <c r="B38" s="247" t="s">
        <v>223</v>
      </c>
      <c r="C38" s="157"/>
    </row>
    <row r="39" spans="1:3" s="245" customFormat="1" ht="12" customHeight="1">
      <c r="A39" s="13" t="s">
        <v>142</v>
      </c>
      <c r="B39" s="247" t="s">
        <v>224</v>
      </c>
      <c r="C39" s="157">
        <v>157514</v>
      </c>
    </row>
    <row r="40" spans="1:3" s="245" customFormat="1" ht="12" customHeight="1">
      <c r="A40" s="13" t="s">
        <v>143</v>
      </c>
      <c r="B40" s="247" t="s">
        <v>225</v>
      </c>
      <c r="C40" s="157">
        <v>7551</v>
      </c>
    </row>
    <row r="41" spans="1:3" s="245" customFormat="1" ht="12" customHeight="1">
      <c r="A41" s="13" t="s">
        <v>144</v>
      </c>
      <c r="B41" s="247" t="s">
        <v>226</v>
      </c>
      <c r="C41" s="157"/>
    </row>
    <row r="42" spans="1:3" s="245" customFormat="1" ht="12" customHeight="1">
      <c r="A42" s="13" t="s">
        <v>145</v>
      </c>
      <c r="B42" s="247" t="s">
        <v>627</v>
      </c>
      <c r="C42" s="157">
        <v>10</v>
      </c>
    </row>
    <row r="43" spans="1:3" s="245" customFormat="1" ht="12" customHeight="1">
      <c r="A43" s="13" t="s">
        <v>218</v>
      </c>
      <c r="B43" s="247" t="s">
        <v>228</v>
      </c>
      <c r="C43" s="157"/>
    </row>
    <row r="44" spans="1:3" s="245" customFormat="1" ht="12" customHeight="1">
      <c r="A44" s="15" t="s">
        <v>219</v>
      </c>
      <c r="B44" s="248" t="s">
        <v>485</v>
      </c>
      <c r="C44" s="235"/>
    </row>
    <row r="45" spans="1:3" s="245" customFormat="1" ht="12" customHeight="1" thickBot="1">
      <c r="A45" s="15" t="s">
        <v>486</v>
      </c>
      <c r="B45" s="150" t="s">
        <v>229</v>
      </c>
      <c r="C45" s="235"/>
    </row>
    <row r="46" spans="1:3" s="245" customFormat="1" ht="12" customHeight="1" thickBot="1">
      <c r="A46" s="19" t="s">
        <v>22</v>
      </c>
      <c r="B46" s="20" t="s">
        <v>230</v>
      </c>
      <c r="C46" s="153">
        <f>SUM(C47:C51)</f>
        <v>0</v>
      </c>
    </row>
    <row r="47" spans="1:3" s="245" customFormat="1" ht="12" customHeight="1">
      <c r="A47" s="14" t="s">
        <v>91</v>
      </c>
      <c r="B47" s="246" t="s">
        <v>234</v>
      </c>
      <c r="C47" s="286"/>
    </row>
    <row r="48" spans="1:3" s="245" customFormat="1" ht="12" customHeight="1">
      <c r="A48" s="13" t="s">
        <v>92</v>
      </c>
      <c r="B48" s="247" t="s">
        <v>235</v>
      </c>
      <c r="C48" s="157"/>
    </row>
    <row r="49" spans="1:3" s="245" customFormat="1" ht="12" customHeight="1">
      <c r="A49" s="13" t="s">
        <v>231</v>
      </c>
      <c r="B49" s="247" t="s">
        <v>236</v>
      </c>
      <c r="C49" s="157"/>
    </row>
    <row r="50" spans="1:3" s="245" customFormat="1" ht="12" customHeight="1">
      <c r="A50" s="13" t="s">
        <v>232</v>
      </c>
      <c r="B50" s="247" t="s">
        <v>237</v>
      </c>
      <c r="C50" s="157"/>
    </row>
    <row r="51" spans="1:3" s="245" customFormat="1" ht="12" customHeight="1" thickBot="1">
      <c r="A51" s="15" t="s">
        <v>233</v>
      </c>
      <c r="B51" s="150" t="s">
        <v>238</v>
      </c>
      <c r="C51" s="235"/>
    </row>
    <row r="52" spans="1:3" s="245" customFormat="1" ht="12" customHeight="1" thickBot="1">
      <c r="A52" s="19" t="s">
        <v>146</v>
      </c>
      <c r="B52" s="20" t="s">
        <v>239</v>
      </c>
      <c r="C52" s="153">
        <f>SUM(C53:C55)</f>
        <v>2366</v>
      </c>
    </row>
    <row r="53" spans="1:3" s="245" customFormat="1" ht="12" customHeight="1">
      <c r="A53" s="14" t="s">
        <v>93</v>
      </c>
      <c r="B53" s="246" t="s">
        <v>240</v>
      </c>
      <c r="C53" s="155"/>
    </row>
    <row r="54" spans="1:3" s="245" customFormat="1" ht="12" customHeight="1">
      <c r="A54" s="13" t="s">
        <v>94</v>
      </c>
      <c r="B54" s="247" t="s">
        <v>369</v>
      </c>
      <c r="C54" s="157">
        <v>2366</v>
      </c>
    </row>
    <row r="55" spans="1:3" s="245" customFormat="1" ht="12" customHeight="1">
      <c r="A55" s="13" t="s">
        <v>243</v>
      </c>
      <c r="B55" s="247" t="s">
        <v>241</v>
      </c>
      <c r="C55" s="157"/>
    </row>
    <row r="56" spans="1:3" s="245" customFormat="1" ht="12" customHeight="1" thickBot="1">
      <c r="A56" s="15" t="s">
        <v>244</v>
      </c>
      <c r="B56" s="150" t="s">
        <v>242</v>
      </c>
      <c r="C56" s="156"/>
    </row>
    <row r="57" spans="1:3" s="245" customFormat="1" ht="12" customHeight="1" thickBot="1">
      <c r="A57" s="19" t="s">
        <v>24</v>
      </c>
      <c r="B57" s="148" t="s">
        <v>245</v>
      </c>
      <c r="C57" s="153">
        <f>SUM(C58:C60)</f>
        <v>0</v>
      </c>
    </row>
    <row r="58" spans="1:3" s="245" customFormat="1" ht="12" customHeight="1">
      <c r="A58" s="14" t="s">
        <v>147</v>
      </c>
      <c r="B58" s="246" t="s">
        <v>247</v>
      </c>
      <c r="C58" s="157"/>
    </row>
    <row r="59" spans="1:3" s="245" customFormat="1" ht="12" customHeight="1">
      <c r="A59" s="13" t="s">
        <v>148</v>
      </c>
      <c r="B59" s="247" t="s">
        <v>370</v>
      </c>
      <c r="C59" s="157"/>
    </row>
    <row r="60" spans="1:3" s="245" customFormat="1" ht="12" customHeight="1">
      <c r="A60" s="13" t="s">
        <v>171</v>
      </c>
      <c r="B60" s="247" t="s">
        <v>248</v>
      </c>
      <c r="C60" s="157"/>
    </row>
    <row r="61" spans="1:3" s="245" customFormat="1" ht="12" customHeight="1" thickBot="1">
      <c r="A61" s="15" t="s">
        <v>246</v>
      </c>
      <c r="B61" s="150" t="s">
        <v>249</v>
      </c>
      <c r="C61" s="157"/>
    </row>
    <row r="62" spans="1:3" s="245" customFormat="1" ht="12" customHeight="1" thickBot="1">
      <c r="A62" s="518" t="s">
        <v>487</v>
      </c>
      <c r="B62" s="20" t="s">
        <v>250</v>
      </c>
      <c r="C62" s="158">
        <f>+C5+C12+C19+C26+C34+C46+C52+C57</f>
        <v>356696</v>
      </c>
    </row>
    <row r="63" spans="1:3" s="245" customFormat="1" ht="12" customHeight="1" thickBot="1">
      <c r="A63" s="519" t="s">
        <v>251</v>
      </c>
      <c r="B63" s="148" t="s">
        <v>252</v>
      </c>
      <c r="C63" s="549">
        <f>SUM(C64:C66)</f>
        <v>150000</v>
      </c>
    </row>
    <row r="64" spans="1:3" s="245" customFormat="1" ht="12" customHeight="1">
      <c r="A64" s="14" t="s">
        <v>283</v>
      </c>
      <c r="B64" s="246" t="s">
        <v>253</v>
      </c>
      <c r="C64" s="157">
        <v>50000</v>
      </c>
    </row>
    <row r="65" spans="1:3" s="245" customFormat="1" ht="12" customHeight="1">
      <c r="A65" s="13" t="s">
        <v>292</v>
      </c>
      <c r="B65" s="247" t="s">
        <v>254</v>
      </c>
      <c r="C65" s="157">
        <v>100000</v>
      </c>
    </row>
    <row r="66" spans="1:3" s="245" customFormat="1" ht="12" customHeight="1" thickBot="1">
      <c r="A66" s="15" t="s">
        <v>293</v>
      </c>
      <c r="B66" s="520" t="s">
        <v>488</v>
      </c>
      <c r="C66" s="157"/>
    </row>
    <row r="67" spans="1:3" s="245" customFormat="1" ht="12" customHeight="1" thickBot="1">
      <c r="A67" s="519" t="s">
        <v>256</v>
      </c>
      <c r="B67" s="148" t="s">
        <v>257</v>
      </c>
      <c r="C67" s="153">
        <f>SUM(C68:C71)</f>
        <v>0</v>
      </c>
    </row>
    <row r="68" spans="1:3" s="245" customFormat="1" ht="12" customHeight="1">
      <c r="A68" s="14" t="s">
        <v>126</v>
      </c>
      <c r="B68" s="246" t="s">
        <v>258</v>
      </c>
      <c r="C68" s="157"/>
    </row>
    <row r="69" spans="1:3" s="245" customFormat="1" ht="12" customHeight="1">
      <c r="A69" s="13" t="s">
        <v>127</v>
      </c>
      <c r="B69" s="247" t="s">
        <v>259</v>
      </c>
      <c r="C69" s="157"/>
    </row>
    <row r="70" spans="1:3" s="245" customFormat="1" ht="12" customHeight="1">
      <c r="A70" s="13" t="s">
        <v>284</v>
      </c>
      <c r="B70" s="247" t="s">
        <v>260</v>
      </c>
      <c r="C70" s="157"/>
    </row>
    <row r="71" spans="1:3" s="245" customFormat="1" ht="12" customHeight="1" thickBot="1">
      <c r="A71" s="15" t="s">
        <v>285</v>
      </c>
      <c r="B71" s="150" t="s">
        <v>261</v>
      </c>
      <c r="C71" s="157"/>
    </row>
    <row r="72" spans="1:3" s="245" customFormat="1" ht="12" customHeight="1" thickBot="1">
      <c r="A72" s="519" t="s">
        <v>262</v>
      </c>
      <c r="B72" s="148" t="s">
        <v>263</v>
      </c>
      <c r="C72" s="153">
        <f>SUM(C73:C74)</f>
        <v>0</v>
      </c>
    </row>
    <row r="73" spans="1:3" s="245" customFormat="1" ht="12" customHeight="1">
      <c r="A73" s="14" t="s">
        <v>286</v>
      </c>
      <c r="B73" s="246" t="s">
        <v>264</v>
      </c>
      <c r="C73" s="157"/>
    </row>
    <row r="74" spans="1:3" s="245" customFormat="1" ht="12" customHeight="1" thickBot="1">
      <c r="A74" s="15" t="s">
        <v>287</v>
      </c>
      <c r="B74" s="150" t="s">
        <v>265</v>
      </c>
      <c r="C74" s="157"/>
    </row>
    <row r="75" spans="1:3" s="245" customFormat="1" ht="12" customHeight="1" thickBot="1">
      <c r="A75" s="519" t="s">
        <v>266</v>
      </c>
      <c r="B75" s="148" t="s">
        <v>267</v>
      </c>
      <c r="C75" s="153">
        <f>SUM(C76:C78)</f>
        <v>0</v>
      </c>
    </row>
    <row r="76" spans="1:3" s="245" customFormat="1" ht="12" customHeight="1">
      <c r="A76" s="14" t="s">
        <v>288</v>
      </c>
      <c r="B76" s="246" t="s">
        <v>268</v>
      </c>
      <c r="C76" s="157"/>
    </row>
    <row r="77" spans="1:3" s="245" customFormat="1" ht="12" customHeight="1">
      <c r="A77" s="13" t="s">
        <v>289</v>
      </c>
      <c r="B77" s="247" t="s">
        <v>269</v>
      </c>
      <c r="C77" s="157"/>
    </row>
    <row r="78" spans="1:3" s="245" customFormat="1" ht="12" customHeight="1" thickBot="1">
      <c r="A78" s="15" t="s">
        <v>290</v>
      </c>
      <c r="B78" s="150" t="s">
        <v>270</v>
      </c>
      <c r="C78" s="157"/>
    </row>
    <row r="79" spans="1:3" s="245" customFormat="1" ht="12" customHeight="1" thickBot="1">
      <c r="A79" s="519" t="s">
        <v>271</v>
      </c>
      <c r="B79" s="148" t="s">
        <v>291</v>
      </c>
      <c r="C79" s="153">
        <f>SUM(C80:C83)</f>
        <v>0</v>
      </c>
    </row>
    <row r="80" spans="1:3" s="245" customFormat="1" ht="12" customHeight="1">
      <c r="A80" s="250" t="s">
        <v>272</v>
      </c>
      <c r="B80" s="246" t="s">
        <v>273</v>
      </c>
      <c r="C80" s="157"/>
    </row>
    <row r="81" spans="1:3" s="245" customFormat="1" ht="12" customHeight="1">
      <c r="A81" s="251" t="s">
        <v>274</v>
      </c>
      <c r="B81" s="247" t="s">
        <v>275</v>
      </c>
      <c r="C81" s="157"/>
    </row>
    <row r="82" spans="1:3" s="245" customFormat="1" ht="12" customHeight="1">
      <c r="A82" s="251" t="s">
        <v>276</v>
      </c>
      <c r="B82" s="247" t="s">
        <v>277</v>
      </c>
      <c r="C82" s="157"/>
    </row>
    <row r="83" spans="1:3" s="245" customFormat="1" ht="12" customHeight="1" thickBot="1">
      <c r="A83" s="252" t="s">
        <v>278</v>
      </c>
      <c r="B83" s="150" t="s">
        <v>279</v>
      </c>
      <c r="C83" s="157"/>
    </row>
    <row r="84" spans="1:3" s="245" customFormat="1" ht="12" customHeight="1" thickBot="1">
      <c r="A84" s="519" t="s">
        <v>280</v>
      </c>
      <c r="B84" s="148" t="s">
        <v>489</v>
      </c>
      <c r="C84" s="287"/>
    </row>
    <row r="85" spans="1:3" s="245" customFormat="1" ht="13.5" customHeight="1" thickBot="1">
      <c r="A85" s="519" t="s">
        <v>282</v>
      </c>
      <c r="B85" s="148" t="s">
        <v>281</v>
      </c>
      <c r="C85" s="287"/>
    </row>
    <row r="86" spans="1:3" s="245" customFormat="1" ht="15.75" customHeight="1" thickBot="1">
      <c r="A86" s="519" t="s">
        <v>294</v>
      </c>
      <c r="B86" s="253" t="s">
        <v>490</v>
      </c>
      <c r="C86" s="158">
        <f>+C63+C67+C72+C75+C79+C85+C84</f>
        <v>150000</v>
      </c>
    </row>
    <row r="87" spans="1:3" s="245" customFormat="1" ht="16.5" customHeight="1" thickBot="1">
      <c r="A87" s="521" t="s">
        <v>491</v>
      </c>
      <c r="B87" s="254" t="s">
        <v>492</v>
      </c>
      <c r="C87" s="158">
        <f>+C62+C86</f>
        <v>506696</v>
      </c>
    </row>
    <row r="88" spans="1:3" s="245" customFormat="1" ht="83.25" customHeight="1">
      <c r="A88" s="4"/>
      <c r="B88" s="5"/>
      <c r="C88" s="159"/>
    </row>
    <row r="89" spans="1:3" ht="16.5" customHeight="1">
      <c r="A89" s="705" t="s">
        <v>46</v>
      </c>
      <c r="B89" s="705"/>
      <c r="C89" s="705"/>
    </row>
    <row r="90" spans="1:3" s="255" customFormat="1" ht="16.5" customHeight="1" thickBot="1">
      <c r="A90" s="706" t="s">
        <v>129</v>
      </c>
      <c r="B90" s="706"/>
      <c r="C90" s="93" t="s">
        <v>170</v>
      </c>
    </row>
    <row r="91" spans="1:3" ht="37.5" customHeight="1" thickBot="1">
      <c r="A91" s="22" t="s">
        <v>70</v>
      </c>
      <c r="B91" s="23" t="s">
        <v>47</v>
      </c>
      <c r="C91" s="36" t="str">
        <f>+C3</f>
        <v>2016. évi előirányzat</v>
      </c>
    </row>
    <row r="92" spans="1:3" s="244" customFormat="1" ht="12" customHeight="1" thickBot="1">
      <c r="A92" s="32" t="s">
        <v>476</v>
      </c>
      <c r="B92" s="33" t="s">
        <v>477</v>
      </c>
      <c r="C92" s="34" t="s">
        <v>478</v>
      </c>
    </row>
    <row r="93" spans="1:3" ht="12" customHeight="1" thickBot="1">
      <c r="A93" s="21" t="s">
        <v>17</v>
      </c>
      <c r="B93" s="26" t="s">
        <v>530</v>
      </c>
      <c r="C93" s="152">
        <f>C94+C95+C96+C97+C98+C111</f>
        <v>553094</v>
      </c>
    </row>
    <row r="94" spans="1:3" ht="12" customHeight="1">
      <c r="A94" s="16" t="s">
        <v>95</v>
      </c>
      <c r="B94" s="9" t="s">
        <v>48</v>
      </c>
      <c r="C94" s="613">
        <v>236173</v>
      </c>
    </row>
    <row r="95" spans="1:3" ht="12" customHeight="1">
      <c r="A95" s="13" t="s">
        <v>96</v>
      </c>
      <c r="B95" s="7" t="s">
        <v>149</v>
      </c>
      <c r="C95" s="612">
        <v>67341</v>
      </c>
    </row>
    <row r="96" spans="1:3" ht="12" customHeight="1">
      <c r="A96" s="13" t="s">
        <v>97</v>
      </c>
      <c r="B96" s="7" t="s">
        <v>124</v>
      </c>
      <c r="C96" s="539">
        <v>225811</v>
      </c>
    </row>
    <row r="97" spans="1:3" ht="12" customHeight="1">
      <c r="A97" s="13" t="s">
        <v>98</v>
      </c>
      <c r="B97" s="10" t="s">
        <v>150</v>
      </c>
      <c r="C97" s="235"/>
    </row>
    <row r="98" spans="1:3" ht="12" customHeight="1">
      <c r="A98" s="13" t="s">
        <v>109</v>
      </c>
      <c r="B98" s="18" t="s">
        <v>151</v>
      </c>
      <c r="C98" s="539">
        <v>23769</v>
      </c>
    </row>
    <row r="99" spans="1:3" ht="12" customHeight="1">
      <c r="A99" s="13" t="s">
        <v>99</v>
      </c>
      <c r="B99" s="7" t="s">
        <v>493</v>
      </c>
      <c r="C99" s="235"/>
    </row>
    <row r="100" spans="1:3" ht="12" customHeight="1">
      <c r="A100" s="13" t="s">
        <v>100</v>
      </c>
      <c r="B100" s="97" t="s">
        <v>494</v>
      </c>
      <c r="C100" s="235"/>
    </row>
    <row r="101" spans="1:3" ht="12" customHeight="1">
      <c r="A101" s="13" t="s">
        <v>110</v>
      </c>
      <c r="B101" s="97" t="s">
        <v>495</v>
      </c>
      <c r="C101" s="235"/>
    </row>
    <row r="102" spans="1:3" ht="12" customHeight="1">
      <c r="A102" s="13" t="s">
        <v>111</v>
      </c>
      <c r="B102" s="95" t="s">
        <v>297</v>
      </c>
      <c r="C102" s="235"/>
    </row>
    <row r="103" spans="1:3" ht="12" customHeight="1">
      <c r="A103" s="13" t="s">
        <v>112</v>
      </c>
      <c r="B103" s="96" t="s">
        <v>298</v>
      </c>
      <c r="C103" s="235"/>
    </row>
    <row r="104" spans="1:3" ht="12" customHeight="1">
      <c r="A104" s="13" t="s">
        <v>113</v>
      </c>
      <c r="B104" s="96" t="s">
        <v>299</v>
      </c>
      <c r="C104" s="235"/>
    </row>
    <row r="105" spans="1:3" ht="12" customHeight="1">
      <c r="A105" s="13" t="s">
        <v>115</v>
      </c>
      <c r="B105" s="95" t="s">
        <v>300</v>
      </c>
      <c r="C105" s="235">
        <v>9251</v>
      </c>
    </row>
    <row r="106" spans="1:3" ht="12" customHeight="1">
      <c r="A106" s="13" t="s">
        <v>152</v>
      </c>
      <c r="B106" s="95" t="s">
        <v>301</v>
      </c>
      <c r="C106" s="235"/>
    </row>
    <row r="107" spans="1:3" ht="12" customHeight="1">
      <c r="A107" s="13" t="s">
        <v>295</v>
      </c>
      <c r="B107" s="96" t="s">
        <v>302</v>
      </c>
      <c r="C107" s="235"/>
    </row>
    <row r="108" spans="1:3" ht="12" customHeight="1">
      <c r="A108" s="12" t="s">
        <v>296</v>
      </c>
      <c r="B108" s="97" t="s">
        <v>303</v>
      </c>
      <c r="C108" s="235"/>
    </row>
    <row r="109" spans="1:3" ht="12" customHeight="1">
      <c r="A109" s="13" t="s">
        <v>496</v>
      </c>
      <c r="B109" s="97" t="s">
        <v>304</v>
      </c>
      <c r="C109" s="235"/>
    </row>
    <row r="110" spans="1:3" ht="12" customHeight="1">
      <c r="A110" s="15" t="s">
        <v>497</v>
      </c>
      <c r="B110" s="97" t="s">
        <v>305</v>
      </c>
      <c r="C110" s="539">
        <v>14518</v>
      </c>
    </row>
    <row r="111" spans="1:3" ht="12" customHeight="1">
      <c r="A111" s="13" t="s">
        <v>498</v>
      </c>
      <c r="B111" s="10" t="s">
        <v>49</v>
      </c>
      <c r="C111" s="154"/>
    </row>
    <row r="112" spans="1:3" ht="12" customHeight="1">
      <c r="A112" s="13" t="s">
        <v>499</v>
      </c>
      <c r="B112" s="7" t="s">
        <v>500</v>
      </c>
      <c r="C112" s="154"/>
    </row>
    <row r="113" spans="1:3" ht="12" customHeight="1" thickBot="1">
      <c r="A113" s="17" t="s">
        <v>501</v>
      </c>
      <c r="B113" s="522" t="s">
        <v>502</v>
      </c>
      <c r="C113" s="160"/>
    </row>
    <row r="114" spans="1:3" ht="12" customHeight="1" thickBot="1">
      <c r="A114" s="523" t="s">
        <v>18</v>
      </c>
      <c r="B114" s="524" t="s">
        <v>306</v>
      </c>
      <c r="C114" s="525">
        <f>+C115+C117+C119</f>
        <v>7655</v>
      </c>
    </row>
    <row r="115" spans="1:3" ht="12" customHeight="1">
      <c r="A115" s="14" t="s">
        <v>101</v>
      </c>
      <c r="B115" s="7" t="s">
        <v>169</v>
      </c>
      <c r="C115" s="286">
        <v>7655</v>
      </c>
    </row>
    <row r="116" spans="1:3" ht="12" customHeight="1">
      <c r="A116" s="14" t="s">
        <v>102</v>
      </c>
      <c r="B116" s="11" t="s">
        <v>310</v>
      </c>
      <c r="C116" s="286"/>
    </row>
    <row r="117" spans="1:3" ht="12" customHeight="1">
      <c r="A117" s="14" t="s">
        <v>103</v>
      </c>
      <c r="B117" s="11" t="s">
        <v>153</v>
      </c>
      <c r="C117" s="157"/>
    </row>
    <row r="118" spans="1:3" ht="12" customHeight="1">
      <c r="A118" s="14" t="s">
        <v>104</v>
      </c>
      <c r="B118" s="11" t="s">
        <v>311</v>
      </c>
      <c r="C118" s="543"/>
    </row>
    <row r="119" spans="1:3" ht="12" customHeight="1">
      <c r="A119" s="14" t="s">
        <v>105</v>
      </c>
      <c r="B119" s="150" t="s">
        <v>172</v>
      </c>
      <c r="C119" s="543"/>
    </row>
    <row r="120" spans="1:3" ht="12" customHeight="1">
      <c r="A120" s="14" t="s">
        <v>114</v>
      </c>
      <c r="B120" s="149" t="s">
        <v>371</v>
      </c>
      <c r="C120" s="140"/>
    </row>
    <row r="121" spans="1:3" ht="12" customHeight="1">
      <c r="A121" s="14" t="s">
        <v>116</v>
      </c>
      <c r="B121" s="242" t="s">
        <v>316</v>
      </c>
      <c r="C121" s="140"/>
    </row>
    <row r="122" spans="1:3" ht="15.75">
      <c r="A122" s="14" t="s">
        <v>154</v>
      </c>
      <c r="B122" s="96" t="s">
        <v>299</v>
      </c>
      <c r="C122" s="140"/>
    </row>
    <row r="123" spans="1:3" ht="12" customHeight="1">
      <c r="A123" s="14" t="s">
        <v>155</v>
      </c>
      <c r="B123" s="96" t="s">
        <v>315</v>
      </c>
      <c r="C123" s="140"/>
    </row>
    <row r="124" spans="1:3" ht="12" customHeight="1">
      <c r="A124" s="14" t="s">
        <v>156</v>
      </c>
      <c r="B124" s="96" t="s">
        <v>314</v>
      </c>
      <c r="C124" s="140"/>
    </row>
    <row r="125" spans="1:3" ht="12" customHeight="1">
      <c r="A125" s="14" t="s">
        <v>307</v>
      </c>
      <c r="B125" s="96" t="s">
        <v>302</v>
      </c>
      <c r="C125" s="140"/>
    </row>
    <row r="126" spans="1:3" ht="12" customHeight="1">
      <c r="A126" s="14" t="s">
        <v>308</v>
      </c>
      <c r="B126" s="96" t="s">
        <v>313</v>
      </c>
      <c r="C126" s="140"/>
    </row>
    <row r="127" spans="1:3" ht="16.5" thickBot="1">
      <c r="A127" s="12" t="s">
        <v>309</v>
      </c>
      <c r="B127" s="96" t="s">
        <v>312</v>
      </c>
      <c r="C127" s="556"/>
    </row>
    <row r="128" spans="1:3" ht="12" customHeight="1" thickBot="1">
      <c r="A128" s="19" t="s">
        <v>19</v>
      </c>
      <c r="B128" s="91" t="s">
        <v>503</v>
      </c>
      <c r="C128" s="153">
        <f>+C93+C114</f>
        <v>560749</v>
      </c>
    </row>
    <row r="129" spans="1:3" ht="12" customHeight="1" thickBot="1">
      <c r="A129" s="19" t="s">
        <v>20</v>
      </c>
      <c r="B129" s="91" t="s">
        <v>504</v>
      </c>
      <c r="C129" s="153">
        <f>+C130+C131+C132</f>
        <v>103545</v>
      </c>
    </row>
    <row r="130" spans="1:3" ht="12" customHeight="1">
      <c r="A130" s="14" t="s">
        <v>207</v>
      </c>
      <c r="B130" s="11" t="s">
        <v>505</v>
      </c>
      <c r="C130" s="543">
        <v>3545</v>
      </c>
    </row>
    <row r="131" spans="1:3" ht="12" customHeight="1">
      <c r="A131" s="14" t="s">
        <v>210</v>
      </c>
      <c r="B131" s="11" t="s">
        <v>506</v>
      </c>
      <c r="C131" s="140">
        <v>100000</v>
      </c>
    </row>
    <row r="132" spans="1:3" ht="12" customHeight="1" thickBot="1">
      <c r="A132" s="12" t="s">
        <v>211</v>
      </c>
      <c r="B132" s="11" t="s">
        <v>507</v>
      </c>
      <c r="C132" s="140"/>
    </row>
    <row r="133" spans="1:3" ht="12" customHeight="1" thickBot="1">
      <c r="A133" s="19" t="s">
        <v>21</v>
      </c>
      <c r="B133" s="91" t="s">
        <v>508</v>
      </c>
      <c r="C133" s="153">
        <f>SUM(C134:C139)</f>
        <v>0</v>
      </c>
    </row>
    <row r="134" spans="1:3" ht="12" customHeight="1">
      <c r="A134" s="14" t="s">
        <v>88</v>
      </c>
      <c r="B134" s="8" t="s">
        <v>509</v>
      </c>
      <c r="C134" s="140"/>
    </row>
    <row r="135" spans="1:3" ht="12" customHeight="1">
      <c r="A135" s="14" t="s">
        <v>89</v>
      </c>
      <c r="B135" s="8" t="s">
        <v>510</v>
      </c>
      <c r="C135" s="140"/>
    </row>
    <row r="136" spans="1:3" ht="12" customHeight="1">
      <c r="A136" s="14" t="s">
        <v>90</v>
      </c>
      <c r="B136" s="8" t="s">
        <v>511</v>
      </c>
      <c r="C136" s="140"/>
    </row>
    <row r="137" spans="1:3" ht="12" customHeight="1">
      <c r="A137" s="14" t="s">
        <v>141</v>
      </c>
      <c r="B137" s="8" t="s">
        <v>512</v>
      </c>
      <c r="C137" s="140"/>
    </row>
    <row r="138" spans="1:3" ht="12" customHeight="1">
      <c r="A138" s="14" t="s">
        <v>142</v>
      </c>
      <c r="B138" s="8" t="s">
        <v>513</v>
      </c>
      <c r="C138" s="140"/>
    </row>
    <row r="139" spans="1:3" ht="12" customHeight="1" thickBot="1">
      <c r="A139" s="12" t="s">
        <v>143</v>
      </c>
      <c r="B139" s="8" t="s">
        <v>514</v>
      </c>
      <c r="C139" s="140"/>
    </row>
    <row r="140" spans="1:3" ht="12" customHeight="1" thickBot="1">
      <c r="A140" s="19" t="s">
        <v>22</v>
      </c>
      <c r="B140" s="91" t="s">
        <v>515</v>
      </c>
      <c r="C140" s="158">
        <f>+C141+C142+C143+C144</f>
        <v>0</v>
      </c>
    </row>
    <row r="141" spans="1:3" ht="12" customHeight="1">
      <c r="A141" s="14" t="s">
        <v>91</v>
      </c>
      <c r="B141" s="8" t="s">
        <v>317</v>
      </c>
      <c r="C141" s="140"/>
    </row>
    <row r="142" spans="1:3" ht="12" customHeight="1">
      <c r="A142" s="14" t="s">
        <v>92</v>
      </c>
      <c r="B142" s="8" t="s">
        <v>318</v>
      </c>
      <c r="C142" s="140"/>
    </row>
    <row r="143" spans="1:3" ht="12" customHeight="1">
      <c r="A143" s="14" t="s">
        <v>231</v>
      </c>
      <c r="B143" s="8" t="s">
        <v>516</v>
      </c>
      <c r="C143" s="140"/>
    </row>
    <row r="144" spans="1:3" ht="12" customHeight="1" thickBot="1">
      <c r="A144" s="12" t="s">
        <v>232</v>
      </c>
      <c r="B144" s="6" t="s">
        <v>336</v>
      </c>
      <c r="C144" s="140"/>
    </row>
    <row r="145" spans="1:3" ht="12" customHeight="1" thickBot="1">
      <c r="A145" s="19" t="s">
        <v>23</v>
      </c>
      <c r="B145" s="91" t="s">
        <v>517</v>
      </c>
      <c r="C145" s="161">
        <f>SUM(C146:C150)</f>
        <v>0</v>
      </c>
    </row>
    <row r="146" spans="1:3" ht="12" customHeight="1">
      <c r="A146" s="14" t="s">
        <v>93</v>
      </c>
      <c r="B146" s="8" t="s">
        <v>518</v>
      </c>
      <c r="C146" s="140"/>
    </row>
    <row r="147" spans="1:3" ht="12" customHeight="1">
      <c r="A147" s="14" t="s">
        <v>94</v>
      </c>
      <c r="B147" s="8" t="s">
        <v>519</v>
      </c>
      <c r="C147" s="140"/>
    </row>
    <row r="148" spans="1:3" ht="12" customHeight="1">
      <c r="A148" s="14" t="s">
        <v>243</v>
      </c>
      <c r="B148" s="8" t="s">
        <v>520</v>
      </c>
      <c r="C148" s="140"/>
    </row>
    <row r="149" spans="1:3" ht="12" customHeight="1">
      <c r="A149" s="14" t="s">
        <v>244</v>
      </c>
      <c r="B149" s="8" t="s">
        <v>521</v>
      </c>
      <c r="C149" s="140"/>
    </row>
    <row r="150" spans="1:3" ht="12" customHeight="1" thickBot="1">
      <c r="A150" s="14" t="s">
        <v>522</v>
      </c>
      <c r="B150" s="8" t="s">
        <v>523</v>
      </c>
      <c r="C150" s="140"/>
    </row>
    <row r="151" spans="1:3" ht="12" customHeight="1" thickBot="1">
      <c r="A151" s="19" t="s">
        <v>24</v>
      </c>
      <c r="B151" s="91" t="s">
        <v>524</v>
      </c>
      <c r="C151" s="526"/>
    </row>
    <row r="152" spans="1:3" ht="12" customHeight="1" thickBot="1">
      <c r="A152" s="19" t="s">
        <v>25</v>
      </c>
      <c r="B152" s="91" t="s">
        <v>525</v>
      </c>
      <c r="C152" s="526"/>
    </row>
    <row r="153" spans="1:9" ht="15" customHeight="1" thickBot="1">
      <c r="A153" s="19" t="s">
        <v>26</v>
      </c>
      <c r="B153" s="91" t="s">
        <v>526</v>
      </c>
      <c r="C153" s="256">
        <f>+C129+C133+C140+C145+C151+C152</f>
        <v>103545</v>
      </c>
      <c r="F153" s="257"/>
      <c r="G153" s="258"/>
      <c r="H153" s="258"/>
      <c r="I153" s="258"/>
    </row>
    <row r="154" spans="1:3" s="245" customFormat="1" ht="12.75" customHeight="1" thickBot="1">
      <c r="A154" s="151" t="s">
        <v>27</v>
      </c>
      <c r="B154" s="229" t="s">
        <v>527</v>
      </c>
      <c r="C154" s="256">
        <f>+C128+C153</f>
        <v>664294</v>
      </c>
    </row>
    <row r="155" ht="7.5" customHeight="1"/>
    <row r="156" spans="1:3" ht="15.75">
      <c r="A156" s="707" t="s">
        <v>319</v>
      </c>
      <c r="B156" s="707"/>
      <c r="C156" s="707"/>
    </row>
    <row r="157" spans="1:3" ht="15" customHeight="1" thickBot="1">
      <c r="A157" s="704" t="s">
        <v>130</v>
      </c>
      <c r="B157" s="704"/>
      <c r="C157" s="162" t="s">
        <v>170</v>
      </c>
    </row>
    <row r="158" spans="1:4" ht="13.5" customHeight="1" thickBot="1">
      <c r="A158" s="19">
        <v>1</v>
      </c>
      <c r="B158" s="25" t="s">
        <v>528</v>
      </c>
      <c r="C158" s="153">
        <f>+C62-C128</f>
        <v>-204053</v>
      </c>
      <c r="D158" s="259"/>
    </row>
    <row r="159" spans="1:3" ht="27.75" customHeight="1" thickBot="1">
      <c r="A159" s="19" t="s">
        <v>18</v>
      </c>
      <c r="B159" s="25" t="s">
        <v>529</v>
      </c>
      <c r="C159" s="153">
        <f>+C86-C153</f>
        <v>46455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ÖNKÉNT VÁLLALT FELADATAINAK MÉRLEGE
&amp;R&amp;"Times New Roman CE,Félkövér dőlt"&amp;11 3. melléklet a 20/2016.(VIII.1.) 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Munka30">
    <tabColor rgb="FF92D050"/>
  </sheetPr>
  <dimension ref="A1:F42"/>
  <sheetViews>
    <sheetView workbookViewId="0" topLeftCell="A1">
      <selection activeCell="H26" sqref="H26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742" t="s">
        <v>622</v>
      </c>
      <c r="B1" s="742"/>
      <c r="C1" s="742"/>
      <c r="D1" s="742"/>
    </row>
    <row r="2" spans="1:4" ht="17.25" customHeight="1">
      <c r="A2" s="224"/>
      <c r="B2" s="224"/>
      <c r="C2" s="224"/>
      <c r="D2" s="224"/>
    </row>
    <row r="3" spans="1:4" ht="13.5" thickBot="1">
      <c r="A3" s="108"/>
      <c r="B3" s="108"/>
      <c r="C3" s="739" t="s">
        <v>475</v>
      </c>
      <c r="D3" s="739"/>
    </row>
    <row r="4" spans="1:4" ht="42.75" customHeight="1" thickBot="1">
      <c r="A4" s="226" t="s">
        <v>70</v>
      </c>
      <c r="B4" s="227" t="s">
        <v>117</v>
      </c>
      <c r="C4" s="227" t="s">
        <v>118</v>
      </c>
      <c r="D4" s="228" t="s">
        <v>13</v>
      </c>
    </row>
    <row r="5" spans="1:6" ht="15.75" customHeight="1">
      <c r="A5" s="109" t="s">
        <v>17</v>
      </c>
      <c r="B5" s="27" t="s">
        <v>414</v>
      </c>
      <c r="C5" s="392" t="s">
        <v>415</v>
      </c>
      <c r="D5" s="28">
        <v>5000</v>
      </c>
      <c r="E5" s="41"/>
      <c r="F5" s="41"/>
    </row>
    <row r="6" spans="1:6" ht="15.75" customHeight="1">
      <c r="A6" s="110" t="s">
        <v>18</v>
      </c>
      <c r="B6" s="29" t="s">
        <v>416</v>
      </c>
      <c r="C6" s="31" t="s">
        <v>415</v>
      </c>
      <c r="D6" s="30">
        <v>1500</v>
      </c>
      <c r="E6" s="41"/>
      <c r="F6" s="41"/>
    </row>
    <row r="7" spans="1:6" ht="15.75" customHeight="1">
      <c r="A7" s="110" t="s">
        <v>19</v>
      </c>
      <c r="B7" s="29" t="s">
        <v>417</v>
      </c>
      <c r="C7" s="31" t="s">
        <v>415</v>
      </c>
      <c r="D7" s="30">
        <v>500</v>
      </c>
      <c r="E7" s="41"/>
      <c r="F7" s="41"/>
    </row>
    <row r="8" spans="1:6" ht="15.75" customHeight="1">
      <c r="A8" s="110" t="s">
        <v>20</v>
      </c>
      <c r="B8" s="29" t="s">
        <v>418</v>
      </c>
      <c r="C8" s="29" t="s">
        <v>415</v>
      </c>
      <c r="D8" s="30">
        <v>5500</v>
      </c>
      <c r="E8" s="41"/>
      <c r="F8" s="41"/>
    </row>
    <row r="9" spans="1:6" ht="15.75" customHeight="1">
      <c r="A9" s="110" t="s">
        <v>21</v>
      </c>
      <c r="B9" s="29" t="s">
        <v>419</v>
      </c>
      <c r="C9" s="394" t="s">
        <v>415</v>
      </c>
      <c r="D9" s="30">
        <v>200</v>
      </c>
      <c r="E9" s="41"/>
      <c r="F9" s="41"/>
    </row>
    <row r="10" spans="1:6" ht="15.75" customHeight="1">
      <c r="A10" s="110" t="s">
        <v>22</v>
      </c>
      <c r="B10" s="29" t="s">
        <v>420</v>
      </c>
      <c r="C10" s="29" t="s">
        <v>415</v>
      </c>
      <c r="D10" s="30">
        <v>800</v>
      </c>
      <c r="E10" s="41"/>
      <c r="F10" s="41"/>
    </row>
    <row r="11" spans="1:6" ht="15.75" customHeight="1">
      <c r="A11" s="110" t="s">
        <v>23</v>
      </c>
      <c r="B11" s="29" t="s">
        <v>421</v>
      </c>
      <c r="C11" s="393" t="s">
        <v>415</v>
      </c>
      <c r="D11" s="30">
        <v>50</v>
      </c>
      <c r="E11" s="41"/>
      <c r="F11" s="41"/>
    </row>
    <row r="12" spans="1:6" ht="15.75" customHeight="1">
      <c r="A12" s="110" t="s">
        <v>24</v>
      </c>
      <c r="B12" s="29" t="s">
        <v>595</v>
      </c>
      <c r="C12" s="393" t="s">
        <v>415</v>
      </c>
      <c r="D12" s="30">
        <v>289</v>
      </c>
      <c r="E12" s="41"/>
      <c r="F12" s="41"/>
    </row>
    <row r="13" spans="1:6" ht="15.75" customHeight="1">
      <c r="A13" s="110" t="s">
        <v>25</v>
      </c>
      <c r="B13" s="29" t="s">
        <v>422</v>
      </c>
      <c r="C13" s="393" t="s">
        <v>415</v>
      </c>
      <c r="D13" s="30">
        <v>50</v>
      </c>
      <c r="E13" s="41"/>
      <c r="F13" s="41"/>
    </row>
    <row r="14" spans="1:6" ht="15.75" customHeight="1">
      <c r="A14" s="110" t="s">
        <v>26</v>
      </c>
      <c r="B14" s="29" t="s">
        <v>472</v>
      </c>
      <c r="C14" s="393" t="s">
        <v>415</v>
      </c>
      <c r="D14" s="30">
        <v>8765</v>
      </c>
      <c r="E14" s="41"/>
      <c r="F14" s="41"/>
    </row>
    <row r="15" spans="1:6" ht="15.75" customHeight="1">
      <c r="A15" s="110" t="s">
        <v>27</v>
      </c>
      <c r="B15" s="29" t="s">
        <v>667</v>
      </c>
      <c r="C15" s="393" t="s">
        <v>415</v>
      </c>
      <c r="D15" s="30"/>
      <c r="E15" s="41"/>
      <c r="F15" s="41"/>
    </row>
    <row r="16" spans="1:6" ht="15.75" customHeight="1">
      <c r="A16" s="110" t="s">
        <v>28</v>
      </c>
      <c r="B16" s="29" t="s">
        <v>472</v>
      </c>
      <c r="C16" s="29" t="s">
        <v>423</v>
      </c>
      <c r="D16" s="30">
        <v>4435</v>
      </c>
      <c r="E16" s="41"/>
      <c r="F16" s="41"/>
    </row>
    <row r="17" spans="1:6" ht="15.75" customHeight="1">
      <c r="A17" s="110" t="s">
        <v>29</v>
      </c>
      <c r="B17" s="29" t="s">
        <v>667</v>
      </c>
      <c r="C17" s="29" t="s">
        <v>423</v>
      </c>
      <c r="D17" s="30">
        <v>5743</v>
      </c>
      <c r="E17" s="41"/>
      <c r="F17" s="41"/>
    </row>
    <row r="18" spans="1:6" ht="15.75" customHeight="1">
      <c r="A18" s="110" t="s">
        <v>30</v>
      </c>
      <c r="B18" s="29" t="s">
        <v>424</v>
      </c>
      <c r="C18" s="29" t="s">
        <v>415</v>
      </c>
      <c r="D18" s="30">
        <v>9145</v>
      </c>
      <c r="E18" s="41"/>
      <c r="F18" s="537"/>
    </row>
    <row r="19" spans="1:6" ht="15.75" customHeight="1">
      <c r="A19" s="110" t="s">
        <v>31</v>
      </c>
      <c r="B19" s="29" t="s">
        <v>425</v>
      </c>
      <c r="C19" s="29" t="s">
        <v>415</v>
      </c>
      <c r="D19" s="30">
        <v>104040</v>
      </c>
      <c r="E19" s="41"/>
      <c r="F19" s="41"/>
    </row>
    <row r="20" spans="1:6" ht="15.75" customHeight="1">
      <c r="A20" s="110" t="s">
        <v>32</v>
      </c>
      <c r="B20" s="29" t="s">
        <v>426</v>
      </c>
      <c r="C20" s="29" t="s">
        <v>415</v>
      </c>
      <c r="D20" s="30"/>
      <c r="E20" s="41"/>
      <c r="F20" s="41"/>
    </row>
    <row r="21" spans="1:4" ht="15.75" customHeight="1">
      <c r="A21" s="110" t="s">
        <v>33</v>
      </c>
      <c r="B21" s="29" t="s">
        <v>593</v>
      </c>
      <c r="C21" s="29" t="s">
        <v>415</v>
      </c>
      <c r="D21" s="639">
        <v>559</v>
      </c>
    </row>
    <row r="22" spans="1:4" ht="15.75" customHeight="1">
      <c r="A22" s="110" t="s">
        <v>34</v>
      </c>
      <c r="B22" s="29" t="s">
        <v>582</v>
      </c>
      <c r="C22" s="29" t="s">
        <v>415</v>
      </c>
      <c r="D22" s="30">
        <v>225</v>
      </c>
    </row>
    <row r="23" spans="1:4" ht="15.75" customHeight="1">
      <c r="A23" s="110" t="s">
        <v>35</v>
      </c>
      <c r="B23" s="29" t="s">
        <v>592</v>
      </c>
      <c r="C23" s="29" t="s">
        <v>415</v>
      </c>
      <c r="D23" s="30">
        <v>500</v>
      </c>
    </row>
    <row r="24" spans="1:4" ht="15.75" customHeight="1">
      <c r="A24" s="110" t="s">
        <v>36</v>
      </c>
      <c r="B24" s="29" t="s">
        <v>594</v>
      </c>
      <c r="C24" s="29" t="s">
        <v>415</v>
      </c>
      <c r="D24" s="30"/>
    </row>
    <row r="25" spans="1:4" ht="15.75" customHeight="1">
      <c r="A25" s="110" t="s">
        <v>37</v>
      </c>
      <c r="B25" s="29" t="s">
        <v>668</v>
      </c>
      <c r="C25" s="29" t="s">
        <v>415</v>
      </c>
      <c r="D25" s="62">
        <v>18914</v>
      </c>
    </row>
    <row r="26" spans="1:4" ht="15.75" customHeight="1">
      <c r="A26" s="110" t="s">
        <v>38</v>
      </c>
      <c r="B26" s="29" t="s">
        <v>669</v>
      </c>
      <c r="C26" s="29" t="s">
        <v>415</v>
      </c>
      <c r="D26" s="62">
        <v>26</v>
      </c>
    </row>
    <row r="27" spans="1:4" ht="15.75" customHeight="1">
      <c r="A27" s="110" t="s">
        <v>39</v>
      </c>
      <c r="B27" s="29" t="s">
        <v>670</v>
      </c>
      <c r="C27" s="29" t="s">
        <v>671</v>
      </c>
      <c r="D27" s="62">
        <v>7538</v>
      </c>
    </row>
    <row r="28" spans="1:4" ht="15.75" customHeight="1">
      <c r="A28" s="110" t="s">
        <v>40</v>
      </c>
      <c r="B28" s="29" t="s">
        <v>685</v>
      </c>
      <c r="C28" s="29" t="s">
        <v>415</v>
      </c>
      <c r="D28" s="62">
        <v>62</v>
      </c>
    </row>
    <row r="29" spans="1:4" ht="15.75" customHeight="1">
      <c r="A29" s="110" t="s">
        <v>41</v>
      </c>
      <c r="B29" s="29" t="s">
        <v>686</v>
      </c>
      <c r="C29" s="29" t="s">
        <v>415</v>
      </c>
      <c r="D29" s="62">
        <v>62</v>
      </c>
    </row>
    <row r="30" spans="1:4" ht="15.75" customHeight="1">
      <c r="A30" s="110" t="s">
        <v>42</v>
      </c>
      <c r="B30" s="29" t="s">
        <v>687</v>
      </c>
      <c r="C30" s="29" t="s">
        <v>415</v>
      </c>
      <c r="D30" s="62">
        <v>63</v>
      </c>
    </row>
    <row r="31" spans="1:4" ht="15.75" customHeight="1">
      <c r="A31" s="110" t="s">
        <v>43</v>
      </c>
      <c r="B31" s="29" t="s">
        <v>688</v>
      </c>
      <c r="C31" s="29" t="s">
        <v>415</v>
      </c>
      <c r="D31" s="62">
        <v>4597</v>
      </c>
    </row>
    <row r="32" spans="1:4" ht="15.75" customHeight="1">
      <c r="A32" s="110" t="s">
        <v>44</v>
      </c>
      <c r="B32" s="29" t="s">
        <v>689</v>
      </c>
      <c r="C32" s="29" t="s">
        <v>415</v>
      </c>
      <c r="D32" s="62">
        <v>181</v>
      </c>
    </row>
    <row r="33" spans="1:4" ht="15.75" customHeight="1">
      <c r="A33" s="110" t="s">
        <v>45</v>
      </c>
      <c r="B33" s="29" t="s">
        <v>690</v>
      </c>
      <c r="C33" s="29" t="s">
        <v>423</v>
      </c>
      <c r="D33" s="62">
        <v>167</v>
      </c>
    </row>
    <row r="34" spans="1:4" ht="15.75" customHeight="1">
      <c r="A34" s="110" t="s">
        <v>119</v>
      </c>
      <c r="B34" s="29" t="s">
        <v>698</v>
      </c>
      <c r="C34" s="29" t="s">
        <v>415</v>
      </c>
      <c r="D34" s="62">
        <v>80</v>
      </c>
    </row>
    <row r="35" spans="1:4" ht="15.75" customHeight="1">
      <c r="A35" s="110" t="s">
        <v>120</v>
      </c>
      <c r="B35" s="29" t="s">
        <v>0</v>
      </c>
      <c r="C35" s="29" t="s">
        <v>671</v>
      </c>
      <c r="D35" s="62">
        <v>1713</v>
      </c>
    </row>
    <row r="36" spans="1:4" ht="15.75" customHeight="1">
      <c r="A36" s="110" t="s">
        <v>121</v>
      </c>
      <c r="B36" s="622" t="s">
        <v>668</v>
      </c>
      <c r="C36" s="622" t="s">
        <v>748</v>
      </c>
      <c r="D36" s="623">
        <v>5397</v>
      </c>
    </row>
    <row r="37" spans="1:4" ht="15.75" customHeight="1">
      <c r="A37" s="110" t="s">
        <v>122</v>
      </c>
      <c r="B37" s="578"/>
      <c r="C37" s="29"/>
      <c r="D37" s="62"/>
    </row>
    <row r="38" spans="1:4" ht="15.75" customHeight="1">
      <c r="A38" s="110" t="s">
        <v>623</v>
      </c>
      <c r="B38" s="578"/>
      <c r="C38" s="29"/>
      <c r="D38" s="62"/>
    </row>
    <row r="39" spans="1:4" ht="15.75" customHeight="1">
      <c r="A39" s="110" t="s">
        <v>624</v>
      </c>
      <c r="B39" s="578"/>
      <c r="C39" s="29"/>
      <c r="D39" s="62"/>
    </row>
    <row r="40" spans="1:4" ht="15.75" customHeight="1">
      <c r="A40" s="110" t="s">
        <v>625</v>
      </c>
      <c r="B40" s="29"/>
      <c r="C40" s="29"/>
      <c r="D40" s="62"/>
    </row>
    <row r="41" spans="1:4" ht="15.75" customHeight="1" thickBot="1">
      <c r="A41" s="110" t="s">
        <v>626</v>
      </c>
      <c r="B41" s="29"/>
      <c r="C41" s="29"/>
      <c r="D41" s="62"/>
    </row>
    <row r="42" spans="1:4" ht="15.75" customHeight="1" thickBot="1">
      <c r="A42" s="740" t="s">
        <v>51</v>
      </c>
      <c r="B42" s="741"/>
      <c r="C42" s="111"/>
      <c r="D42" s="112">
        <f>SUM(D5:D41)</f>
        <v>186101</v>
      </c>
    </row>
  </sheetData>
  <sheetProtection/>
  <mergeCells count="3">
    <mergeCell ref="C3:D3"/>
    <mergeCell ref="A42:B42"/>
    <mergeCell ref="A1:D1"/>
  </mergeCells>
  <conditionalFormatting sqref="D42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CE,Dőlt"&amp;11 30. melléklet a  20/2016.(VIII.1.)  önkormányzati rendelethez TÁJÉKOZTATÓ TÁBLA  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Munka151">
    <pageSetUpPr fitToPage="1"/>
  </sheetPr>
  <dimension ref="A1:GL58"/>
  <sheetViews>
    <sheetView tabSelected="1"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49" sqref="G49"/>
    </sheetView>
  </sheetViews>
  <sheetFormatPr defaultColWidth="10.625" defaultRowHeight="12.75"/>
  <cols>
    <col min="1" max="1" width="42.375" style="397" customWidth="1"/>
    <col min="2" max="3" width="9.50390625" style="398" customWidth="1"/>
    <col min="4" max="4" width="9.375" style="398" bestFit="1" customWidth="1"/>
    <col min="5" max="6" width="9.50390625" style="398" customWidth="1"/>
    <col min="7" max="7" width="9.50390625" style="399" customWidth="1"/>
    <col min="8" max="8" width="1.12109375" style="399" customWidth="1"/>
    <col min="9" max="13" width="9.50390625" style="397" customWidth="1"/>
    <col min="14" max="14" width="9.50390625" style="400" customWidth="1"/>
    <col min="15" max="16384" width="10.625" style="397" customWidth="1"/>
  </cols>
  <sheetData>
    <row r="1" spans="10:13" ht="12.75">
      <c r="J1" s="744"/>
      <c r="K1" s="744"/>
      <c r="L1" s="744"/>
      <c r="M1" s="744"/>
    </row>
    <row r="2" spans="1:14" ht="12.75">
      <c r="A2" s="401"/>
      <c r="E2" s="551"/>
      <c r="I2" s="401"/>
      <c r="J2" s="743"/>
      <c r="K2" s="743"/>
      <c r="L2" s="743"/>
      <c r="M2" s="743"/>
      <c r="N2" s="402"/>
    </row>
    <row r="3" spans="1:14" ht="17.25" customHeight="1">
      <c r="A3" s="403" t="s">
        <v>596</v>
      </c>
      <c r="B3" s="404"/>
      <c r="C3" s="404"/>
      <c r="D3" s="404"/>
      <c r="E3" s="404"/>
      <c r="F3" s="404"/>
      <c r="G3" s="405"/>
      <c r="H3" s="405"/>
      <c r="I3" s="406"/>
      <c r="J3" s="406"/>
      <c r="K3" s="406"/>
      <c r="L3" s="406"/>
      <c r="M3" s="406"/>
      <c r="N3" s="407"/>
    </row>
    <row r="4" spans="1:14" ht="19.5">
      <c r="A4" s="408" t="s">
        <v>429</v>
      </c>
      <c r="B4" s="404"/>
      <c r="C4" s="404"/>
      <c r="D4" s="404"/>
      <c r="E4" s="404"/>
      <c r="F4" s="404"/>
      <c r="G4" s="405"/>
      <c r="H4" s="405"/>
      <c r="I4" s="406"/>
      <c r="J4" s="406"/>
      <c r="K4" s="406"/>
      <c r="L4" s="406"/>
      <c r="M4" s="406"/>
      <c r="N4" s="407"/>
    </row>
    <row r="5" spans="1:14" ht="0.75" customHeight="1" thickBot="1">
      <c r="A5" s="409"/>
      <c r="B5" s="404"/>
      <c r="C5" s="404"/>
      <c r="D5" s="404"/>
      <c r="E5" s="404"/>
      <c r="F5" s="404"/>
      <c r="G5" s="405"/>
      <c r="H5" s="405"/>
      <c r="I5" s="406"/>
      <c r="J5" s="406"/>
      <c r="K5" s="406"/>
      <c r="L5" s="406"/>
      <c r="M5" s="406"/>
      <c r="N5" s="402" t="s">
        <v>376</v>
      </c>
    </row>
    <row r="6" spans="1:14" ht="15.75">
      <c r="A6" s="410" t="s">
        <v>162</v>
      </c>
      <c r="B6" s="745" t="s">
        <v>430</v>
      </c>
      <c r="C6" s="746"/>
      <c r="D6" s="746"/>
      <c r="E6" s="746"/>
      <c r="F6" s="746"/>
      <c r="G6" s="747"/>
      <c r="H6" s="411"/>
      <c r="I6" s="745" t="s">
        <v>431</v>
      </c>
      <c r="J6" s="746"/>
      <c r="K6" s="746"/>
      <c r="L6" s="746"/>
      <c r="M6" s="746"/>
      <c r="N6" s="747"/>
    </row>
    <row r="7" spans="1:14" ht="12.75">
      <c r="A7" s="412"/>
      <c r="B7" s="413" t="s">
        <v>432</v>
      </c>
      <c r="C7" s="414" t="s">
        <v>393</v>
      </c>
      <c r="D7" s="414" t="s">
        <v>457</v>
      </c>
      <c r="E7" s="414" t="s">
        <v>433</v>
      </c>
      <c r="F7" s="414" t="s">
        <v>581</v>
      </c>
      <c r="G7" s="415" t="s">
        <v>597</v>
      </c>
      <c r="H7" s="416"/>
      <c r="I7" s="413" t="s">
        <v>432</v>
      </c>
      <c r="J7" s="414" t="s">
        <v>393</v>
      </c>
      <c r="K7" s="414" t="s">
        <v>466</v>
      </c>
      <c r="L7" s="414" t="s">
        <v>123</v>
      </c>
      <c r="M7" s="414" t="s">
        <v>458</v>
      </c>
      <c r="N7" s="415" t="s">
        <v>598</v>
      </c>
    </row>
    <row r="8" spans="1:14" ht="13.5" thickBot="1">
      <c r="A8" s="417"/>
      <c r="B8" s="418" t="s">
        <v>434</v>
      </c>
      <c r="C8" s="419" t="s">
        <v>434</v>
      </c>
      <c r="D8" s="419" t="s">
        <v>434</v>
      </c>
      <c r="E8" s="419" t="s">
        <v>435</v>
      </c>
      <c r="F8" s="419"/>
      <c r="G8" s="420" t="s">
        <v>436</v>
      </c>
      <c r="H8" s="421"/>
      <c r="I8" s="418" t="s">
        <v>437</v>
      </c>
      <c r="J8" s="419" t="s">
        <v>395</v>
      </c>
      <c r="K8" s="419" t="s">
        <v>394</v>
      </c>
      <c r="L8" s="419"/>
      <c r="M8" s="419"/>
      <c r="N8" s="420" t="s">
        <v>438</v>
      </c>
    </row>
    <row r="9" spans="1:194" ht="12.75">
      <c r="A9" s="422" t="s">
        <v>459</v>
      </c>
      <c r="B9" s="631">
        <v>12887</v>
      </c>
      <c r="C9" s="425"/>
      <c r="D9" s="424"/>
      <c r="E9" s="423"/>
      <c r="F9" s="425"/>
      <c r="G9" s="426">
        <f>SUM(B9:F9)</f>
        <v>12887</v>
      </c>
      <c r="H9" s="427"/>
      <c r="I9" s="560"/>
      <c r="J9" s="425"/>
      <c r="K9" s="428"/>
      <c r="L9" s="425"/>
      <c r="M9" s="425"/>
      <c r="N9" s="426">
        <f aca="true" t="shared" si="0" ref="N9:N16">SUM(I9:M9)</f>
        <v>0</v>
      </c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29"/>
      <c r="AE9" s="429"/>
      <c r="AF9" s="429"/>
      <c r="AG9" s="429"/>
      <c r="AH9" s="429"/>
      <c r="AI9" s="429"/>
      <c r="AJ9" s="429"/>
      <c r="AK9" s="429"/>
      <c r="AL9" s="429"/>
      <c r="AM9" s="429"/>
      <c r="AN9" s="429"/>
      <c r="AO9" s="429"/>
      <c r="AP9" s="429"/>
      <c r="AQ9" s="429"/>
      <c r="AR9" s="429"/>
      <c r="AS9" s="429"/>
      <c r="AT9" s="429"/>
      <c r="AU9" s="429"/>
      <c r="AV9" s="429"/>
      <c r="AW9" s="429"/>
      <c r="AX9" s="429"/>
      <c r="AY9" s="429"/>
      <c r="AZ9" s="429"/>
      <c r="BA9" s="429"/>
      <c r="BB9" s="429"/>
      <c r="BC9" s="429"/>
      <c r="BD9" s="429"/>
      <c r="BE9" s="429"/>
      <c r="BF9" s="429"/>
      <c r="BG9" s="429"/>
      <c r="BH9" s="429"/>
      <c r="BI9" s="429"/>
      <c r="BJ9" s="429"/>
      <c r="BK9" s="429"/>
      <c r="BL9" s="429"/>
      <c r="BM9" s="429"/>
      <c r="BN9" s="429"/>
      <c r="BO9" s="429"/>
      <c r="BP9" s="429"/>
      <c r="BQ9" s="429"/>
      <c r="BR9" s="429"/>
      <c r="BS9" s="429"/>
      <c r="BT9" s="429"/>
      <c r="BU9" s="429"/>
      <c r="BV9" s="429"/>
      <c r="BW9" s="429"/>
      <c r="BX9" s="429"/>
      <c r="BY9" s="429"/>
      <c r="BZ9" s="429"/>
      <c r="CA9" s="429"/>
      <c r="CB9" s="429"/>
      <c r="CC9" s="429"/>
      <c r="CD9" s="429"/>
      <c r="CE9" s="429"/>
      <c r="CF9" s="429"/>
      <c r="CG9" s="429"/>
      <c r="CH9" s="429"/>
      <c r="CI9" s="429"/>
      <c r="CJ9" s="429"/>
      <c r="CK9" s="429"/>
      <c r="CL9" s="429"/>
      <c r="CM9" s="429"/>
      <c r="CN9" s="429"/>
      <c r="CO9" s="429"/>
      <c r="CP9" s="429"/>
      <c r="CQ9" s="429"/>
      <c r="CR9" s="429"/>
      <c r="CS9" s="429"/>
      <c r="CT9" s="429"/>
      <c r="CU9" s="429"/>
      <c r="CV9" s="429"/>
      <c r="CW9" s="429"/>
      <c r="CX9" s="429"/>
      <c r="CY9" s="429"/>
      <c r="CZ9" s="429"/>
      <c r="DA9" s="429"/>
      <c r="DB9" s="429"/>
      <c r="DC9" s="429"/>
      <c r="DD9" s="429"/>
      <c r="DE9" s="429"/>
      <c r="DF9" s="429"/>
      <c r="DG9" s="429"/>
      <c r="DH9" s="429"/>
      <c r="DI9" s="429"/>
      <c r="DJ9" s="429"/>
      <c r="DK9" s="429"/>
      <c r="DL9" s="429"/>
      <c r="DM9" s="429"/>
      <c r="DN9" s="429"/>
      <c r="DO9" s="429"/>
      <c r="DP9" s="429"/>
      <c r="DQ9" s="429"/>
      <c r="DR9" s="429"/>
      <c r="DS9" s="429"/>
      <c r="DT9" s="429"/>
      <c r="DU9" s="429"/>
      <c r="DV9" s="429"/>
      <c r="DW9" s="429"/>
      <c r="DX9" s="429"/>
      <c r="DY9" s="429"/>
      <c r="DZ9" s="429"/>
      <c r="EA9" s="429"/>
      <c r="EB9" s="429"/>
      <c r="EC9" s="429"/>
      <c r="ED9" s="429"/>
      <c r="EE9" s="429"/>
      <c r="EF9" s="429"/>
      <c r="EG9" s="429"/>
      <c r="EH9" s="429"/>
      <c r="EI9" s="429"/>
      <c r="EJ9" s="429"/>
      <c r="EK9" s="429"/>
      <c r="EL9" s="429"/>
      <c r="EM9" s="429"/>
      <c r="EN9" s="429"/>
      <c r="EO9" s="429"/>
      <c r="EP9" s="429"/>
      <c r="EQ9" s="429"/>
      <c r="ER9" s="429"/>
      <c r="ES9" s="429"/>
      <c r="ET9" s="429"/>
      <c r="EU9" s="429"/>
      <c r="EV9" s="429"/>
      <c r="EW9" s="429"/>
      <c r="EX9" s="429"/>
      <c r="EY9" s="429"/>
      <c r="EZ9" s="429"/>
      <c r="FA9" s="429"/>
      <c r="FB9" s="429"/>
      <c r="FC9" s="429"/>
      <c r="FD9" s="429"/>
      <c r="FE9" s="429"/>
      <c r="FF9" s="429"/>
      <c r="FG9" s="429"/>
      <c r="FH9" s="429"/>
      <c r="FI9" s="429"/>
      <c r="FJ9" s="429"/>
      <c r="FK9" s="429"/>
      <c r="FL9" s="429"/>
      <c r="FM9" s="429"/>
      <c r="FN9" s="429"/>
      <c r="FO9" s="429"/>
      <c r="FP9" s="429"/>
      <c r="FQ9" s="429"/>
      <c r="FR9" s="429"/>
      <c r="FS9" s="429"/>
      <c r="FT9" s="429"/>
      <c r="FU9" s="429"/>
      <c r="FV9" s="429"/>
      <c r="FW9" s="429"/>
      <c r="FX9" s="429"/>
      <c r="FY9" s="429"/>
      <c r="FZ9" s="429"/>
      <c r="GA9" s="429"/>
      <c r="GB9" s="429"/>
      <c r="GC9" s="429"/>
      <c r="GD9" s="429"/>
      <c r="GE9" s="429"/>
      <c r="GF9" s="429"/>
      <c r="GG9" s="429"/>
      <c r="GH9" s="429"/>
      <c r="GI9" s="429"/>
      <c r="GJ9" s="429"/>
      <c r="GK9" s="429"/>
      <c r="GL9" s="429"/>
    </row>
    <row r="10" spans="1:14" ht="12.75">
      <c r="A10" s="430" t="s">
        <v>569</v>
      </c>
      <c r="B10" s="436"/>
      <c r="C10" s="439"/>
      <c r="D10" s="432"/>
      <c r="E10" s="432"/>
      <c r="F10" s="432"/>
      <c r="G10" s="433">
        <f>SUM(B10:F10)</f>
        <v>0</v>
      </c>
      <c r="H10" s="434"/>
      <c r="I10" s="436">
        <v>12637</v>
      </c>
      <c r="J10" s="439"/>
      <c r="K10" s="439"/>
      <c r="L10" s="439"/>
      <c r="M10" s="439"/>
      <c r="N10" s="433">
        <f t="shared" si="0"/>
        <v>12637</v>
      </c>
    </row>
    <row r="11" spans="1:14" ht="12.75">
      <c r="A11" s="435" t="s">
        <v>617</v>
      </c>
      <c r="B11" s="436"/>
      <c r="C11" s="439"/>
      <c r="D11" s="432"/>
      <c r="E11" s="432"/>
      <c r="F11" s="432"/>
      <c r="G11" s="433">
        <f>SUM(B11:F11)</f>
        <v>0</v>
      </c>
      <c r="H11" s="434"/>
      <c r="I11" s="436">
        <v>835</v>
      </c>
      <c r="J11" s="439"/>
      <c r="K11" s="439"/>
      <c r="L11" s="439"/>
      <c r="M11" s="439"/>
      <c r="N11" s="433">
        <f t="shared" si="0"/>
        <v>835</v>
      </c>
    </row>
    <row r="12" spans="1:14" ht="12.75">
      <c r="A12" s="435" t="s">
        <v>618</v>
      </c>
      <c r="B12" s="436"/>
      <c r="C12" s="439"/>
      <c r="D12" s="432"/>
      <c r="E12" s="432"/>
      <c r="F12" s="432"/>
      <c r="G12" s="433"/>
      <c r="H12" s="467"/>
      <c r="I12" s="436"/>
      <c r="J12" s="439">
        <v>1920</v>
      </c>
      <c r="K12" s="439"/>
      <c r="L12" s="439"/>
      <c r="M12" s="439"/>
      <c r="N12" s="433">
        <f t="shared" si="0"/>
        <v>1920</v>
      </c>
    </row>
    <row r="13" spans="1:14" ht="12.75">
      <c r="A13" s="435" t="s">
        <v>460</v>
      </c>
      <c r="B13" s="436"/>
      <c r="C13" s="569"/>
      <c r="D13" s="439"/>
      <c r="E13" s="438"/>
      <c r="F13" s="438"/>
      <c r="G13" s="433">
        <f aca="true" t="shared" si="1" ref="G13:G19">SUM(B13:F13)</f>
        <v>0</v>
      </c>
      <c r="H13" s="487" t="e">
        <f>SUM(#REF!)</f>
        <v>#REF!</v>
      </c>
      <c r="I13" s="436">
        <v>1262</v>
      </c>
      <c r="J13" s="439">
        <v>30057</v>
      </c>
      <c r="K13" s="439"/>
      <c r="L13" s="439"/>
      <c r="M13" s="439"/>
      <c r="N13" s="433">
        <f t="shared" si="0"/>
        <v>31319</v>
      </c>
    </row>
    <row r="14" spans="1:14" ht="12.75">
      <c r="A14" s="440" t="s">
        <v>570</v>
      </c>
      <c r="B14" s="436">
        <v>11660</v>
      </c>
      <c r="C14" s="447"/>
      <c r="D14" s="439"/>
      <c r="E14" s="441"/>
      <c r="F14" s="442"/>
      <c r="G14" s="443">
        <f t="shared" si="1"/>
        <v>11660</v>
      </c>
      <c r="H14" s="434"/>
      <c r="I14" s="703">
        <v>15596</v>
      </c>
      <c r="J14" s="439"/>
      <c r="K14" s="447"/>
      <c r="L14" s="447"/>
      <c r="M14" s="447"/>
      <c r="N14" s="443">
        <f t="shared" si="0"/>
        <v>15596</v>
      </c>
    </row>
    <row r="15" spans="1:14" ht="12.75">
      <c r="A15" s="430" t="s">
        <v>439</v>
      </c>
      <c r="B15" s="436"/>
      <c r="C15" s="439"/>
      <c r="D15" s="439"/>
      <c r="E15" s="432"/>
      <c r="F15" s="444"/>
      <c r="G15" s="433">
        <f t="shared" si="1"/>
        <v>0</v>
      </c>
      <c r="H15" s="434"/>
      <c r="I15" s="436">
        <v>10256</v>
      </c>
      <c r="J15" s="439">
        <v>601</v>
      </c>
      <c r="K15" s="439"/>
      <c r="L15" s="439"/>
      <c r="M15" s="439"/>
      <c r="N15" s="433">
        <f t="shared" si="0"/>
        <v>10857</v>
      </c>
    </row>
    <row r="16" spans="1:14" ht="12.75">
      <c r="A16" s="430" t="s">
        <v>440</v>
      </c>
      <c r="B16" s="436">
        <v>500</v>
      </c>
      <c r="C16" s="439"/>
      <c r="D16" s="439"/>
      <c r="E16" s="432"/>
      <c r="F16" s="432"/>
      <c r="G16" s="433">
        <f t="shared" si="1"/>
        <v>500</v>
      </c>
      <c r="H16" s="434"/>
      <c r="I16" s="436">
        <v>2072</v>
      </c>
      <c r="J16" s="488">
        <v>3063</v>
      </c>
      <c r="K16" s="439"/>
      <c r="L16" s="439"/>
      <c r="M16" s="439"/>
      <c r="N16" s="433">
        <f t="shared" si="0"/>
        <v>5135</v>
      </c>
    </row>
    <row r="17" spans="1:14" ht="12.75">
      <c r="A17" s="430" t="s">
        <v>441</v>
      </c>
      <c r="B17" s="436"/>
      <c r="C17" s="439"/>
      <c r="D17" s="439"/>
      <c r="E17" s="432"/>
      <c r="F17" s="432"/>
      <c r="G17" s="433">
        <f t="shared" si="1"/>
        <v>0</v>
      </c>
      <c r="H17" s="434"/>
      <c r="I17" s="436"/>
      <c r="J17" s="439"/>
      <c r="K17" s="439"/>
      <c r="L17" s="439"/>
      <c r="M17" s="439"/>
      <c r="N17" s="433">
        <f aca="true" t="shared" si="2" ref="N17:N48">SUM(I17:M17)</f>
        <v>0</v>
      </c>
    </row>
    <row r="18" spans="1:14" ht="12.75">
      <c r="A18" s="430" t="s">
        <v>442</v>
      </c>
      <c r="B18" s="455"/>
      <c r="C18" s="447"/>
      <c r="D18" s="447"/>
      <c r="E18" s="441"/>
      <c r="F18" s="441"/>
      <c r="G18" s="443">
        <f t="shared" si="1"/>
        <v>0</v>
      </c>
      <c r="H18" s="445"/>
      <c r="I18" s="703">
        <v>24659</v>
      </c>
      <c r="J18" s="439"/>
      <c r="K18" s="447"/>
      <c r="L18" s="447"/>
      <c r="M18" s="447"/>
      <c r="N18" s="443">
        <f t="shared" si="2"/>
        <v>24659</v>
      </c>
    </row>
    <row r="19" spans="1:14" ht="12.75">
      <c r="A19" s="446" t="s">
        <v>443</v>
      </c>
      <c r="B19" s="455"/>
      <c r="C19" s="447"/>
      <c r="D19" s="447"/>
      <c r="E19" s="441"/>
      <c r="F19" s="441"/>
      <c r="G19" s="443">
        <f t="shared" si="1"/>
        <v>0</v>
      </c>
      <c r="H19" s="445"/>
      <c r="I19" s="436">
        <v>300</v>
      </c>
      <c r="J19" s="447"/>
      <c r="K19" s="447"/>
      <c r="L19" s="447"/>
      <c r="M19" s="447"/>
      <c r="N19" s="443">
        <f t="shared" si="2"/>
        <v>300</v>
      </c>
    </row>
    <row r="20" spans="1:14" ht="12.75">
      <c r="A20" s="448" t="s">
        <v>444</v>
      </c>
      <c r="B20" s="436">
        <f>SUM(B21:B23)</f>
        <v>303760</v>
      </c>
      <c r="C20" s="439">
        <f>SUM(C21:C23)</f>
        <v>0</v>
      </c>
      <c r="D20" s="439">
        <f>SUM(D21:D23)</f>
        <v>0</v>
      </c>
      <c r="E20" s="449"/>
      <c r="F20" s="438"/>
      <c r="G20" s="443">
        <f>SUM(G21:G23)</f>
        <v>303760</v>
      </c>
      <c r="H20" s="445"/>
      <c r="I20" s="455"/>
      <c r="J20" s="447"/>
      <c r="K20" s="447">
        <f>SUM(K21:K23)</f>
        <v>0</v>
      </c>
      <c r="L20" s="447"/>
      <c r="M20" s="447"/>
      <c r="N20" s="443">
        <f t="shared" si="2"/>
        <v>0</v>
      </c>
    </row>
    <row r="21" spans="1:14" ht="12.75">
      <c r="A21" s="450" t="s">
        <v>461</v>
      </c>
      <c r="B21" s="436">
        <v>269020</v>
      </c>
      <c r="C21" s="447"/>
      <c r="D21" s="447"/>
      <c r="E21" s="447"/>
      <c r="F21" s="441"/>
      <c r="G21" s="451">
        <f aca="true" t="shared" si="3" ref="G21:G27">SUM(B21:F21)</f>
        <v>269020</v>
      </c>
      <c r="H21" s="445"/>
      <c r="I21" s="455"/>
      <c r="J21" s="447"/>
      <c r="K21" s="447"/>
      <c r="L21" s="447"/>
      <c r="M21" s="447"/>
      <c r="N21" s="451">
        <f t="shared" si="2"/>
        <v>0</v>
      </c>
    </row>
    <row r="22" spans="1:14" ht="12.75">
      <c r="A22" s="450" t="s">
        <v>445</v>
      </c>
      <c r="B22" s="436">
        <v>26200</v>
      </c>
      <c r="C22" s="447"/>
      <c r="D22" s="447"/>
      <c r="E22" s="447"/>
      <c r="F22" s="441"/>
      <c r="G22" s="451">
        <f t="shared" si="3"/>
        <v>26200</v>
      </c>
      <c r="H22" s="445"/>
      <c r="I22" s="455"/>
      <c r="J22" s="447"/>
      <c r="K22" s="447"/>
      <c r="L22" s="447"/>
      <c r="M22" s="447"/>
      <c r="N22" s="451">
        <f t="shared" si="2"/>
        <v>0</v>
      </c>
    </row>
    <row r="23" spans="1:14" ht="12.75">
      <c r="A23" s="450" t="s">
        <v>571</v>
      </c>
      <c r="B23" s="436">
        <v>8540</v>
      </c>
      <c r="C23" s="447"/>
      <c r="D23" s="447"/>
      <c r="E23" s="447"/>
      <c r="F23" s="441"/>
      <c r="G23" s="451">
        <f t="shared" si="3"/>
        <v>8540</v>
      </c>
      <c r="H23" s="445"/>
      <c r="I23" s="455"/>
      <c r="J23" s="447"/>
      <c r="K23" s="447"/>
      <c r="L23" s="447"/>
      <c r="M23" s="447"/>
      <c r="N23" s="451">
        <f t="shared" si="2"/>
        <v>0</v>
      </c>
    </row>
    <row r="24" spans="1:14" ht="12.75">
      <c r="A24" s="452" t="s">
        <v>580</v>
      </c>
      <c r="B24" s="455"/>
      <c r="C24" s="447"/>
      <c r="D24" s="447"/>
      <c r="E24" s="447"/>
      <c r="F24" s="441"/>
      <c r="G24" s="451">
        <f t="shared" si="3"/>
        <v>0</v>
      </c>
      <c r="H24" s="445"/>
      <c r="I24" s="436"/>
      <c r="J24" s="439"/>
      <c r="K24" s="447"/>
      <c r="L24" s="447"/>
      <c r="M24" s="447"/>
      <c r="N24" s="451">
        <f t="shared" si="2"/>
        <v>0</v>
      </c>
    </row>
    <row r="25" spans="1:14" ht="12.75">
      <c r="A25" s="430" t="s">
        <v>474</v>
      </c>
      <c r="B25" s="455"/>
      <c r="C25" s="447"/>
      <c r="D25" s="447"/>
      <c r="E25" s="441"/>
      <c r="F25" s="441"/>
      <c r="G25" s="443">
        <f t="shared" si="3"/>
        <v>0</v>
      </c>
      <c r="H25" s="445"/>
      <c r="I25" s="436"/>
      <c r="J25" s="447"/>
      <c r="K25" s="447"/>
      <c r="L25" s="447"/>
      <c r="M25" s="447"/>
      <c r="N25" s="443">
        <f t="shared" si="2"/>
        <v>0</v>
      </c>
    </row>
    <row r="26" spans="1:14" ht="12.75">
      <c r="A26" s="430" t="s">
        <v>446</v>
      </c>
      <c r="B26" s="455"/>
      <c r="C26" s="447"/>
      <c r="D26" s="447"/>
      <c r="E26" s="441"/>
      <c r="F26" s="441"/>
      <c r="G26" s="443">
        <f t="shared" si="3"/>
        <v>0</v>
      </c>
      <c r="H26" s="445"/>
      <c r="I26" s="436">
        <v>29464</v>
      </c>
      <c r="J26" s="447">
        <v>1000</v>
      </c>
      <c r="K26" s="447"/>
      <c r="L26" s="447"/>
      <c r="M26" s="447"/>
      <c r="N26" s="443">
        <f t="shared" si="2"/>
        <v>30464</v>
      </c>
    </row>
    <row r="27" spans="1:14" ht="13.5" customHeight="1">
      <c r="A27" s="457" t="s">
        <v>447</v>
      </c>
      <c r="B27" s="624">
        <v>9889</v>
      </c>
      <c r="C27" s="459"/>
      <c r="D27" s="485"/>
      <c r="E27" s="484"/>
      <c r="F27" s="459"/>
      <c r="G27" s="461">
        <f t="shared" si="3"/>
        <v>9889</v>
      </c>
      <c r="H27" s="445"/>
      <c r="I27" s="624">
        <v>208776</v>
      </c>
      <c r="J27" s="459">
        <v>6781</v>
      </c>
      <c r="K27" s="459"/>
      <c r="L27" s="485"/>
      <c r="M27" s="485"/>
      <c r="N27" s="461">
        <f t="shared" si="2"/>
        <v>215557</v>
      </c>
    </row>
    <row r="28" spans="1:14" ht="12.75">
      <c r="A28" s="448" t="s">
        <v>462</v>
      </c>
      <c r="B28" s="436">
        <f>SUM(B29:B30)</f>
        <v>1244062</v>
      </c>
      <c r="C28" s="439">
        <f>SUM(C29:C30)</f>
        <v>750</v>
      </c>
      <c r="D28" s="439">
        <f>SUM(D29:D30)</f>
        <v>0</v>
      </c>
      <c r="E28" s="438"/>
      <c r="F28" s="438"/>
      <c r="G28" s="443">
        <f>SUM(G29:G30)</f>
        <v>1244812</v>
      </c>
      <c r="H28" s="486"/>
      <c r="I28" s="455">
        <f>SUM(I29:I30)</f>
        <v>33302</v>
      </c>
      <c r="J28" s="455">
        <f>SUM(J29:J30)</f>
        <v>0</v>
      </c>
      <c r="K28" s="455">
        <f>SUM(K29:K30)</f>
        <v>0</v>
      </c>
      <c r="L28" s="455">
        <f>SUM(L29:L30)</f>
        <v>0</v>
      </c>
      <c r="M28" s="455">
        <f>SUM(M29:M30)</f>
        <v>0</v>
      </c>
      <c r="N28" s="443">
        <f t="shared" si="2"/>
        <v>33302</v>
      </c>
    </row>
    <row r="29" spans="1:14" ht="12.75">
      <c r="A29" s="450" t="s">
        <v>463</v>
      </c>
      <c r="B29" s="703">
        <v>966130</v>
      </c>
      <c r="C29" s="439"/>
      <c r="D29" s="447"/>
      <c r="E29" s="447"/>
      <c r="F29" s="447"/>
      <c r="G29" s="451">
        <f aca="true" t="shared" si="4" ref="G29:G48">SUM(B29:F29)</f>
        <v>966130</v>
      </c>
      <c r="H29" s="445"/>
      <c r="I29" s="436"/>
      <c r="J29" s="447"/>
      <c r="K29" s="447"/>
      <c r="L29" s="447"/>
      <c r="M29" s="447"/>
      <c r="N29" s="456">
        <f t="shared" si="2"/>
        <v>0</v>
      </c>
    </row>
    <row r="30" spans="1:14" ht="12.75">
      <c r="A30" s="450" t="s">
        <v>464</v>
      </c>
      <c r="B30" s="629">
        <v>277932</v>
      </c>
      <c r="C30" s="439">
        <v>750</v>
      </c>
      <c r="D30" s="439"/>
      <c r="E30" s="447"/>
      <c r="F30" s="447"/>
      <c r="G30" s="451">
        <f t="shared" si="4"/>
        <v>278682</v>
      </c>
      <c r="H30" s="445"/>
      <c r="I30" s="436">
        <v>33302</v>
      </c>
      <c r="J30" s="447"/>
      <c r="K30" s="447"/>
      <c r="L30" s="447"/>
      <c r="M30" s="447"/>
      <c r="N30" s="456">
        <f t="shared" si="2"/>
        <v>33302</v>
      </c>
    </row>
    <row r="31" spans="1:14" ht="12.75">
      <c r="A31" s="430" t="s">
        <v>448</v>
      </c>
      <c r="B31" s="436">
        <v>10</v>
      </c>
      <c r="C31" s="439">
        <v>50000</v>
      </c>
      <c r="D31" s="439"/>
      <c r="E31" s="439">
        <v>100000</v>
      </c>
      <c r="F31" s="439"/>
      <c r="G31" s="433">
        <f t="shared" si="4"/>
        <v>150010</v>
      </c>
      <c r="H31" s="434"/>
      <c r="I31" s="436">
        <v>4953</v>
      </c>
      <c r="J31" s="439"/>
      <c r="K31" s="439"/>
      <c r="L31" s="439">
        <v>103545</v>
      </c>
      <c r="M31" s="488">
        <v>86883</v>
      </c>
      <c r="N31" s="443">
        <f t="shared" si="2"/>
        <v>195381</v>
      </c>
    </row>
    <row r="32" spans="1:14" ht="12.75">
      <c r="A32" s="430" t="s">
        <v>465</v>
      </c>
      <c r="B32" s="455"/>
      <c r="C32" s="447"/>
      <c r="D32" s="447"/>
      <c r="E32" s="447"/>
      <c r="F32" s="488">
        <v>257029</v>
      </c>
      <c r="G32" s="443">
        <f t="shared" si="4"/>
        <v>257029</v>
      </c>
      <c r="H32" s="445"/>
      <c r="I32" s="436"/>
      <c r="J32" s="439"/>
      <c r="K32" s="488">
        <v>1160649</v>
      </c>
      <c r="L32" s="439"/>
      <c r="M32" s="439"/>
      <c r="N32" s="443">
        <f t="shared" si="2"/>
        <v>1160649</v>
      </c>
    </row>
    <row r="33" spans="1:14" ht="12.75">
      <c r="A33" s="430" t="s">
        <v>449</v>
      </c>
      <c r="B33" s="436"/>
      <c r="C33" s="439"/>
      <c r="D33" s="439"/>
      <c r="E33" s="439"/>
      <c r="F33" s="439"/>
      <c r="G33" s="443">
        <f t="shared" si="4"/>
        <v>0</v>
      </c>
      <c r="H33" s="445"/>
      <c r="I33" s="436">
        <v>611</v>
      </c>
      <c r="J33" s="439"/>
      <c r="K33" s="439"/>
      <c r="L33" s="439"/>
      <c r="M33" s="439"/>
      <c r="N33" s="443">
        <f t="shared" si="2"/>
        <v>611</v>
      </c>
    </row>
    <row r="34" spans="1:14" ht="12.75">
      <c r="A34" s="457" t="s">
        <v>450</v>
      </c>
      <c r="B34" s="458"/>
      <c r="C34" s="459"/>
      <c r="D34" s="459"/>
      <c r="E34" s="459"/>
      <c r="F34" s="459"/>
      <c r="G34" s="443">
        <f t="shared" si="4"/>
        <v>0</v>
      </c>
      <c r="H34" s="445"/>
      <c r="I34" s="458">
        <v>1799</v>
      </c>
      <c r="J34" s="459">
        <v>5301</v>
      </c>
      <c r="K34" s="459"/>
      <c r="L34" s="459"/>
      <c r="M34" s="459"/>
      <c r="N34" s="443">
        <f t="shared" si="2"/>
        <v>7100</v>
      </c>
    </row>
    <row r="35" spans="1:14" ht="12.75">
      <c r="A35" s="457" t="s">
        <v>467</v>
      </c>
      <c r="B35" s="458"/>
      <c r="C35" s="459"/>
      <c r="D35" s="459"/>
      <c r="E35" s="459"/>
      <c r="F35" s="459"/>
      <c r="G35" s="443">
        <f t="shared" si="4"/>
        <v>0</v>
      </c>
      <c r="H35" s="445"/>
      <c r="I35" s="458"/>
      <c r="J35" s="459"/>
      <c r="K35" s="459"/>
      <c r="L35" s="459"/>
      <c r="M35" s="459"/>
      <c r="N35" s="433">
        <f t="shared" si="2"/>
        <v>0</v>
      </c>
    </row>
    <row r="36" spans="1:14" ht="12.75">
      <c r="A36" s="457" t="s">
        <v>468</v>
      </c>
      <c r="B36" s="458"/>
      <c r="C36" s="459"/>
      <c r="D36" s="459"/>
      <c r="E36" s="459"/>
      <c r="F36" s="459"/>
      <c r="G36" s="443">
        <f t="shared" si="4"/>
        <v>0</v>
      </c>
      <c r="H36" s="445"/>
      <c r="I36" s="458">
        <v>6748</v>
      </c>
      <c r="J36" s="459">
        <v>375</v>
      </c>
      <c r="K36" s="459"/>
      <c r="L36" s="459"/>
      <c r="M36" s="459"/>
      <c r="N36" s="433">
        <f t="shared" si="2"/>
        <v>7123</v>
      </c>
    </row>
    <row r="37" spans="1:14" ht="12.75">
      <c r="A37" s="457" t="s">
        <v>469</v>
      </c>
      <c r="B37" s="458">
        <v>757</v>
      </c>
      <c r="C37" s="459"/>
      <c r="D37" s="459"/>
      <c r="E37" s="459"/>
      <c r="F37" s="459"/>
      <c r="G37" s="443">
        <f t="shared" si="4"/>
        <v>757</v>
      </c>
      <c r="H37" s="445"/>
      <c r="I37" s="458">
        <v>11588</v>
      </c>
      <c r="J37" s="459"/>
      <c r="K37" s="459"/>
      <c r="L37" s="459"/>
      <c r="M37" s="459"/>
      <c r="N37" s="433">
        <f t="shared" si="2"/>
        <v>11588</v>
      </c>
    </row>
    <row r="38" spans="1:14" ht="12.75">
      <c r="A38" s="457" t="s">
        <v>573</v>
      </c>
      <c r="B38" s="458">
        <v>800</v>
      </c>
      <c r="C38" s="459"/>
      <c r="D38" s="459"/>
      <c r="E38" s="459"/>
      <c r="F38" s="459"/>
      <c r="G38" s="443">
        <f t="shared" si="4"/>
        <v>800</v>
      </c>
      <c r="H38" s="445"/>
      <c r="I38" s="579">
        <v>52365</v>
      </c>
      <c r="J38" s="459"/>
      <c r="K38" s="459"/>
      <c r="L38" s="459"/>
      <c r="M38" s="459"/>
      <c r="N38" s="433">
        <f t="shared" si="2"/>
        <v>52365</v>
      </c>
    </row>
    <row r="39" spans="1:14" ht="12.75">
      <c r="A39" s="457" t="s">
        <v>451</v>
      </c>
      <c r="B39" s="458"/>
      <c r="C39" s="459"/>
      <c r="D39" s="459"/>
      <c r="E39" s="459"/>
      <c r="F39" s="459"/>
      <c r="G39" s="443">
        <f t="shared" si="4"/>
        <v>0</v>
      </c>
      <c r="H39" s="445"/>
      <c r="I39" s="458"/>
      <c r="J39" s="459"/>
      <c r="K39" s="459">
        <v>0</v>
      </c>
      <c r="L39" s="459"/>
      <c r="M39" s="459"/>
      <c r="N39" s="433">
        <f t="shared" si="2"/>
        <v>0</v>
      </c>
    </row>
    <row r="40" spans="1:14" ht="12.75">
      <c r="A40" s="457" t="s">
        <v>452</v>
      </c>
      <c r="B40" s="458"/>
      <c r="C40" s="459"/>
      <c r="D40" s="459"/>
      <c r="E40" s="459"/>
      <c r="F40" s="459"/>
      <c r="G40" s="443">
        <f t="shared" si="4"/>
        <v>0</v>
      </c>
      <c r="H40" s="445"/>
      <c r="I40" s="458"/>
      <c r="J40" s="459"/>
      <c r="K40" s="459"/>
      <c r="L40" s="459"/>
      <c r="M40" s="459"/>
      <c r="N40" s="433">
        <f t="shared" si="2"/>
        <v>0</v>
      </c>
    </row>
    <row r="41" spans="1:14" ht="12.75">
      <c r="A41" s="457" t="s">
        <v>453</v>
      </c>
      <c r="B41" s="458"/>
      <c r="C41" s="459"/>
      <c r="D41" s="459"/>
      <c r="E41" s="459"/>
      <c r="F41" s="459"/>
      <c r="G41" s="443">
        <f t="shared" si="4"/>
        <v>0</v>
      </c>
      <c r="H41" s="445"/>
      <c r="I41" s="702"/>
      <c r="J41" s="459"/>
      <c r="K41" s="459"/>
      <c r="L41" s="459"/>
      <c r="M41" s="459"/>
      <c r="N41" s="433">
        <f t="shared" si="2"/>
        <v>0</v>
      </c>
    </row>
    <row r="42" spans="1:14" ht="12.75">
      <c r="A42" s="496" t="s">
        <v>454</v>
      </c>
      <c r="B42" s="579">
        <v>2366</v>
      </c>
      <c r="C42" s="459"/>
      <c r="D42" s="459"/>
      <c r="E42" s="459"/>
      <c r="F42" s="459"/>
      <c r="G42" s="443">
        <f t="shared" si="4"/>
        <v>2366</v>
      </c>
      <c r="H42" s="445"/>
      <c r="I42" s="624">
        <v>24205</v>
      </c>
      <c r="J42" s="459">
        <v>10178</v>
      </c>
      <c r="K42" s="490"/>
      <c r="L42" s="459"/>
      <c r="M42" s="459"/>
      <c r="N42" s="433">
        <f t="shared" si="2"/>
        <v>34383</v>
      </c>
    </row>
    <row r="43" spans="1:14" ht="12.75">
      <c r="A43" s="460" t="s">
        <v>455</v>
      </c>
      <c r="B43" s="579">
        <v>21321</v>
      </c>
      <c r="C43" s="459">
        <v>2774</v>
      </c>
      <c r="D43" s="459"/>
      <c r="E43" s="459"/>
      <c r="F43" s="459"/>
      <c r="G43" s="443">
        <f t="shared" si="4"/>
        <v>24095</v>
      </c>
      <c r="H43" s="445"/>
      <c r="I43" s="624">
        <v>19004</v>
      </c>
      <c r="J43" s="548">
        <v>2250</v>
      </c>
      <c r="K43" s="459"/>
      <c r="L43" s="459"/>
      <c r="M43" s="459"/>
      <c r="N43" s="433">
        <f t="shared" si="2"/>
        <v>21254</v>
      </c>
    </row>
    <row r="44" spans="1:14" ht="12.75">
      <c r="A44" s="496" t="s">
        <v>4</v>
      </c>
      <c r="B44" s="458"/>
      <c r="C44" s="459"/>
      <c r="D44" s="459"/>
      <c r="E44" s="459"/>
      <c r="F44" s="459"/>
      <c r="G44" s="443">
        <f t="shared" si="4"/>
        <v>0</v>
      </c>
      <c r="H44" s="445"/>
      <c r="I44" s="458"/>
      <c r="J44" s="459"/>
      <c r="K44" s="459"/>
      <c r="L44" s="459"/>
      <c r="M44" s="459"/>
      <c r="N44" s="433">
        <f t="shared" si="2"/>
        <v>0</v>
      </c>
    </row>
    <row r="45" spans="1:14" ht="12.75">
      <c r="A45" s="460" t="s">
        <v>473</v>
      </c>
      <c r="B45" s="624">
        <v>576080</v>
      </c>
      <c r="C45" s="459">
        <v>16101</v>
      </c>
      <c r="D45" s="459"/>
      <c r="E45" s="459"/>
      <c r="F45" s="459"/>
      <c r="G45" s="443">
        <f t="shared" si="4"/>
        <v>592181</v>
      </c>
      <c r="H45" s="445"/>
      <c r="I45" s="624">
        <v>668366</v>
      </c>
      <c r="J45" s="548">
        <v>26896</v>
      </c>
      <c r="K45" s="459"/>
      <c r="L45" s="459"/>
      <c r="M45" s="459"/>
      <c r="N45" s="433">
        <f t="shared" si="2"/>
        <v>695262</v>
      </c>
    </row>
    <row r="46" spans="1:14" ht="12.75">
      <c r="A46" s="632" t="s">
        <v>691</v>
      </c>
      <c r="B46" s="458">
        <v>167</v>
      </c>
      <c r="C46" s="459"/>
      <c r="D46" s="459"/>
      <c r="E46" s="459"/>
      <c r="F46" s="459"/>
      <c r="G46" s="443">
        <f t="shared" si="4"/>
        <v>167</v>
      </c>
      <c r="H46" s="445"/>
      <c r="I46" s="458"/>
      <c r="J46" s="459">
        <v>167</v>
      </c>
      <c r="K46" s="459"/>
      <c r="L46" s="459"/>
      <c r="M46" s="459"/>
      <c r="N46" s="433">
        <f t="shared" si="2"/>
        <v>167</v>
      </c>
    </row>
    <row r="47" spans="1:14" ht="12.75">
      <c r="A47" s="457" t="s">
        <v>619</v>
      </c>
      <c r="B47" s="458"/>
      <c r="C47" s="459"/>
      <c r="D47" s="459"/>
      <c r="E47" s="459"/>
      <c r="F47" s="459"/>
      <c r="G47" s="461">
        <f t="shared" si="4"/>
        <v>0</v>
      </c>
      <c r="H47" s="445"/>
      <c r="I47" s="458">
        <v>42355</v>
      </c>
      <c r="J47" s="459"/>
      <c r="K47" s="459"/>
      <c r="L47" s="459"/>
      <c r="M47" s="459"/>
      <c r="N47" s="433">
        <f t="shared" si="2"/>
        <v>42355</v>
      </c>
    </row>
    <row r="48" spans="1:14" ht="13.5" thickBot="1">
      <c r="A48" s="457" t="s">
        <v>572</v>
      </c>
      <c r="B48" s="458">
        <v>201</v>
      </c>
      <c r="C48" s="459"/>
      <c r="D48" s="459"/>
      <c r="E48" s="459"/>
      <c r="F48" s="459"/>
      <c r="G48" s="461">
        <f t="shared" si="4"/>
        <v>201</v>
      </c>
      <c r="H48" s="445"/>
      <c r="I48" s="458">
        <v>295</v>
      </c>
      <c r="J48" s="548"/>
      <c r="K48" s="459"/>
      <c r="L48" s="459"/>
      <c r="M48" s="459"/>
      <c r="N48" s="462">
        <f t="shared" si="2"/>
        <v>295</v>
      </c>
    </row>
    <row r="49" spans="1:14" ht="12.75">
      <c r="A49" s="463" t="s">
        <v>51</v>
      </c>
      <c r="B49" s="464">
        <f>SUM(B9:B13,B14:B20,B25:B28,B31:B48,B24)</f>
        <v>2184460</v>
      </c>
      <c r="C49" s="464">
        <f>SUM(C9:C13,C14:C20,C25:C28,C31:C48,C24)</f>
        <v>69625</v>
      </c>
      <c r="D49" s="464">
        <f>SUM(D9:D13,D14:D20,D25:D28,D31:D48,D24)</f>
        <v>0</v>
      </c>
      <c r="E49" s="464">
        <f>SUM(E9:E13,E14:E20,E25:E28,E31:E48,E24)</f>
        <v>100000</v>
      </c>
      <c r="F49" s="464">
        <f>SUM(F9:F13,F14:F20,F25:F28,F31:F48,F24)</f>
        <v>257029</v>
      </c>
      <c r="G49" s="464">
        <f>SUM(G9:G13,G14:G20,G25:G28,G31:G37,G38:G48,G24)</f>
        <v>2611114</v>
      </c>
      <c r="H49" s="464" t="e">
        <f>SUM(H9:H13,H15:H20,H25:H28,H31:H37,H38:H48)</f>
        <v>#REF!</v>
      </c>
      <c r="I49" s="464">
        <f aca="true" t="shared" si="5" ref="I49:N49">SUM(I9:I13,I14:I20,I25:I28,I31:I48,I24)</f>
        <v>1171448</v>
      </c>
      <c r="J49" s="464">
        <f t="shared" si="5"/>
        <v>88589</v>
      </c>
      <c r="K49" s="464">
        <f t="shared" si="5"/>
        <v>1160649</v>
      </c>
      <c r="L49" s="464">
        <f t="shared" si="5"/>
        <v>103545</v>
      </c>
      <c r="M49" s="464">
        <f t="shared" si="5"/>
        <v>86883</v>
      </c>
      <c r="N49" s="465">
        <f t="shared" si="5"/>
        <v>2611114</v>
      </c>
    </row>
    <row r="50" spans="1:14" ht="12.75">
      <c r="A50" s="466" t="s">
        <v>456</v>
      </c>
      <c r="B50" s="431"/>
      <c r="C50" s="432"/>
      <c r="D50" s="432"/>
      <c r="E50" s="432"/>
      <c r="F50" s="432"/>
      <c r="G50" s="433"/>
      <c r="H50" s="467"/>
      <c r="I50" s="437"/>
      <c r="J50" s="439"/>
      <c r="K50" s="488">
        <v>1160649</v>
      </c>
      <c r="L50" s="432"/>
      <c r="M50" s="432"/>
      <c r="N50" s="468">
        <f>SUM(I50:M50)</f>
        <v>1160649</v>
      </c>
    </row>
    <row r="51" spans="1:14" ht="13.5" thickBot="1">
      <c r="A51" s="469" t="s">
        <v>65</v>
      </c>
      <c r="B51" s="470">
        <f aca="true" t="shared" si="6" ref="B51:N51">B49-B50</f>
        <v>2184460</v>
      </c>
      <c r="C51" s="471">
        <f t="shared" si="6"/>
        <v>69625</v>
      </c>
      <c r="D51" s="471">
        <f t="shared" si="6"/>
        <v>0</v>
      </c>
      <c r="E51" s="471">
        <f t="shared" si="6"/>
        <v>100000</v>
      </c>
      <c r="F51" s="471">
        <f t="shared" si="6"/>
        <v>257029</v>
      </c>
      <c r="G51" s="471">
        <f t="shared" si="6"/>
        <v>2611114</v>
      </c>
      <c r="H51" s="472" t="e">
        <f t="shared" si="6"/>
        <v>#REF!</v>
      </c>
      <c r="I51" s="470">
        <f t="shared" si="6"/>
        <v>1171448</v>
      </c>
      <c r="J51" s="471">
        <f t="shared" si="6"/>
        <v>88589</v>
      </c>
      <c r="K51" s="471">
        <f t="shared" si="6"/>
        <v>0</v>
      </c>
      <c r="L51" s="471">
        <f t="shared" si="6"/>
        <v>103545</v>
      </c>
      <c r="M51" s="471">
        <f t="shared" si="6"/>
        <v>86883</v>
      </c>
      <c r="N51" s="473">
        <f t="shared" si="6"/>
        <v>1450465</v>
      </c>
    </row>
    <row r="52" spans="1:14" ht="12.75">
      <c r="A52" s="474"/>
      <c r="B52" s="475"/>
      <c r="C52" s="475"/>
      <c r="D52" s="475"/>
      <c r="E52" s="475"/>
      <c r="F52" s="475"/>
      <c r="G52" s="454"/>
      <c r="H52" s="454"/>
      <c r="I52" s="476"/>
      <c r="J52" s="475"/>
      <c r="K52" s="477"/>
      <c r="L52" s="476"/>
      <c r="M52" s="476"/>
      <c r="N52" s="453"/>
    </row>
    <row r="53" spans="1:14" ht="12.75">
      <c r="A53" s="474"/>
      <c r="B53" s="475"/>
      <c r="C53" s="475"/>
      <c r="D53" s="475"/>
      <c r="E53" s="475"/>
      <c r="F53" s="475"/>
      <c r="G53" s="454"/>
      <c r="H53" s="454"/>
      <c r="I53" s="475"/>
      <c r="J53" s="475"/>
      <c r="K53" s="477"/>
      <c r="L53" s="476"/>
      <c r="M53" s="476"/>
      <c r="N53" s="453"/>
    </row>
    <row r="54" spans="1:14" ht="12.75">
      <c r="A54" s="474"/>
      <c r="B54" s="475"/>
      <c r="C54" s="475"/>
      <c r="D54" s="475"/>
      <c r="E54" s="475"/>
      <c r="F54" s="475"/>
      <c r="G54" s="454"/>
      <c r="H54" s="454"/>
      <c r="I54" s="478"/>
      <c r="J54" s="475"/>
      <c r="K54" s="453"/>
      <c r="L54" s="475"/>
      <c r="M54" s="475"/>
      <c r="N54" s="453"/>
    </row>
    <row r="55" spans="1:14" ht="12.75">
      <c r="A55" s="474"/>
      <c r="B55" s="475"/>
      <c r="C55" s="475"/>
      <c r="D55" s="475"/>
      <c r="E55" s="475"/>
      <c r="F55" s="475"/>
      <c r="G55" s="454"/>
      <c r="H55" s="454"/>
      <c r="I55" s="475"/>
      <c r="J55" s="475"/>
      <c r="K55" s="453"/>
      <c r="L55" s="475"/>
      <c r="M55" s="475"/>
      <c r="N55" s="453"/>
    </row>
    <row r="56" spans="1:14" ht="12.75">
      <c r="A56" s="474"/>
      <c r="B56" s="475"/>
      <c r="C56" s="475"/>
      <c r="D56" s="475"/>
      <c r="E56" s="475"/>
      <c r="F56" s="475"/>
      <c r="G56" s="454"/>
      <c r="H56" s="454"/>
      <c r="I56" s="475"/>
      <c r="J56" s="475"/>
      <c r="K56" s="453"/>
      <c r="L56" s="475"/>
      <c r="M56" s="475"/>
      <c r="N56" s="453"/>
    </row>
    <row r="57" spans="1:14" ht="12.75">
      <c r="A57" s="474"/>
      <c r="B57" s="475"/>
      <c r="C57" s="475"/>
      <c r="D57" s="475"/>
      <c r="E57" s="475"/>
      <c r="F57" s="475"/>
      <c r="G57" s="454"/>
      <c r="H57" s="454"/>
      <c r="I57" s="475"/>
      <c r="J57" s="475"/>
      <c r="K57" s="453"/>
      <c r="L57" s="475"/>
      <c r="M57" s="475"/>
      <c r="N57" s="453"/>
    </row>
    <row r="58" spans="1:14" ht="12.75">
      <c r="A58" s="474"/>
      <c r="B58" s="475"/>
      <c r="C58" s="475"/>
      <c r="D58" s="475"/>
      <c r="E58" s="475"/>
      <c r="F58" s="475"/>
      <c r="G58" s="454"/>
      <c r="H58" s="454"/>
      <c r="I58" s="475"/>
      <c r="J58" s="475"/>
      <c r="K58" s="453"/>
      <c r="L58" s="475"/>
      <c r="M58" s="475"/>
      <c r="N58" s="453"/>
    </row>
  </sheetData>
  <sheetProtection/>
  <mergeCells count="4">
    <mergeCell ref="J2:M2"/>
    <mergeCell ref="J1:M1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2" r:id="rId1"/>
  <headerFooter alignWithMargins="0">
    <oddHeader xml:space="preserve">&amp;R31. melléklet a 20/2016.(VIII.1.) önkormányzati rendelethez TÁJÉKOZTATÓ TÁBLA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1">
    <tabColor rgb="FF92D050"/>
  </sheetPr>
  <dimension ref="A1:I159"/>
  <sheetViews>
    <sheetView zoomScaleSheetLayoutView="100" workbookViewId="0" topLeftCell="A130">
      <selection activeCell="G152" sqref="G152"/>
    </sheetView>
  </sheetViews>
  <sheetFormatPr defaultColWidth="9.00390625" defaultRowHeight="12.75"/>
  <cols>
    <col min="1" max="1" width="9.50390625" style="230" customWidth="1"/>
    <col min="2" max="2" width="91.625" style="230" customWidth="1"/>
    <col min="3" max="3" width="21.625" style="231" customWidth="1"/>
    <col min="4" max="4" width="9.00390625" style="243" customWidth="1"/>
    <col min="5" max="16384" width="9.375" style="243" customWidth="1"/>
  </cols>
  <sheetData>
    <row r="1" spans="1:3" ht="15.75" customHeight="1">
      <c r="A1" s="705" t="s">
        <v>14</v>
      </c>
      <c r="B1" s="705"/>
      <c r="C1" s="705"/>
    </row>
    <row r="2" spans="1:3" ht="15.75" customHeight="1" thickBot="1">
      <c r="A2" s="704" t="s">
        <v>128</v>
      </c>
      <c r="B2" s="704"/>
      <c r="C2" s="162" t="s">
        <v>170</v>
      </c>
    </row>
    <row r="3" spans="1:3" ht="37.5" customHeight="1" thickBot="1">
      <c r="A3" s="22" t="s">
        <v>70</v>
      </c>
      <c r="B3" s="23" t="s">
        <v>16</v>
      </c>
      <c r="C3" s="36" t="s">
        <v>614</v>
      </c>
    </row>
    <row r="4" spans="1:3" s="244" customFormat="1" ht="12" customHeight="1" thickBot="1">
      <c r="A4" s="238" t="s">
        <v>476</v>
      </c>
      <c r="B4" s="239" t="s">
        <v>477</v>
      </c>
      <c r="C4" s="240" t="s">
        <v>478</v>
      </c>
    </row>
    <row r="5" spans="1:3" s="245" customFormat="1" ht="12" customHeight="1" thickBot="1">
      <c r="A5" s="19" t="s">
        <v>17</v>
      </c>
      <c r="B5" s="20" t="s">
        <v>191</v>
      </c>
      <c r="C5" s="153">
        <f>+C6+C7+C8+C9+C10+C11</f>
        <v>0</v>
      </c>
    </row>
    <row r="6" spans="1:3" s="245" customFormat="1" ht="12" customHeight="1">
      <c r="A6" s="14" t="s">
        <v>95</v>
      </c>
      <c r="B6" s="246" t="s">
        <v>192</v>
      </c>
      <c r="C6" s="155"/>
    </row>
    <row r="7" spans="1:3" s="245" customFormat="1" ht="12" customHeight="1">
      <c r="A7" s="13" t="s">
        <v>96</v>
      </c>
      <c r="B7" s="247" t="s">
        <v>193</v>
      </c>
      <c r="C7" s="154"/>
    </row>
    <row r="8" spans="1:3" s="245" customFormat="1" ht="12" customHeight="1">
      <c r="A8" s="13" t="s">
        <v>97</v>
      </c>
      <c r="B8" s="247" t="s">
        <v>630</v>
      </c>
      <c r="C8" s="154"/>
    </row>
    <row r="9" spans="1:3" s="245" customFormat="1" ht="12" customHeight="1">
      <c r="A9" s="13" t="s">
        <v>98</v>
      </c>
      <c r="B9" s="247" t="s">
        <v>195</v>
      </c>
      <c r="C9" s="154"/>
    </row>
    <row r="10" spans="1:3" s="245" customFormat="1" ht="12" customHeight="1">
      <c r="A10" s="13" t="s">
        <v>125</v>
      </c>
      <c r="B10" s="149" t="s">
        <v>479</v>
      </c>
      <c r="C10" s="154"/>
    </row>
    <row r="11" spans="1:3" s="245" customFormat="1" ht="12" customHeight="1" thickBot="1">
      <c r="A11" s="15" t="s">
        <v>99</v>
      </c>
      <c r="B11" s="150" t="s">
        <v>480</v>
      </c>
      <c r="C11" s="154"/>
    </row>
    <row r="12" spans="1:3" s="245" customFormat="1" ht="12" customHeight="1" thickBot="1">
      <c r="A12" s="19" t="s">
        <v>18</v>
      </c>
      <c r="B12" s="148" t="s">
        <v>196</v>
      </c>
      <c r="C12" s="153">
        <f>+C13+C14+C15+C16+C17</f>
        <v>0</v>
      </c>
    </row>
    <row r="13" spans="1:3" s="245" customFormat="1" ht="12" customHeight="1">
      <c r="A13" s="14" t="s">
        <v>101</v>
      </c>
      <c r="B13" s="246" t="s">
        <v>197</v>
      </c>
      <c r="C13" s="155"/>
    </row>
    <row r="14" spans="1:3" s="245" customFormat="1" ht="12" customHeight="1">
      <c r="A14" s="13" t="s">
        <v>102</v>
      </c>
      <c r="B14" s="247" t="s">
        <v>198</v>
      </c>
      <c r="C14" s="154"/>
    </row>
    <row r="15" spans="1:3" s="245" customFormat="1" ht="12" customHeight="1">
      <c r="A15" s="13" t="s">
        <v>103</v>
      </c>
      <c r="B15" s="247" t="s">
        <v>365</v>
      </c>
      <c r="C15" s="154"/>
    </row>
    <row r="16" spans="1:3" s="245" customFormat="1" ht="12" customHeight="1">
      <c r="A16" s="13" t="s">
        <v>104</v>
      </c>
      <c r="B16" s="247" t="s">
        <v>366</v>
      </c>
      <c r="C16" s="154"/>
    </row>
    <row r="17" spans="1:3" s="245" customFormat="1" ht="12" customHeight="1">
      <c r="A17" s="13" t="s">
        <v>105</v>
      </c>
      <c r="B17" s="247" t="s">
        <v>199</v>
      </c>
      <c r="C17" s="154"/>
    </row>
    <row r="18" spans="1:3" s="245" customFormat="1" ht="12" customHeight="1" thickBot="1">
      <c r="A18" s="15" t="s">
        <v>114</v>
      </c>
      <c r="B18" s="150" t="s">
        <v>200</v>
      </c>
      <c r="C18" s="156"/>
    </row>
    <row r="19" spans="1:3" s="245" customFormat="1" ht="12" customHeight="1" thickBot="1">
      <c r="A19" s="19" t="s">
        <v>19</v>
      </c>
      <c r="B19" s="20" t="s">
        <v>201</v>
      </c>
      <c r="C19" s="153">
        <f>+C20+C21+C22+C23+C24</f>
        <v>0</v>
      </c>
    </row>
    <row r="20" spans="1:3" s="245" customFormat="1" ht="12" customHeight="1">
      <c r="A20" s="14" t="s">
        <v>84</v>
      </c>
      <c r="B20" s="246" t="s">
        <v>202</v>
      </c>
      <c r="C20" s="155"/>
    </row>
    <row r="21" spans="1:3" s="245" customFormat="1" ht="12" customHeight="1">
      <c r="A21" s="13" t="s">
        <v>85</v>
      </c>
      <c r="B21" s="247" t="s">
        <v>203</v>
      </c>
      <c r="C21" s="154"/>
    </row>
    <row r="22" spans="1:3" s="245" customFormat="1" ht="12" customHeight="1">
      <c r="A22" s="13" t="s">
        <v>86</v>
      </c>
      <c r="B22" s="247" t="s">
        <v>367</v>
      </c>
      <c r="C22" s="154"/>
    </row>
    <row r="23" spans="1:3" s="245" customFormat="1" ht="12" customHeight="1">
      <c r="A23" s="13" t="s">
        <v>87</v>
      </c>
      <c r="B23" s="247" t="s">
        <v>368</v>
      </c>
      <c r="C23" s="154"/>
    </row>
    <row r="24" spans="1:3" s="245" customFormat="1" ht="12" customHeight="1">
      <c r="A24" s="13" t="s">
        <v>137</v>
      </c>
      <c r="B24" s="247" t="s">
        <v>204</v>
      </c>
      <c r="C24" s="154"/>
    </row>
    <row r="25" spans="1:3" s="245" customFormat="1" ht="12" customHeight="1" thickBot="1">
      <c r="A25" s="15" t="s">
        <v>138</v>
      </c>
      <c r="B25" s="248" t="s">
        <v>205</v>
      </c>
      <c r="C25" s="156"/>
    </row>
    <row r="26" spans="1:3" s="245" customFormat="1" ht="12" customHeight="1" thickBot="1">
      <c r="A26" s="19" t="s">
        <v>139</v>
      </c>
      <c r="B26" s="20" t="s">
        <v>206</v>
      </c>
      <c r="C26" s="158">
        <f>+C27+C31+C32+C33</f>
        <v>0</v>
      </c>
    </row>
    <row r="27" spans="1:3" s="245" customFormat="1" ht="12" customHeight="1">
      <c r="A27" s="14" t="s">
        <v>207</v>
      </c>
      <c r="B27" s="246" t="s">
        <v>481</v>
      </c>
      <c r="C27" s="241">
        <f>+C28+C29+C30</f>
        <v>0</v>
      </c>
    </row>
    <row r="28" spans="1:3" s="245" customFormat="1" ht="12" customHeight="1">
      <c r="A28" s="13" t="s">
        <v>208</v>
      </c>
      <c r="B28" s="247" t="s">
        <v>213</v>
      </c>
      <c r="C28" s="154"/>
    </row>
    <row r="29" spans="1:3" s="245" customFormat="1" ht="12" customHeight="1">
      <c r="A29" s="13" t="s">
        <v>209</v>
      </c>
      <c r="B29" s="247" t="s">
        <v>214</v>
      </c>
      <c r="C29" s="154"/>
    </row>
    <row r="30" spans="1:3" s="245" customFormat="1" ht="12" customHeight="1">
      <c r="A30" s="13" t="s">
        <v>482</v>
      </c>
      <c r="B30" s="517" t="s">
        <v>483</v>
      </c>
      <c r="C30" s="154"/>
    </row>
    <row r="31" spans="1:3" s="245" customFormat="1" ht="12" customHeight="1">
      <c r="A31" s="13" t="s">
        <v>210</v>
      </c>
      <c r="B31" s="247" t="s">
        <v>215</v>
      </c>
      <c r="C31" s="154"/>
    </row>
    <row r="32" spans="1:3" s="245" customFormat="1" ht="12" customHeight="1">
      <c r="A32" s="13" t="s">
        <v>211</v>
      </c>
      <c r="B32" s="247" t="s">
        <v>216</v>
      </c>
      <c r="C32" s="154"/>
    </row>
    <row r="33" spans="1:3" s="245" customFormat="1" ht="12" customHeight="1" thickBot="1">
      <c r="A33" s="15" t="s">
        <v>212</v>
      </c>
      <c r="B33" s="248" t="s">
        <v>217</v>
      </c>
      <c r="C33" s="156"/>
    </row>
    <row r="34" spans="1:3" s="245" customFormat="1" ht="12" customHeight="1" thickBot="1">
      <c r="A34" s="19" t="s">
        <v>21</v>
      </c>
      <c r="B34" s="20" t="s">
        <v>484</v>
      </c>
      <c r="C34" s="153">
        <f>SUM(C35:C45)</f>
        <v>7985</v>
      </c>
    </row>
    <row r="35" spans="1:3" s="245" customFormat="1" ht="12" customHeight="1">
      <c r="A35" s="14" t="s">
        <v>88</v>
      </c>
      <c r="B35" s="246" t="s">
        <v>220</v>
      </c>
      <c r="C35" s="155"/>
    </row>
    <row r="36" spans="1:3" s="245" customFormat="1" ht="12" customHeight="1">
      <c r="A36" s="13" t="s">
        <v>89</v>
      </c>
      <c r="B36" s="247" t="s">
        <v>221</v>
      </c>
      <c r="C36" s="154">
        <v>5150</v>
      </c>
    </row>
    <row r="37" spans="1:3" s="245" customFormat="1" ht="12" customHeight="1">
      <c r="A37" s="13" t="s">
        <v>90</v>
      </c>
      <c r="B37" s="247" t="s">
        <v>222</v>
      </c>
      <c r="C37" s="154">
        <v>900</v>
      </c>
    </row>
    <row r="38" spans="1:3" s="245" customFormat="1" ht="12" customHeight="1">
      <c r="A38" s="13" t="s">
        <v>141</v>
      </c>
      <c r="B38" s="247" t="s">
        <v>223</v>
      </c>
      <c r="C38" s="154"/>
    </row>
    <row r="39" spans="1:3" s="245" customFormat="1" ht="12" customHeight="1">
      <c r="A39" s="13" t="s">
        <v>142</v>
      </c>
      <c r="B39" s="247" t="s">
        <v>224</v>
      </c>
      <c r="C39" s="154"/>
    </row>
    <row r="40" spans="1:3" s="245" customFormat="1" ht="12" customHeight="1">
      <c r="A40" s="13" t="s">
        <v>143</v>
      </c>
      <c r="B40" s="247" t="s">
        <v>225</v>
      </c>
      <c r="C40" s="154">
        <v>1634</v>
      </c>
    </row>
    <row r="41" spans="1:3" s="245" customFormat="1" ht="12" customHeight="1">
      <c r="A41" s="13" t="s">
        <v>144</v>
      </c>
      <c r="B41" s="247" t="s">
        <v>226</v>
      </c>
      <c r="C41" s="154"/>
    </row>
    <row r="42" spans="1:3" s="245" customFormat="1" ht="12" customHeight="1">
      <c r="A42" s="13" t="s">
        <v>145</v>
      </c>
      <c r="B42" s="247" t="s">
        <v>627</v>
      </c>
      <c r="C42" s="154">
        <v>1</v>
      </c>
    </row>
    <row r="43" spans="1:3" s="245" customFormat="1" ht="12" customHeight="1">
      <c r="A43" s="13" t="s">
        <v>218</v>
      </c>
      <c r="B43" s="247" t="s">
        <v>228</v>
      </c>
      <c r="C43" s="157"/>
    </row>
    <row r="44" spans="1:3" s="245" customFormat="1" ht="12" customHeight="1">
      <c r="A44" s="15" t="s">
        <v>219</v>
      </c>
      <c r="B44" s="248" t="s">
        <v>485</v>
      </c>
      <c r="C44" s="235"/>
    </row>
    <row r="45" spans="1:3" s="245" customFormat="1" ht="12" customHeight="1" thickBot="1">
      <c r="A45" s="15" t="s">
        <v>486</v>
      </c>
      <c r="B45" s="150" t="s">
        <v>229</v>
      </c>
      <c r="C45" s="235">
        <v>300</v>
      </c>
    </row>
    <row r="46" spans="1:3" s="245" customFormat="1" ht="12" customHeight="1" thickBot="1">
      <c r="A46" s="19" t="s">
        <v>22</v>
      </c>
      <c r="B46" s="20" t="s">
        <v>230</v>
      </c>
      <c r="C46" s="153">
        <f>SUM(C47:C51)</f>
        <v>0</v>
      </c>
    </row>
    <row r="47" spans="1:3" s="245" customFormat="1" ht="12" customHeight="1">
      <c r="A47" s="14" t="s">
        <v>91</v>
      </c>
      <c r="B47" s="246" t="s">
        <v>234</v>
      </c>
      <c r="C47" s="286"/>
    </row>
    <row r="48" spans="1:3" s="245" customFormat="1" ht="12" customHeight="1">
      <c r="A48" s="13" t="s">
        <v>92</v>
      </c>
      <c r="B48" s="247" t="s">
        <v>235</v>
      </c>
      <c r="C48" s="157"/>
    </row>
    <row r="49" spans="1:3" s="245" customFormat="1" ht="12" customHeight="1">
      <c r="A49" s="13" t="s">
        <v>231</v>
      </c>
      <c r="B49" s="247" t="s">
        <v>236</v>
      </c>
      <c r="C49" s="157"/>
    </row>
    <row r="50" spans="1:3" s="245" customFormat="1" ht="12" customHeight="1">
      <c r="A50" s="13" t="s">
        <v>232</v>
      </c>
      <c r="B50" s="247" t="s">
        <v>237</v>
      </c>
      <c r="C50" s="157"/>
    </row>
    <row r="51" spans="1:3" s="245" customFormat="1" ht="12" customHeight="1" thickBot="1">
      <c r="A51" s="15" t="s">
        <v>233</v>
      </c>
      <c r="B51" s="150" t="s">
        <v>238</v>
      </c>
      <c r="C51" s="235"/>
    </row>
    <row r="52" spans="1:3" s="245" customFormat="1" ht="12" customHeight="1" thickBot="1">
      <c r="A52" s="19" t="s">
        <v>146</v>
      </c>
      <c r="B52" s="20" t="s">
        <v>239</v>
      </c>
      <c r="C52" s="153">
        <f>SUM(C53:C55)</f>
        <v>0</v>
      </c>
    </row>
    <row r="53" spans="1:3" s="245" customFormat="1" ht="12" customHeight="1">
      <c r="A53" s="14" t="s">
        <v>93</v>
      </c>
      <c r="B53" s="246" t="s">
        <v>240</v>
      </c>
      <c r="C53" s="155"/>
    </row>
    <row r="54" spans="1:3" s="245" customFormat="1" ht="12" customHeight="1">
      <c r="A54" s="13" t="s">
        <v>94</v>
      </c>
      <c r="B54" s="247" t="s">
        <v>369</v>
      </c>
      <c r="C54" s="154"/>
    </row>
    <row r="55" spans="1:3" s="245" customFormat="1" ht="12" customHeight="1">
      <c r="A55" s="13" t="s">
        <v>243</v>
      </c>
      <c r="B55" s="247" t="s">
        <v>241</v>
      </c>
      <c r="C55" s="154"/>
    </row>
    <row r="56" spans="1:3" s="245" customFormat="1" ht="12" customHeight="1" thickBot="1">
      <c r="A56" s="15" t="s">
        <v>244</v>
      </c>
      <c r="B56" s="150" t="s">
        <v>242</v>
      </c>
      <c r="C56" s="156"/>
    </row>
    <row r="57" spans="1:3" s="245" customFormat="1" ht="12" customHeight="1" thickBot="1">
      <c r="A57" s="19" t="s">
        <v>24</v>
      </c>
      <c r="B57" s="148" t="s">
        <v>245</v>
      </c>
      <c r="C57" s="153">
        <f>SUM(C58:C60)</f>
        <v>0</v>
      </c>
    </row>
    <row r="58" spans="1:3" s="245" customFormat="1" ht="12" customHeight="1">
      <c r="A58" s="14" t="s">
        <v>147</v>
      </c>
      <c r="B58" s="246" t="s">
        <v>247</v>
      </c>
      <c r="C58" s="157"/>
    </row>
    <row r="59" spans="1:3" s="245" customFormat="1" ht="12" customHeight="1">
      <c r="A59" s="13" t="s">
        <v>148</v>
      </c>
      <c r="B59" s="247" t="s">
        <v>370</v>
      </c>
      <c r="C59" s="157"/>
    </row>
    <row r="60" spans="1:3" s="245" customFormat="1" ht="12" customHeight="1">
      <c r="A60" s="13" t="s">
        <v>171</v>
      </c>
      <c r="B60" s="247" t="s">
        <v>248</v>
      </c>
      <c r="C60" s="157"/>
    </row>
    <row r="61" spans="1:3" s="245" customFormat="1" ht="12" customHeight="1" thickBot="1">
      <c r="A61" s="15" t="s">
        <v>246</v>
      </c>
      <c r="B61" s="150" t="s">
        <v>249</v>
      </c>
      <c r="C61" s="157"/>
    </row>
    <row r="62" spans="1:3" s="245" customFormat="1" ht="12" customHeight="1" thickBot="1">
      <c r="A62" s="518" t="s">
        <v>487</v>
      </c>
      <c r="B62" s="20" t="s">
        <v>250</v>
      </c>
      <c r="C62" s="158">
        <f>+C5+C12+C19+C26+C34+C46+C52+C57</f>
        <v>7985</v>
      </c>
    </row>
    <row r="63" spans="1:3" s="245" customFormat="1" ht="12" customHeight="1" thickBot="1">
      <c r="A63" s="519" t="s">
        <v>251</v>
      </c>
      <c r="B63" s="148" t="s">
        <v>252</v>
      </c>
      <c r="C63" s="153">
        <f>SUM(C64:C66)</f>
        <v>0</v>
      </c>
    </row>
    <row r="64" spans="1:3" s="245" customFormat="1" ht="12" customHeight="1">
      <c r="A64" s="14" t="s">
        <v>283</v>
      </c>
      <c r="B64" s="246" t="s">
        <v>253</v>
      </c>
      <c r="C64" s="157"/>
    </row>
    <row r="65" spans="1:3" s="245" customFormat="1" ht="12" customHeight="1">
      <c r="A65" s="13" t="s">
        <v>292</v>
      </c>
      <c r="B65" s="247" t="s">
        <v>254</v>
      </c>
      <c r="C65" s="157"/>
    </row>
    <row r="66" spans="1:3" s="245" customFormat="1" ht="12" customHeight="1" thickBot="1">
      <c r="A66" s="15" t="s">
        <v>293</v>
      </c>
      <c r="B66" s="520" t="s">
        <v>488</v>
      </c>
      <c r="C66" s="157"/>
    </row>
    <row r="67" spans="1:3" s="245" customFormat="1" ht="12" customHeight="1" thickBot="1">
      <c r="A67" s="519" t="s">
        <v>256</v>
      </c>
      <c r="B67" s="148" t="s">
        <v>257</v>
      </c>
      <c r="C67" s="153">
        <f>SUM(C68:C71)</f>
        <v>0</v>
      </c>
    </row>
    <row r="68" spans="1:3" s="245" customFormat="1" ht="12" customHeight="1">
      <c r="A68" s="14" t="s">
        <v>126</v>
      </c>
      <c r="B68" s="246" t="s">
        <v>258</v>
      </c>
      <c r="C68" s="157"/>
    </row>
    <row r="69" spans="1:3" s="245" customFormat="1" ht="12" customHeight="1">
      <c r="A69" s="13" t="s">
        <v>127</v>
      </c>
      <c r="B69" s="247" t="s">
        <v>259</v>
      </c>
      <c r="C69" s="157"/>
    </row>
    <row r="70" spans="1:3" s="245" customFormat="1" ht="12" customHeight="1">
      <c r="A70" s="13" t="s">
        <v>284</v>
      </c>
      <c r="B70" s="247" t="s">
        <v>260</v>
      </c>
      <c r="C70" s="157"/>
    </row>
    <row r="71" spans="1:3" s="245" customFormat="1" ht="12" customHeight="1" thickBot="1">
      <c r="A71" s="15" t="s">
        <v>285</v>
      </c>
      <c r="B71" s="150" t="s">
        <v>261</v>
      </c>
      <c r="C71" s="157"/>
    </row>
    <row r="72" spans="1:3" s="245" customFormat="1" ht="12" customHeight="1" thickBot="1">
      <c r="A72" s="519" t="s">
        <v>262</v>
      </c>
      <c r="B72" s="148" t="s">
        <v>263</v>
      </c>
      <c r="C72" s="153">
        <f>SUM(C73:C74)</f>
        <v>401</v>
      </c>
    </row>
    <row r="73" spans="1:3" s="245" customFormat="1" ht="12" customHeight="1">
      <c r="A73" s="14" t="s">
        <v>286</v>
      </c>
      <c r="B73" s="246" t="s">
        <v>264</v>
      </c>
      <c r="C73" s="612">
        <v>401</v>
      </c>
    </row>
    <row r="74" spans="1:3" s="245" customFormat="1" ht="12" customHeight="1" thickBot="1">
      <c r="A74" s="15" t="s">
        <v>287</v>
      </c>
      <c r="B74" s="150" t="s">
        <v>265</v>
      </c>
      <c r="C74" s="157"/>
    </row>
    <row r="75" spans="1:3" s="245" customFormat="1" ht="12" customHeight="1" thickBot="1">
      <c r="A75" s="519" t="s">
        <v>266</v>
      </c>
      <c r="B75" s="148" t="s">
        <v>267</v>
      </c>
      <c r="C75" s="153">
        <f>SUM(C76:C78)</f>
        <v>0</v>
      </c>
    </row>
    <row r="76" spans="1:3" s="245" customFormat="1" ht="12" customHeight="1">
      <c r="A76" s="14" t="s">
        <v>288</v>
      </c>
      <c r="B76" s="246" t="s">
        <v>268</v>
      </c>
      <c r="C76" s="157"/>
    </row>
    <row r="77" spans="1:3" s="245" customFormat="1" ht="12" customHeight="1">
      <c r="A77" s="13" t="s">
        <v>289</v>
      </c>
      <c r="B77" s="247" t="s">
        <v>269</v>
      </c>
      <c r="C77" s="157"/>
    </row>
    <row r="78" spans="1:3" s="245" customFormat="1" ht="12" customHeight="1" thickBot="1">
      <c r="A78" s="15" t="s">
        <v>290</v>
      </c>
      <c r="B78" s="150" t="s">
        <v>270</v>
      </c>
      <c r="C78" s="157"/>
    </row>
    <row r="79" spans="1:3" s="245" customFormat="1" ht="12" customHeight="1" thickBot="1">
      <c r="A79" s="519" t="s">
        <v>271</v>
      </c>
      <c r="B79" s="148" t="s">
        <v>291</v>
      </c>
      <c r="C79" s="153">
        <f>SUM(C80:C83)</f>
        <v>0</v>
      </c>
    </row>
    <row r="80" spans="1:3" s="245" customFormat="1" ht="12" customHeight="1">
      <c r="A80" s="250" t="s">
        <v>272</v>
      </c>
      <c r="B80" s="246" t="s">
        <v>273</v>
      </c>
      <c r="C80" s="157"/>
    </row>
    <row r="81" spans="1:3" s="245" customFormat="1" ht="12" customHeight="1">
      <c r="A81" s="251" t="s">
        <v>274</v>
      </c>
      <c r="B81" s="247" t="s">
        <v>275</v>
      </c>
      <c r="C81" s="157"/>
    </row>
    <row r="82" spans="1:3" s="245" customFormat="1" ht="12" customHeight="1">
      <c r="A82" s="251" t="s">
        <v>276</v>
      </c>
      <c r="B82" s="247" t="s">
        <v>277</v>
      </c>
      <c r="C82" s="157"/>
    </row>
    <row r="83" spans="1:3" s="245" customFormat="1" ht="12" customHeight="1" thickBot="1">
      <c r="A83" s="252" t="s">
        <v>278</v>
      </c>
      <c r="B83" s="150" t="s">
        <v>279</v>
      </c>
      <c r="C83" s="157"/>
    </row>
    <row r="84" spans="1:3" s="245" customFormat="1" ht="12" customHeight="1" thickBot="1">
      <c r="A84" s="519" t="s">
        <v>280</v>
      </c>
      <c r="B84" s="148" t="s">
        <v>489</v>
      </c>
      <c r="C84" s="287"/>
    </row>
    <row r="85" spans="1:3" s="245" customFormat="1" ht="13.5" customHeight="1" thickBot="1">
      <c r="A85" s="519" t="s">
        <v>282</v>
      </c>
      <c r="B85" s="148" t="s">
        <v>281</v>
      </c>
      <c r="C85" s="287"/>
    </row>
    <row r="86" spans="1:3" s="245" customFormat="1" ht="15.75" customHeight="1" thickBot="1">
      <c r="A86" s="519" t="s">
        <v>294</v>
      </c>
      <c r="B86" s="253" t="s">
        <v>490</v>
      </c>
      <c r="C86" s="158">
        <f>+C63+C67+C72+C75+C79+C85+C84</f>
        <v>401</v>
      </c>
    </row>
    <row r="87" spans="1:3" s="245" customFormat="1" ht="16.5" customHeight="1" thickBot="1">
      <c r="A87" s="521" t="s">
        <v>491</v>
      </c>
      <c r="B87" s="254" t="s">
        <v>492</v>
      </c>
      <c r="C87" s="158">
        <f>+C62+C86</f>
        <v>8386</v>
      </c>
    </row>
    <row r="88" spans="1:3" s="245" customFormat="1" ht="83.25" customHeight="1">
      <c r="A88" s="4"/>
      <c r="B88" s="5"/>
      <c r="C88" s="159"/>
    </row>
    <row r="89" spans="1:3" ht="16.5" customHeight="1">
      <c r="A89" s="705" t="s">
        <v>46</v>
      </c>
      <c r="B89" s="705"/>
      <c r="C89" s="705"/>
    </row>
    <row r="90" spans="1:3" s="255" customFormat="1" ht="16.5" customHeight="1" thickBot="1">
      <c r="A90" s="706" t="s">
        <v>129</v>
      </c>
      <c r="B90" s="706"/>
      <c r="C90" s="93" t="s">
        <v>170</v>
      </c>
    </row>
    <row r="91" spans="1:3" ht="37.5" customHeight="1" thickBot="1">
      <c r="A91" s="22" t="s">
        <v>70</v>
      </c>
      <c r="B91" s="23" t="s">
        <v>47</v>
      </c>
      <c r="C91" s="36" t="str">
        <f>+C3</f>
        <v>2016. évi előirányzat</v>
      </c>
    </row>
    <row r="92" spans="1:3" s="244" customFormat="1" ht="12" customHeight="1" thickBot="1">
      <c r="A92" s="32" t="s">
        <v>476</v>
      </c>
      <c r="B92" s="33" t="s">
        <v>477</v>
      </c>
      <c r="C92" s="34" t="s">
        <v>478</v>
      </c>
    </row>
    <row r="93" spans="1:3" ht="12" customHeight="1" thickBot="1">
      <c r="A93" s="21" t="s">
        <v>17</v>
      </c>
      <c r="B93" s="26" t="s">
        <v>530</v>
      </c>
      <c r="C93" s="152">
        <f>C94+C95+C96+C97+C98+C111</f>
        <v>184038</v>
      </c>
    </row>
    <row r="94" spans="1:3" ht="12" customHeight="1">
      <c r="A94" s="16" t="s">
        <v>95</v>
      </c>
      <c r="B94" s="9" t="s">
        <v>48</v>
      </c>
      <c r="C94" s="613">
        <v>106333</v>
      </c>
    </row>
    <row r="95" spans="1:3" ht="12" customHeight="1">
      <c r="A95" s="13" t="s">
        <v>96</v>
      </c>
      <c r="B95" s="7" t="s">
        <v>149</v>
      </c>
      <c r="C95" s="612">
        <v>30302</v>
      </c>
    </row>
    <row r="96" spans="1:3" ht="12" customHeight="1">
      <c r="A96" s="13" t="s">
        <v>97</v>
      </c>
      <c r="B96" s="7" t="s">
        <v>124</v>
      </c>
      <c r="C96" s="539">
        <v>47403</v>
      </c>
    </row>
    <row r="97" spans="1:3" ht="12" customHeight="1">
      <c r="A97" s="13" t="s">
        <v>98</v>
      </c>
      <c r="B97" s="10" t="s">
        <v>150</v>
      </c>
      <c r="C97" s="156"/>
    </row>
    <row r="98" spans="1:3" ht="12" customHeight="1">
      <c r="A98" s="13" t="s">
        <v>109</v>
      </c>
      <c r="B98" s="18" t="s">
        <v>151</v>
      </c>
      <c r="C98" s="156"/>
    </row>
    <row r="99" spans="1:3" ht="12" customHeight="1">
      <c r="A99" s="13" t="s">
        <v>99</v>
      </c>
      <c r="B99" s="7" t="s">
        <v>493</v>
      </c>
      <c r="C99" s="156"/>
    </row>
    <row r="100" spans="1:3" ht="12" customHeight="1">
      <c r="A100" s="13" t="s">
        <v>100</v>
      </c>
      <c r="B100" s="97" t="s">
        <v>494</v>
      </c>
      <c r="C100" s="156"/>
    </row>
    <row r="101" spans="1:3" ht="12" customHeight="1">
      <c r="A101" s="13" t="s">
        <v>110</v>
      </c>
      <c r="B101" s="97" t="s">
        <v>495</v>
      </c>
      <c r="C101" s="156"/>
    </row>
    <row r="102" spans="1:3" ht="12" customHeight="1">
      <c r="A102" s="13" t="s">
        <v>111</v>
      </c>
      <c r="B102" s="95" t="s">
        <v>297</v>
      </c>
      <c r="C102" s="156"/>
    </row>
    <row r="103" spans="1:3" ht="12" customHeight="1">
      <c r="A103" s="13" t="s">
        <v>112</v>
      </c>
      <c r="B103" s="96" t="s">
        <v>298</v>
      </c>
      <c r="C103" s="156"/>
    </row>
    <row r="104" spans="1:3" ht="12" customHeight="1">
      <c r="A104" s="13" t="s">
        <v>113</v>
      </c>
      <c r="B104" s="96" t="s">
        <v>299</v>
      </c>
      <c r="C104" s="156"/>
    </row>
    <row r="105" spans="1:3" ht="12" customHeight="1">
      <c r="A105" s="13" t="s">
        <v>115</v>
      </c>
      <c r="B105" s="95" t="s">
        <v>300</v>
      </c>
      <c r="C105" s="156"/>
    </row>
    <row r="106" spans="1:3" ht="12" customHeight="1">
      <c r="A106" s="13" t="s">
        <v>152</v>
      </c>
      <c r="B106" s="95" t="s">
        <v>301</v>
      </c>
      <c r="C106" s="156"/>
    </row>
    <row r="107" spans="1:3" ht="12" customHeight="1">
      <c r="A107" s="13" t="s">
        <v>295</v>
      </c>
      <c r="B107" s="96" t="s">
        <v>302</v>
      </c>
      <c r="C107" s="156"/>
    </row>
    <row r="108" spans="1:3" ht="12" customHeight="1">
      <c r="A108" s="12" t="s">
        <v>296</v>
      </c>
      <c r="B108" s="97" t="s">
        <v>303</v>
      </c>
      <c r="C108" s="156"/>
    </row>
    <row r="109" spans="1:3" ht="12" customHeight="1">
      <c r="A109" s="13" t="s">
        <v>496</v>
      </c>
      <c r="B109" s="97" t="s">
        <v>304</v>
      </c>
      <c r="C109" s="156"/>
    </row>
    <row r="110" spans="1:3" ht="12" customHeight="1">
      <c r="A110" s="15" t="s">
        <v>497</v>
      </c>
      <c r="B110" s="97" t="s">
        <v>305</v>
      </c>
      <c r="C110" s="156"/>
    </row>
    <row r="111" spans="1:3" ht="12" customHeight="1">
      <c r="A111" s="13" t="s">
        <v>498</v>
      </c>
      <c r="B111" s="10" t="s">
        <v>49</v>
      </c>
      <c r="C111" s="154"/>
    </row>
    <row r="112" spans="1:3" ht="12" customHeight="1">
      <c r="A112" s="13" t="s">
        <v>499</v>
      </c>
      <c r="B112" s="7" t="s">
        <v>500</v>
      </c>
      <c r="C112" s="154"/>
    </row>
    <row r="113" spans="1:3" ht="12" customHeight="1" thickBot="1">
      <c r="A113" s="17" t="s">
        <v>501</v>
      </c>
      <c r="B113" s="522" t="s">
        <v>502</v>
      </c>
      <c r="C113" s="160"/>
    </row>
    <row r="114" spans="1:3" ht="12" customHeight="1" thickBot="1">
      <c r="A114" s="523" t="s">
        <v>18</v>
      </c>
      <c r="B114" s="524" t="s">
        <v>306</v>
      </c>
      <c r="C114" s="525">
        <f>+C115+C117+C119</f>
        <v>5588</v>
      </c>
    </row>
    <row r="115" spans="1:3" ht="12" customHeight="1">
      <c r="A115" s="14" t="s">
        <v>101</v>
      </c>
      <c r="B115" s="7" t="s">
        <v>169</v>
      </c>
      <c r="C115" s="286">
        <v>5588</v>
      </c>
    </row>
    <row r="116" spans="1:3" ht="12" customHeight="1">
      <c r="A116" s="14" t="s">
        <v>102</v>
      </c>
      <c r="B116" s="11" t="s">
        <v>310</v>
      </c>
      <c r="C116" s="155"/>
    </row>
    <row r="117" spans="1:3" ht="12" customHeight="1">
      <c r="A117" s="14" t="s">
        <v>103</v>
      </c>
      <c r="B117" s="11" t="s">
        <v>153</v>
      </c>
      <c r="C117" s="154"/>
    </row>
    <row r="118" spans="1:3" ht="12" customHeight="1">
      <c r="A118" s="14" t="s">
        <v>104</v>
      </c>
      <c r="B118" s="11" t="s">
        <v>311</v>
      </c>
      <c r="C118" s="140"/>
    </row>
    <row r="119" spans="1:3" ht="12" customHeight="1">
      <c r="A119" s="14" t="s">
        <v>105</v>
      </c>
      <c r="B119" s="150" t="s">
        <v>172</v>
      </c>
      <c r="C119" s="543"/>
    </row>
    <row r="120" spans="1:3" ht="12" customHeight="1">
      <c r="A120" s="14" t="s">
        <v>114</v>
      </c>
      <c r="B120" s="149" t="s">
        <v>371</v>
      </c>
      <c r="C120" s="543"/>
    </row>
    <row r="121" spans="1:3" ht="12" customHeight="1">
      <c r="A121" s="14" t="s">
        <v>116</v>
      </c>
      <c r="B121" s="242" t="s">
        <v>316</v>
      </c>
      <c r="C121" s="543"/>
    </row>
    <row r="122" spans="1:3" ht="15.75">
      <c r="A122" s="14" t="s">
        <v>154</v>
      </c>
      <c r="B122" s="96" t="s">
        <v>299</v>
      </c>
      <c r="C122" s="543"/>
    </row>
    <row r="123" spans="1:3" ht="12" customHeight="1">
      <c r="A123" s="14" t="s">
        <v>155</v>
      </c>
      <c r="B123" s="96" t="s">
        <v>315</v>
      </c>
      <c r="C123" s="543"/>
    </row>
    <row r="124" spans="1:3" ht="12" customHeight="1">
      <c r="A124" s="14" t="s">
        <v>156</v>
      </c>
      <c r="B124" s="96" t="s">
        <v>314</v>
      </c>
      <c r="C124" s="543"/>
    </row>
    <row r="125" spans="1:3" ht="12" customHeight="1">
      <c r="A125" s="14" t="s">
        <v>307</v>
      </c>
      <c r="B125" s="96" t="s">
        <v>302</v>
      </c>
      <c r="C125" s="543"/>
    </row>
    <row r="126" spans="1:3" ht="12" customHeight="1">
      <c r="A126" s="14" t="s">
        <v>308</v>
      </c>
      <c r="B126" s="96" t="s">
        <v>313</v>
      </c>
      <c r="C126" s="140"/>
    </row>
    <row r="127" spans="1:3" ht="16.5" thickBot="1">
      <c r="A127" s="12" t="s">
        <v>309</v>
      </c>
      <c r="B127" s="96" t="s">
        <v>312</v>
      </c>
      <c r="C127" s="141"/>
    </row>
    <row r="128" spans="1:3" ht="12" customHeight="1" thickBot="1">
      <c r="A128" s="19" t="s">
        <v>19</v>
      </c>
      <c r="B128" s="91" t="s">
        <v>503</v>
      </c>
      <c r="C128" s="153">
        <f>+C93+C114</f>
        <v>189626</v>
      </c>
    </row>
    <row r="129" spans="1:3" ht="12" customHeight="1" thickBot="1">
      <c r="A129" s="19" t="s">
        <v>20</v>
      </c>
      <c r="B129" s="91" t="s">
        <v>504</v>
      </c>
      <c r="C129" s="153">
        <f>+C130+C131+C132</f>
        <v>0</v>
      </c>
    </row>
    <row r="130" spans="1:3" ht="12" customHeight="1">
      <c r="A130" s="14" t="s">
        <v>207</v>
      </c>
      <c r="B130" s="11" t="s">
        <v>505</v>
      </c>
      <c r="C130" s="140"/>
    </row>
    <row r="131" spans="1:3" ht="12" customHeight="1">
      <c r="A131" s="14" t="s">
        <v>210</v>
      </c>
      <c r="B131" s="11" t="s">
        <v>506</v>
      </c>
      <c r="C131" s="140"/>
    </row>
    <row r="132" spans="1:3" ht="12" customHeight="1" thickBot="1">
      <c r="A132" s="12" t="s">
        <v>211</v>
      </c>
      <c r="B132" s="11" t="s">
        <v>507</v>
      </c>
      <c r="C132" s="140"/>
    </row>
    <row r="133" spans="1:3" ht="12" customHeight="1" thickBot="1">
      <c r="A133" s="19" t="s">
        <v>21</v>
      </c>
      <c r="B133" s="91" t="s">
        <v>508</v>
      </c>
      <c r="C133" s="153">
        <f>SUM(C134:C139)</f>
        <v>0</v>
      </c>
    </row>
    <row r="134" spans="1:3" ht="12" customHeight="1">
      <c r="A134" s="14" t="s">
        <v>88</v>
      </c>
      <c r="B134" s="8" t="s">
        <v>509</v>
      </c>
      <c r="C134" s="140"/>
    </row>
    <row r="135" spans="1:3" ht="12" customHeight="1">
      <c r="A135" s="14" t="s">
        <v>89</v>
      </c>
      <c r="B135" s="8" t="s">
        <v>510</v>
      </c>
      <c r="C135" s="140"/>
    </row>
    <row r="136" spans="1:3" ht="12" customHeight="1">
      <c r="A136" s="14" t="s">
        <v>90</v>
      </c>
      <c r="B136" s="8" t="s">
        <v>511</v>
      </c>
      <c r="C136" s="140"/>
    </row>
    <row r="137" spans="1:3" ht="12" customHeight="1">
      <c r="A137" s="14" t="s">
        <v>141</v>
      </c>
      <c r="B137" s="8" t="s">
        <v>512</v>
      </c>
      <c r="C137" s="140"/>
    </row>
    <row r="138" spans="1:3" ht="12" customHeight="1">
      <c r="A138" s="14" t="s">
        <v>142</v>
      </c>
      <c r="B138" s="8" t="s">
        <v>513</v>
      </c>
      <c r="C138" s="140"/>
    </row>
    <row r="139" spans="1:3" ht="12" customHeight="1" thickBot="1">
      <c r="A139" s="12" t="s">
        <v>143</v>
      </c>
      <c r="B139" s="8" t="s">
        <v>514</v>
      </c>
      <c r="C139" s="140"/>
    </row>
    <row r="140" spans="1:3" ht="12" customHeight="1" thickBot="1">
      <c r="A140" s="19" t="s">
        <v>22</v>
      </c>
      <c r="B140" s="91" t="s">
        <v>515</v>
      </c>
      <c r="C140" s="158">
        <f>+C141+C142+C143+C144</f>
        <v>0</v>
      </c>
    </row>
    <row r="141" spans="1:3" ht="12" customHeight="1">
      <c r="A141" s="14" t="s">
        <v>91</v>
      </c>
      <c r="B141" s="8" t="s">
        <v>317</v>
      </c>
      <c r="C141" s="140"/>
    </row>
    <row r="142" spans="1:3" ht="12" customHeight="1">
      <c r="A142" s="14" t="s">
        <v>92</v>
      </c>
      <c r="B142" s="8" t="s">
        <v>318</v>
      </c>
      <c r="C142" s="140"/>
    </row>
    <row r="143" spans="1:3" ht="12" customHeight="1">
      <c r="A143" s="14" t="s">
        <v>231</v>
      </c>
      <c r="B143" s="8" t="s">
        <v>516</v>
      </c>
      <c r="C143" s="140"/>
    </row>
    <row r="144" spans="1:3" ht="12" customHeight="1" thickBot="1">
      <c r="A144" s="12" t="s">
        <v>232</v>
      </c>
      <c r="B144" s="6" t="s">
        <v>336</v>
      </c>
      <c r="C144" s="140"/>
    </row>
    <row r="145" spans="1:3" ht="12" customHeight="1" thickBot="1">
      <c r="A145" s="19" t="s">
        <v>23</v>
      </c>
      <c r="B145" s="91" t="s">
        <v>517</v>
      </c>
      <c r="C145" s="161">
        <f>SUM(C146:C150)</f>
        <v>0</v>
      </c>
    </row>
    <row r="146" spans="1:3" ht="12" customHeight="1">
      <c r="A146" s="14" t="s">
        <v>93</v>
      </c>
      <c r="B146" s="8" t="s">
        <v>518</v>
      </c>
      <c r="C146" s="140"/>
    </row>
    <row r="147" spans="1:3" ht="12" customHeight="1">
      <c r="A147" s="14" t="s">
        <v>94</v>
      </c>
      <c r="B147" s="8" t="s">
        <v>519</v>
      </c>
      <c r="C147" s="140"/>
    </row>
    <row r="148" spans="1:3" ht="12" customHeight="1">
      <c r="A148" s="14" t="s">
        <v>243</v>
      </c>
      <c r="B148" s="8" t="s">
        <v>520</v>
      </c>
      <c r="C148" s="140"/>
    </row>
    <row r="149" spans="1:3" ht="12" customHeight="1">
      <c r="A149" s="14" t="s">
        <v>244</v>
      </c>
      <c r="B149" s="8" t="s">
        <v>521</v>
      </c>
      <c r="C149" s="140"/>
    </row>
    <row r="150" spans="1:3" ht="12" customHeight="1" thickBot="1">
      <c r="A150" s="14" t="s">
        <v>522</v>
      </c>
      <c r="B150" s="8" t="s">
        <v>523</v>
      </c>
      <c r="C150" s="140"/>
    </row>
    <row r="151" spans="1:3" ht="12" customHeight="1" thickBot="1">
      <c r="A151" s="19" t="s">
        <v>24</v>
      </c>
      <c r="B151" s="91" t="s">
        <v>524</v>
      </c>
      <c r="C151" s="526"/>
    </row>
    <row r="152" spans="1:3" ht="12" customHeight="1" thickBot="1">
      <c r="A152" s="19" t="s">
        <v>25</v>
      </c>
      <c r="B152" s="91" t="s">
        <v>525</v>
      </c>
      <c r="C152" s="526"/>
    </row>
    <row r="153" spans="1:9" ht="15" customHeight="1" thickBot="1">
      <c r="A153" s="19" t="s">
        <v>26</v>
      </c>
      <c r="B153" s="91" t="s">
        <v>526</v>
      </c>
      <c r="C153" s="256">
        <f>+C129+C133+C140+C145+C151+C152</f>
        <v>0</v>
      </c>
      <c r="F153" s="257"/>
      <c r="G153" s="258"/>
      <c r="H153" s="258"/>
      <c r="I153" s="258"/>
    </row>
    <row r="154" spans="1:3" s="245" customFormat="1" ht="12.75" customHeight="1" thickBot="1">
      <c r="A154" s="151" t="s">
        <v>27</v>
      </c>
      <c r="B154" s="229" t="s">
        <v>527</v>
      </c>
      <c r="C154" s="256">
        <f>+C128+C153</f>
        <v>189626</v>
      </c>
    </row>
    <row r="155" ht="7.5" customHeight="1"/>
    <row r="156" spans="1:3" ht="15.75">
      <c r="A156" s="707" t="s">
        <v>319</v>
      </c>
      <c r="B156" s="707"/>
      <c r="C156" s="707"/>
    </row>
    <row r="157" spans="1:3" ht="15" customHeight="1" thickBot="1">
      <c r="A157" s="704" t="s">
        <v>130</v>
      </c>
      <c r="B157" s="704"/>
      <c r="C157" s="162" t="s">
        <v>170</v>
      </c>
    </row>
    <row r="158" spans="1:4" ht="13.5" customHeight="1" thickBot="1">
      <c r="A158" s="19">
        <v>1</v>
      </c>
      <c r="B158" s="25" t="s">
        <v>528</v>
      </c>
      <c r="C158" s="153">
        <f>+C62-C128</f>
        <v>-181641</v>
      </c>
      <c r="D158" s="259"/>
    </row>
    <row r="159" spans="1:3" ht="32.25" customHeight="1" thickBot="1">
      <c r="A159" s="19" t="s">
        <v>18</v>
      </c>
      <c r="B159" s="25" t="s">
        <v>529</v>
      </c>
      <c r="C159" s="153">
        <f>+C86-C153</f>
        <v>401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ÁLLAMI (ÁLLAMIGAZGATÁSI) FELADATOK MÉRLEGE
&amp;R&amp;"Times New Roman CE,Félkövér dőlt"&amp;11 4. melléklet a 20/2016.(VIII.1.)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23">
    <tabColor rgb="FF92D050"/>
  </sheetPr>
  <dimension ref="A1:F33"/>
  <sheetViews>
    <sheetView zoomScaleSheetLayoutView="100" workbookViewId="0" topLeftCell="A7">
      <selection activeCell="C31" sqref="C31"/>
    </sheetView>
  </sheetViews>
  <sheetFormatPr defaultColWidth="9.00390625" defaultRowHeight="12.75"/>
  <cols>
    <col min="1" max="1" width="6.875" style="47" customWidth="1"/>
    <col min="2" max="2" width="55.125" style="99" customWidth="1"/>
    <col min="3" max="3" width="16.375" style="47" customWidth="1"/>
    <col min="4" max="4" width="55.125" style="47" customWidth="1"/>
    <col min="5" max="5" width="16.375" style="47" customWidth="1"/>
    <col min="6" max="6" width="4.875" style="47" customWidth="1"/>
    <col min="7" max="16384" width="9.375" style="47" customWidth="1"/>
  </cols>
  <sheetData>
    <row r="1" spans="2:6" ht="39.75" customHeight="1">
      <c r="B1" s="172" t="s">
        <v>133</v>
      </c>
      <c r="C1" s="173"/>
      <c r="D1" s="173"/>
      <c r="E1" s="173"/>
      <c r="F1" s="711"/>
    </row>
    <row r="2" spans="5:6" ht="14.25" thickBot="1">
      <c r="E2" s="174" t="s">
        <v>62</v>
      </c>
      <c r="F2" s="711"/>
    </row>
    <row r="3" spans="1:6" ht="18" customHeight="1" thickBot="1">
      <c r="A3" s="709" t="s">
        <v>70</v>
      </c>
      <c r="B3" s="175" t="s">
        <v>56</v>
      </c>
      <c r="C3" s="176"/>
      <c r="D3" s="175" t="s">
        <v>57</v>
      </c>
      <c r="E3" s="177"/>
      <c r="F3" s="711"/>
    </row>
    <row r="4" spans="1:6" s="178" customFormat="1" ht="35.25" customHeight="1" thickBot="1">
      <c r="A4" s="710"/>
      <c r="B4" s="100" t="s">
        <v>63</v>
      </c>
      <c r="C4" s="36" t="s">
        <v>614</v>
      </c>
      <c r="D4" s="100" t="s">
        <v>63</v>
      </c>
      <c r="E4" s="43" t="str">
        <f>+C4</f>
        <v>2016. évi előirányzat</v>
      </c>
      <c r="F4" s="711"/>
    </row>
    <row r="5" spans="1:6" s="183" customFormat="1" ht="12" customHeight="1" thickBot="1">
      <c r="A5" s="179" t="s">
        <v>476</v>
      </c>
      <c r="B5" s="180" t="s">
        <v>477</v>
      </c>
      <c r="C5" s="181" t="s">
        <v>478</v>
      </c>
      <c r="D5" s="180" t="s">
        <v>531</v>
      </c>
      <c r="E5" s="182" t="s">
        <v>532</v>
      </c>
      <c r="F5" s="711"/>
    </row>
    <row r="6" spans="1:6" ht="12.75" customHeight="1">
      <c r="A6" s="184" t="s">
        <v>17</v>
      </c>
      <c r="B6" s="185" t="s">
        <v>320</v>
      </c>
      <c r="C6" s="542">
        <v>1121066</v>
      </c>
      <c r="D6" s="185" t="s">
        <v>64</v>
      </c>
      <c r="E6" s="615">
        <v>1279821</v>
      </c>
      <c r="F6" s="711"/>
    </row>
    <row r="7" spans="1:6" ht="12.75" customHeight="1">
      <c r="A7" s="186" t="s">
        <v>18</v>
      </c>
      <c r="B7" s="187" t="s">
        <v>321</v>
      </c>
      <c r="C7" s="616">
        <v>704584</v>
      </c>
      <c r="D7" s="187" t="s">
        <v>149</v>
      </c>
      <c r="E7" s="541">
        <v>279749</v>
      </c>
      <c r="F7" s="711"/>
    </row>
    <row r="8" spans="1:6" ht="12.75" customHeight="1">
      <c r="A8" s="186" t="s">
        <v>19</v>
      </c>
      <c r="B8" s="187" t="s">
        <v>341</v>
      </c>
      <c r="C8" s="59"/>
      <c r="D8" s="187" t="s">
        <v>175</v>
      </c>
      <c r="E8" s="541">
        <v>870424</v>
      </c>
      <c r="F8" s="711"/>
    </row>
    <row r="9" spans="1:6" ht="12.75" customHeight="1">
      <c r="A9" s="186" t="s">
        <v>20</v>
      </c>
      <c r="B9" s="187" t="s">
        <v>140</v>
      </c>
      <c r="C9" s="59">
        <v>303760</v>
      </c>
      <c r="D9" s="187" t="s">
        <v>150</v>
      </c>
      <c r="E9" s="60">
        <v>76140</v>
      </c>
      <c r="F9" s="711"/>
    </row>
    <row r="10" spans="1:6" ht="12.75" customHeight="1">
      <c r="A10" s="186" t="s">
        <v>21</v>
      </c>
      <c r="B10" s="188" t="s">
        <v>364</v>
      </c>
      <c r="C10" s="59">
        <v>448622</v>
      </c>
      <c r="D10" s="187" t="s">
        <v>151</v>
      </c>
      <c r="E10" s="60">
        <v>182355</v>
      </c>
      <c r="F10" s="711"/>
    </row>
    <row r="11" spans="1:6" ht="12.75" customHeight="1">
      <c r="A11" s="186" t="s">
        <v>22</v>
      </c>
      <c r="B11" s="187" t="s">
        <v>322</v>
      </c>
      <c r="C11" s="633">
        <v>17053</v>
      </c>
      <c r="D11" s="187" t="s">
        <v>49</v>
      </c>
      <c r="E11" s="541">
        <v>86401</v>
      </c>
      <c r="F11" s="711"/>
    </row>
    <row r="12" spans="1:6" ht="12.75" customHeight="1">
      <c r="A12" s="186" t="s">
        <v>23</v>
      </c>
      <c r="B12" s="187" t="s">
        <v>533</v>
      </c>
      <c r="C12" s="59"/>
      <c r="D12" s="40"/>
      <c r="E12" s="168"/>
      <c r="F12" s="711"/>
    </row>
    <row r="13" spans="1:6" ht="12.75" customHeight="1">
      <c r="A13" s="186" t="s">
        <v>24</v>
      </c>
      <c r="B13" s="40"/>
      <c r="C13" s="163"/>
      <c r="D13" s="40"/>
      <c r="E13" s="168"/>
      <c r="F13" s="711"/>
    </row>
    <row r="14" spans="1:6" ht="12.75" customHeight="1">
      <c r="A14" s="186" t="s">
        <v>25</v>
      </c>
      <c r="B14" s="260"/>
      <c r="C14" s="164"/>
      <c r="D14" s="40"/>
      <c r="E14" s="168"/>
      <c r="F14" s="711"/>
    </row>
    <row r="15" spans="1:6" ht="12.75" customHeight="1">
      <c r="A15" s="186" t="s">
        <v>26</v>
      </c>
      <c r="B15" s="40"/>
      <c r="C15" s="163"/>
      <c r="D15" s="40"/>
      <c r="E15" s="168"/>
      <c r="F15" s="711"/>
    </row>
    <row r="16" spans="1:6" ht="12.75" customHeight="1">
      <c r="A16" s="186" t="s">
        <v>27</v>
      </c>
      <c r="B16" s="40"/>
      <c r="C16" s="163"/>
      <c r="D16" s="40"/>
      <c r="E16" s="168"/>
      <c r="F16" s="711"/>
    </row>
    <row r="17" spans="1:6" ht="12.75" customHeight="1" thickBot="1">
      <c r="A17" s="186" t="s">
        <v>28</v>
      </c>
      <c r="B17" s="49"/>
      <c r="C17" s="165"/>
      <c r="D17" s="40"/>
      <c r="E17" s="169"/>
      <c r="F17" s="711"/>
    </row>
    <row r="18" spans="1:6" ht="15.75" customHeight="1" thickBot="1">
      <c r="A18" s="189" t="s">
        <v>29</v>
      </c>
      <c r="B18" s="92" t="s">
        <v>534</v>
      </c>
      <c r="C18" s="166">
        <f>SUM(C6:C17)-C8</f>
        <v>2595085</v>
      </c>
      <c r="D18" s="92" t="s">
        <v>327</v>
      </c>
      <c r="E18" s="170">
        <f>SUM(E6:E17)</f>
        <v>2774890</v>
      </c>
      <c r="F18" s="711"/>
    </row>
    <row r="19" spans="1:6" ht="12.75" customHeight="1">
      <c r="A19" s="190" t="s">
        <v>30</v>
      </c>
      <c r="B19" s="191" t="s">
        <v>324</v>
      </c>
      <c r="C19" s="291">
        <f>+C20+C21+C22+C23</f>
        <v>264948</v>
      </c>
      <c r="D19" s="192" t="s">
        <v>157</v>
      </c>
      <c r="E19" s="171"/>
      <c r="F19" s="711"/>
    </row>
    <row r="20" spans="1:6" ht="12.75" customHeight="1">
      <c r="A20" s="193" t="s">
        <v>31</v>
      </c>
      <c r="B20" s="192" t="s">
        <v>167</v>
      </c>
      <c r="C20" s="616">
        <v>264948</v>
      </c>
      <c r="D20" s="192" t="s">
        <v>326</v>
      </c>
      <c r="E20" s="60">
        <v>100000</v>
      </c>
      <c r="F20" s="711"/>
    </row>
    <row r="21" spans="1:6" ht="12.75" customHeight="1">
      <c r="A21" s="193" t="s">
        <v>32</v>
      </c>
      <c r="B21" s="192" t="s">
        <v>168</v>
      </c>
      <c r="C21" s="59"/>
      <c r="D21" s="192" t="s">
        <v>131</v>
      </c>
      <c r="E21" s="60"/>
      <c r="F21" s="711"/>
    </row>
    <row r="22" spans="1:6" ht="12.75" customHeight="1">
      <c r="A22" s="193" t="s">
        <v>33</v>
      </c>
      <c r="B22" s="192" t="s">
        <v>173</v>
      </c>
      <c r="C22" s="59"/>
      <c r="D22" s="192" t="s">
        <v>132</v>
      </c>
      <c r="E22" s="60"/>
      <c r="F22" s="711"/>
    </row>
    <row r="23" spans="1:6" ht="12.75" customHeight="1">
      <c r="A23" s="193" t="s">
        <v>34</v>
      </c>
      <c r="B23" s="192" t="s">
        <v>174</v>
      </c>
      <c r="C23" s="59"/>
      <c r="D23" s="191" t="s">
        <v>176</v>
      </c>
      <c r="E23" s="60"/>
      <c r="F23" s="711"/>
    </row>
    <row r="24" spans="1:6" ht="12.75" customHeight="1">
      <c r="A24" s="193" t="s">
        <v>35</v>
      </c>
      <c r="B24" s="192" t="s">
        <v>325</v>
      </c>
      <c r="C24" s="194">
        <f>+C25+C26</f>
        <v>100000</v>
      </c>
      <c r="D24" s="192" t="s">
        <v>158</v>
      </c>
      <c r="E24" s="60"/>
      <c r="F24" s="711"/>
    </row>
    <row r="25" spans="1:6" ht="12.75" customHeight="1">
      <c r="A25" s="190" t="s">
        <v>36</v>
      </c>
      <c r="B25" s="191" t="s">
        <v>323</v>
      </c>
      <c r="C25" s="167">
        <v>100000</v>
      </c>
      <c r="D25" s="185" t="s">
        <v>516</v>
      </c>
      <c r="E25" s="171"/>
      <c r="F25" s="711"/>
    </row>
    <row r="26" spans="1:6" ht="12.75" customHeight="1">
      <c r="A26" s="193" t="s">
        <v>37</v>
      </c>
      <c r="B26" s="192" t="s">
        <v>535</v>
      </c>
      <c r="C26" s="59"/>
      <c r="D26" s="187" t="s">
        <v>524</v>
      </c>
      <c r="E26" s="60"/>
      <c r="F26" s="711"/>
    </row>
    <row r="27" spans="1:6" ht="12.75" customHeight="1">
      <c r="A27" s="186" t="s">
        <v>38</v>
      </c>
      <c r="B27" s="192" t="s">
        <v>489</v>
      </c>
      <c r="C27" s="59"/>
      <c r="D27" s="187" t="s">
        <v>525</v>
      </c>
      <c r="E27" s="60"/>
      <c r="F27" s="711"/>
    </row>
    <row r="28" spans="1:6" ht="12.75" customHeight="1" thickBot="1">
      <c r="A28" s="232" t="s">
        <v>39</v>
      </c>
      <c r="B28" s="191" t="s">
        <v>281</v>
      </c>
      <c r="C28" s="167"/>
      <c r="D28" s="261" t="s">
        <v>635</v>
      </c>
      <c r="E28" s="171">
        <v>33302</v>
      </c>
      <c r="F28" s="711"/>
    </row>
    <row r="29" spans="1:6" ht="18.75" customHeight="1" thickBot="1">
      <c r="A29" s="189" t="s">
        <v>40</v>
      </c>
      <c r="B29" s="92" t="s">
        <v>536</v>
      </c>
      <c r="C29" s="166">
        <f>+C19+C24+C27+C28</f>
        <v>364948</v>
      </c>
      <c r="D29" s="92" t="s">
        <v>537</v>
      </c>
      <c r="E29" s="170">
        <f>SUM(E19:E28)</f>
        <v>133302</v>
      </c>
      <c r="F29" s="711"/>
    </row>
    <row r="30" spans="1:6" ht="13.5" thickBot="1">
      <c r="A30" s="189" t="s">
        <v>41</v>
      </c>
      <c r="B30" s="195" t="s">
        <v>538</v>
      </c>
      <c r="C30" s="196">
        <f>+C18+C29</f>
        <v>2960033</v>
      </c>
      <c r="D30" s="195" t="s">
        <v>539</v>
      </c>
      <c r="E30" s="196">
        <f>+E18+E29</f>
        <v>2908192</v>
      </c>
      <c r="F30" s="711"/>
    </row>
    <row r="31" spans="1:6" ht="13.5" thickBot="1">
      <c r="A31" s="189" t="s">
        <v>42</v>
      </c>
      <c r="B31" s="195" t="s">
        <v>135</v>
      </c>
      <c r="C31" s="196">
        <f>IF(C18-E18&lt;0,E18-C18,"-")</f>
        <v>179805</v>
      </c>
      <c r="D31" s="195" t="s">
        <v>136</v>
      </c>
      <c r="E31" s="196" t="str">
        <f>IF(C18-E18&gt;0,C18-E18,"-")</f>
        <v>-</v>
      </c>
      <c r="F31" s="711"/>
    </row>
    <row r="32" spans="1:6" ht="13.5" thickBot="1">
      <c r="A32" s="189" t="s">
        <v>43</v>
      </c>
      <c r="B32" s="195" t="s">
        <v>177</v>
      </c>
      <c r="C32" s="196"/>
      <c r="D32" s="195" t="s">
        <v>178</v>
      </c>
      <c r="E32" s="196">
        <v>51841</v>
      </c>
      <c r="F32" s="711"/>
    </row>
    <row r="33" spans="2:4" ht="18.75">
      <c r="B33" s="712"/>
      <c r="C33" s="712"/>
      <c r="D33" s="712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20/2016.(VIII.1.)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24">
    <tabColor rgb="FF92D050"/>
  </sheetPr>
  <dimension ref="A1:F33"/>
  <sheetViews>
    <sheetView zoomScaleSheetLayoutView="115" workbookViewId="0" topLeftCell="A13">
      <selection activeCell="C35" sqref="C35"/>
    </sheetView>
  </sheetViews>
  <sheetFormatPr defaultColWidth="9.00390625" defaultRowHeight="12.75"/>
  <cols>
    <col min="1" max="1" width="6.875" style="47" customWidth="1"/>
    <col min="2" max="2" width="55.125" style="99" customWidth="1"/>
    <col min="3" max="3" width="16.375" style="47" customWidth="1"/>
    <col min="4" max="4" width="55.125" style="47" customWidth="1"/>
    <col min="5" max="5" width="16.375" style="47" customWidth="1"/>
    <col min="6" max="6" width="4.875" style="47" customWidth="1"/>
    <col min="7" max="16384" width="9.375" style="47" customWidth="1"/>
  </cols>
  <sheetData>
    <row r="1" spans="2:6" ht="31.5">
      <c r="B1" s="172" t="s">
        <v>134</v>
      </c>
      <c r="C1" s="173"/>
      <c r="D1" s="173"/>
      <c r="E1" s="173"/>
      <c r="F1" s="711"/>
    </row>
    <row r="2" spans="5:6" ht="14.25" thickBot="1">
      <c r="E2" s="174" t="s">
        <v>62</v>
      </c>
      <c r="F2" s="711"/>
    </row>
    <row r="3" spans="1:6" ht="13.5" thickBot="1">
      <c r="A3" s="713" t="s">
        <v>70</v>
      </c>
      <c r="B3" s="175" t="s">
        <v>56</v>
      </c>
      <c r="C3" s="176"/>
      <c r="D3" s="175" t="s">
        <v>57</v>
      </c>
      <c r="E3" s="177"/>
      <c r="F3" s="711"/>
    </row>
    <row r="4" spans="1:6" s="178" customFormat="1" ht="24.75" thickBot="1">
      <c r="A4" s="714"/>
      <c r="B4" s="100" t="s">
        <v>63</v>
      </c>
      <c r="C4" s="36" t="s">
        <v>614</v>
      </c>
      <c r="D4" s="100" t="s">
        <v>63</v>
      </c>
      <c r="E4" s="36" t="s">
        <v>614</v>
      </c>
      <c r="F4" s="711"/>
    </row>
    <row r="5" spans="1:6" s="178" customFormat="1" ht="13.5" thickBot="1">
      <c r="A5" s="179" t="s">
        <v>476</v>
      </c>
      <c r="B5" s="180" t="s">
        <v>477</v>
      </c>
      <c r="C5" s="181" t="s">
        <v>478</v>
      </c>
      <c r="D5" s="180" t="s">
        <v>531</v>
      </c>
      <c r="E5" s="182" t="s">
        <v>532</v>
      </c>
      <c r="F5" s="711"/>
    </row>
    <row r="6" spans="1:6" ht="12.75" customHeight="1">
      <c r="A6" s="184" t="s">
        <v>17</v>
      </c>
      <c r="B6" s="185" t="s">
        <v>328</v>
      </c>
      <c r="C6" s="634">
        <v>16508</v>
      </c>
      <c r="D6" s="185" t="s">
        <v>169</v>
      </c>
      <c r="E6" s="615">
        <v>72126</v>
      </c>
      <c r="F6" s="711"/>
    </row>
    <row r="7" spans="1:6" ht="12.75">
      <c r="A7" s="186" t="s">
        <v>18</v>
      </c>
      <c r="B7" s="187" t="s">
        <v>329</v>
      </c>
      <c r="C7" s="59"/>
      <c r="D7" s="187" t="s">
        <v>334</v>
      </c>
      <c r="E7" s="60"/>
      <c r="F7" s="711"/>
    </row>
    <row r="8" spans="1:6" ht="12.75" customHeight="1">
      <c r="A8" s="186" t="s">
        <v>19</v>
      </c>
      <c r="B8" s="187" t="s">
        <v>8</v>
      </c>
      <c r="C8" s="59">
        <v>3274</v>
      </c>
      <c r="D8" s="187" t="s">
        <v>153</v>
      </c>
      <c r="E8" s="541">
        <v>35375</v>
      </c>
      <c r="F8" s="711"/>
    </row>
    <row r="9" spans="1:6" ht="12.75" customHeight="1">
      <c r="A9" s="186" t="s">
        <v>20</v>
      </c>
      <c r="B9" s="187" t="s">
        <v>330</v>
      </c>
      <c r="C9" s="59">
        <v>250</v>
      </c>
      <c r="D9" s="187" t="s">
        <v>335</v>
      </c>
      <c r="E9" s="60"/>
      <c r="F9" s="711"/>
    </row>
    <row r="10" spans="1:6" ht="12.75" customHeight="1">
      <c r="A10" s="186" t="s">
        <v>21</v>
      </c>
      <c r="B10" s="187" t="s">
        <v>331</v>
      </c>
      <c r="C10" s="163"/>
      <c r="D10" s="187" t="s">
        <v>172</v>
      </c>
      <c r="E10" s="60">
        <v>10345</v>
      </c>
      <c r="F10" s="711"/>
    </row>
    <row r="11" spans="1:6" ht="12.75" customHeight="1">
      <c r="A11" s="186" t="s">
        <v>22</v>
      </c>
      <c r="B11" s="187" t="s">
        <v>332</v>
      </c>
      <c r="C11" s="164"/>
      <c r="D11" s="527"/>
      <c r="E11" s="60"/>
      <c r="F11" s="711"/>
    </row>
    <row r="12" spans="1:6" ht="12.75" customHeight="1">
      <c r="A12" s="186" t="s">
        <v>23</v>
      </c>
      <c r="B12" s="40"/>
      <c r="C12" s="163"/>
      <c r="D12" s="527"/>
      <c r="E12" s="60"/>
      <c r="F12" s="711"/>
    </row>
    <row r="13" spans="1:6" ht="12.75" customHeight="1">
      <c r="A13" s="186" t="s">
        <v>24</v>
      </c>
      <c r="B13" s="40"/>
      <c r="C13" s="163"/>
      <c r="D13" s="528"/>
      <c r="E13" s="60"/>
      <c r="F13" s="711"/>
    </row>
    <row r="14" spans="1:6" ht="12.75" customHeight="1">
      <c r="A14" s="186" t="s">
        <v>25</v>
      </c>
      <c r="B14" s="529"/>
      <c r="C14" s="164"/>
      <c r="D14" s="527"/>
      <c r="E14" s="60"/>
      <c r="F14" s="711"/>
    </row>
    <row r="15" spans="1:6" ht="12.75">
      <c r="A15" s="186" t="s">
        <v>26</v>
      </c>
      <c r="B15" s="40"/>
      <c r="C15" s="164"/>
      <c r="D15" s="527"/>
      <c r="E15" s="60"/>
      <c r="F15" s="711"/>
    </row>
    <row r="16" spans="1:6" ht="12.75" customHeight="1" thickBot="1">
      <c r="A16" s="232" t="s">
        <v>27</v>
      </c>
      <c r="B16" s="261"/>
      <c r="C16" s="234"/>
      <c r="D16" s="233" t="s">
        <v>49</v>
      </c>
      <c r="E16" s="640">
        <v>482</v>
      </c>
      <c r="F16" s="711"/>
    </row>
    <row r="17" spans="1:6" ht="15.75" customHeight="1" thickBot="1">
      <c r="A17" s="189" t="s">
        <v>28</v>
      </c>
      <c r="B17" s="92" t="s">
        <v>342</v>
      </c>
      <c r="C17" s="166">
        <f>+C6+C8+C9+C11+C12+C13+C14+C15+C16</f>
        <v>20032</v>
      </c>
      <c r="D17" s="92" t="s">
        <v>343</v>
      </c>
      <c r="E17" s="170">
        <f>+E6+E8+E10+E11+E12+E13+E14+E15+E16</f>
        <v>118328</v>
      </c>
      <c r="F17" s="711"/>
    </row>
    <row r="18" spans="1:6" ht="12.75" customHeight="1">
      <c r="A18" s="184" t="s">
        <v>29</v>
      </c>
      <c r="B18" s="199" t="s">
        <v>190</v>
      </c>
      <c r="C18" s="206">
        <f>+C19+C20+C21+C22+C23</f>
        <v>0</v>
      </c>
      <c r="D18" s="192" t="s">
        <v>157</v>
      </c>
      <c r="E18" s="58"/>
      <c r="F18" s="711"/>
    </row>
    <row r="19" spans="1:6" ht="12.75" customHeight="1">
      <c r="A19" s="186" t="s">
        <v>30</v>
      </c>
      <c r="B19" s="200" t="s">
        <v>179</v>
      </c>
      <c r="C19" s="59"/>
      <c r="D19" s="192" t="s">
        <v>160</v>
      </c>
      <c r="E19" s="60"/>
      <c r="F19" s="711"/>
    </row>
    <row r="20" spans="1:6" ht="12.75" customHeight="1">
      <c r="A20" s="184" t="s">
        <v>31</v>
      </c>
      <c r="B20" s="200" t="s">
        <v>180</v>
      </c>
      <c r="C20" s="59"/>
      <c r="D20" s="192" t="s">
        <v>131</v>
      </c>
      <c r="E20" s="60"/>
      <c r="F20" s="711"/>
    </row>
    <row r="21" spans="1:6" ht="12.75" customHeight="1">
      <c r="A21" s="186" t="s">
        <v>32</v>
      </c>
      <c r="B21" s="200" t="s">
        <v>181</v>
      </c>
      <c r="C21" s="59"/>
      <c r="D21" s="192" t="s">
        <v>132</v>
      </c>
      <c r="E21" s="60">
        <v>3545</v>
      </c>
      <c r="F21" s="711"/>
    </row>
    <row r="22" spans="1:6" ht="12.75" customHeight="1">
      <c r="A22" s="184" t="s">
        <v>33</v>
      </c>
      <c r="B22" s="200" t="s">
        <v>182</v>
      </c>
      <c r="C22" s="59"/>
      <c r="D22" s="191" t="s">
        <v>176</v>
      </c>
      <c r="E22" s="60"/>
      <c r="F22" s="711"/>
    </row>
    <row r="23" spans="1:6" ht="12.75" customHeight="1">
      <c r="A23" s="186" t="s">
        <v>34</v>
      </c>
      <c r="B23" s="201" t="s">
        <v>183</v>
      </c>
      <c r="C23" s="59"/>
      <c r="D23" s="192" t="s">
        <v>161</v>
      </c>
      <c r="E23" s="60"/>
      <c r="F23" s="711"/>
    </row>
    <row r="24" spans="1:6" ht="12.75" customHeight="1">
      <c r="A24" s="184" t="s">
        <v>35</v>
      </c>
      <c r="B24" s="202" t="s">
        <v>184</v>
      </c>
      <c r="C24" s="194">
        <f>+C25+C26+C27+C28+C29</f>
        <v>50000</v>
      </c>
      <c r="D24" s="203" t="s">
        <v>159</v>
      </c>
      <c r="E24" s="60"/>
      <c r="F24" s="711"/>
    </row>
    <row r="25" spans="1:6" ht="12.75" customHeight="1">
      <c r="A25" s="186" t="s">
        <v>36</v>
      </c>
      <c r="B25" s="201" t="s">
        <v>185</v>
      </c>
      <c r="C25" s="59">
        <v>50000</v>
      </c>
      <c r="D25" s="203" t="s">
        <v>336</v>
      </c>
      <c r="E25" s="60"/>
      <c r="F25" s="711"/>
    </row>
    <row r="26" spans="1:6" ht="12.75" customHeight="1">
      <c r="A26" s="184" t="s">
        <v>37</v>
      </c>
      <c r="B26" s="201" t="s">
        <v>186</v>
      </c>
      <c r="C26" s="59"/>
      <c r="D26" s="198"/>
      <c r="E26" s="60"/>
      <c r="F26" s="711"/>
    </row>
    <row r="27" spans="1:6" ht="12.75" customHeight="1">
      <c r="A27" s="186" t="s">
        <v>38</v>
      </c>
      <c r="B27" s="200" t="s">
        <v>187</v>
      </c>
      <c r="C27" s="59"/>
      <c r="D27" s="90"/>
      <c r="E27" s="60"/>
      <c r="F27" s="711"/>
    </row>
    <row r="28" spans="1:6" ht="12.75" customHeight="1">
      <c r="A28" s="184" t="s">
        <v>39</v>
      </c>
      <c r="B28" s="204" t="s">
        <v>188</v>
      </c>
      <c r="C28" s="59"/>
      <c r="D28" s="40"/>
      <c r="E28" s="60"/>
      <c r="F28" s="711"/>
    </row>
    <row r="29" spans="1:6" ht="12.75" customHeight="1" thickBot="1">
      <c r="A29" s="186" t="s">
        <v>40</v>
      </c>
      <c r="B29" s="205" t="s">
        <v>189</v>
      </c>
      <c r="C29" s="59"/>
      <c r="D29" s="90"/>
      <c r="E29" s="60"/>
      <c r="F29" s="711"/>
    </row>
    <row r="30" spans="1:6" ht="21.75" customHeight="1" thickBot="1">
      <c r="A30" s="189" t="s">
        <v>41</v>
      </c>
      <c r="B30" s="92" t="s">
        <v>333</v>
      </c>
      <c r="C30" s="166">
        <f>+C18+C24</f>
        <v>50000</v>
      </c>
      <c r="D30" s="92" t="s">
        <v>337</v>
      </c>
      <c r="E30" s="170">
        <f>SUM(E18:E29)</f>
        <v>3545</v>
      </c>
      <c r="F30" s="711"/>
    </row>
    <row r="31" spans="1:6" ht="13.5" thickBot="1">
      <c r="A31" s="189" t="s">
        <v>42</v>
      </c>
      <c r="B31" s="195" t="s">
        <v>338</v>
      </c>
      <c r="C31" s="196">
        <f>+C17+C30</f>
        <v>70032</v>
      </c>
      <c r="D31" s="195" t="s">
        <v>339</v>
      </c>
      <c r="E31" s="196">
        <f>+E17+E30</f>
        <v>121873</v>
      </c>
      <c r="F31" s="711"/>
    </row>
    <row r="32" spans="1:6" ht="13.5" thickBot="1">
      <c r="A32" s="189" t="s">
        <v>43</v>
      </c>
      <c r="B32" s="195" t="s">
        <v>135</v>
      </c>
      <c r="C32" s="196">
        <v>98296</v>
      </c>
      <c r="D32" s="195" t="s">
        <v>136</v>
      </c>
      <c r="E32" s="196" t="str">
        <f>IF(C17-E17&gt;0,C17-E17,"-")</f>
        <v>-</v>
      </c>
      <c r="F32" s="711"/>
    </row>
    <row r="33" spans="1:6" ht="13.5" thickBot="1">
      <c r="A33" s="189" t="s">
        <v>44</v>
      </c>
      <c r="B33" s="195" t="s">
        <v>177</v>
      </c>
      <c r="C33" s="196">
        <v>51841</v>
      </c>
      <c r="D33" s="195" t="s">
        <v>178</v>
      </c>
      <c r="E33" s="196"/>
      <c r="F33" s="711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&amp;R6. melléklet  a 20/2016.(VIII.1.)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4">
    <tabColor rgb="FF92D050"/>
    <pageSetUpPr fitToPage="1"/>
  </sheetPr>
  <dimension ref="A1:F63"/>
  <sheetViews>
    <sheetView workbookViewId="0" topLeftCell="A25">
      <selection activeCell="A34" sqref="A34"/>
    </sheetView>
  </sheetViews>
  <sheetFormatPr defaultColWidth="9.00390625" defaultRowHeight="12.75"/>
  <cols>
    <col min="1" max="1" width="47.125" style="38" customWidth="1"/>
    <col min="2" max="2" width="15.625" style="37" customWidth="1"/>
    <col min="3" max="3" width="16.375" style="37" customWidth="1"/>
    <col min="4" max="4" width="18.00390625" style="37" customWidth="1"/>
    <col min="5" max="5" width="16.625" style="37" customWidth="1"/>
    <col min="6" max="6" width="18.875" style="47" customWidth="1"/>
    <col min="7" max="8" width="12.875" style="37" customWidth="1"/>
    <col min="9" max="9" width="13.875" style="37" customWidth="1"/>
    <col min="10" max="16384" width="9.375" style="37" customWidth="1"/>
  </cols>
  <sheetData>
    <row r="1" spans="1:6" ht="25.5" customHeight="1">
      <c r="A1" s="715" t="s">
        <v>5</v>
      </c>
      <c r="B1" s="715"/>
      <c r="C1" s="715"/>
      <c r="D1" s="715"/>
      <c r="E1" s="715"/>
      <c r="F1" s="715"/>
    </row>
    <row r="2" spans="1:6" ht="22.5" customHeight="1" thickBot="1">
      <c r="A2" s="99"/>
      <c r="B2" s="47"/>
      <c r="C2" s="47"/>
      <c r="D2" s="47"/>
      <c r="E2" s="47"/>
      <c r="F2" s="42" t="s">
        <v>62</v>
      </c>
    </row>
    <row r="3" spans="1:6" s="39" customFormat="1" ht="44.25" customHeight="1" thickBot="1">
      <c r="A3" s="100" t="s">
        <v>66</v>
      </c>
      <c r="B3" s="101" t="s">
        <v>67</v>
      </c>
      <c r="C3" s="101" t="s">
        <v>68</v>
      </c>
      <c r="D3" s="101" t="s">
        <v>601</v>
      </c>
      <c r="E3" s="101" t="s">
        <v>614</v>
      </c>
      <c r="F3" s="43" t="s">
        <v>602</v>
      </c>
    </row>
    <row r="4" spans="1:6" s="47" customFormat="1" ht="12" customHeight="1" thickBot="1">
      <c r="A4" s="44">
        <v>1</v>
      </c>
      <c r="B4" s="581">
        <v>2</v>
      </c>
      <c r="C4" s="581">
        <v>3</v>
      </c>
      <c r="D4" s="581">
        <v>4</v>
      </c>
      <c r="E4" s="581">
        <v>5</v>
      </c>
      <c r="F4" s="582" t="s">
        <v>83</v>
      </c>
    </row>
    <row r="5" spans="1:6" ht="15.75" customHeight="1">
      <c r="A5" s="593" t="s">
        <v>599</v>
      </c>
      <c r="B5" s="503"/>
      <c r="C5" s="504"/>
      <c r="D5" s="505"/>
      <c r="E5" s="506"/>
      <c r="F5" s="507">
        <f aca="true" t="shared" si="0" ref="F5:F17">B5-D5-E5</f>
        <v>0</v>
      </c>
    </row>
    <row r="6" spans="1:6" ht="15.75" customHeight="1">
      <c r="A6" s="594" t="s">
        <v>621</v>
      </c>
      <c r="B6" s="57">
        <v>601</v>
      </c>
      <c r="C6" s="288" t="s">
        <v>600</v>
      </c>
      <c r="D6" s="24"/>
      <c r="E6" s="24">
        <v>601</v>
      </c>
      <c r="F6" s="48">
        <f t="shared" si="0"/>
        <v>0</v>
      </c>
    </row>
    <row r="7" spans="1:6" ht="15.75" customHeight="1">
      <c r="A7" s="594" t="s">
        <v>620</v>
      </c>
      <c r="B7" s="561">
        <v>351</v>
      </c>
      <c r="C7" s="288" t="s">
        <v>600</v>
      </c>
      <c r="D7" s="24"/>
      <c r="E7" s="562">
        <v>351</v>
      </c>
      <c r="F7" s="48">
        <f t="shared" si="0"/>
        <v>0</v>
      </c>
    </row>
    <row r="8" spans="1:6" ht="15.75" customHeight="1">
      <c r="A8" s="594" t="s">
        <v>663</v>
      </c>
      <c r="B8" s="561">
        <v>1710</v>
      </c>
      <c r="C8" s="497" t="s">
        <v>600</v>
      </c>
      <c r="D8" s="562"/>
      <c r="E8" s="562">
        <v>1710</v>
      </c>
      <c r="F8" s="625">
        <f t="shared" si="0"/>
        <v>0</v>
      </c>
    </row>
    <row r="9" spans="1:6" ht="15.75" customHeight="1">
      <c r="A9" s="595" t="s">
        <v>606</v>
      </c>
      <c r="B9" s="57">
        <v>131</v>
      </c>
      <c r="C9" s="288" t="s">
        <v>600</v>
      </c>
      <c r="D9" s="24"/>
      <c r="E9" s="24">
        <v>131</v>
      </c>
      <c r="F9" s="48">
        <f t="shared" si="0"/>
        <v>0</v>
      </c>
    </row>
    <row r="10" spans="1:6" ht="15.75" customHeight="1">
      <c r="A10" s="596" t="s">
        <v>607</v>
      </c>
      <c r="B10" s="561">
        <v>1290</v>
      </c>
      <c r="C10" s="497" t="s">
        <v>600</v>
      </c>
      <c r="D10" s="562"/>
      <c r="E10" s="562">
        <v>1290</v>
      </c>
      <c r="F10" s="48">
        <f t="shared" si="0"/>
        <v>0</v>
      </c>
    </row>
    <row r="11" spans="1:6" ht="25.5" customHeight="1">
      <c r="A11" s="595" t="s">
        <v>608</v>
      </c>
      <c r="B11" s="508">
        <v>500</v>
      </c>
      <c r="C11" s="499" t="s">
        <v>600</v>
      </c>
      <c r="D11" s="500"/>
      <c r="E11" s="500">
        <v>500</v>
      </c>
      <c r="F11" s="48">
        <f t="shared" si="0"/>
        <v>0</v>
      </c>
    </row>
    <row r="12" spans="1:6" ht="15.75" customHeight="1">
      <c r="A12" s="597" t="s">
        <v>609</v>
      </c>
      <c r="B12" s="509">
        <v>1000</v>
      </c>
      <c r="C12" s="494" t="s">
        <v>600</v>
      </c>
      <c r="D12" s="489"/>
      <c r="E12" s="489">
        <v>1000</v>
      </c>
      <c r="F12" s="48">
        <f t="shared" si="0"/>
        <v>0</v>
      </c>
    </row>
    <row r="13" spans="1:6" ht="18.75" customHeight="1">
      <c r="A13" s="598" t="s">
        <v>610</v>
      </c>
      <c r="B13" s="561">
        <v>381</v>
      </c>
      <c r="C13" s="497" t="s">
        <v>600</v>
      </c>
      <c r="D13" s="562"/>
      <c r="E13" s="562">
        <v>381</v>
      </c>
      <c r="F13" s="48">
        <f t="shared" si="0"/>
        <v>0</v>
      </c>
    </row>
    <row r="14" spans="1:6" ht="15.75" customHeight="1">
      <c r="A14" s="594" t="s">
        <v>611</v>
      </c>
      <c r="B14" s="561">
        <v>6350</v>
      </c>
      <c r="C14" s="497" t="s">
        <v>600</v>
      </c>
      <c r="D14" s="635"/>
      <c r="E14" s="562">
        <v>6350</v>
      </c>
      <c r="F14" s="292">
        <f t="shared" si="0"/>
        <v>0</v>
      </c>
    </row>
    <row r="15" spans="1:6" ht="15.75" customHeight="1">
      <c r="A15" s="594" t="s">
        <v>612</v>
      </c>
      <c r="B15" s="561">
        <v>375</v>
      </c>
      <c r="C15" s="497" t="s">
        <v>600</v>
      </c>
      <c r="D15" s="562"/>
      <c r="E15" s="562">
        <v>375</v>
      </c>
      <c r="F15" s="48">
        <f t="shared" si="0"/>
        <v>0</v>
      </c>
    </row>
    <row r="16" spans="1:6" ht="15.75" customHeight="1">
      <c r="A16" s="594" t="s">
        <v>692</v>
      </c>
      <c r="B16" s="561">
        <v>616</v>
      </c>
      <c r="C16" s="497" t="s">
        <v>600</v>
      </c>
      <c r="D16" s="562"/>
      <c r="E16" s="562">
        <v>616</v>
      </c>
      <c r="F16" s="48">
        <f t="shared" si="0"/>
        <v>0</v>
      </c>
    </row>
    <row r="17" spans="1:6" ht="15.75" customHeight="1">
      <c r="A17" s="595" t="s">
        <v>613</v>
      </c>
      <c r="B17" s="57">
        <v>8281</v>
      </c>
      <c r="C17" s="288" t="s">
        <v>600</v>
      </c>
      <c r="D17" s="24"/>
      <c r="E17" s="24">
        <v>8281</v>
      </c>
      <c r="F17" s="48">
        <f t="shared" si="0"/>
        <v>0</v>
      </c>
    </row>
    <row r="18" spans="1:6" ht="15.75" customHeight="1">
      <c r="A18" s="599" t="s">
        <v>636</v>
      </c>
      <c r="B18" s="57">
        <v>524</v>
      </c>
      <c r="C18" s="288" t="s">
        <v>600</v>
      </c>
      <c r="D18" s="24"/>
      <c r="E18" s="24">
        <v>524</v>
      </c>
      <c r="F18" s="48"/>
    </row>
    <row r="19" spans="1:6" ht="15.75" customHeight="1">
      <c r="A19" s="599" t="s">
        <v>637</v>
      </c>
      <c r="B19" s="57">
        <v>415</v>
      </c>
      <c r="C19" s="288" t="s">
        <v>600</v>
      </c>
      <c r="D19" s="24"/>
      <c r="E19" s="24">
        <v>415</v>
      </c>
      <c r="F19" s="48"/>
    </row>
    <row r="20" spans="1:6" ht="15.75" customHeight="1">
      <c r="A20" s="599" t="s">
        <v>638</v>
      </c>
      <c r="B20" s="57">
        <v>105</v>
      </c>
      <c r="C20" s="288" t="s">
        <v>600</v>
      </c>
      <c r="D20" s="24"/>
      <c r="E20" s="24">
        <v>105</v>
      </c>
      <c r="F20" s="491"/>
    </row>
    <row r="21" spans="1:6" ht="27.75" customHeight="1">
      <c r="A21" s="599" t="s">
        <v>639</v>
      </c>
      <c r="B21" s="57">
        <v>121</v>
      </c>
      <c r="C21" s="288" t="s">
        <v>600</v>
      </c>
      <c r="D21" s="24"/>
      <c r="E21" s="24">
        <v>121</v>
      </c>
      <c r="F21" s="48"/>
    </row>
    <row r="22" spans="1:6" ht="18.75" customHeight="1">
      <c r="A22" s="599" t="s">
        <v>640</v>
      </c>
      <c r="B22" s="57">
        <v>165</v>
      </c>
      <c r="C22" s="288" t="s">
        <v>600</v>
      </c>
      <c r="D22" s="24"/>
      <c r="E22" s="24">
        <v>165</v>
      </c>
      <c r="F22" s="53"/>
    </row>
    <row r="23" spans="1:6" ht="17.25" customHeight="1">
      <c r="A23" s="599" t="s">
        <v>641</v>
      </c>
      <c r="B23" s="57">
        <v>100</v>
      </c>
      <c r="C23" s="288" t="s">
        <v>600</v>
      </c>
      <c r="D23" s="24"/>
      <c r="E23" s="24">
        <v>100</v>
      </c>
      <c r="F23" s="53"/>
    </row>
    <row r="24" spans="1:6" ht="21.75" customHeight="1">
      <c r="A24" s="599" t="s">
        <v>642</v>
      </c>
      <c r="B24" s="57">
        <v>30</v>
      </c>
      <c r="C24" s="288" t="s">
        <v>600</v>
      </c>
      <c r="D24" s="24"/>
      <c r="E24" s="24">
        <v>30</v>
      </c>
      <c r="F24" s="53"/>
    </row>
    <row r="25" spans="1:6" ht="20.25" customHeight="1">
      <c r="A25" s="594" t="s">
        <v>643</v>
      </c>
      <c r="B25" s="57">
        <v>240</v>
      </c>
      <c r="C25" s="288" t="s">
        <v>600</v>
      </c>
      <c r="D25" s="24"/>
      <c r="E25" s="24">
        <v>240</v>
      </c>
      <c r="F25" s="53">
        <f aca="true" t="shared" si="1" ref="F25:F62">B25-D25-E25</f>
        <v>0</v>
      </c>
    </row>
    <row r="26" spans="1:6" ht="20.25" customHeight="1">
      <c r="A26" s="600" t="s">
        <v>644</v>
      </c>
      <c r="B26" s="57">
        <v>1975</v>
      </c>
      <c r="C26" s="288" t="s">
        <v>600</v>
      </c>
      <c r="D26" s="24"/>
      <c r="E26" s="24">
        <v>1975</v>
      </c>
      <c r="F26" s="53">
        <f t="shared" si="1"/>
        <v>0</v>
      </c>
    </row>
    <row r="27" spans="1:6" ht="27" customHeight="1">
      <c r="A27" s="601" t="s">
        <v>645</v>
      </c>
      <c r="B27" s="57">
        <v>280</v>
      </c>
      <c r="C27" s="288" t="s">
        <v>600</v>
      </c>
      <c r="D27" s="24"/>
      <c r="E27" s="24">
        <v>280</v>
      </c>
      <c r="F27" s="53">
        <f t="shared" si="1"/>
        <v>0</v>
      </c>
    </row>
    <row r="28" spans="1:6" ht="25.5" customHeight="1">
      <c r="A28" s="601" t="s">
        <v>662</v>
      </c>
      <c r="B28" s="561">
        <v>51</v>
      </c>
      <c r="C28" s="288" t="s">
        <v>600</v>
      </c>
      <c r="D28" s="562"/>
      <c r="E28" s="562">
        <v>51</v>
      </c>
      <c r="F28" s="53">
        <f t="shared" si="1"/>
        <v>0</v>
      </c>
    </row>
    <row r="29" spans="1:6" ht="20.25" customHeight="1">
      <c r="A29" s="600" t="s">
        <v>646</v>
      </c>
      <c r="B29" s="561">
        <v>135</v>
      </c>
      <c r="C29" s="288" t="s">
        <v>600</v>
      </c>
      <c r="D29" s="562"/>
      <c r="E29" s="562">
        <v>135</v>
      </c>
      <c r="F29" s="53">
        <f t="shared" si="1"/>
        <v>0</v>
      </c>
    </row>
    <row r="30" spans="1:6" ht="20.25" customHeight="1">
      <c r="A30" s="600" t="s">
        <v>647</v>
      </c>
      <c r="B30" s="561">
        <v>36</v>
      </c>
      <c r="C30" s="288" t="s">
        <v>600</v>
      </c>
      <c r="D30" s="562"/>
      <c r="E30" s="562">
        <v>36</v>
      </c>
      <c r="F30" s="53">
        <f t="shared" si="1"/>
        <v>0</v>
      </c>
    </row>
    <row r="31" spans="1:6" ht="20.25" customHeight="1">
      <c r="A31" s="600" t="s">
        <v>648</v>
      </c>
      <c r="B31" s="561">
        <v>51</v>
      </c>
      <c r="C31" s="288" t="s">
        <v>600</v>
      </c>
      <c r="D31" s="562"/>
      <c r="E31" s="562">
        <v>51</v>
      </c>
      <c r="F31" s="53">
        <f t="shared" si="1"/>
        <v>0</v>
      </c>
    </row>
    <row r="32" spans="1:6" ht="24.75" customHeight="1">
      <c r="A32" s="602" t="s">
        <v>649</v>
      </c>
      <c r="B32" s="561">
        <v>1155</v>
      </c>
      <c r="C32" s="288" t="s">
        <v>600</v>
      </c>
      <c r="D32" s="562"/>
      <c r="E32" s="562">
        <v>1155</v>
      </c>
      <c r="F32" s="53">
        <f t="shared" si="1"/>
        <v>0</v>
      </c>
    </row>
    <row r="33" spans="1:6" ht="20.25" customHeight="1">
      <c r="A33" s="603" t="s">
        <v>650</v>
      </c>
      <c r="B33" s="561">
        <v>5220</v>
      </c>
      <c r="C33" s="288" t="s">
        <v>600</v>
      </c>
      <c r="D33" s="562"/>
      <c r="E33" s="562">
        <v>5220</v>
      </c>
      <c r="F33" s="53">
        <f t="shared" si="1"/>
        <v>0</v>
      </c>
    </row>
    <row r="34" spans="1:6" ht="22.5" customHeight="1">
      <c r="A34" s="604" t="s">
        <v>651</v>
      </c>
      <c r="B34" s="583">
        <v>4322</v>
      </c>
      <c r="C34" s="288" t="s">
        <v>600</v>
      </c>
      <c r="D34" s="544"/>
      <c r="E34" s="544">
        <v>4322</v>
      </c>
      <c r="F34" s="53">
        <f t="shared" si="1"/>
        <v>0</v>
      </c>
    </row>
    <row r="35" spans="1:6" ht="24.75" customHeight="1">
      <c r="A35" s="605" t="s">
        <v>652</v>
      </c>
      <c r="B35" s="561">
        <v>100</v>
      </c>
      <c r="C35" s="288" t="s">
        <v>600</v>
      </c>
      <c r="D35" s="562"/>
      <c r="E35" s="562">
        <v>100</v>
      </c>
      <c r="F35" s="53">
        <f t="shared" si="1"/>
        <v>0</v>
      </c>
    </row>
    <row r="36" spans="1:6" ht="24.75" customHeight="1">
      <c r="A36" s="605" t="s">
        <v>661</v>
      </c>
      <c r="B36" s="561">
        <v>26</v>
      </c>
      <c r="C36" s="288" t="s">
        <v>600</v>
      </c>
      <c r="D36" s="562"/>
      <c r="E36" s="562">
        <v>26</v>
      </c>
      <c r="F36" s="53">
        <f t="shared" si="1"/>
        <v>0</v>
      </c>
    </row>
    <row r="37" spans="1:6" ht="20.25" customHeight="1">
      <c r="A37" s="606" t="s">
        <v>653</v>
      </c>
      <c r="B37" s="561">
        <v>41</v>
      </c>
      <c r="C37" s="288" t="s">
        <v>600</v>
      </c>
      <c r="D37" s="562"/>
      <c r="E37" s="562">
        <v>41</v>
      </c>
      <c r="F37" s="53">
        <f t="shared" si="1"/>
        <v>0</v>
      </c>
    </row>
    <row r="38" spans="1:6" ht="20.25" customHeight="1">
      <c r="A38" s="606" t="s">
        <v>654</v>
      </c>
      <c r="B38" s="561">
        <v>1527</v>
      </c>
      <c r="C38" s="288" t="s">
        <v>600</v>
      </c>
      <c r="D38" s="562"/>
      <c r="E38" s="562">
        <v>1527</v>
      </c>
      <c r="F38" s="53">
        <f t="shared" si="1"/>
        <v>0</v>
      </c>
    </row>
    <row r="39" spans="1:6" ht="24" customHeight="1">
      <c r="A39" s="607" t="s">
        <v>655</v>
      </c>
      <c r="B39" s="561">
        <v>2000</v>
      </c>
      <c r="C39" s="288" t="s">
        <v>600</v>
      </c>
      <c r="D39" s="562"/>
      <c r="E39" s="562">
        <v>2000</v>
      </c>
      <c r="F39" s="53">
        <f t="shared" si="1"/>
        <v>0</v>
      </c>
    </row>
    <row r="40" spans="1:6" ht="25.5" customHeight="1">
      <c r="A40" s="608" t="s">
        <v>656</v>
      </c>
      <c r="B40" s="561">
        <v>70</v>
      </c>
      <c r="C40" s="288" t="s">
        <v>600</v>
      </c>
      <c r="D40" s="562"/>
      <c r="E40" s="562">
        <v>70</v>
      </c>
      <c r="F40" s="53">
        <f t="shared" si="1"/>
        <v>0</v>
      </c>
    </row>
    <row r="41" spans="1:6" ht="18.75" customHeight="1">
      <c r="A41" s="609" t="s">
        <v>657</v>
      </c>
      <c r="B41" s="561">
        <v>1778</v>
      </c>
      <c r="C41" s="497" t="s">
        <v>600</v>
      </c>
      <c r="D41" s="562"/>
      <c r="E41" s="562">
        <v>1778</v>
      </c>
      <c r="F41" s="53">
        <f t="shared" si="1"/>
        <v>0</v>
      </c>
    </row>
    <row r="42" spans="1:6" ht="21" customHeight="1">
      <c r="A42" s="609" t="s">
        <v>658</v>
      </c>
      <c r="B42" s="561">
        <v>3810</v>
      </c>
      <c r="C42" s="497" t="s">
        <v>600</v>
      </c>
      <c r="D42" s="562"/>
      <c r="E42" s="562">
        <v>3810</v>
      </c>
      <c r="F42" s="53">
        <f t="shared" si="1"/>
        <v>0</v>
      </c>
    </row>
    <row r="43" spans="1:6" ht="21" customHeight="1">
      <c r="A43" s="609" t="s">
        <v>664</v>
      </c>
      <c r="B43" s="583">
        <v>267</v>
      </c>
      <c r="C43" s="497" t="s">
        <v>600</v>
      </c>
      <c r="D43" s="562"/>
      <c r="E43" s="544">
        <v>267</v>
      </c>
      <c r="F43" s="53">
        <f t="shared" si="1"/>
        <v>0</v>
      </c>
    </row>
    <row r="44" spans="1:6" ht="21" customHeight="1">
      <c r="A44" s="609" t="s">
        <v>673</v>
      </c>
      <c r="B44" s="561">
        <v>5930</v>
      </c>
      <c r="C44" s="497" t="s">
        <v>600</v>
      </c>
      <c r="D44" s="562"/>
      <c r="E44" s="562">
        <v>5930</v>
      </c>
      <c r="F44" s="53">
        <f t="shared" si="1"/>
        <v>0</v>
      </c>
    </row>
    <row r="45" spans="1:6" ht="21" customHeight="1">
      <c r="A45" s="609" t="s">
        <v>674</v>
      </c>
      <c r="B45" s="561">
        <v>9555</v>
      </c>
      <c r="C45" s="497" t="s">
        <v>600</v>
      </c>
      <c r="D45" s="562"/>
      <c r="E45" s="562">
        <v>9555</v>
      </c>
      <c r="F45" s="53">
        <f t="shared" si="1"/>
        <v>0</v>
      </c>
    </row>
    <row r="46" spans="1:6" ht="21" customHeight="1">
      <c r="A46" s="609" t="s">
        <v>675</v>
      </c>
      <c r="B46" s="561">
        <v>50</v>
      </c>
      <c r="C46" s="497" t="s">
        <v>600</v>
      </c>
      <c r="D46" s="562"/>
      <c r="E46" s="562">
        <v>50</v>
      </c>
      <c r="F46" s="53">
        <f t="shared" si="1"/>
        <v>0</v>
      </c>
    </row>
    <row r="47" spans="1:6" ht="21" customHeight="1">
      <c r="A47" s="630" t="s">
        <v>676</v>
      </c>
      <c r="B47" s="561">
        <v>154</v>
      </c>
      <c r="C47" s="497" t="s">
        <v>600</v>
      </c>
      <c r="D47" s="562"/>
      <c r="E47" s="562">
        <v>154</v>
      </c>
      <c r="F47" s="53">
        <f t="shared" si="1"/>
        <v>0</v>
      </c>
    </row>
    <row r="48" spans="1:6" ht="21" customHeight="1">
      <c r="A48" s="609" t="s">
        <v>677</v>
      </c>
      <c r="B48" s="561">
        <v>54</v>
      </c>
      <c r="C48" s="497" t="s">
        <v>600</v>
      </c>
      <c r="D48" s="562"/>
      <c r="E48" s="562">
        <v>54</v>
      </c>
      <c r="F48" s="53">
        <f t="shared" si="1"/>
        <v>0</v>
      </c>
    </row>
    <row r="49" spans="1:6" ht="21" customHeight="1">
      <c r="A49" s="609" t="s">
        <v>678</v>
      </c>
      <c r="B49" s="583">
        <v>62</v>
      </c>
      <c r="C49" s="497" t="s">
        <v>600</v>
      </c>
      <c r="D49" s="562"/>
      <c r="E49" s="544">
        <v>62</v>
      </c>
      <c r="F49" s="53">
        <f t="shared" si="1"/>
        <v>0</v>
      </c>
    </row>
    <row r="50" spans="1:6" ht="21" customHeight="1">
      <c r="A50" s="609" t="s">
        <v>679</v>
      </c>
      <c r="B50" s="561">
        <v>400</v>
      </c>
      <c r="C50" s="497" t="s">
        <v>600</v>
      </c>
      <c r="D50" s="562"/>
      <c r="E50" s="562">
        <v>400</v>
      </c>
      <c r="F50" s="53">
        <f t="shared" si="1"/>
        <v>0</v>
      </c>
    </row>
    <row r="51" spans="1:6" ht="21" customHeight="1">
      <c r="A51" s="609" t="s">
        <v>680</v>
      </c>
      <c r="B51" s="561">
        <v>1569</v>
      </c>
      <c r="C51" s="497" t="s">
        <v>600</v>
      </c>
      <c r="D51" s="562"/>
      <c r="E51" s="562">
        <v>1569</v>
      </c>
      <c r="F51" s="53">
        <f t="shared" si="1"/>
        <v>0</v>
      </c>
    </row>
    <row r="52" spans="1:6" ht="21" customHeight="1">
      <c r="A52" s="609" t="s">
        <v>693</v>
      </c>
      <c r="B52" s="561">
        <v>273</v>
      </c>
      <c r="C52" s="497" t="s">
        <v>600</v>
      </c>
      <c r="D52" s="562"/>
      <c r="E52" s="562">
        <v>273</v>
      </c>
      <c r="F52" s="53">
        <f t="shared" si="1"/>
        <v>0</v>
      </c>
    </row>
    <row r="53" spans="1:6" ht="21" customHeight="1">
      <c r="A53" s="609" t="s">
        <v>694</v>
      </c>
      <c r="B53" s="561">
        <v>120</v>
      </c>
      <c r="C53" s="497" t="s">
        <v>600</v>
      </c>
      <c r="D53" s="562"/>
      <c r="E53" s="562">
        <v>120</v>
      </c>
      <c r="F53" s="53">
        <f t="shared" si="1"/>
        <v>0</v>
      </c>
    </row>
    <row r="54" spans="1:6" ht="21" customHeight="1">
      <c r="A54" s="609" t="s">
        <v>695</v>
      </c>
      <c r="B54" s="561">
        <v>178</v>
      </c>
      <c r="C54" s="497" t="s">
        <v>600</v>
      </c>
      <c r="D54" s="562"/>
      <c r="E54" s="562">
        <v>178</v>
      </c>
      <c r="F54" s="53">
        <f t="shared" si="1"/>
        <v>0</v>
      </c>
    </row>
    <row r="55" spans="1:6" ht="21" customHeight="1">
      <c r="A55" s="609" t="s">
        <v>696</v>
      </c>
      <c r="B55" s="561">
        <v>160</v>
      </c>
      <c r="C55" s="497" t="s">
        <v>600</v>
      </c>
      <c r="D55" s="562"/>
      <c r="E55" s="562">
        <v>160</v>
      </c>
      <c r="F55" s="53">
        <f t="shared" si="1"/>
        <v>0</v>
      </c>
    </row>
    <row r="56" spans="1:6" ht="21" customHeight="1">
      <c r="A56" s="609" t="s">
        <v>697</v>
      </c>
      <c r="B56" s="561">
        <v>1419</v>
      </c>
      <c r="C56" s="497" t="s">
        <v>600</v>
      </c>
      <c r="D56" s="562"/>
      <c r="E56" s="562">
        <v>1419</v>
      </c>
      <c r="F56" s="53">
        <f t="shared" si="1"/>
        <v>0</v>
      </c>
    </row>
    <row r="57" spans="1:6" ht="21" customHeight="1">
      <c r="A57" s="618" t="s">
        <v>703</v>
      </c>
      <c r="B57" s="583">
        <v>150</v>
      </c>
      <c r="C57" s="617" t="s">
        <v>600</v>
      </c>
      <c r="D57" s="544"/>
      <c r="E57" s="544">
        <v>150</v>
      </c>
      <c r="F57" s="53">
        <f t="shared" si="1"/>
        <v>0</v>
      </c>
    </row>
    <row r="58" spans="1:6" ht="21" customHeight="1">
      <c r="A58" s="618" t="s">
        <v>704</v>
      </c>
      <c r="B58" s="583">
        <v>77</v>
      </c>
      <c r="C58" s="617" t="s">
        <v>600</v>
      </c>
      <c r="D58" s="544"/>
      <c r="E58" s="544">
        <v>77</v>
      </c>
      <c r="F58" s="53">
        <f t="shared" si="1"/>
        <v>0</v>
      </c>
    </row>
    <row r="59" spans="1:6" ht="21" customHeight="1">
      <c r="A59" s="618" t="s">
        <v>705</v>
      </c>
      <c r="B59" s="583">
        <v>350</v>
      </c>
      <c r="C59" s="617" t="s">
        <v>600</v>
      </c>
      <c r="D59" s="544"/>
      <c r="E59" s="544">
        <v>350</v>
      </c>
      <c r="F59" s="53">
        <f t="shared" si="1"/>
        <v>0</v>
      </c>
    </row>
    <row r="60" spans="1:6" ht="21" customHeight="1">
      <c r="A60" s="609" t="s">
        <v>706</v>
      </c>
      <c r="B60" s="583">
        <v>110</v>
      </c>
      <c r="C60" s="497" t="s">
        <v>600</v>
      </c>
      <c r="D60" s="562"/>
      <c r="E60" s="544">
        <v>110</v>
      </c>
      <c r="F60" s="53">
        <f t="shared" si="1"/>
        <v>0</v>
      </c>
    </row>
    <row r="61" spans="1:6" ht="21" customHeight="1">
      <c r="A61" s="609" t="s">
        <v>699</v>
      </c>
      <c r="B61" s="561">
        <v>5301</v>
      </c>
      <c r="C61" s="497" t="s">
        <v>600</v>
      </c>
      <c r="D61" s="562"/>
      <c r="E61" s="562">
        <v>5301</v>
      </c>
      <c r="F61" s="53">
        <f t="shared" si="1"/>
        <v>0</v>
      </c>
    </row>
    <row r="62" spans="1:6" ht="16.5" customHeight="1" thickBot="1">
      <c r="A62" s="641" t="s">
        <v>700</v>
      </c>
      <c r="B62" s="642">
        <v>84</v>
      </c>
      <c r="C62" s="643" t="s">
        <v>600</v>
      </c>
      <c r="D62" s="644"/>
      <c r="E62" s="644">
        <v>84</v>
      </c>
      <c r="F62" s="584">
        <f t="shared" si="1"/>
        <v>0</v>
      </c>
    </row>
    <row r="63" spans="1:6" s="50" customFormat="1" ht="18" customHeight="1" thickBot="1">
      <c r="A63" s="102" t="s">
        <v>65</v>
      </c>
      <c r="B63" s="585">
        <f>SUM(B5:B62)</f>
        <v>72126</v>
      </c>
      <c r="C63" s="586"/>
      <c r="D63" s="585">
        <f>SUM(D5:D62)</f>
        <v>0</v>
      </c>
      <c r="E63" s="585">
        <f>SUM(E5:E62)</f>
        <v>72126</v>
      </c>
      <c r="F63" s="587">
        <f>SUM(F5:F33)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54" r:id="rId1"/>
  <headerFooter alignWithMargins="0">
    <oddHeader>&amp;R&amp;"Times New Roman CE,Félkövér dőlt"&amp;11 7. melléklet a  20/2016.(VIII.1.)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7"/>
  <sheetViews>
    <sheetView workbookViewId="0" topLeftCell="A1">
      <selection activeCell="A14" sqref="A14"/>
    </sheetView>
  </sheetViews>
  <sheetFormatPr defaultColWidth="9.00390625" defaultRowHeight="12.75"/>
  <cols>
    <col min="1" max="1" width="60.625" style="38" customWidth="1"/>
    <col min="2" max="2" width="15.625" style="37" customWidth="1"/>
    <col min="3" max="3" width="16.375" style="37" customWidth="1"/>
    <col min="4" max="4" width="18.00390625" style="37" customWidth="1"/>
    <col min="5" max="5" width="16.625" style="37" customWidth="1"/>
    <col min="6" max="6" width="18.875" style="37" customWidth="1"/>
    <col min="7" max="8" width="12.875" style="37" customWidth="1"/>
    <col min="9" max="9" width="13.875" style="37" customWidth="1"/>
    <col min="10" max="16384" width="9.375" style="37" customWidth="1"/>
  </cols>
  <sheetData>
    <row r="1" spans="1:6" ht="24.75" customHeight="1">
      <c r="A1" s="715" t="s">
        <v>6</v>
      </c>
      <c r="B1" s="715"/>
      <c r="C1" s="715"/>
      <c r="D1" s="715"/>
      <c r="E1" s="715"/>
      <c r="F1" s="715"/>
    </row>
    <row r="2" spans="1:6" ht="23.25" customHeight="1" thickBot="1">
      <c r="A2" s="99"/>
      <c r="B2" s="47"/>
      <c r="C2" s="47"/>
      <c r="D2" s="47"/>
      <c r="E2" s="47"/>
      <c r="F2" s="42" t="s">
        <v>62</v>
      </c>
    </row>
    <row r="3" spans="1:6" s="39" customFormat="1" ht="48.75" customHeight="1" thickBot="1">
      <c r="A3" s="100" t="s">
        <v>69</v>
      </c>
      <c r="B3" s="101" t="s">
        <v>67</v>
      </c>
      <c r="C3" s="101" t="s">
        <v>68</v>
      </c>
      <c r="D3" s="101" t="s">
        <v>601</v>
      </c>
      <c r="E3" s="101" t="s">
        <v>614</v>
      </c>
      <c r="F3" s="43" t="s">
        <v>660</v>
      </c>
    </row>
    <row r="4" spans="1:6" s="47" customFormat="1" ht="15" customHeight="1" thickBot="1">
      <c r="A4" s="44">
        <v>1</v>
      </c>
      <c r="B4" s="45">
        <v>2</v>
      </c>
      <c r="C4" s="45">
        <v>3</v>
      </c>
      <c r="D4" s="45">
        <v>4</v>
      </c>
      <c r="E4" s="45">
        <v>5</v>
      </c>
      <c r="F4" s="46">
        <v>6</v>
      </c>
    </row>
    <row r="5" spans="1:6" ht="15.75" customHeight="1">
      <c r="A5" s="516" t="s">
        <v>603</v>
      </c>
      <c r="B5" s="57">
        <v>30057</v>
      </c>
      <c r="C5" s="288" t="s">
        <v>600</v>
      </c>
      <c r="D5" s="24"/>
      <c r="E5" s="24">
        <v>30057</v>
      </c>
      <c r="F5" s="53">
        <f>B5-D5-E5</f>
        <v>0</v>
      </c>
    </row>
    <row r="6" spans="1:6" ht="15.75" customHeight="1">
      <c r="A6" s="509" t="s">
        <v>604</v>
      </c>
      <c r="B6" s="489">
        <v>1270</v>
      </c>
      <c r="C6" s="494" t="s">
        <v>600</v>
      </c>
      <c r="D6" s="489"/>
      <c r="E6" s="24">
        <v>1270</v>
      </c>
      <c r="F6" s="53"/>
    </row>
    <row r="7" spans="1:6" ht="15.75" customHeight="1">
      <c r="A7" s="509" t="s">
        <v>605</v>
      </c>
      <c r="B7" s="489">
        <v>1270</v>
      </c>
      <c r="C7" s="494" t="s">
        <v>600</v>
      </c>
      <c r="D7" s="489"/>
      <c r="E7" s="24">
        <v>1270</v>
      </c>
      <c r="F7" s="567">
        <f aca="true" t="shared" si="0" ref="F7:F26">B7-D7-E7</f>
        <v>0</v>
      </c>
    </row>
    <row r="8" spans="1:6" ht="15.75" customHeight="1">
      <c r="A8" s="498" t="s">
        <v>665</v>
      </c>
      <c r="B8" s="489">
        <v>350</v>
      </c>
      <c r="C8" s="494" t="s">
        <v>600</v>
      </c>
      <c r="D8" s="489"/>
      <c r="E8" s="562">
        <v>350</v>
      </c>
      <c r="F8" s="53">
        <f t="shared" si="0"/>
        <v>0</v>
      </c>
    </row>
    <row r="9" spans="1:6" ht="30" customHeight="1">
      <c r="A9" s="645" t="s">
        <v>651</v>
      </c>
      <c r="B9" s="592">
        <v>1905</v>
      </c>
      <c r="C9" s="494" t="s">
        <v>600</v>
      </c>
      <c r="D9" s="489"/>
      <c r="E9" s="592">
        <v>1905</v>
      </c>
      <c r="F9" s="53">
        <f t="shared" si="0"/>
        <v>0</v>
      </c>
    </row>
    <row r="10" spans="1:6" ht="32.25" customHeight="1">
      <c r="A10" s="619" t="s">
        <v>707</v>
      </c>
      <c r="B10" s="592">
        <v>523</v>
      </c>
      <c r="C10" s="620" t="s">
        <v>600</v>
      </c>
      <c r="D10" s="52"/>
      <c r="E10" s="592">
        <v>523</v>
      </c>
      <c r="F10" s="53">
        <f t="shared" si="0"/>
        <v>0</v>
      </c>
    </row>
    <row r="11" spans="1:6" ht="15.75" customHeight="1">
      <c r="A11" s="51"/>
      <c r="B11" s="52"/>
      <c r="C11" s="289"/>
      <c r="D11" s="52"/>
      <c r="E11" s="52"/>
      <c r="F11" s="53">
        <f t="shared" si="0"/>
        <v>0</v>
      </c>
    </row>
    <row r="12" spans="1:6" ht="15.75" customHeight="1">
      <c r="A12" s="51"/>
      <c r="B12" s="52"/>
      <c r="C12" s="289"/>
      <c r="D12" s="52"/>
      <c r="E12" s="52"/>
      <c r="F12" s="53">
        <f t="shared" si="0"/>
        <v>0</v>
      </c>
    </row>
    <row r="13" spans="1:6" ht="15.75" customHeight="1">
      <c r="A13" s="588"/>
      <c r="B13" s="24"/>
      <c r="C13" s="288"/>
      <c r="D13" s="24"/>
      <c r="E13" s="24"/>
      <c r="F13" s="53">
        <f t="shared" si="0"/>
        <v>0</v>
      </c>
    </row>
    <row r="14" spans="1:6" ht="15.75" customHeight="1">
      <c r="A14" s="589"/>
      <c r="B14" s="24"/>
      <c r="C14" s="288"/>
      <c r="D14" s="24"/>
      <c r="E14" s="24"/>
      <c r="F14" s="53">
        <f t="shared" si="0"/>
        <v>0</v>
      </c>
    </row>
    <row r="15" spans="1:6" ht="15.75" customHeight="1">
      <c r="A15" s="590"/>
      <c r="B15" s="489"/>
      <c r="C15" s="494"/>
      <c r="D15" s="489"/>
      <c r="E15" s="489"/>
      <c r="F15" s="53">
        <f t="shared" si="0"/>
        <v>0</v>
      </c>
    </row>
    <row r="16" spans="1:6" ht="15.75" customHeight="1">
      <c r="A16" s="591"/>
      <c r="B16" s="489"/>
      <c r="C16" s="494"/>
      <c r="D16" s="489"/>
      <c r="E16" s="489"/>
      <c r="F16" s="53">
        <f t="shared" si="0"/>
        <v>0</v>
      </c>
    </row>
    <row r="17" spans="1:6" ht="15.75" customHeight="1">
      <c r="A17" s="498"/>
      <c r="B17" s="489"/>
      <c r="C17" s="494"/>
      <c r="D17" s="489"/>
      <c r="E17" s="489"/>
      <c r="F17" s="53">
        <f t="shared" si="0"/>
        <v>0</v>
      </c>
    </row>
    <row r="18" spans="1:6" ht="15.75" customHeight="1">
      <c r="A18" s="498"/>
      <c r="B18" s="592"/>
      <c r="C18" s="494"/>
      <c r="D18" s="489"/>
      <c r="E18" s="592"/>
      <c r="F18" s="53">
        <f t="shared" si="0"/>
        <v>0</v>
      </c>
    </row>
    <row r="19" spans="1:6" ht="15.75" customHeight="1">
      <c r="A19" s="51"/>
      <c r="B19" s="489"/>
      <c r="C19" s="494"/>
      <c r="D19" s="489"/>
      <c r="E19" s="489"/>
      <c r="F19" s="53">
        <f t="shared" si="0"/>
        <v>0</v>
      </c>
    </row>
    <row r="20" spans="1:6" ht="15.75" customHeight="1">
      <c r="A20" s="498"/>
      <c r="B20" s="592"/>
      <c r="C20" s="494"/>
      <c r="D20" s="489"/>
      <c r="E20" s="592"/>
      <c r="F20" s="53">
        <f t="shared" si="0"/>
        <v>0</v>
      </c>
    </row>
    <row r="21" spans="1:6" ht="15.75" customHeight="1">
      <c r="A21" s="498"/>
      <c r="B21" s="489"/>
      <c r="C21" s="494"/>
      <c r="D21" s="489"/>
      <c r="E21" s="489"/>
      <c r="F21" s="53">
        <f t="shared" si="0"/>
        <v>0</v>
      </c>
    </row>
    <row r="22" spans="1:6" ht="15.75" customHeight="1">
      <c r="A22" s="514"/>
      <c r="B22" s="493"/>
      <c r="C22" s="492"/>
      <c r="D22" s="493"/>
      <c r="E22" s="493"/>
      <c r="F22" s="54">
        <f t="shared" si="0"/>
        <v>0</v>
      </c>
    </row>
    <row r="23" spans="1:6" ht="15.75" customHeight="1">
      <c r="A23" s="514"/>
      <c r="B23" s="493"/>
      <c r="C23" s="492"/>
      <c r="D23" s="493"/>
      <c r="E23" s="493"/>
      <c r="F23" s="54">
        <f t="shared" si="0"/>
        <v>0</v>
      </c>
    </row>
    <row r="24" spans="1:6" ht="15.75" customHeight="1">
      <c r="A24" s="514"/>
      <c r="B24" s="493"/>
      <c r="C24" s="492"/>
      <c r="D24" s="493"/>
      <c r="E24" s="493"/>
      <c r="F24" s="54">
        <f t="shared" si="0"/>
        <v>0</v>
      </c>
    </row>
    <row r="25" spans="1:6" ht="15.75" customHeight="1">
      <c r="A25" s="514"/>
      <c r="B25" s="510"/>
      <c r="C25" s="511"/>
      <c r="D25" s="510"/>
      <c r="E25" s="510"/>
      <c r="F25" s="54">
        <f t="shared" si="0"/>
        <v>0</v>
      </c>
    </row>
    <row r="26" spans="1:6" ht="15.75" customHeight="1" thickBot="1">
      <c r="A26" s="514"/>
      <c r="B26" s="493"/>
      <c r="C26" s="492"/>
      <c r="D26" s="493"/>
      <c r="E26" s="493"/>
      <c r="F26" s="54">
        <f t="shared" si="0"/>
        <v>0</v>
      </c>
    </row>
    <row r="27" spans="1:6" s="50" customFormat="1" ht="18" customHeight="1" thickBot="1">
      <c r="A27" s="102" t="s">
        <v>65</v>
      </c>
      <c r="B27" s="103">
        <f>SUM(B5:B26)</f>
        <v>35375</v>
      </c>
      <c r="C27" s="88"/>
      <c r="D27" s="103">
        <f>SUM(D5:D26)</f>
        <v>0</v>
      </c>
      <c r="E27" s="103">
        <f>SUM(E5:E26)</f>
        <v>35375</v>
      </c>
      <c r="F27" s="55">
        <f>SUM(F5:F26)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85" r:id="rId1"/>
  <headerFooter alignWithMargins="0">
    <oddHeader xml:space="preserve">&amp;R&amp;"Times New Roman CE,Félkövér dőlt"&amp;12 &amp;11 8. melléklet a 20/2016.(VIII.1.) 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25">
    <tabColor rgb="FF92D050"/>
  </sheetPr>
  <dimension ref="A1:K158"/>
  <sheetViews>
    <sheetView zoomScaleSheetLayoutView="85" workbookViewId="0" topLeftCell="A79">
      <selection activeCell="G120" sqref="G120"/>
    </sheetView>
  </sheetViews>
  <sheetFormatPr defaultColWidth="9.00390625" defaultRowHeight="12.75"/>
  <cols>
    <col min="1" max="1" width="19.50390625" style="293" customWidth="1"/>
    <col min="2" max="2" width="72.00390625" style="294" customWidth="1"/>
    <col min="3" max="3" width="25.00390625" style="295" customWidth="1"/>
    <col min="4" max="16384" width="9.375" style="2" customWidth="1"/>
  </cols>
  <sheetData>
    <row r="1" spans="1:3" s="1" customFormat="1" ht="16.5" customHeight="1" thickBot="1">
      <c r="A1" s="113"/>
      <c r="B1" s="115"/>
      <c r="C1" s="138"/>
    </row>
    <row r="2" spans="1:3" s="63" customFormat="1" ht="21" customHeight="1">
      <c r="A2" s="236" t="s">
        <v>63</v>
      </c>
      <c r="B2" s="207" t="s">
        <v>166</v>
      </c>
      <c r="C2" s="209" t="s">
        <v>52</v>
      </c>
    </row>
    <row r="3" spans="1:3" s="63" customFormat="1" ht="16.5" thickBot="1">
      <c r="A3" s="116" t="s">
        <v>162</v>
      </c>
      <c r="B3" s="208" t="s">
        <v>344</v>
      </c>
      <c r="C3" s="530" t="s">
        <v>52</v>
      </c>
    </row>
    <row r="4" spans="1:3" s="64" customFormat="1" ht="15.75" customHeight="1" thickBot="1">
      <c r="A4" s="117"/>
      <c r="B4" s="117"/>
      <c r="C4" s="118" t="s">
        <v>53</v>
      </c>
    </row>
    <row r="5" spans="1:3" ht="13.5" thickBot="1">
      <c r="A5" s="237" t="s">
        <v>164</v>
      </c>
      <c r="B5" s="119" t="s">
        <v>54</v>
      </c>
      <c r="C5" s="210" t="s">
        <v>55</v>
      </c>
    </row>
    <row r="6" spans="1:3" s="56" customFormat="1" ht="12.75" customHeight="1" thickBot="1">
      <c r="A6" s="104" t="s">
        <v>476</v>
      </c>
      <c r="B6" s="105" t="s">
        <v>477</v>
      </c>
      <c r="C6" s="106" t="s">
        <v>478</v>
      </c>
    </row>
    <row r="7" spans="1:3" s="56" customFormat="1" ht="15.75" customHeight="1" thickBot="1">
      <c r="A7" s="121"/>
      <c r="B7" s="122" t="s">
        <v>56</v>
      </c>
      <c r="C7" s="211"/>
    </row>
    <row r="8" spans="1:3" s="56" customFormat="1" ht="12" customHeight="1" thickBot="1">
      <c r="A8" s="32" t="s">
        <v>17</v>
      </c>
      <c r="B8" s="20" t="s">
        <v>191</v>
      </c>
      <c r="C8" s="153">
        <f>+C9+C10+C11+C12+C13+C14</f>
        <v>1121066</v>
      </c>
    </row>
    <row r="9" spans="1:3" s="65" customFormat="1" ht="12" customHeight="1">
      <c r="A9" s="262" t="s">
        <v>95</v>
      </c>
      <c r="B9" s="246" t="s">
        <v>192</v>
      </c>
      <c r="C9" s="286">
        <v>231988</v>
      </c>
    </row>
    <row r="10" spans="1:3" s="66" customFormat="1" ht="12" customHeight="1">
      <c r="A10" s="263" t="s">
        <v>96</v>
      </c>
      <c r="B10" s="247" t="s">
        <v>193</v>
      </c>
      <c r="C10" s="157">
        <v>217885</v>
      </c>
    </row>
    <row r="11" spans="1:3" s="66" customFormat="1" ht="12" customHeight="1">
      <c r="A11" s="263" t="s">
        <v>97</v>
      </c>
      <c r="B11" s="247" t="s">
        <v>194</v>
      </c>
      <c r="C11" s="612">
        <v>536016</v>
      </c>
    </row>
    <row r="12" spans="1:3" s="66" customFormat="1" ht="12" customHeight="1">
      <c r="A12" s="263" t="s">
        <v>98</v>
      </c>
      <c r="B12" s="247" t="s">
        <v>195</v>
      </c>
      <c r="C12" s="157">
        <v>26943</v>
      </c>
    </row>
    <row r="13" spans="1:3" s="66" customFormat="1" ht="12" customHeight="1">
      <c r="A13" s="263" t="s">
        <v>125</v>
      </c>
      <c r="B13" s="247" t="s">
        <v>540</v>
      </c>
      <c r="C13" s="612">
        <v>106495</v>
      </c>
    </row>
    <row r="14" spans="1:3" s="65" customFormat="1" ht="12" customHeight="1" thickBot="1">
      <c r="A14" s="264" t="s">
        <v>99</v>
      </c>
      <c r="B14" s="248" t="s">
        <v>480</v>
      </c>
      <c r="C14" s="612">
        <v>1739</v>
      </c>
    </row>
    <row r="15" spans="1:3" s="65" customFormat="1" ht="12" customHeight="1" thickBot="1">
      <c r="A15" s="32" t="s">
        <v>18</v>
      </c>
      <c r="B15" s="148" t="s">
        <v>196</v>
      </c>
      <c r="C15" s="153">
        <f>+C16+C17+C18+C19+C20</f>
        <v>697588</v>
      </c>
    </row>
    <row r="16" spans="1:3" s="65" customFormat="1" ht="12" customHeight="1">
      <c r="A16" s="262" t="s">
        <v>101</v>
      </c>
      <c r="B16" s="246" t="s">
        <v>197</v>
      </c>
      <c r="C16" s="155"/>
    </row>
    <row r="17" spans="1:3" s="65" customFormat="1" ht="12" customHeight="1">
      <c r="A17" s="263" t="s">
        <v>102</v>
      </c>
      <c r="B17" s="247" t="s">
        <v>198</v>
      </c>
      <c r="C17" s="154"/>
    </row>
    <row r="18" spans="1:3" s="65" customFormat="1" ht="12" customHeight="1">
      <c r="A18" s="263" t="s">
        <v>103</v>
      </c>
      <c r="B18" s="247" t="s">
        <v>365</v>
      </c>
      <c r="C18" s="154"/>
    </row>
    <row r="19" spans="1:3" s="65" customFormat="1" ht="12" customHeight="1">
      <c r="A19" s="263" t="s">
        <v>104</v>
      </c>
      <c r="B19" s="247" t="s">
        <v>366</v>
      </c>
      <c r="C19" s="154"/>
    </row>
    <row r="20" spans="1:3" s="65" customFormat="1" ht="12" customHeight="1">
      <c r="A20" s="263" t="s">
        <v>105</v>
      </c>
      <c r="B20" s="247" t="s">
        <v>199</v>
      </c>
      <c r="C20" s="612">
        <v>697588</v>
      </c>
    </row>
    <row r="21" spans="1:3" s="66" customFormat="1" ht="12" customHeight="1" thickBot="1">
      <c r="A21" s="264" t="s">
        <v>114</v>
      </c>
      <c r="B21" s="248" t="s">
        <v>200</v>
      </c>
      <c r="C21" s="235"/>
    </row>
    <row r="22" spans="1:3" s="66" customFormat="1" ht="12" customHeight="1" thickBot="1">
      <c r="A22" s="32" t="s">
        <v>19</v>
      </c>
      <c r="B22" s="20" t="s">
        <v>201</v>
      </c>
      <c r="C22" s="153">
        <f>+C23+C24+C25+C26+C27</f>
        <v>16508</v>
      </c>
    </row>
    <row r="23" spans="1:3" s="66" customFormat="1" ht="12" customHeight="1">
      <c r="A23" s="262" t="s">
        <v>84</v>
      </c>
      <c r="B23" s="246" t="s">
        <v>202</v>
      </c>
      <c r="C23" s="286">
        <v>750</v>
      </c>
    </row>
    <row r="24" spans="1:3" s="65" customFormat="1" ht="12" customHeight="1">
      <c r="A24" s="263" t="s">
        <v>85</v>
      </c>
      <c r="B24" s="247" t="s">
        <v>203</v>
      </c>
      <c r="C24" s="157"/>
    </row>
    <row r="25" spans="1:3" s="66" customFormat="1" ht="12" customHeight="1">
      <c r="A25" s="263" t="s">
        <v>86</v>
      </c>
      <c r="B25" s="247" t="s">
        <v>367</v>
      </c>
      <c r="C25" s="157"/>
    </row>
    <row r="26" spans="1:3" s="66" customFormat="1" ht="12" customHeight="1">
      <c r="A26" s="263" t="s">
        <v>87</v>
      </c>
      <c r="B26" s="247" t="s">
        <v>368</v>
      </c>
      <c r="C26" s="157"/>
    </row>
    <row r="27" spans="1:3" s="66" customFormat="1" ht="12" customHeight="1">
      <c r="A27" s="263" t="s">
        <v>137</v>
      </c>
      <c r="B27" s="247" t="s">
        <v>204</v>
      </c>
      <c r="C27" s="157">
        <v>15758</v>
      </c>
    </row>
    <row r="28" spans="1:3" s="66" customFormat="1" ht="12" customHeight="1" thickBot="1">
      <c r="A28" s="264" t="s">
        <v>138</v>
      </c>
      <c r="B28" s="248" t="s">
        <v>205</v>
      </c>
      <c r="C28" s="235"/>
    </row>
    <row r="29" spans="1:3" s="66" customFormat="1" ht="12" customHeight="1" thickBot="1">
      <c r="A29" s="32" t="s">
        <v>139</v>
      </c>
      <c r="B29" s="20" t="s">
        <v>206</v>
      </c>
      <c r="C29" s="158">
        <f>+C30+C34+C35+C36</f>
        <v>303760</v>
      </c>
    </row>
    <row r="30" spans="1:3" s="66" customFormat="1" ht="12" customHeight="1">
      <c r="A30" s="262" t="s">
        <v>207</v>
      </c>
      <c r="B30" s="246" t="s">
        <v>541</v>
      </c>
      <c r="C30" s="241">
        <f>SUM(C31:C33)</f>
        <v>263940</v>
      </c>
    </row>
    <row r="31" spans="1:3" s="66" customFormat="1" ht="12" customHeight="1">
      <c r="A31" s="263" t="s">
        <v>208</v>
      </c>
      <c r="B31" s="247" t="s">
        <v>213</v>
      </c>
      <c r="C31" s="154">
        <v>72800</v>
      </c>
    </row>
    <row r="32" spans="1:3" s="66" customFormat="1" ht="12" customHeight="1">
      <c r="A32" s="263" t="s">
        <v>209</v>
      </c>
      <c r="B32" s="247" t="s">
        <v>578</v>
      </c>
      <c r="C32" s="154">
        <v>191000</v>
      </c>
    </row>
    <row r="33" spans="1:3" s="66" customFormat="1" ht="12" customHeight="1">
      <c r="A33" s="263" t="s">
        <v>482</v>
      </c>
      <c r="B33" s="247" t="s">
        <v>575</v>
      </c>
      <c r="C33" s="157">
        <v>140</v>
      </c>
    </row>
    <row r="34" spans="1:3" s="66" customFormat="1" ht="12" customHeight="1">
      <c r="A34" s="263" t="s">
        <v>210</v>
      </c>
      <c r="B34" s="247" t="s">
        <v>215</v>
      </c>
      <c r="C34" s="154">
        <v>26200</v>
      </c>
    </row>
    <row r="35" spans="1:3" s="66" customFormat="1" ht="12" customHeight="1">
      <c r="A35" s="263" t="s">
        <v>211</v>
      </c>
      <c r="B35" s="247" t="s">
        <v>216</v>
      </c>
      <c r="C35" s="154">
        <v>5620</v>
      </c>
    </row>
    <row r="36" spans="1:3" s="66" customFormat="1" ht="12" customHeight="1" thickBot="1">
      <c r="A36" s="264" t="s">
        <v>212</v>
      </c>
      <c r="B36" s="248" t="s">
        <v>217</v>
      </c>
      <c r="C36" s="235">
        <v>8000</v>
      </c>
    </row>
    <row r="37" spans="1:3" s="66" customFormat="1" ht="12" customHeight="1" thickBot="1">
      <c r="A37" s="32" t="s">
        <v>21</v>
      </c>
      <c r="B37" s="20" t="s">
        <v>484</v>
      </c>
      <c r="C37" s="153">
        <f>SUM(C38:C48)</f>
        <v>46136</v>
      </c>
    </row>
    <row r="38" spans="1:3" s="66" customFormat="1" ht="12" customHeight="1">
      <c r="A38" s="262" t="s">
        <v>88</v>
      </c>
      <c r="B38" s="246" t="s">
        <v>220</v>
      </c>
      <c r="C38" s="286">
        <v>12000</v>
      </c>
    </row>
    <row r="39" spans="1:3" s="66" customFormat="1" ht="12" customHeight="1">
      <c r="A39" s="263" t="s">
        <v>89</v>
      </c>
      <c r="B39" s="247" t="s">
        <v>221</v>
      </c>
      <c r="C39" s="157">
        <v>17170</v>
      </c>
    </row>
    <row r="40" spans="1:3" s="66" customFormat="1" ht="12" customHeight="1">
      <c r="A40" s="263" t="s">
        <v>90</v>
      </c>
      <c r="B40" s="247" t="s">
        <v>222</v>
      </c>
      <c r="C40" s="157">
        <v>8027</v>
      </c>
    </row>
    <row r="41" spans="1:3" s="66" customFormat="1" ht="12" customHeight="1">
      <c r="A41" s="263" t="s">
        <v>141</v>
      </c>
      <c r="B41" s="247" t="s">
        <v>223</v>
      </c>
      <c r="C41" s="157">
        <v>376</v>
      </c>
    </row>
    <row r="42" spans="1:3" s="66" customFormat="1" ht="12" customHeight="1">
      <c r="A42" s="263" t="s">
        <v>142</v>
      </c>
      <c r="B42" s="247" t="s">
        <v>224</v>
      </c>
      <c r="C42" s="157"/>
    </row>
    <row r="43" spans="1:3" s="66" customFormat="1" ht="12" customHeight="1">
      <c r="A43" s="263" t="s">
        <v>143</v>
      </c>
      <c r="B43" s="247" t="s">
        <v>225</v>
      </c>
      <c r="C43" s="157">
        <v>7753</v>
      </c>
    </row>
    <row r="44" spans="1:3" s="66" customFormat="1" ht="12" customHeight="1">
      <c r="A44" s="263" t="s">
        <v>144</v>
      </c>
      <c r="B44" s="247" t="s">
        <v>226</v>
      </c>
      <c r="C44" s="157"/>
    </row>
    <row r="45" spans="1:3" s="66" customFormat="1" ht="12" customHeight="1">
      <c r="A45" s="263" t="s">
        <v>145</v>
      </c>
      <c r="B45" s="247" t="s">
        <v>227</v>
      </c>
      <c r="C45" s="157">
        <v>10</v>
      </c>
    </row>
    <row r="46" spans="1:3" s="66" customFormat="1" ht="12" customHeight="1">
      <c r="A46" s="263" t="s">
        <v>218</v>
      </c>
      <c r="B46" s="247" t="s">
        <v>228</v>
      </c>
      <c r="C46" s="157"/>
    </row>
    <row r="47" spans="1:3" s="66" customFormat="1" ht="12" customHeight="1">
      <c r="A47" s="264" t="s">
        <v>219</v>
      </c>
      <c r="B47" s="248" t="s">
        <v>485</v>
      </c>
      <c r="C47" s="235"/>
    </row>
    <row r="48" spans="1:3" s="66" customFormat="1" ht="12" customHeight="1" thickBot="1">
      <c r="A48" s="264" t="s">
        <v>486</v>
      </c>
      <c r="B48" s="248" t="s">
        <v>229</v>
      </c>
      <c r="C48" s="235">
        <v>800</v>
      </c>
    </row>
    <row r="49" spans="1:3" s="66" customFormat="1" ht="12" customHeight="1" thickBot="1">
      <c r="A49" s="32" t="s">
        <v>22</v>
      </c>
      <c r="B49" s="20" t="s">
        <v>230</v>
      </c>
      <c r="C49" s="153">
        <f>SUM(C50:C54)</f>
        <v>2774</v>
      </c>
    </row>
    <row r="50" spans="1:3" s="66" customFormat="1" ht="12" customHeight="1">
      <c r="A50" s="262" t="s">
        <v>91</v>
      </c>
      <c r="B50" s="246" t="s">
        <v>234</v>
      </c>
      <c r="C50" s="286"/>
    </row>
    <row r="51" spans="1:3" s="66" customFormat="1" ht="12" customHeight="1">
      <c r="A51" s="263" t="s">
        <v>92</v>
      </c>
      <c r="B51" s="247" t="s">
        <v>235</v>
      </c>
      <c r="C51" s="157">
        <v>2774</v>
      </c>
    </row>
    <row r="52" spans="1:3" s="66" customFormat="1" ht="12" customHeight="1">
      <c r="A52" s="263" t="s">
        <v>231</v>
      </c>
      <c r="B52" s="247" t="s">
        <v>236</v>
      </c>
      <c r="C52" s="157"/>
    </row>
    <row r="53" spans="1:3" s="66" customFormat="1" ht="12" customHeight="1">
      <c r="A53" s="263" t="s">
        <v>232</v>
      </c>
      <c r="B53" s="247" t="s">
        <v>237</v>
      </c>
      <c r="C53" s="157"/>
    </row>
    <row r="54" spans="1:3" s="66" customFormat="1" ht="12" customHeight="1" thickBot="1">
      <c r="A54" s="264" t="s">
        <v>233</v>
      </c>
      <c r="B54" s="248" t="s">
        <v>238</v>
      </c>
      <c r="C54" s="235"/>
    </row>
    <row r="55" spans="1:3" s="66" customFormat="1" ht="12" customHeight="1" thickBot="1">
      <c r="A55" s="32" t="s">
        <v>146</v>
      </c>
      <c r="B55" s="20" t="s">
        <v>239</v>
      </c>
      <c r="C55" s="153">
        <f>SUM(C56:C58)</f>
        <v>16253</v>
      </c>
    </row>
    <row r="56" spans="1:3" s="66" customFormat="1" ht="12" customHeight="1">
      <c r="A56" s="262" t="s">
        <v>93</v>
      </c>
      <c r="B56" s="246" t="s">
        <v>240</v>
      </c>
      <c r="C56" s="155"/>
    </row>
    <row r="57" spans="1:3" s="66" customFormat="1" ht="12" customHeight="1">
      <c r="A57" s="263" t="s">
        <v>94</v>
      </c>
      <c r="B57" s="247" t="s">
        <v>369</v>
      </c>
      <c r="C57" s="157">
        <v>3366</v>
      </c>
    </row>
    <row r="58" spans="1:3" s="66" customFormat="1" ht="12" customHeight="1">
      <c r="A58" s="263" t="s">
        <v>243</v>
      </c>
      <c r="B58" s="247" t="s">
        <v>241</v>
      </c>
      <c r="C58" s="157">
        <v>12887</v>
      </c>
    </row>
    <row r="59" spans="1:3" s="66" customFormat="1" ht="12" customHeight="1" thickBot="1">
      <c r="A59" s="264" t="s">
        <v>244</v>
      </c>
      <c r="B59" s="248" t="s">
        <v>242</v>
      </c>
      <c r="C59" s="156"/>
    </row>
    <row r="60" spans="1:3" s="66" customFormat="1" ht="12" customHeight="1" thickBot="1">
      <c r="A60" s="32" t="s">
        <v>24</v>
      </c>
      <c r="B60" s="148" t="s">
        <v>245</v>
      </c>
      <c r="C60" s="153">
        <f>SUM(C61:C63)</f>
        <v>0</v>
      </c>
    </row>
    <row r="61" spans="1:3" s="66" customFormat="1" ht="12" customHeight="1">
      <c r="A61" s="262" t="s">
        <v>147</v>
      </c>
      <c r="B61" s="246" t="s">
        <v>247</v>
      </c>
      <c r="C61" s="157"/>
    </row>
    <row r="62" spans="1:3" s="66" customFormat="1" ht="12" customHeight="1">
      <c r="A62" s="263" t="s">
        <v>148</v>
      </c>
      <c r="B62" s="247" t="s">
        <v>370</v>
      </c>
      <c r="C62" s="157"/>
    </row>
    <row r="63" spans="1:3" s="66" customFormat="1" ht="12" customHeight="1">
      <c r="A63" s="263" t="s">
        <v>171</v>
      </c>
      <c r="B63" s="247" t="s">
        <v>248</v>
      </c>
      <c r="C63" s="157"/>
    </row>
    <row r="64" spans="1:3" s="66" customFormat="1" ht="12" customHeight="1" thickBot="1">
      <c r="A64" s="264" t="s">
        <v>246</v>
      </c>
      <c r="B64" s="248" t="s">
        <v>249</v>
      </c>
      <c r="C64" s="157"/>
    </row>
    <row r="65" spans="1:3" s="66" customFormat="1" ht="12" customHeight="1" thickBot="1">
      <c r="A65" s="32" t="s">
        <v>25</v>
      </c>
      <c r="B65" s="20" t="s">
        <v>250</v>
      </c>
      <c r="C65" s="158">
        <f>+C8+C15+C22+C29+C37+C49+C55+C60</f>
        <v>2204085</v>
      </c>
    </row>
    <row r="66" spans="1:3" s="66" customFormat="1" ht="12" customHeight="1" thickBot="1">
      <c r="A66" s="265" t="s">
        <v>340</v>
      </c>
      <c r="B66" s="148" t="s">
        <v>252</v>
      </c>
      <c r="C66" s="153">
        <f>SUM(C67:C69)</f>
        <v>150000</v>
      </c>
    </row>
    <row r="67" spans="1:3" s="66" customFormat="1" ht="12" customHeight="1">
      <c r="A67" s="262" t="s">
        <v>283</v>
      </c>
      <c r="B67" s="246" t="s">
        <v>253</v>
      </c>
      <c r="C67" s="157">
        <v>50000</v>
      </c>
    </row>
    <row r="68" spans="1:3" s="66" customFormat="1" ht="12" customHeight="1">
      <c r="A68" s="263" t="s">
        <v>292</v>
      </c>
      <c r="B68" s="247" t="s">
        <v>254</v>
      </c>
      <c r="C68" s="157">
        <v>100000</v>
      </c>
    </row>
    <row r="69" spans="1:3" s="66" customFormat="1" ht="12" customHeight="1" thickBot="1">
      <c r="A69" s="264" t="s">
        <v>293</v>
      </c>
      <c r="B69" s="249" t="s">
        <v>255</v>
      </c>
      <c r="C69" s="157"/>
    </row>
    <row r="70" spans="1:3" s="66" customFormat="1" ht="12" customHeight="1" thickBot="1">
      <c r="A70" s="265" t="s">
        <v>256</v>
      </c>
      <c r="B70" s="148" t="s">
        <v>257</v>
      </c>
      <c r="C70" s="153">
        <f>SUM(C71:C74)</f>
        <v>0</v>
      </c>
    </row>
    <row r="71" spans="1:3" s="66" customFormat="1" ht="12" customHeight="1">
      <c r="A71" s="262" t="s">
        <v>126</v>
      </c>
      <c r="B71" s="246" t="s">
        <v>258</v>
      </c>
      <c r="C71" s="157"/>
    </row>
    <row r="72" spans="1:3" s="66" customFormat="1" ht="12" customHeight="1">
      <c r="A72" s="263" t="s">
        <v>127</v>
      </c>
      <c r="B72" s="247" t="s">
        <v>259</v>
      </c>
      <c r="C72" s="157"/>
    </row>
    <row r="73" spans="1:3" s="66" customFormat="1" ht="12" customHeight="1">
      <c r="A73" s="263" t="s">
        <v>284</v>
      </c>
      <c r="B73" s="247" t="s">
        <v>260</v>
      </c>
      <c r="C73" s="157"/>
    </row>
    <row r="74" spans="1:3" s="66" customFormat="1" ht="12" customHeight="1" thickBot="1">
      <c r="A74" s="264" t="s">
        <v>285</v>
      </c>
      <c r="B74" s="248" t="s">
        <v>261</v>
      </c>
      <c r="C74" s="157"/>
    </row>
    <row r="75" spans="1:3" s="66" customFormat="1" ht="12" customHeight="1" thickBot="1">
      <c r="A75" s="265" t="s">
        <v>262</v>
      </c>
      <c r="B75" s="148" t="s">
        <v>263</v>
      </c>
      <c r="C75" s="153">
        <f>SUM(C76:C77)</f>
        <v>257029</v>
      </c>
    </row>
    <row r="76" spans="1:3" s="66" customFormat="1" ht="12" customHeight="1">
      <c r="A76" s="262" t="s">
        <v>286</v>
      </c>
      <c r="B76" s="246" t="s">
        <v>264</v>
      </c>
      <c r="C76" s="612">
        <v>257029</v>
      </c>
    </row>
    <row r="77" spans="1:3" s="66" customFormat="1" ht="12" customHeight="1" thickBot="1">
      <c r="A77" s="264" t="s">
        <v>287</v>
      </c>
      <c r="B77" s="248" t="s">
        <v>265</v>
      </c>
      <c r="C77" s="157"/>
    </row>
    <row r="78" spans="1:3" s="65" customFormat="1" ht="12" customHeight="1" thickBot="1">
      <c r="A78" s="265" t="s">
        <v>266</v>
      </c>
      <c r="B78" s="148" t="s">
        <v>267</v>
      </c>
      <c r="C78" s="153">
        <f>SUM(C79:C81)</f>
        <v>0</v>
      </c>
    </row>
    <row r="79" spans="1:3" s="66" customFormat="1" ht="12" customHeight="1">
      <c r="A79" s="262" t="s">
        <v>288</v>
      </c>
      <c r="B79" s="246" t="s">
        <v>268</v>
      </c>
      <c r="C79" s="157"/>
    </row>
    <row r="80" spans="1:3" s="66" customFormat="1" ht="12" customHeight="1">
      <c r="A80" s="263" t="s">
        <v>289</v>
      </c>
      <c r="B80" s="247" t="s">
        <v>269</v>
      </c>
      <c r="C80" s="157"/>
    </row>
    <row r="81" spans="1:3" s="66" customFormat="1" ht="12" customHeight="1" thickBot="1">
      <c r="A81" s="264" t="s">
        <v>290</v>
      </c>
      <c r="B81" s="248" t="s">
        <v>270</v>
      </c>
      <c r="C81" s="157"/>
    </row>
    <row r="82" spans="1:3" s="66" customFormat="1" ht="12" customHeight="1" thickBot="1">
      <c r="A82" s="265" t="s">
        <v>271</v>
      </c>
      <c r="B82" s="148" t="s">
        <v>291</v>
      </c>
      <c r="C82" s="153">
        <f>SUM(C83:C86)</f>
        <v>0</v>
      </c>
    </row>
    <row r="83" spans="1:3" s="66" customFormat="1" ht="12" customHeight="1">
      <c r="A83" s="266" t="s">
        <v>272</v>
      </c>
      <c r="B83" s="246" t="s">
        <v>273</v>
      </c>
      <c r="C83" s="157"/>
    </row>
    <row r="84" spans="1:3" s="66" customFormat="1" ht="12" customHeight="1">
      <c r="A84" s="267" t="s">
        <v>274</v>
      </c>
      <c r="B84" s="247" t="s">
        <v>275</v>
      </c>
      <c r="C84" s="157"/>
    </row>
    <row r="85" spans="1:3" s="66" customFormat="1" ht="12" customHeight="1">
      <c r="A85" s="267" t="s">
        <v>276</v>
      </c>
      <c r="B85" s="247" t="s">
        <v>277</v>
      </c>
      <c r="C85" s="157"/>
    </row>
    <row r="86" spans="1:3" s="65" customFormat="1" ht="12" customHeight="1" thickBot="1">
      <c r="A86" s="268" t="s">
        <v>278</v>
      </c>
      <c r="B86" s="248" t="s">
        <v>279</v>
      </c>
      <c r="C86" s="157"/>
    </row>
    <row r="87" spans="1:3" s="65" customFormat="1" ht="12" customHeight="1" thickBot="1">
      <c r="A87" s="265" t="s">
        <v>280</v>
      </c>
      <c r="B87" s="148" t="s">
        <v>489</v>
      </c>
      <c r="C87" s="287"/>
    </row>
    <row r="88" spans="1:3" s="65" customFormat="1" ht="12" customHeight="1" thickBot="1">
      <c r="A88" s="265" t="s">
        <v>542</v>
      </c>
      <c r="B88" s="148" t="s">
        <v>281</v>
      </c>
      <c r="C88" s="287"/>
    </row>
    <row r="89" spans="1:3" s="65" customFormat="1" ht="12" customHeight="1" thickBot="1">
      <c r="A89" s="265" t="s">
        <v>543</v>
      </c>
      <c r="B89" s="253" t="s">
        <v>490</v>
      </c>
      <c r="C89" s="158">
        <f>+C66+C70+C75+C78+C82+C88+C87</f>
        <v>407029</v>
      </c>
    </row>
    <row r="90" spans="1:3" s="65" customFormat="1" ht="12" customHeight="1" thickBot="1">
      <c r="A90" s="269" t="s">
        <v>544</v>
      </c>
      <c r="B90" s="254" t="s">
        <v>545</v>
      </c>
      <c r="C90" s="158">
        <f>+C65+C89</f>
        <v>2611114</v>
      </c>
    </row>
    <row r="91" spans="1:3" s="66" customFormat="1" ht="15" customHeight="1" thickBot="1">
      <c r="A91" s="127"/>
      <c r="B91" s="128"/>
      <c r="C91" s="216"/>
    </row>
    <row r="92" spans="1:3" s="56" customFormat="1" ht="16.5" customHeight="1" thickBot="1">
      <c r="A92" s="131"/>
      <c r="B92" s="132" t="s">
        <v>57</v>
      </c>
      <c r="C92" s="218"/>
    </row>
    <row r="93" spans="1:3" s="67" customFormat="1" ht="12" customHeight="1" thickBot="1">
      <c r="A93" s="238" t="s">
        <v>17</v>
      </c>
      <c r="B93" s="26" t="s">
        <v>556</v>
      </c>
      <c r="C93" s="152">
        <f>+C94+C95+C96+C97+C98+C111</f>
        <v>1225029</v>
      </c>
    </row>
    <row r="94" spans="1:3" ht="12" customHeight="1">
      <c r="A94" s="270" t="s">
        <v>95</v>
      </c>
      <c r="B94" s="9" t="s">
        <v>48</v>
      </c>
      <c r="C94" s="613">
        <v>583557</v>
      </c>
    </row>
    <row r="95" spans="1:3" ht="12" customHeight="1">
      <c r="A95" s="263" t="s">
        <v>96</v>
      </c>
      <c r="B95" s="7" t="s">
        <v>149</v>
      </c>
      <c r="C95" s="612">
        <v>83227</v>
      </c>
    </row>
    <row r="96" spans="1:3" ht="12" customHeight="1">
      <c r="A96" s="263" t="s">
        <v>97</v>
      </c>
      <c r="B96" s="7" t="s">
        <v>124</v>
      </c>
      <c r="C96" s="539">
        <v>236642</v>
      </c>
    </row>
    <row r="97" spans="1:5" ht="12" customHeight="1">
      <c r="A97" s="263" t="s">
        <v>98</v>
      </c>
      <c r="B97" s="10" t="s">
        <v>150</v>
      </c>
      <c r="C97" s="235">
        <v>52365</v>
      </c>
      <c r="E97" s="626"/>
    </row>
    <row r="98" spans="1:3" ht="12" customHeight="1">
      <c r="A98" s="263" t="s">
        <v>109</v>
      </c>
      <c r="B98" s="18" t="s">
        <v>151</v>
      </c>
      <c r="C98" s="539">
        <v>182355</v>
      </c>
    </row>
    <row r="99" spans="1:3" ht="12" customHeight="1">
      <c r="A99" s="263" t="s">
        <v>99</v>
      </c>
      <c r="B99" s="7" t="s">
        <v>546</v>
      </c>
      <c r="C99" s="235">
        <v>6599</v>
      </c>
    </row>
    <row r="100" spans="1:3" ht="12" customHeight="1">
      <c r="A100" s="263" t="s">
        <v>100</v>
      </c>
      <c r="B100" s="95" t="s">
        <v>494</v>
      </c>
      <c r="C100" s="235"/>
    </row>
    <row r="101" spans="1:3" ht="12" customHeight="1">
      <c r="A101" s="263" t="s">
        <v>110</v>
      </c>
      <c r="B101" s="95" t="s">
        <v>495</v>
      </c>
      <c r="C101" s="235"/>
    </row>
    <row r="102" spans="1:3" ht="12" customHeight="1">
      <c r="A102" s="263" t="s">
        <v>111</v>
      </c>
      <c r="B102" s="95" t="s">
        <v>297</v>
      </c>
      <c r="C102" s="235"/>
    </row>
    <row r="103" spans="1:3" ht="12" customHeight="1">
      <c r="A103" s="263" t="s">
        <v>112</v>
      </c>
      <c r="B103" s="96" t="s">
        <v>298</v>
      </c>
      <c r="C103" s="235"/>
    </row>
    <row r="104" spans="1:3" ht="12" customHeight="1">
      <c r="A104" s="263" t="s">
        <v>113</v>
      </c>
      <c r="B104" s="96" t="s">
        <v>299</v>
      </c>
      <c r="C104" s="235"/>
    </row>
    <row r="105" spans="1:3" ht="12" customHeight="1">
      <c r="A105" s="263" t="s">
        <v>115</v>
      </c>
      <c r="B105" s="95" t="s">
        <v>300</v>
      </c>
      <c r="C105" s="235">
        <v>113291</v>
      </c>
    </row>
    <row r="106" spans="1:3" ht="12" customHeight="1">
      <c r="A106" s="263" t="s">
        <v>152</v>
      </c>
      <c r="B106" s="95" t="s">
        <v>301</v>
      </c>
      <c r="C106" s="235"/>
    </row>
    <row r="107" spans="1:3" ht="12" customHeight="1">
      <c r="A107" s="263" t="s">
        <v>295</v>
      </c>
      <c r="B107" s="96" t="s">
        <v>302</v>
      </c>
      <c r="C107" s="235"/>
    </row>
    <row r="108" spans="1:3" ht="12" customHeight="1">
      <c r="A108" s="271" t="s">
        <v>296</v>
      </c>
      <c r="B108" s="97" t="s">
        <v>303</v>
      </c>
      <c r="C108" s="235"/>
    </row>
    <row r="109" spans="1:3" ht="12" customHeight="1">
      <c r="A109" s="263" t="s">
        <v>496</v>
      </c>
      <c r="B109" s="97" t="s">
        <v>304</v>
      </c>
      <c r="C109" s="235"/>
    </row>
    <row r="110" spans="1:3" ht="12" customHeight="1">
      <c r="A110" s="263" t="s">
        <v>497</v>
      </c>
      <c r="B110" s="96" t="s">
        <v>305</v>
      </c>
      <c r="C110" s="612">
        <v>62465</v>
      </c>
    </row>
    <row r="111" spans="1:3" ht="12" customHeight="1">
      <c r="A111" s="263" t="s">
        <v>498</v>
      </c>
      <c r="B111" s="10" t="s">
        <v>49</v>
      </c>
      <c r="C111" s="157">
        <f>SUM(C112:C113)</f>
        <v>86883</v>
      </c>
    </row>
    <row r="112" spans="1:3" ht="12" customHeight="1">
      <c r="A112" s="264" t="s">
        <v>499</v>
      </c>
      <c r="B112" s="7" t="s">
        <v>547</v>
      </c>
      <c r="C112" s="539">
        <v>2199</v>
      </c>
    </row>
    <row r="113" spans="1:3" ht="12" customHeight="1" thickBot="1">
      <c r="A113" s="272" t="s">
        <v>501</v>
      </c>
      <c r="B113" s="98" t="s">
        <v>548</v>
      </c>
      <c r="C113" s="614">
        <v>84684</v>
      </c>
    </row>
    <row r="114" spans="1:3" ht="12" customHeight="1" thickBot="1">
      <c r="A114" s="32" t="s">
        <v>18</v>
      </c>
      <c r="B114" s="25" t="s">
        <v>306</v>
      </c>
      <c r="C114" s="153">
        <f>+C115+C117+C119</f>
        <v>88589</v>
      </c>
    </row>
    <row r="115" spans="1:3" ht="12" customHeight="1">
      <c r="A115" s="262" t="s">
        <v>101</v>
      </c>
      <c r="B115" s="7" t="s">
        <v>169</v>
      </c>
      <c r="C115" s="540">
        <v>45124</v>
      </c>
    </row>
    <row r="116" spans="1:3" ht="12" customHeight="1">
      <c r="A116" s="262" t="s">
        <v>102</v>
      </c>
      <c r="B116" s="11" t="s">
        <v>310</v>
      </c>
      <c r="C116" s="286"/>
    </row>
    <row r="117" spans="1:3" ht="12" customHeight="1">
      <c r="A117" s="262" t="s">
        <v>103</v>
      </c>
      <c r="B117" s="11" t="s">
        <v>153</v>
      </c>
      <c r="C117" s="612">
        <v>33120</v>
      </c>
    </row>
    <row r="118" spans="1:3" ht="12" customHeight="1">
      <c r="A118" s="262" t="s">
        <v>104</v>
      </c>
      <c r="B118" s="11" t="s">
        <v>311</v>
      </c>
      <c r="C118" s="543"/>
    </row>
    <row r="119" spans="1:3" ht="12" customHeight="1">
      <c r="A119" s="262" t="s">
        <v>105</v>
      </c>
      <c r="B119" s="150" t="s">
        <v>172</v>
      </c>
      <c r="C119" s="543">
        <v>10345</v>
      </c>
    </row>
    <row r="120" spans="1:3" ht="12" customHeight="1">
      <c r="A120" s="262" t="s">
        <v>114</v>
      </c>
      <c r="B120" s="149" t="s">
        <v>371</v>
      </c>
      <c r="C120" s="543"/>
    </row>
    <row r="121" spans="1:3" ht="12" customHeight="1">
      <c r="A121" s="262" t="s">
        <v>116</v>
      </c>
      <c r="B121" s="242" t="s">
        <v>316</v>
      </c>
      <c r="C121" s="543"/>
    </row>
    <row r="122" spans="1:3" ht="12" customHeight="1">
      <c r="A122" s="262" t="s">
        <v>154</v>
      </c>
      <c r="B122" s="96" t="s">
        <v>299</v>
      </c>
      <c r="C122" s="543"/>
    </row>
    <row r="123" spans="1:3" ht="12" customHeight="1">
      <c r="A123" s="262" t="s">
        <v>155</v>
      </c>
      <c r="B123" s="96" t="s">
        <v>315</v>
      </c>
      <c r="C123" s="543"/>
    </row>
    <row r="124" spans="1:3" ht="12" customHeight="1">
      <c r="A124" s="262" t="s">
        <v>156</v>
      </c>
      <c r="B124" s="96" t="s">
        <v>314</v>
      </c>
      <c r="C124" s="543"/>
    </row>
    <row r="125" spans="1:3" ht="12" customHeight="1">
      <c r="A125" s="262" t="s">
        <v>307</v>
      </c>
      <c r="B125" s="96" t="s">
        <v>302</v>
      </c>
      <c r="C125" s="543"/>
    </row>
    <row r="126" spans="1:3" ht="12" customHeight="1">
      <c r="A126" s="262" t="s">
        <v>308</v>
      </c>
      <c r="B126" s="96" t="s">
        <v>313</v>
      </c>
      <c r="C126" s="543"/>
    </row>
    <row r="127" spans="1:3" ht="12" customHeight="1" thickBot="1">
      <c r="A127" s="271" t="s">
        <v>309</v>
      </c>
      <c r="B127" s="96" t="s">
        <v>312</v>
      </c>
      <c r="C127" s="556">
        <v>10345</v>
      </c>
    </row>
    <row r="128" spans="1:3" ht="12" customHeight="1" thickBot="1">
      <c r="A128" s="32" t="s">
        <v>19</v>
      </c>
      <c r="B128" s="91" t="s">
        <v>503</v>
      </c>
      <c r="C128" s="153">
        <f>+C93+C114</f>
        <v>1313618</v>
      </c>
    </row>
    <row r="129" spans="1:3" ht="12" customHeight="1" thickBot="1">
      <c r="A129" s="32" t="s">
        <v>20</v>
      </c>
      <c r="B129" s="91" t="s">
        <v>504</v>
      </c>
      <c r="C129" s="153">
        <f>+C130+C131+C132</f>
        <v>103545</v>
      </c>
    </row>
    <row r="130" spans="1:3" s="67" customFormat="1" ht="12" customHeight="1">
      <c r="A130" s="262" t="s">
        <v>207</v>
      </c>
      <c r="B130" s="8" t="s">
        <v>549</v>
      </c>
      <c r="C130" s="543">
        <v>3545</v>
      </c>
    </row>
    <row r="131" spans="1:3" ht="12" customHeight="1">
      <c r="A131" s="262" t="s">
        <v>210</v>
      </c>
      <c r="B131" s="8" t="s">
        <v>506</v>
      </c>
      <c r="C131" s="140">
        <v>100000</v>
      </c>
    </row>
    <row r="132" spans="1:3" ht="12" customHeight="1" thickBot="1">
      <c r="A132" s="271" t="s">
        <v>211</v>
      </c>
      <c r="B132" s="6" t="s">
        <v>550</v>
      </c>
      <c r="C132" s="140"/>
    </row>
    <row r="133" spans="1:3" ht="12" customHeight="1" thickBot="1">
      <c r="A133" s="32" t="s">
        <v>21</v>
      </c>
      <c r="B133" s="91" t="s">
        <v>508</v>
      </c>
      <c r="C133" s="153">
        <f>+C134+C135+C136+C137+C138+C139</f>
        <v>0</v>
      </c>
    </row>
    <row r="134" spans="1:3" ht="12" customHeight="1">
      <c r="A134" s="262" t="s">
        <v>88</v>
      </c>
      <c r="B134" s="8" t="s">
        <v>509</v>
      </c>
      <c r="C134" s="140"/>
    </row>
    <row r="135" spans="1:3" ht="12" customHeight="1">
      <c r="A135" s="262" t="s">
        <v>89</v>
      </c>
      <c r="B135" s="8" t="s">
        <v>510</v>
      </c>
      <c r="C135" s="140"/>
    </row>
    <row r="136" spans="1:3" ht="12" customHeight="1">
      <c r="A136" s="262" t="s">
        <v>90</v>
      </c>
      <c r="B136" s="8" t="s">
        <v>511</v>
      </c>
      <c r="C136" s="140"/>
    </row>
    <row r="137" spans="1:3" ht="12" customHeight="1">
      <c r="A137" s="262" t="s">
        <v>141</v>
      </c>
      <c r="B137" s="8" t="s">
        <v>551</v>
      </c>
      <c r="C137" s="140"/>
    </row>
    <row r="138" spans="1:3" ht="12" customHeight="1">
      <c r="A138" s="262" t="s">
        <v>142</v>
      </c>
      <c r="B138" s="8" t="s">
        <v>513</v>
      </c>
      <c r="C138" s="140"/>
    </row>
    <row r="139" spans="1:3" s="67" customFormat="1" ht="12" customHeight="1" thickBot="1">
      <c r="A139" s="271" t="s">
        <v>143</v>
      </c>
      <c r="B139" s="6" t="s">
        <v>514</v>
      </c>
      <c r="C139" s="140"/>
    </row>
    <row r="140" spans="1:11" ht="12" customHeight="1" thickBot="1">
      <c r="A140" s="32" t="s">
        <v>22</v>
      </c>
      <c r="B140" s="91" t="s">
        <v>552</v>
      </c>
      <c r="C140" s="158">
        <f>+C141+C142+C144+C145+C143</f>
        <v>33302</v>
      </c>
      <c r="K140" s="139"/>
    </row>
    <row r="141" spans="1:3" ht="12.75">
      <c r="A141" s="262" t="s">
        <v>91</v>
      </c>
      <c r="B141" s="8" t="s">
        <v>317</v>
      </c>
      <c r="C141" s="140"/>
    </row>
    <row r="142" spans="1:3" ht="12" customHeight="1">
      <c r="A142" s="262" t="s">
        <v>92</v>
      </c>
      <c r="B142" s="8" t="s">
        <v>318</v>
      </c>
      <c r="C142" s="140">
        <v>33302</v>
      </c>
    </row>
    <row r="143" spans="1:3" ht="12" customHeight="1">
      <c r="A143" s="262" t="s">
        <v>231</v>
      </c>
      <c r="B143" s="8" t="s">
        <v>553</v>
      </c>
      <c r="C143" s="140"/>
    </row>
    <row r="144" spans="1:3" s="67" customFormat="1" ht="12" customHeight="1">
      <c r="A144" s="262" t="s">
        <v>232</v>
      </c>
      <c r="B144" s="8" t="s">
        <v>516</v>
      </c>
      <c r="C144" s="140"/>
    </row>
    <row r="145" spans="1:3" s="67" customFormat="1" ht="12" customHeight="1" thickBot="1">
      <c r="A145" s="271" t="s">
        <v>233</v>
      </c>
      <c r="B145" s="6" t="s">
        <v>336</v>
      </c>
      <c r="C145" s="140"/>
    </row>
    <row r="146" spans="1:3" s="67" customFormat="1" ht="12" customHeight="1" thickBot="1">
      <c r="A146" s="32" t="s">
        <v>23</v>
      </c>
      <c r="B146" s="91" t="s">
        <v>517</v>
      </c>
      <c r="C146" s="161">
        <f>+C147+C148+C149+C150+C151</f>
        <v>0</v>
      </c>
    </row>
    <row r="147" spans="1:3" s="67" customFormat="1" ht="12" customHeight="1">
      <c r="A147" s="262" t="s">
        <v>93</v>
      </c>
      <c r="B147" s="8" t="s">
        <v>518</v>
      </c>
      <c r="C147" s="140"/>
    </row>
    <row r="148" spans="1:3" s="67" customFormat="1" ht="12" customHeight="1">
      <c r="A148" s="262" t="s">
        <v>94</v>
      </c>
      <c r="B148" s="8" t="s">
        <v>519</v>
      </c>
      <c r="C148" s="140"/>
    </row>
    <row r="149" spans="1:3" s="67" customFormat="1" ht="12" customHeight="1">
      <c r="A149" s="262" t="s">
        <v>243</v>
      </c>
      <c r="B149" s="8" t="s">
        <v>520</v>
      </c>
      <c r="C149" s="140"/>
    </row>
    <row r="150" spans="1:3" s="67" customFormat="1" ht="12" customHeight="1">
      <c r="A150" s="262" t="s">
        <v>244</v>
      </c>
      <c r="B150" s="8" t="s">
        <v>554</v>
      </c>
      <c r="C150" s="140"/>
    </row>
    <row r="151" spans="1:3" ht="12.75" customHeight="1" thickBot="1">
      <c r="A151" s="271" t="s">
        <v>522</v>
      </c>
      <c r="B151" s="6" t="s">
        <v>523</v>
      </c>
      <c r="C151" s="141"/>
    </row>
    <row r="152" spans="1:3" ht="12.75" customHeight="1" thickBot="1">
      <c r="A152" s="531" t="s">
        <v>24</v>
      </c>
      <c r="B152" s="91" t="s">
        <v>524</v>
      </c>
      <c r="C152" s="161"/>
    </row>
    <row r="153" spans="1:3" ht="12.75" customHeight="1" thickBot="1">
      <c r="A153" s="531" t="s">
        <v>25</v>
      </c>
      <c r="B153" s="91" t="s">
        <v>525</v>
      </c>
      <c r="C153" s="161"/>
    </row>
    <row r="154" spans="1:3" ht="12" customHeight="1" thickBot="1">
      <c r="A154" s="32" t="s">
        <v>26</v>
      </c>
      <c r="B154" s="91" t="s">
        <v>526</v>
      </c>
      <c r="C154" s="256">
        <f>+C129+C133+C140+C146+C152+C153</f>
        <v>136847</v>
      </c>
    </row>
    <row r="155" spans="1:3" ht="15" customHeight="1" thickBot="1">
      <c r="A155" s="273" t="s">
        <v>27</v>
      </c>
      <c r="B155" s="229" t="s">
        <v>527</v>
      </c>
      <c r="C155" s="256">
        <f>+C128+C154</f>
        <v>1450465</v>
      </c>
    </row>
    <row r="156" ht="13.5" thickBot="1"/>
    <row r="157" spans="1:3" ht="15" customHeight="1" thickBot="1">
      <c r="A157" s="136" t="s">
        <v>555</v>
      </c>
      <c r="B157" s="137"/>
      <c r="C157" s="636">
        <v>3</v>
      </c>
    </row>
    <row r="158" spans="1:3" ht="14.25" customHeight="1" thickBot="1">
      <c r="A158" s="136" t="s">
        <v>165</v>
      </c>
      <c r="B158" s="137"/>
      <c r="C158" s="89">
        <v>500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 melléklet a 20/2016.(VIII.1.)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2016-08-01T11:43:21Z</cp:lastPrinted>
  <dcterms:created xsi:type="dcterms:W3CDTF">1999-10-30T10:30:45Z</dcterms:created>
  <dcterms:modified xsi:type="dcterms:W3CDTF">2016-08-01T11:43:39Z</dcterms:modified>
  <cp:category/>
  <cp:version/>
  <cp:contentType/>
  <cp:contentStatus/>
</cp:coreProperties>
</file>